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4.xml" ContentType="application/vnd.openxmlformats-officedocument.spreadsheetml.comments+xml"/>
  <Override PartName="/xl/comments5.xml" ContentType="application/vnd.openxmlformats-officedocument.spreadsheetml.comments+xml"/>
  <Override PartName="/xl/tables/table3.xml" ContentType="application/vnd.openxmlformats-officedocument.spreadsheetml.table+xml"/>
  <Override PartName="/xl/drawings/drawing1.xml" ContentType="application/vnd.openxmlformats-officedocument.drawing+xml"/>
  <Override PartName="/xl/comments6.xml" ContentType="application/vnd.openxmlformats-officedocument.spreadsheetml.comments+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updateLinks="never" codeName="ThisWorkbook" hidePivotFieldList="1" defaultThemeVersion="124226"/>
  <mc:AlternateContent xmlns:mc="http://schemas.openxmlformats.org/markup-compatibility/2006">
    <mc:Choice Requires="x15">
      <x15ac:absPath xmlns:x15ac="http://schemas.microsoft.com/office/spreadsheetml/2010/11/ac" url="C:\Users\t45306\OneDrive - Duke Energy\Documents\Regulatory\COV19 Regulatory Filings\2020-00142 ESM\"/>
    </mc:Choice>
  </mc:AlternateContent>
  <bookViews>
    <workbookView xWindow="-110" yWindow="-110" windowWidth="23260" windowHeight="12580" activeTab="19"/>
  </bookViews>
  <sheets>
    <sheet name="FORM 2.30-Apr19" sheetId="43" r:id="rId1"/>
    <sheet name="FORM 2.30-May19" sheetId="44" r:id="rId2"/>
    <sheet name="FORM 2.30-Jun19" sheetId="45" r:id="rId3"/>
    <sheet name="FORM 2.30-Jul19" sheetId="46" r:id="rId4"/>
    <sheet name="FORM 2.30-Aug19" sheetId="47" r:id="rId5"/>
    <sheet name="FORM 2.30-Sep19" sheetId="48" r:id="rId6"/>
    <sheet name="&lt;C&gt;158150-Current ARP" sheetId="4" r:id="rId7"/>
    <sheet name="&lt;F&gt;158150-Current CSSO2G1" sheetId="5" r:id="rId8"/>
    <sheet name="&lt;E&gt;ARP PACE" sheetId="6" r:id="rId9"/>
    <sheet name="&lt;E1&gt;CSSO2G1 PACE" sheetId="7" r:id="rId10"/>
    <sheet name="ARP SO2 EPA Report" sheetId="1" r:id="rId11"/>
    <sheet name="CSSO2G1 EPA Report" sheetId="2" r:id="rId12"/>
    <sheet name="&lt;D&gt; 158170 Total CSNOX" sheetId="16" r:id="rId13"/>
    <sheet name="&lt;E&gt; PACE - CSNOX" sheetId="17" r:id="rId14"/>
    <sheet name="CSNOX EPA Report" sheetId="18" r:id="rId15"/>
    <sheet name="&lt;B1&gt; Current 0158183 CSOSG2" sheetId="23" r:id="rId16"/>
    <sheet name="&lt;C&gt; PACE" sheetId="24" r:id="rId17"/>
    <sheet name="&lt;D&gt; CSOSG2 EPA Report" sheetId="20" r:id="rId18"/>
    <sheet name="&lt;P&gt;PACE Input Tab" sheetId="8" r:id="rId19"/>
    <sheet name="S14 &amp; S105 PACE Reports" sheetId="9" r:id="rId20"/>
  </sheets>
  <externalReferences>
    <externalReference r:id="rId21"/>
    <externalReference r:id="rId22"/>
    <externalReference r:id="rId23"/>
  </externalReferences>
  <definedNames>
    <definedName name="_xlnm._FilterDatabase" localSheetId="17" hidden="1">'&lt;D&gt; CSOSG2 EPA Report'!$A$12:$I$37</definedName>
    <definedName name="_xlnm._FilterDatabase" localSheetId="10" hidden="1">'ARP SO2 EPA Report'!$A$45:$S$685</definedName>
    <definedName name="_xlnm._FilterDatabase" localSheetId="14" hidden="1">'CSNOX EPA Report'!$A$15:$H$74</definedName>
    <definedName name="_xlnm._FilterDatabase" localSheetId="11" hidden="1">'CSSO2G1 EPA Report'!$A$15:$I$15</definedName>
    <definedName name="_Key1" hidden="1">'[1]TAX_EQUITY_Field Serv'!$A$10</definedName>
    <definedName name="_Order1" hidden="1">255</definedName>
    <definedName name="_Sort" hidden="1">'[1]TAX_EQUITY_Field Serv'!$A$10:$E$76</definedName>
    <definedName name="anscount" hidden="1">1</definedName>
    <definedName name="AS2DocOpenMode" hidden="1">"AS2DocumentEdit"</definedName>
    <definedName name="BNE_MESSAGES_HIDDEN" hidden="1">#REF!</definedName>
    <definedName name="_xlnm.Print_Area" localSheetId="19">'S14 &amp; S105 PACE Reports'!$A$1:$M$62</definedName>
    <definedName name="_xlnm.Print_Titles" localSheetId="15">'&lt;B1&gt; Current 0158183 CSOSG2'!$1:$2</definedName>
    <definedName name="_xlnm.Print_Titles" localSheetId="6">'&lt;C&gt;158150-Current ARP'!$1:$2</definedName>
    <definedName name="_xlnm.Print_Titles" localSheetId="12">'&lt;D&gt; 158170 Total CSNOX'!$1:$2</definedName>
    <definedName name="_xlnm.Print_Titles" localSheetId="7">'&lt;F&gt;158150-Current CSSO2G1'!$1:$2</definedName>
    <definedName name="_xlnm.Print_Titles" localSheetId="19">'S14 &amp; S105 PACE Reports'!$1:$3</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serPass" hidden="1">"verify"</definedName>
    <definedName name="wrn.Aging._.and._.Trend._.Analysis." localSheetId="15"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omplete._.Report." localSheetId="15" hidden="1">{"Mwh Summary",#N/A,FALSE,"Mwh Analysis";"Mwh Monthly Analysis",#N/A,FALSE,"Mwh Analysis";"Burn Summary",#N/A,FALSE,"Burned Analysis";"Burn Monthly Analysis",#N/A,FALSE,"Burned Analysis";"Summary 2008",#N/A,FALSE,"Summary 2008"}</definedName>
    <definedName name="wrn.Complete._.Report." localSheetId="16" hidden="1">{"Mwh Summary",#N/A,FALSE,"Mwh Analysis";"Mwh Monthly Analysis",#N/A,FALSE,"Mwh Analysis";"Burn Summary",#N/A,FALSE,"Burned Analysis";"Burn Monthly Analysis",#N/A,FALSE,"Burned Analysis";"Summary 2008",#N/A,FALSE,"Summary 2008"}</definedName>
    <definedName name="wrn.Complete._.Report." localSheetId="12" hidden="1">{"Mwh Summary",#N/A,FALSE,"Mwh Analysis";"Mwh Monthly Analysis",#N/A,FALSE,"Mwh Analysis";"Burn Summary",#N/A,FALSE,"Burned Analysis";"Burn Monthly Analysis",#N/A,FALSE,"Burned Analysis";"Summary 2008",#N/A,FALSE,"Summary 2008"}</definedName>
    <definedName name="wrn.Complete._.Report." localSheetId="13" hidden="1">{"Mwh Summary",#N/A,FALSE,"Mwh Analysis";"Mwh Monthly Analysis",#N/A,FALSE,"Mwh Analysis";"Burn Summary",#N/A,FALSE,"Burned Analysis";"Burn Monthly Analysis",#N/A,FALSE,"Burned Analysis";"Summary 2008",#N/A,FALSE,"Summary 2008"}</definedName>
    <definedName name="wrn.Complete._.Report." localSheetId="8" hidden="1">{"Mwh Summary",#N/A,FALSE,"Mwh Analysis";"Mwh Monthly Analysis",#N/A,FALSE,"Mwh Analysis";"Burn Summary",#N/A,FALSE,"Burned Analysis";"Burn Monthly Analysis",#N/A,FALSE,"Burned Analysis";"Summary 2008",#N/A,FALSE,"Summary 2008"}</definedName>
    <definedName name="wrn.Complete._.Report." localSheetId="9" hidden="1">{"Mwh Summary",#N/A,FALSE,"Mwh Analysis";"Mwh Monthly Analysis",#N/A,FALSE,"Mwh Analysis";"Burn Summary",#N/A,FALSE,"Burned Analysis";"Burn Monthly Analysis",#N/A,FALSE,"Burned Analysis";"Summary 2008",#N/A,FALSE,"Summary 2008"}</definedName>
    <definedName name="wrn.Complete._.Report." localSheetId="7" hidden="1">{"Mwh Summary",#N/A,FALSE,"Mwh Analysis";"Mwh Monthly Analysis",#N/A,FALSE,"Mwh Analysis";"Burn Summary",#N/A,FALSE,"Burned Analysis";"Burn Monthly Analysis",#N/A,FALSE,"Burned Analysis";"Summary 2008",#N/A,FALSE,"Summary 2008"}</definedName>
    <definedName name="wrn.Complete._.Report." localSheetId="18" hidden="1">{"Mwh Summary",#N/A,FALSE,"Mwh Analysis";"Mwh Monthly Analysis",#N/A,FALSE,"Mwh Analysis";"Burn Summary",#N/A,FALSE,"Burned Analysis";"Burn Monthly Analysis",#N/A,FALSE,"Burned Analysis";"Summary 2008",#N/A,FALSE,"Summary 2008"}</definedName>
    <definedName name="wrn.Complete._.Report." localSheetId="19" hidden="1">{"Mwh Summary",#N/A,FALSE,"Mwh Analysis";"Mwh Monthly Analysis",#N/A,FALSE,"Mwh Analysis";"Burn Summary",#N/A,FALSE,"Burned Analysis";"Burn Monthly Analysis",#N/A,FALSE,"Burned Analysis";"Summary 2008",#N/A,FALSE,"Summary 2008"}</definedName>
    <definedName name="wrn.Complete._.Report." hidden="1">{"Mwh Summary",#N/A,FALSE,"Mwh Analysis";"Mwh Monthly Analysis",#N/A,FALSE,"Mwh Analysis";"Burn Summary",#N/A,FALSE,"Burned Analysis";"Burn Monthly Analysis",#N/A,FALSE,"Burned Analysis";"Summary 2008",#N/A,FALSE,"Summary 2008"}</definedName>
    <definedName name="wrn.Monthly._.Report." localSheetId="15" hidden="1">{"Mwh Monthly Analysis",#N/A,FALSE,"Mwh Analysis";"Burn Monthly Analysis",#N/A,FALSE,"Burned Analysis"}</definedName>
    <definedName name="wrn.Monthly._.Report." localSheetId="16" hidden="1">{"Mwh Monthly Analysis",#N/A,FALSE,"Mwh Analysis";"Burn Monthly Analysis",#N/A,FALSE,"Burned Analysis"}</definedName>
    <definedName name="wrn.Monthly._.Report." localSheetId="12" hidden="1">{"Mwh Monthly Analysis",#N/A,FALSE,"Mwh Analysis";"Burn Monthly Analysis",#N/A,FALSE,"Burned Analysis"}</definedName>
    <definedName name="wrn.Monthly._.Report." localSheetId="13" hidden="1">{"Mwh Monthly Analysis",#N/A,FALSE,"Mwh Analysis";"Burn Monthly Analysis",#N/A,FALSE,"Burned Analysis"}</definedName>
    <definedName name="wrn.Monthly._.Report." localSheetId="8" hidden="1">{"Mwh Monthly Analysis",#N/A,FALSE,"Mwh Analysis";"Burn Monthly Analysis",#N/A,FALSE,"Burned Analysis"}</definedName>
    <definedName name="wrn.Monthly._.Report." localSheetId="9" hidden="1">{"Mwh Monthly Analysis",#N/A,FALSE,"Mwh Analysis";"Burn Monthly Analysis",#N/A,FALSE,"Burned Analysis"}</definedName>
    <definedName name="wrn.Monthly._.Report." localSheetId="7" hidden="1">{"Mwh Monthly Analysis",#N/A,FALSE,"Mwh Analysis";"Burn Monthly Analysis",#N/A,FALSE,"Burned Analysis"}</definedName>
    <definedName name="wrn.Monthly._.Report." localSheetId="18" hidden="1">{"Mwh Monthly Analysis",#N/A,FALSE,"Mwh Analysis";"Burn Monthly Analysis",#N/A,FALSE,"Burned Analysis"}</definedName>
    <definedName name="wrn.Monthly._.Report." localSheetId="19" hidden="1">{"Mwh Monthly Analysis",#N/A,FALSE,"Mwh Analysis";"Burn Monthly Analysis",#N/A,FALSE,"Burned Analysis"}</definedName>
    <definedName name="wrn.Monthly._.Report." hidden="1">{"Mwh Monthly Analysis",#N/A,FALSE,"Mwh Analysis";"Burn Monthly Analysis",#N/A,FALSE,"Burned Analysis"}</definedName>
    <definedName name="wrn.Summary._.Report." localSheetId="15" hidden="1">{"Mwh Summary",#N/A,FALSE,"Mwh Analysis";"Burn Summary",#N/A,FALSE,"Burned Analysis";"Summary 2008",#N/A,FALSE,"Summary 2008"}</definedName>
    <definedName name="wrn.Summary._.Report." localSheetId="16" hidden="1">{"Mwh Summary",#N/A,FALSE,"Mwh Analysis";"Burn Summary",#N/A,FALSE,"Burned Analysis";"Summary 2008",#N/A,FALSE,"Summary 2008"}</definedName>
    <definedName name="wrn.Summary._.Report." localSheetId="12" hidden="1">{"Mwh Summary",#N/A,FALSE,"Mwh Analysis";"Burn Summary",#N/A,FALSE,"Burned Analysis";"Summary 2008",#N/A,FALSE,"Summary 2008"}</definedName>
    <definedName name="wrn.Summary._.Report." localSheetId="13" hidden="1">{"Mwh Summary",#N/A,FALSE,"Mwh Analysis";"Burn Summary",#N/A,FALSE,"Burned Analysis";"Summary 2008",#N/A,FALSE,"Summary 2008"}</definedName>
    <definedName name="wrn.Summary._.Report." localSheetId="8" hidden="1">{"Mwh Summary",#N/A,FALSE,"Mwh Analysis";"Burn Summary",#N/A,FALSE,"Burned Analysis";"Summary 2008",#N/A,FALSE,"Summary 2008"}</definedName>
    <definedName name="wrn.Summary._.Report." localSheetId="9" hidden="1">{"Mwh Summary",#N/A,FALSE,"Mwh Analysis";"Burn Summary",#N/A,FALSE,"Burned Analysis";"Summary 2008",#N/A,FALSE,"Summary 2008"}</definedName>
    <definedName name="wrn.Summary._.Report." localSheetId="7" hidden="1">{"Mwh Summary",#N/A,FALSE,"Mwh Analysis";"Burn Summary",#N/A,FALSE,"Burned Analysis";"Summary 2008",#N/A,FALSE,"Summary 2008"}</definedName>
    <definedName name="wrn.Summary._.Report." localSheetId="18" hidden="1">{"Mwh Summary",#N/A,FALSE,"Mwh Analysis";"Burn Summary",#N/A,FALSE,"Burned Analysis";"Summary 2008",#N/A,FALSE,"Summary 2008"}</definedName>
    <definedName name="wrn.Summary._.Report." localSheetId="19" hidden="1">{"Mwh Summary",#N/A,FALSE,"Mwh Analysis";"Burn Summary",#N/A,FALSE,"Burned Analysis";"Summary 2008",#N/A,FALSE,"Summary 2008"}</definedName>
    <definedName name="wrn.Summary._.Report." hidden="1">{"Mwh Summary",#N/A,FALSE,"Mwh Analysis";"Burn Summary",#N/A,FALSE,"Burned Analysis";"Summary 2008",#N/A,FALSE,"Summary 2008"}</definedName>
    <definedName name="xyzUserPassword" hidden="1">"abcd"</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47" l="1"/>
  <c r="E16" i="46" l="1"/>
  <c r="E16" i="45" l="1"/>
  <c r="D26" i="44" l="1"/>
  <c r="D21" i="44"/>
  <c r="D16" i="44"/>
  <c r="E16" i="48" l="1"/>
  <c r="F32" i="48"/>
  <c r="D32" i="48"/>
  <c r="C32" i="48"/>
  <c r="F31" i="48"/>
  <c r="D31" i="48"/>
  <c r="C31" i="48"/>
  <c r="F28" i="48"/>
  <c r="D28" i="48"/>
  <c r="C28" i="48"/>
  <c r="F23" i="48"/>
  <c r="D23" i="48"/>
  <c r="C23" i="48"/>
  <c r="F18" i="48"/>
  <c r="D18" i="48"/>
  <c r="C18" i="48"/>
  <c r="G16" i="48"/>
  <c r="F32" i="47"/>
  <c r="D32" i="47"/>
  <c r="C32" i="47"/>
  <c r="F31" i="47"/>
  <c r="D31" i="47"/>
  <c r="C31" i="47"/>
  <c r="F28" i="47"/>
  <c r="D28" i="47"/>
  <c r="C28" i="47"/>
  <c r="F23" i="47"/>
  <c r="D23" i="47"/>
  <c r="C23" i="47"/>
  <c r="F18" i="47"/>
  <c r="D18" i="47"/>
  <c r="C18" i="47"/>
  <c r="G16" i="47"/>
  <c r="F32" i="46"/>
  <c r="D32" i="46"/>
  <c r="C32" i="46"/>
  <c r="F31" i="46"/>
  <c r="D31" i="46"/>
  <c r="C31" i="46"/>
  <c r="F28" i="46"/>
  <c r="D28" i="46"/>
  <c r="C28" i="46"/>
  <c r="F23" i="46"/>
  <c r="D23" i="46"/>
  <c r="C23" i="46"/>
  <c r="F18" i="46"/>
  <c r="D18" i="46"/>
  <c r="C18" i="46"/>
  <c r="G16" i="46"/>
  <c r="F32" i="45"/>
  <c r="D32" i="45"/>
  <c r="C32" i="45"/>
  <c r="F31" i="45"/>
  <c r="D31" i="45"/>
  <c r="C31" i="45"/>
  <c r="F28" i="45"/>
  <c r="D28" i="45"/>
  <c r="C28" i="45"/>
  <c r="F23" i="45"/>
  <c r="D23" i="45"/>
  <c r="C23" i="45"/>
  <c r="F18" i="45"/>
  <c r="D18" i="45"/>
  <c r="C18" i="45"/>
  <c r="G16" i="45"/>
  <c r="F32" i="44"/>
  <c r="D32" i="44"/>
  <c r="C32" i="44"/>
  <c r="F31" i="44"/>
  <c r="D31" i="44"/>
  <c r="C31" i="44"/>
  <c r="F28" i="44"/>
  <c r="D28" i="44"/>
  <c r="C28" i="44"/>
  <c r="F23" i="44"/>
  <c r="D23" i="44"/>
  <c r="C23" i="44"/>
  <c r="F18" i="44"/>
  <c r="D18" i="44"/>
  <c r="C18" i="44"/>
  <c r="F32" i="43"/>
  <c r="D32" i="43"/>
  <c r="C32" i="43"/>
  <c r="F31" i="43"/>
  <c r="D31" i="43"/>
  <c r="C31" i="43"/>
  <c r="F28" i="43"/>
  <c r="D28" i="43"/>
  <c r="C28" i="43"/>
  <c r="F23" i="43"/>
  <c r="D23" i="43"/>
  <c r="C23" i="43"/>
  <c r="F18" i="43"/>
  <c r="D18" i="43"/>
  <c r="C18" i="43"/>
  <c r="P49" i="4" l="1"/>
  <c r="L49" i="4"/>
  <c r="O15" i="8" l="1"/>
  <c r="D99" i="23" l="1"/>
  <c r="O99" i="23" s="1"/>
  <c r="K99" i="23" l="1"/>
  <c r="C40" i="16" l="1"/>
  <c r="D86" i="23" l="1"/>
  <c r="O86" i="23" s="1"/>
  <c r="C86" i="23"/>
  <c r="K86" i="23" l="1"/>
  <c r="G86" i="23"/>
  <c r="B10" i="2"/>
  <c r="B10" i="18"/>
  <c r="B7" i="20" l="1"/>
  <c r="B6" i="20"/>
  <c r="H12" i="24" l="1"/>
  <c r="C62" i="23" l="1"/>
  <c r="C61" i="23"/>
  <c r="P11" i="8"/>
  <c r="P65" i="4" l="1"/>
  <c r="L65" i="4"/>
  <c r="P55" i="16"/>
  <c r="K55" i="16"/>
  <c r="R44" i="5" l="1"/>
  <c r="M44" i="5"/>
  <c r="B3" i="2" l="1"/>
  <c r="B4" i="2"/>
  <c r="B5" i="2"/>
  <c r="B6" i="2"/>
  <c r="B7" i="2"/>
  <c r="B8" i="2"/>
  <c r="B9" i="2"/>
  <c r="B2" i="2"/>
  <c r="D2" i="2"/>
  <c r="D1" i="2"/>
  <c r="D3" i="2" l="1"/>
  <c r="B11" i="2"/>
  <c r="P48" i="4" l="1"/>
  <c r="L48" i="4"/>
  <c r="K39" i="16" l="1"/>
  <c r="P39" i="16"/>
  <c r="D3" i="20" l="1"/>
  <c r="D2" i="20"/>
  <c r="B3" i="20"/>
  <c r="B4" i="20"/>
  <c r="B5" i="20"/>
  <c r="B2" i="20"/>
  <c r="B8" i="20" s="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2" i="1"/>
  <c r="D1" i="1"/>
  <c r="D2" i="1"/>
  <c r="D3" i="18"/>
  <c r="D2" i="18"/>
  <c r="D4" i="20" l="1"/>
  <c r="D4" i="18"/>
  <c r="D3" i="1"/>
  <c r="B40" i="1"/>
  <c r="P27" i="16"/>
  <c r="K27" i="16"/>
  <c r="P33" i="4" l="1"/>
  <c r="L33" i="4" l="1"/>
  <c r="D6" i="17" l="1"/>
  <c r="C6" i="17"/>
  <c r="I62" i="9" l="1"/>
  <c r="G62" i="9"/>
  <c r="H62" i="9"/>
  <c r="F62" i="9"/>
  <c r="E62" i="9"/>
  <c r="C62" i="9"/>
  <c r="D62" i="9"/>
  <c r="B62" i="9"/>
  <c r="K62" i="9" l="1"/>
  <c r="L62" i="9"/>
  <c r="J62" i="9"/>
  <c r="M62" i="9"/>
  <c r="M41" i="9"/>
  <c r="L41" i="9"/>
  <c r="K41" i="9"/>
  <c r="J41" i="9"/>
  <c r="I41" i="9"/>
  <c r="G41" i="9"/>
  <c r="H41" i="9"/>
  <c r="F41" i="9"/>
  <c r="E41" i="9"/>
  <c r="C41" i="9"/>
  <c r="D41" i="9"/>
  <c r="B41" i="9"/>
  <c r="M21" i="9" l="1"/>
  <c r="L21" i="9"/>
  <c r="K21" i="9"/>
  <c r="J21" i="9"/>
  <c r="I21" i="9"/>
  <c r="G21" i="9"/>
  <c r="H21" i="9"/>
  <c r="F21" i="9"/>
  <c r="E21" i="9"/>
  <c r="D21" i="9"/>
  <c r="C21" i="9"/>
  <c r="B21" i="9"/>
  <c r="C215" i="4" l="1"/>
  <c r="C217" i="4"/>
  <c r="C221" i="4"/>
  <c r="P13" i="16" l="1"/>
  <c r="K13" i="16"/>
  <c r="P12" i="16"/>
  <c r="K12" i="16"/>
  <c r="C7" i="16"/>
  <c r="D8" i="5"/>
  <c r="P15" i="4"/>
  <c r="P14" i="4"/>
  <c r="L15" i="4"/>
  <c r="L14" i="4"/>
  <c r="S9" i="4"/>
  <c r="G19" i="17" l="1"/>
  <c r="B234" i="4"/>
  <c r="L25" i="6"/>
  <c r="B232" i="4"/>
  <c r="B235" i="4" l="1"/>
  <c r="B241" i="4" s="1"/>
  <c r="B242" i="4" s="1"/>
  <c r="B238" i="4"/>
  <c r="B251" i="4" s="1"/>
  <c r="B237" i="4"/>
  <c r="B245" i="4" s="1"/>
  <c r="P34" i="8"/>
  <c r="O34" i="8"/>
  <c r="B250" i="4" l="1"/>
  <c r="B252" i="4" s="1"/>
  <c r="B244" i="4"/>
  <c r="B246" i="4" s="1"/>
  <c r="B158" i="16" l="1"/>
  <c r="B159" i="16" s="1"/>
  <c r="O30" i="8" l="1"/>
  <c r="O28" i="8"/>
  <c r="P33" i="8"/>
  <c r="O33" i="8"/>
  <c r="O14" i="8" l="1"/>
  <c r="E44" i="8" l="1"/>
  <c r="E64" i="16" l="1"/>
  <c r="P72" i="16"/>
  <c r="K72" i="16"/>
  <c r="G37" i="17" l="1"/>
  <c r="C7" i="4"/>
  <c r="T7" i="4" s="1"/>
  <c r="W3" i="4"/>
  <c r="T9" i="4" l="1"/>
  <c r="K52" i="17"/>
  <c r="K51" i="17"/>
  <c r="K50" i="17"/>
  <c r="K49" i="17"/>
  <c r="D115" i="23" l="1"/>
  <c r="D116" i="23" l="1"/>
  <c r="L11" i="23" l="1"/>
  <c r="C74" i="23"/>
  <c r="C72" i="16" l="1"/>
  <c r="C56" i="16"/>
  <c r="B81" i="4" l="1"/>
  <c r="C81" i="4"/>
  <c r="S81" i="4" s="1"/>
  <c r="L47" i="6" l="1"/>
  <c r="C66" i="4"/>
  <c r="C15" i="23" l="1"/>
  <c r="D128" i="23" l="1"/>
  <c r="B143" i="16" l="1"/>
  <c r="B124" i="4" l="1"/>
  <c r="B125" i="4" s="1"/>
  <c r="I3" i="23" l="1"/>
  <c r="P49" i="8"/>
  <c r="F20" i="24" s="1"/>
  <c r="O49" i="8"/>
  <c r="F9" i="24" s="1"/>
  <c r="P48" i="8"/>
  <c r="O48" i="8"/>
  <c r="P47" i="8"/>
  <c r="O47" i="8"/>
  <c r="P46" i="8"/>
  <c r="O46" i="8"/>
  <c r="P45" i="8"/>
  <c r="O45" i="8"/>
  <c r="P32" i="8"/>
  <c r="O32" i="8"/>
  <c r="P31" i="8"/>
  <c r="O31" i="8"/>
  <c r="D8" i="24" s="1"/>
  <c r="P30" i="8"/>
  <c r="P29" i="8"/>
  <c r="O29" i="8"/>
  <c r="P28" i="8"/>
  <c r="O150" i="23" l="1"/>
  <c r="K150" i="23"/>
  <c r="B48" i="4"/>
  <c r="O12" i="8"/>
  <c r="P15" i="8"/>
  <c r="C9" i="24"/>
  <c r="P14" i="8"/>
  <c r="P13" i="8"/>
  <c r="O13" i="8"/>
  <c r="P12" i="8"/>
  <c r="O11" i="8"/>
  <c r="C65" i="4" l="1"/>
  <c r="R57" i="5"/>
  <c r="M57" i="5"/>
  <c r="R43" i="5" l="1"/>
  <c r="M43" i="5"/>
  <c r="D43" i="5" l="1"/>
  <c r="B32" i="4" l="1"/>
  <c r="B33" i="4" s="1"/>
  <c r="D20" i="16" l="1"/>
  <c r="D19" i="16"/>
  <c r="D18" i="16"/>
  <c r="D21" i="16" l="1"/>
  <c r="A20" i="5" l="1"/>
  <c r="R29" i="5" l="1"/>
  <c r="M29" i="5"/>
  <c r="D29" i="5" l="1"/>
  <c r="E7" i="16" l="1"/>
  <c r="C12" i="16"/>
  <c r="C14" i="4" l="1"/>
  <c r="D101" i="4"/>
  <c r="D37" i="4"/>
  <c r="C28" i="4"/>
  <c r="C27" i="4"/>
  <c r="D19" i="4"/>
  <c r="I5" i="4"/>
  <c r="C48" i="4"/>
  <c r="C33" i="4"/>
  <c r="C29" i="4"/>
  <c r="G7" i="16" l="1"/>
  <c r="B14" i="4"/>
  <c r="W45" i="6" l="1"/>
  <c r="W23" i="6"/>
  <c r="W42" i="7"/>
  <c r="W23" i="7"/>
  <c r="R14" i="5"/>
  <c r="R15" i="5"/>
  <c r="L44" i="7" l="1"/>
  <c r="C13" i="16"/>
  <c r="M15" i="5"/>
  <c r="D15" i="5" s="1"/>
  <c r="C15" i="4"/>
  <c r="M14" i="5"/>
  <c r="L25" i="7" l="1"/>
  <c r="D14" i="5"/>
  <c r="P21" i="24" l="1"/>
  <c r="P10" i="24"/>
  <c r="H21" i="24"/>
  <c r="D20" i="24"/>
  <c r="P123" i="23" s="1"/>
  <c r="D19" i="24"/>
  <c r="P109" i="23" s="1"/>
  <c r="D18" i="24"/>
  <c r="P98" i="23" s="1"/>
  <c r="D17" i="24"/>
  <c r="P85" i="23" s="1"/>
  <c r="D16" i="24"/>
  <c r="C20" i="24"/>
  <c r="P108" i="23" s="1"/>
  <c r="C19" i="24"/>
  <c r="C18" i="24"/>
  <c r="C17" i="24"/>
  <c r="C16" i="24"/>
  <c r="P60" i="23" s="1"/>
  <c r="H10" i="24"/>
  <c r="D9" i="24"/>
  <c r="L123" i="23" s="1"/>
  <c r="L109" i="23"/>
  <c r="D7" i="24"/>
  <c r="D6" i="24"/>
  <c r="L85" i="23" s="1"/>
  <c r="D5" i="24"/>
  <c r="L73" i="23" s="1"/>
  <c r="L108" i="23"/>
  <c r="C8" i="24"/>
  <c r="C7" i="24"/>
  <c r="L84" i="23" s="1"/>
  <c r="C6" i="24"/>
  <c r="L72" i="23" s="1"/>
  <c r="C5" i="24"/>
  <c r="L60" i="23" s="1"/>
  <c r="R10" i="24"/>
  <c r="R21" i="24"/>
  <c r="C32" i="24"/>
  <c r="J32" i="24"/>
  <c r="U45" i="6"/>
  <c r="U23" i="6"/>
  <c r="U42" i="7"/>
  <c r="U23" i="7"/>
  <c r="L42" i="7"/>
  <c r="L23" i="7"/>
  <c r="D6" i="16"/>
  <c r="D33" i="17"/>
  <c r="P174" i="16" s="1"/>
  <c r="D32" i="17"/>
  <c r="D31" i="17"/>
  <c r="D30" i="17"/>
  <c r="D29" i="17"/>
  <c r="D28" i="17"/>
  <c r="D27" i="17"/>
  <c r="D26" i="17"/>
  <c r="D25" i="17"/>
  <c r="D24" i="17"/>
  <c r="D23" i="17"/>
  <c r="C34" i="17"/>
  <c r="P173" i="16" s="1"/>
  <c r="C33" i="17"/>
  <c r="P157" i="16" s="1"/>
  <c r="C32" i="17"/>
  <c r="C31" i="17"/>
  <c r="P127" i="16" s="1"/>
  <c r="C30" i="17"/>
  <c r="P112" i="16" s="1"/>
  <c r="C29" i="17"/>
  <c r="P98" i="16" s="1"/>
  <c r="C28" i="17"/>
  <c r="C27" i="17"/>
  <c r="C26" i="17"/>
  <c r="P53" i="16" s="1"/>
  <c r="C25" i="17"/>
  <c r="P37" i="16" s="1"/>
  <c r="C24" i="17"/>
  <c r="C23" i="17"/>
  <c r="D15" i="17"/>
  <c r="K174" i="16" s="1"/>
  <c r="D14" i="17"/>
  <c r="D13" i="17"/>
  <c r="D12" i="17"/>
  <c r="D11" i="17"/>
  <c r="D10" i="17"/>
  <c r="D9" i="17"/>
  <c r="D8" i="17"/>
  <c r="D7" i="17"/>
  <c r="D5" i="17"/>
  <c r="C16" i="17"/>
  <c r="C15" i="17"/>
  <c r="K157" i="16" s="1"/>
  <c r="C14" i="17"/>
  <c r="K142" i="16" s="1"/>
  <c r="C13" i="17"/>
  <c r="K127" i="16" s="1"/>
  <c r="C12" i="17"/>
  <c r="K112" i="16" s="1"/>
  <c r="C11" i="17"/>
  <c r="K98" i="16" s="1"/>
  <c r="C98" i="16" s="1"/>
  <c r="C10" i="17"/>
  <c r="C9" i="17"/>
  <c r="K69" i="16" s="1"/>
  <c r="C8" i="17"/>
  <c r="K53" i="16" s="1"/>
  <c r="C7" i="17"/>
  <c r="K37" i="16" s="1"/>
  <c r="K25" i="16"/>
  <c r="C5" i="17"/>
  <c r="K11" i="16" s="1"/>
  <c r="N60" i="7"/>
  <c r="C60" i="7"/>
  <c r="E40" i="7"/>
  <c r="E39" i="7"/>
  <c r="E38" i="7"/>
  <c r="E37" i="7"/>
  <c r="E36" i="7"/>
  <c r="E35" i="7"/>
  <c r="E34" i="7"/>
  <c r="E33" i="7"/>
  <c r="E32" i="7"/>
  <c r="E31" i="7"/>
  <c r="E30" i="7"/>
  <c r="C41" i="7"/>
  <c r="C40" i="7"/>
  <c r="R153" i="5" s="1"/>
  <c r="C39" i="7"/>
  <c r="R139" i="5" s="1"/>
  <c r="C38" i="7"/>
  <c r="R125" i="5" s="1"/>
  <c r="C37" i="7"/>
  <c r="C36" i="7"/>
  <c r="C35" i="7"/>
  <c r="R83" i="5" s="1"/>
  <c r="C34" i="7"/>
  <c r="R69" i="5" s="1"/>
  <c r="C33" i="7"/>
  <c r="C32" i="7"/>
  <c r="R41" i="5" s="1"/>
  <c r="C31" i="7"/>
  <c r="R27" i="5" s="1"/>
  <c r="C30" i="7"/>
  <c r="R13" i="5" s="1"/>
  <c r="E21" i="7"/>
  <c r="E20" i="7"/>
  <c r="E19" i="7"/>
  <c r="E18" i="7"/>
  <c r="E17" i="7"/>
  <c r="E16" i="7"/>
  <c r="E15" i="7"/>
  <c r="E14" i="7"/>
  <c r="E13" i="7"/>
  <c r="E12" i="7"/>
  <c r="E11" i="7"/>
  <c r="C22" i="7"/>
  <c r="M167" i="5" s="1"/>
  <c r="C21" i="7"/>
  <c r="M153" i="5" s="1"/>
  <c r="C20" i="7"/>
  <c r="C19" i="7"/>
  <c r="M125" i="5" s="1"/>
  <c r="C18" i="7"/>
  <c r="C17" i="7"/>
  <c r="M97" i="5" s="1"/>
  <c r="C16" i="7"/>
  <c r="C15" i="7"/>
  <c r="C14" i="7"/>
  <c r="C13" i="7"/>
  <c r="M41" i="5" s="1"/>
  <c r="C12" i="7"/>
  <c r="C11" i="7"/>
  <c r="N64" i="6"/>
  <c r="W64" i="6" s="1"/>
  <c r="S45" i="4"/>
  <c r="B15" i="4"/>
  <c r="C64" i="6"/>
  <c r="E43" i="6"/>
  <c r="E42" i="6"/>
  <c r="E41" i="6"/>
  <c r="E40" i="6"/>
  <c r="E39" i="6"/>
  <c r="E38" i="6"/>
  <c r="E37" i="6"/>
  <c r="E36" i="6"/>
  <c r="E35" i="6"/>
  <c r="E34" i="6"/>
  <c r="E33" i="6"/>
  <c r="C44" i="6"/>
  <c r="C43" i="6"/>
  <c r="C42" i="6"/>
  <c r="P153" i="4" s="1"/>
  <c r="C41" i="6"/>
  <c r="P138" i="4" s="1"/>
  <c r="C40" i="6"/>
  <c r="C39" i="6"/>
  <c r="C38" i="6"/>
  <c r="C37" i="6"/>
  <c r="P78" i="4" s="1"/>
  <c r="C36" i="6"/>
  <c r="C35" i="6"/>
  <c r="P46" i="4" s="1"/>
  <c r="C34" i="6"/>
  <c r="P31" i="4" s="1"/>
  <c r="C33" i="6"/>
  <c r="P13" i="4" s="1"/>
  <c r="E21" i="6"/>
  <c r="E20" i="6"/>
  <c r="E19" i="6"/>
  <c r="E18" i="6"/>
  <c r="E17" i="6"/>
  <c r="E16" i="6"/>
  <c r="E15" i="6"/>
  <c r="E14" i="6"/>
  <c r="E13" i="6"/>
  <c r="E12" i="6"/>
  <c r="E11" i="6"/>
  <c r="C22" i="6"/>
  <c r="L183" i="4" s="1"/>
  <c r="C21" i="6"/>
  <c r="L168" i="4" s="1"/>
  <c r="C20" i="6"/>
  <c r="C61" i="6" s="1"/>
  <c r="C19" i="6"/>
  <c r="L138" i="4" s="1"/>
  <c r="C18" i="6"/>
  <c r="C17" i="6"/>
  <c r="L108" i="4" s="1"/>
  <c r="C16" i="6"/>
  <c r="L93" i="4" s="1"/>
  <c r="C15" i="6"/>
  <c r="C14" i="6"/>
  <c r="C13" i="6"/>
  <c r="L46" i="4" s="1"/>
  <c r="C12" i="6"/>
  <c r="L31" i="4" s="1"/>
  <c r="C11" i="6"/>
  <c r="L13" i="4" s="1"/>
  <c r="P10" i="4" l="1"/>
  <c r="P9" i="4" s="1"/>
  <c r="C13" i="4"/>
  <c r="C11" i="24"/>
  <c r="C60" i="23"/>
  <c r="E26" i="45" s="1"/>
  <c r="C85" i="23"/>
  <c r="P97" i="23"/>
  <c r="C22" i="24"/>
  <c r="L98" i="23"/>
  <c r="D11" i="24"/>
  <c r="C55" i="6"/>
  <c r="C56" i="6"/>
  <c r="C52" i="6"/>
  <c r="C59" i="6"/>
  <c r="L71" i="23"/>
  <c r="C123" i="23"/>
  <c r="C108" i="23"/>
  <c r="C31" i="4"/>
  <c r="E16" i="43" s="1"/>
  <c r="C46" i="4"/>
  <c r="C51" i="7"/>
  <c r="C55" i="7"/>
  <c r="C31" i="24"/>
  <c r="C49" i="7"/>
  <c r="C28" i="24"/>
  <c r="D27" i="24"/>
  <c r="C27" i="24"/>
  <c r="C59" i="7"/>
  <c r="M55" i="5"/>
  <c r="C53" i="6"/>
  <c r="L153" i="4"/>
  <c r="M111" i="5"/>
  <c r="W60" i="7"/>
  <c r="C57" i="6"/>
  <c r="E24" i="6"/>
  <c r="L78" i="4"/>
  <c r="E52" i="6"/>
  <c r="E48" i="7"/>
  <c r="C54" i="6"/>
  <c r="C58" i="6"/>
  <c r="C62" i="6"/>
  <c r="L63" i="4"/>
  <c r="L123" i="4"/>
  <c r="C63" i="6"/>
  <c r="P63" i="4"/>
  <c r="P93" i="4"/>
  <c r="C93" i="4" s="1"/>
  <c r="P123" i="4"/>
  <c r="P183" i="4"/>
  <c r="C24" i="6"/>
  <c r="P108" i="4"/>
  <c r="C108" i="4" s="1"/>
  <c r="P168" i="4"/>
  <c r="C60" i="6"/>
  <c r="C52" i="7"/>
  <c r="M27" i="5"/>
  <c r="M83" i="5"/>
  <c r="M139" i="5"/>
  <c r="C24" i="7"/>
  <c r="C53" i="7"/>
  <c r="C57" i="7"/>
  <c r="R55" i="5"/>
  <c r="R111" i="5"/>
  <c r="R167" i="5"/>
  <c r="R97" i="5"/>
  <c r="C48" i="7"/>
  <c r="C56" i="7"/>
  <c r="C43" i="7"/>
  <c r="C50" i="7"/>
  <c r="C54" i="7"/>
  <c r="C58" i="7"/>
  <c r="M69" i="5"/>
  <c r="M13" i="5"/>
  <c r="D13" i="5" s="1"/>
  <c r="R32" i="24"/>
  <c r="C29" i="24"/>
  <c r="P72" i="23"/>
  <c r="P84" i="23"/>
  <c r="C84" i="23" s="1"/>
  <c r="L97" i="23"/>
  <c r="P73" i="23"/>
  <c r="C73" i="23" s="1"/>
  <c r="C30" i="24"/>
  <c r="C41" i="17"/>
  <c r="P11" i="16"/>
  <c r="C11" i="16" s="1"/>
  <c r="P69" i="16"/>
  <c r="C45" i="17"/>
  <c r="P25" i="16"/>
  <c r="P84" i="16"/>
  <c r="P142" i="16"/>
  <c r="K84" i="16"/>
  <c r="C18" i="17"/>
  <c r="K173" i="16"/>
  <c r="Q18" i="8"/>
  <c r="K18" i="8"/>
  <c r="E18" i="8"/>
  <c r="Q17" i="8"/>
  <c r="K17" i="8"/>
  <c r="E17" i="8"/>
  <c r="Q16" i="8"/>
  <c r="K16" i="8"/>
  <c r="E16" i="8"/>
  <c r="Q15" i="8"/>
  <c r="K15" i="8"/>
  <c r="E15" i="8"/>
  <c r="Q14" i="8"/>
  <c r="K14" i="8"/>
  <c r="E14" i="8"/>
  <c r="Q13" i="8"/>
  <c r="K13" i="8"/>
  <c r="E13" i="8"/>
  <c r="Q12" i="8"/>
  <c r="K12" i="8"/>
  <c r="E12" i="8"/>
  <c r="Q11" i="8"/>
  <c r="K11" i="8"/>
  <c r="E11" i="8"/>
  <c r="Q10" i="8"/>
  <c r="K10" i="8"/>
  <c r="E10" i="8"/>
  <c r="Q9" i="8"/>
  <c r="K9" i="8"/>
  <c r="E9" i="8"/>
  <c r="Q8" i="8"/>
  <c r="K8" i="8"/>
  <c r="E8" i="8"/>
  <c r="Q7" i="8"/>
  <c r="K7" i="8"/>
  <c r="E7" i="8"/>
  <c r="G26" i="45" l="1"/>
  <c r="S46" i="4"/>
  <c r="E16" i="44"/>
  <c r="G16" i="43"/>
  <c r="S31" i="4"/>
  <c r="P71" i="23"/>
  <c r="D27" i="5"/>
  <c r="C183" i="4"/>
  <c r="L10" i="4"/>
  <c r="C33" i="24"/>
  <c r="C65" i="6"/>
  <c r="C61" i="7"/>
  <c r="G16" i="44" l="1"/>
  <c r="S13" i="4"/>
  <c r="G3" i="16"/>
  <c r="H20" i="24" l="1"/>
  <c r="F19" i="24"/>
  <c r="H19" i="24" s="1"/>
  <c r="F18" i="24"/>
  <c r="F17" i="24"/>
  <c r="F16" i="24"/>
  <c r="F32" i="24"/>
  <c r="H9" i="24"/>
  <c r="F8" i="24"/>
  <c r="H8" i="24" s="1"/>
  <c r="F7" i="24"/>
  <c r="L136" i="23" s="1"/>
  <c r="F6" i="24"/>
  <c r="F5" i="24"/>
  <c r="Q52" i="8"/>
  <c r="Q51" i="8"/>
  <c r="Q50" i="8"/>
  <c r="Q49" i="8"/>
  <c r="Q48" i="8"/>
  <c r="Q47" i="8"/>
  <c r="Q46" i="8"/>
  <c r="Q45" i="8"/>
  <c r="Q44" i="8"/>
  <c r="Q43" i="8"/>
  <c r="Q42" i="8"/>
  <c r="Q41" i="8"/>
  <c r="Q35" i="8"/>
  <c r="Q34" i="8"/>
  <c r="Q33" i="8"/>
  <c r="Q32" i="8"/>
  <c r="Q31" i="8"/>
  <c r="Q30" i="8"/>
  <c r="Q29" i="8"/>
  <c r="Q28" i="8"/>
  <c r="Q27" i="8"/>
  <c r="Q26" i="8"/>
  <c r="Q25" i="8"/>
  <c r="Q24" i="8"/>
  <c r="V33" i="24"/>
  <c r="O32" i="24"/>
  <c r="W32" i="24" s="1"/>
  <c r="N32" i="24"/>
  <c r="V32" i="24" s="1"/>
  <c r="M32" i="24"/>
  <c r="U32" i="24" s="1"/>
  <c r="L32" i="24"/>
  <c r="T32" i="24" s="1"/>
  <c r="K32" i="24"/>
  <c r="G32" i="24"/>
  <c r="E32" i="24"/>
  <c r="O31" i="24"/>
  <c r="W31" i="24" s="1"/>
  <c r="N31" i="24"/>
  <c r="V31" i="24" s="1"/>
  <c r="M31" i="24"/>
  <c r="U31" i="24" s="1"/>
  <c r="L31" i="24"/>
  <c r="T31" i="24" s="1"/>
  <c r="G31" i="24"/>
  <c r="E31" i="24"/>
  <c r="O30" i="24"/>
  <c r="W30" i="24" s="1"/>
  <c r="N30" i="24"/>
  <c r="V30" i="24" s="1"/>
  <c r="M30" i="24"/>
  <c r="U30" i="24" s="1"/>
  <c r="L30" i="24"/>
  <c r="T30" i="24" s="1"/>
  <c r="G30" i="24"/>
  <c r="E30" i="24"/>
  <c r="O29" i="24"/>
  <c r="W29" i="24" s="1"/>
  <c r="N29" i="24"/>
  <c r="V29" i="24" s="1"/>
  <c r="L29" i="24"/>
  <c r="T29" i="24" s="1"/>
  <c r="G29" i="24"/>
  <c r="E29" i="24"/>
  <c r="O28" i="24"/>
  <c r="W28" i="24" s="1"/>
  <c r="N28" i="24"/>
  <c r="V28" i="24" s="1"/>
  <c r="L28" i="24"/>
  <c r="T28" i="24" s="1"/>
  <c r="G28" i="24"/>
  <c r="E28" i="24"/>
  <c r="O27" i="24"/>
  <c r="N27" i="24"/>
  <c r="V27" i="24" s="1"/>
  <c r="L27" i="24"/>
  <c r="T27" i="24" s="1"/>
  <c r="G27" i="24"/>
  <c r="E27" i="24"/>
  <c r="G26" i="24"/>
  <c r="P23" i="24"/>
  <c r="X23" i="24" s="1"/>
  <c r="V22" i="24"/>
  <c r="O22" i="24"/>
  <c r="W22" i="24" s="1"/>
  <c r="L22" i="24"/>
  <c r="T22" i="24" s="1"/>
  <c r="G22" i="24"/>
  <c r="E22" i="24"/>
  <c r="W21" i="24"/>
  <c r="V21" i="24"/>
  <c r="U21" i="24"/>
  <c r="T21" i="24"/>
  <c r="S21" i="24"/>
  <c r="X21" i="24"/>
  <c r="W20" i="24"/>
  <c r="V20" i="24"/>
  <c r="U20" i="24"/>
  <c r="T20" i="24"/>
  <c r="W19" i="24"/>
  <c r="V19" i="24"/>
  <c r="U19" i="24"/>
  <c r="T19" i="24"/>
  <c r="W18" i="24"/>
  <c r="V18" i="24"/>
  <c r="T18" i="24"/>
  <c r="W17" i="24"/>
  <c r="V17" i="24"/>
  <c r="T17" i="24"/>
  <c r="W16" i="24"/>
  <c r="V16" i="24"/>
  <c r="T16" i="24"/>
  <c r="G15" i="24"/>
  <c r="V11" i="24"/>
  <c r="O11" i="24"/>
  <c r="W11" i="24" s="1"/>
  <c r="L11" i="24"/>
  <c r="T11" i="24" s="1"/>
  <c r="G11" i="24"/>
  <c r="E11" i="24"/>
  <c r="W10" i="24"/>
  <c r="V10" i="24"/>
  <c r="U10" i="24"/>
  <c r="T10" i="24"/>
  <c r="S10" i="24"/>
  <c r="X10" i="24"/>
  <c r="D32" i="24"/>
  <c r="W9" i="24"/>
  <c r="V9" i="24"/>
  <c r="U9" i="24"/>
  <c r="T9" i="24"/>
  <c r="W8" i="24"/>
  <c r="V8" i="24"/>
  <c r="U8" i="24"/>
  <c r="T8" i="24"/>
  <c r="W7" i="24"/>
  <c r="V7" i="24"/>
  <c r="T7" i="24"/>
  <c r="W6" i="24"/>
  <c r="V6" i="24"/>
  <c r="T6" i="24"/>
  <c r="W5" i="24"/>
  <c r="V5" i="24"/>
  <c r="T5" i="24"/>
  <c r="O4" i="24"/>
  <c r="O26" i="24" s="1"/>
  <c r="W26" i="24" s="1"/>
  <c r="S149" i="23"/>
  <c r="C148" i="23"/>
  <c r="S148" i="23" s="1"/>
  <c r="P147" i="23"/>
  <c r="L147" i="23"/>
  <c r="S146" i="23"/>
  <c r="D142" i="23"/>
  <c r="D141" i="23"/>
  <c r="C135" i="23"/>
  <c r="S132" i="23"/>
  <c r="D129" i="23"/>
  <c r="C122" i="23"/>
  <c r="S119" i="23"/>
  <c r="D114" i="23"/>
  <c r="S106" i="23"/>
  <c r="D103" i="23"/>
  <c r="C97" i="23"/>
  <c r="L96" i="23"/>
  <c r="S95" i="23"/>
  <c r="B95" i="23"/>
  <c r="D92" i="23"/>
  <c r="D91" i="23"/>
  <c r="D90" i="23"/>
  <c r="S82" i="23"/>
  <c r="B82" i="23"/>
  <c r="D79" i="23"/>
  <c r="D78" i="23"/>
  <c r="C72" i="23"/>
  <c r="S70" i="23"/>
  <c r="B70" i="23"/>
  <c r="D67" i="23"/>
  <c r="D66" i="23"/>
  <c r="P59" i="23"/>
  <c r="S58" i="23"/>
  <c r="B58" i="23"/>
  <c r="D55" i="23"/>
  <c r="D54" i="23"/>
  <c r="C50" i="23"/>
  <c r="C49" i="23"/>
  <c r="S49" i="23" s="1"/>
  <c r="C48" i="23"/>
  <c r="S48" i="23" s="1"/>
  <c r="P47" i="23"/>
  <c r="L47" i="23"/>
  <c r="S46" i="23"/>
  <c r="B46" i="23"/>
  <c r="D43" i="23"/>
  <c r="C39" i="23"/>
  <c r="C38" i="23"/>
  <c r="C37" i="23"/>
  <c r="P36" i="23"/>
  <c r="L36" i="23"/>
  <c r="S35" i="23"/>
  <c r="B35" i="23"/>
  <c r="D31" i="23"/>
  <c r="C27" i="23"/>
  <c r="C26" i="23"/>
  <c r="S26" i="23" s="1"/>
  <c r="C25" i="23"/>
  <c r="E26" i="43" s="1"/>
  <c r="P24" i="23"/>
  <c r="L24" i="23"/>
  <c r="S23" i="23"/>
  <c r="B23" i="23"/>
  <c r="D19" i="23"/>
  <c r="S15" i="23"/>
  <c r="C14" i="23"/>
  <c r="S14" i="23" s="1"/>
  <c r="C13" i="23"/>
  <c r="S13" i="23" s="1"/>
  <c r="C12" i="23"/>
  <c r="S12" i="23" s="1"/>
  <c r="P11" i="23"/>
  <c r="P10" i="23" s="1"/>
  <c r="L10" i="23"/>
  <c r="S9" i="23"/>
  <c r="V7" i="23"/>
  <c r="S7" i="23"/>
  <c r="G7" i="23"/>
  <c r="C7" i="23"/>
  <c r="D6" i="23"/>
  <c r="D5" i="23"/>
  <c r="W3" i="23"/>
  <c r="S37" i="23" l="1"/>
  <c r="E26" i="44"/>
  <c r="G26" i="43"/>
  <c r="E28" i="43"/>
  <c r="S72" i="23"/>
  <c r="E26" i="46"/>
  <c r="S25" i="23"/>
  <c r="S122" i="23"/>
  <c r="P23" i="23"/>
  <c r="P35" i="23" s="1"/>
  <c r="P46" i="23" s="1"/>
  <c r="P58" i="23" s="1"/>
  <c r="P70" i="23" s="1"/>
  <c r="S135" i="23"/>
  <c r="H32" i="24"/>
  <c r="S32" i="24"/>
  <c r="P32" i="24"/>
  <c r="X32" i="24" s="1"/>
  <c r="L133" i="23"/>
  <c r="H7" i="24"/>
  <c r="P110" i="23"/>
  <c r="P107" i="23" s="1"/>
  <c r="H16" i="24"/>
  <c r="L110" i="23"/>
  <c r="L107" i="23" s="1"/>
  <c r="H5" i="24"/>
  <c r="P136" i="23"/>
  <c r="P133" i="23" s="1"/>
  <c r="H18" i="24"/>
  <c r="L124" i="23"/>
  <c r="H6" i="24"/>
  <c r="P124" i="23"/>
  <c r="P120" i="23" s="1"/>
  <c r="H17" i="24"/>
  <c r="O33" i="24"/>
  <c r="W33" i="24" s="1"/>
  <c r="W4" i="24"/>
  <c r="W27" i="24"/>
  <c r="E33" i="24"/>
  <c r="G33" i="24"/>
  <c r="F29" i="24"/>
  <c r="F28" i="24"/>
  <c r="D30" i="24"/>
  <c r="D31" i="24"/>
  <c r="C109" i="23"/>
  <c r="F31" i="24"/>
  <c r="F22" i="24"/>
  <c r="F30" i="24"/>
  <c r="D22" i="24"/>
  <c r="D28" i="24"/>
  <c r="C98" i="23"/>
  <c r="S98" i="23" s="1"/>
  <c r="F11" i="24"/>
  <c r="F27" i="24"/>
  <c r="H27" i="24" s="1"/>
  <c r="S123" i="23"/>
  <c r="S85" i="23"/>
  <c r="L23" i="23"/>
  <c r="L35" i="23" s="1"/>
  <c r="L46" i="23" s="1"/>
  <c r="L33" i="24"/>
  <c r="T33" i="24" s="1"/>
  <c r="O15" i="24"/>
  <c r="W15" i="24" s="1"/>
  <c r="D29" i="24"/>
  <c r="I7" i="23"/>
  <c r="S27" i="23"/>
  <c r="C17" i="23"/>
  <c r="L59" i="23"/>
  <c r="S39" i="23"/>
  <c r="L83" i="23"/>
  <c r="T7" i="23"/>
  <c r="S38" i="23"/>
  <c r="S50" i="23"/>
  <c r="U50" i="23" s="1"/>
  <c r="S97" i="23"/>
  <c r="P96" i="23"/>
  <c r="P83" i="23"/>
  <c r="E28" i="44" l="1"/>
  <c r="G26" i="44"/>
  <c r="G26" i="46"/>
  <c r="E26" i="47"/>
  <c r="S109" i="23"/>
  <c r="C21" i="23"/>
  <c r="C29" i="23" s="1"/>
  <c r="C33" i="23" s="1"/>
  <c r="C124" i="23"/>
  <c r="C110" i="23"/>
  <c r="E26" i="48" s="1"/>
  <c r="L120" i="23"/>
  <c r="H28" i="24"/>
  <c r="C136" i="23"/>
  <c r="H31" i="24"/>
  <c r="H30" i="24"/>
  <c r="H11" i="24"/>
  <c r="H29" i="24"/>
  <c r="H22" i="24"/>
  <c r="F33" i="24"/>
  <c r="D33" i="24"/>
  <c r="L58" i="23"/>
  <c r="S84" i="23"/>
  <c r="W7" i="23"/>
  <c r="T9" i="23"/>
  <c r="T12" i="23" s="1"/>
  <c r="T13" i="23" s="1"/>
  <c r="T14" i="23" s="1"/>
  <c r="T15" i="23" s="1"/>
  <c r="S108" i="23"/>
  <c r="P82" i="23"/>
  <c r="P95" i="23" s="1"/>
  <c r="P106" i="23" s="1"/>
  <c r="P119" i="23" s="1"/>
  <c r="P132" i="23" s="1"/>
  <c r="P146" i="23" s="1"/>
  <c r="S60" i="23"/>
  <c r="S73" i="23"/>
  <c r="D13" i="23"/>
  <c r="D9" i="23"/>
  <c r="G9" i="23" s="1"/>
  <c r="D14" i="23"/>
  <c r="D15" i="23"/>
  <c r="D12" i="23"/>
  <c r="G26" i="48" l="1"/>
  <c r="G26" i="47"/>
  <c r="S110" i="23"/>
  <c r="H24" i="24"/>
  <c r="H13" i="24"/>
  <c r="O13" i="23"/>
  <c r="K13" i="23"/>
  <c r="O12" i="23"/>
  <c r="K12" i="23"/>
  <c r="O15" i="23"/>
  <c r="K15" i="23"/>
  <c r="O14" i="23"/>
  <c r="K14" i="23"/>
  <c r="S136" i="23"/>
  <c r="S124" i="23"/>
  <c r="T21" i="23"/>
  <c r="T23" i="23" s="1"/>
  <c r="T25" i="23" s="1"/>
  <c r="T26" i="23" s="1"/>
  <c r="T27" i="23" s="1"/>
  <c r="L70" i="23"/>
  <c r="L82" i="23" s="1"/>
  <c r="L95" i="23" s="1"/>
  <c r="L106" i="23" s="1"/>
  <c r="L119" i="23" s="1"/>
  <c r="L132" i="23" s="1"/>
  <c r="L146" i="23" s="1"/>
  <c r="H33" i="24"/>
  <c r="G13" i="23"/>
  <c r="G15" i="23"/>
  <c r="G12" i="23"/>
  <c r="G14" i="23"/>
  <c r="U12" i="23"/>
  <c r="U9" i="23"/>
  <c r="V9" i="23" s="1"/>
  <c r="U13" i="23"/>
  <c r="U15" i="23"/>
  <c r="U14" i="23"/>
  <c r="G17" i="23" l="1"/>
  <c r="U16" i="23"/>
  <c r="M11" i="23"/>
  <c r="M10" i="23" s="1"/>
  <c r="C41" i="23"/>
  <c r="T33" i="23"/>
  <c r="T35" i="23" s="1"/>
  <c r="T37" i="23" s="1"/>
  <c r="T38" i="23" s="1"/>
  <c r="T39" i="23" s="1"/>
  <c r="V12" i="23"/>
  <c r="W9" i="23"/>
  <c r="Q11" i="23"/>
  <c r="Q10" i="23" s="1"/>
  <c r="I17" i="23" l="1"/>
  <c r="G21" i="23"/>
  <c r="I21" i="23" s="1"/>
  <c r="L17" i="23"/>
  <c r="C44" i="23"/>
  <c r="C52" i="23" s="1"/>
  <c r="C56" i="23" s="1"/>
  <c r="C64" i="23" s="1"/>
  <c r="V13" i="23"/>
  <c r="W12" i="23"/>
  <c r="D27" i="23" l="1"/>
  <c r="D26" i="23"/>
  <c r="D23" i="23"/>
  <c r="G23" i="23" s="1"/>
  <c r="D25" i="23"/>
  <c r="W13" i="23"/>
  <c r="V14" i="23"/>
  <c r="T44" i="23"/>
  <c r="T46" i="23" s="1"/>
  <c r="T48" i="23" s="1"/>
  <c r="T49" i="23" s="1"/>
  <c r="T50" i="23" s="1"/>
  <c r="O25" i="23" l="1"/>
  <c r="K25" i="23"/>
  <c r="O26" i="23"/>
  <c r="K26" i="23"/>
  <c r="O27" i="23"/>
  <c r="K27" i="23"/>
  <c r="G25" i="23"/>
  <c r="E27" i="43" s="1"/>
  <c r="G27" i="43" s="1"/>
  <c r="G28" i="43" s="1"/>
  <c r="V15" i="23"/>
  <c r="W14" i="23"/>
  <c r="G26" i="23"/>
  <c r="G27" i="23"/>
  <c r="G28" i="23" l="1"/>
  <c r="T56" i="23"/>
  <c r="T58" i="23" s="1"/>
  <c r="T60" i="23" s="1"/>
  <c r="V21" i="23"/>
  <c r="W15" i="23"/>
  <c r="Q24" i="23"/>
  <c r="Q23" i="23" s="1"/>
  <c r="M24" i="23"/>
  <c r="M23" i="23" s="1"/>
  <c r="G29" i="23" l="1"/>
  <c r="C68" i="23"/>
  <c r="C76" i="23" s="1"/>
  <c r="W21" i="23"/>
  <c r="L29" i="23" l="1"/>
  <c r="G33" i="23"/>
  <c r="I33" i="23" s="1"/>
  <c r="D39" i="23" s="1"/>
  <c r="I29" i="23"/>
  <c r="U26" i="23"/>
  <c r="U23" i="23"/>
  <c r="V23" i="23" s="1"/>
  <c r="U25" i="23"/>
  <c r="U27" i="23"/>
  <c r="T68" i="23"/>
  <c r="T70" i="23" s="1"/>
  <c r="T72" i="23" s="1"/>
  <c r="T73" i="23" s="1"/>
  <c r="D35" i="23" l="1"/>
  <c r="G35" i="23" s="1"/>
  <c r="D37" i="23"/>
  <c r="G37" i="23" s="1"/>
  <c r="D38" i="23"/>
  <c r="O38" i="23" s="1"/>
  <c r="K39" i="23"/>
  <c r="O39" i="23"/>
  <c r="K37" i="23"/>
  <c r="O37" i="23"/>
  <c r="C80" i="23"/>
  <c r="W23" i="23"/>
  <c r="V25" i="23"/>
  <c r="G39" i="23"/>
  <c r="G38" i="23"/>
  <c r="E27" i="44" l="1"/>
  <c r="G27" i="44" s="1"/>
  <c r="G28" i="44" s="1"/>
  <c r="K38" i="23"/>
  <c r="G41" i="23"/>
  <c r="Q36" i="23"/>
  <c r="Q35" i="23" s="1"/>
  <c r="M36" i="23"/>
  <c r="M35" i="23" s="1"/>
  <c r="V26" i="23"/>
  <c r="W25" i="23"/>
  <c r="C88" i="23"/>
  <c r="T80" i="23"/>
  <c r="T82" i="23" s="1"/>
  <c r="T84" i="23" s="1"/>
  <c r="T85" i="23" s="1"/>
  <c r="I41" i="23" l="1"/>
  <c r="L41" i="23"/>
  <c r="G44" i="23"/>
  <c r="I44" i="23" s="1"/>
  <c r="C93" i="23"/>
  <c r="W26" i="23"/>
  <c r="V27" i="23"/>
  <c r="W27" i="23" l="1"/>
  <c r="V33" i="23"/>
  <c r="D50" i="23"/>
  <c r="D49" i="23"/>
  <c r="D46" i="23"/>
  <c r="G46" i="23" s="1"/>
  <c r="D48" i="23"/>
  <c r="C101" i="23"/>
  <c r="T93" i="23"/>
  <c r="T95" i="23" s="1"/>
  <c r="T97" i="23" s="1"/>
  <c r="T98" i="23" s="1"/>
  <c r="K48" i="23" l="1"/>
  <c r="O48" i="23"/>
  <c r="O49" i="23"/>
  <c r="K49" i="23"/>
  <c r="O50" i="23"/>
  <c r="K50" i="23"/>
  <c r="G49" i="23"/>
  <c r="C104" i="23"/>
  <c r="G50" i="23"/>
  <c r="G48" i="23"/>
  <c r="W33" i="23"/>
  <c r="G52" i="23" l="1"/>
  <c r="G56" i="23" s="1"/>
  <c r="C112" i="23"/>
  <c r="T104" i="23"/>
  <c r="T106" i="23" s="1"/>
  <c r="T108" i="23" s="1"/>
  <c r="T109" i="23" s="1"/>
  <c r="T110" i="23" s="1"/>
  <c r="Q47" i="23"/>
  <c r="Q46" i="23" s="1"/>
  <c r="U37" i="23"/>
  <c r="U35" i="23"/>
  <c r="V35" i="23" s="1"/>
  <c r="U38" i="23"/>
  <c r="U39" i="23"/>
  <c r="M47" i="23"/>
  <c r="M46" i="23" s="1"/>
  <c r="I56" i="23" l="1"/>
  <c r="C117" i="23"/>
  <c r="C126" i="23" s="1"/>
  <c r="I52" i="23"/>
  <c r="U41" i="23"/>
  <c r="L52" i="23"/>
  <c r="V37" i="23"/>
  <c r="W35" i="23"/>
  <c r="D58" i="23"/>
  <c r="D60" i="23" l="1"/>
  <c r="D61" i="23"/>
  <c r="D62" i="23"/>
  <c r="W37" i="23"/>
  <c r="V38" i="23"/>
  <c r="T117" i="23"/>
  <c r="T119" i="23" s="1"/>
  <c r="T122" i="23" s="1"/>
  <c r="T123" i="23" s="1"/>
  <c r="T124" i="23" s="1"/>
  <c r="K62" i="23" l="1"/>
  <c r="O62" i="23"/>
  <c r="G62" i="23"/>
  <c r="O61" i="23"/>
  <c r="K61" i="23"/>
  <c r="G61" i="23"/>
  <c r="O60" i="23"/>
  <c r="K60" i="23"/>
  <c r="G60" i="23"/>
  <c r="E27" i="45" s="1"/>
  <c r="W38" i="23"/>
  <c r="V39" i="23"/>
  <c r="C130" i="23"/>
  <c r="G27" i="45" l="1"/>
  <c r="G28" i="45" s="1"/>
  <c r="E28" i="45"/>
  <c r="K63" i="23"/>
  <c r="G63" i="23"/>
  <c r="G64" i="23"/>
  <c r="G68" i="23" s="1"/>
  <c r="O63" i="23"/>
  <c r="J16" i="24"/>
  <c r="Q59" i="23"/>
  <c r="Q58" i="23" s="1"/>
  <c r="J5" i="24"/>
  <c r="R5" i="24" s="1"/>
  <c r="M59" i="23"/>
  <c r="M58" i="23" s="1"/>
  <c r="T130" i="23"/>
  <c r="T132" i="23" s="1"/>
  <c r="C139" i="23"/>
  <c r="V44" i="23"/>
  <c r="W39" i="23"/>
  <c r="I64" i="23" l="1"/>
  <c r="L64" i="23"/>
  <c r="I68" i="23"/>
  <c r="D70" i="23" s="1"/>
  <c r="R16" i="24"/>
  <c r="J27" i="24"/>
  <c r="C144" i="23"/>
  <c r="W44" i="23"/>
  <c r="U46" i="23" s="1"/>
  <c r="V46" i="23" s="1"/>
  <c r="T136" i="23"/>
  <c r="T135" i="23"/>
  <c r="R27" i="24" l="1"/>
  <c r="D72" i="23"/>
  <c r="D74" i="23" s="1"/>
  <c r="O74" i="23" s="1"/>
  <c r="D73" i="23"/>
  <c r="W46" i="23"/>
  <c r="C152" i="23"/>
  <c r="T144" i="23"/>
  <c r="T146" i="23" s="1"/>
  <c r="T148" i="23" s="1"/>
  <c r="T149" i="23" s="1"/>
  <c r="T150" i="23" s="1"/>
  <c r="G74" i="23" l="1"/>
  <c r="K74" i="23"/>
  <c r="P12" i="24" s="1"/>
  <c r="X12" i="24" s="1"/>
  <c r="O72" i="23"/>
  <c r="K72" i="23"/>
  <c r="O73" i="23"/>
  <c r="K16" i="24" s="1"/>
  <c r="K73" i="23"/>
  <c r="K5" i="24" s="1"/>
  <c r="G73" i="23"/>
  <c r="U49" i="23"/>
  <c r="U48" i="23"/>
  <c r="V48" i="23" s="1"/>
  <c r="G72" i="23"/>
  <c r="E27" i="46" s="1"/>
  <c r="G27" i="46" l="1"/>
  <c r="G28" i="46" s="1"/>
  <c r="E28" i="46"/>
  <c r="K75" i="23"/>
  <c r="M71" i="23"/>
  <c r="M70" i="23" s="1"/>
  <c r="O75" i="23"/>
  <c r="Q71" i="23"/>
  <c r="Q70" i="23" s="1"/>
  <c r="G75" i="23"/>
  <c r="G76" i="23"/>
  <c r="J17" i="24"/>
  <c r="R17" i="24" s="1"/>
  <c r="J6" i="24"/>
  <c r="R6" i="24" s="1"/>
  <c r="K27" i="24"/>
  <c r="S16" i="24"/>
  <c r="S5" i="24"/>
  <c r="V49" i="23"/>
  <c r="W48" i="23"/>
  <c r="L76" i="23" l="1"/>
  <c r="J28" i="24"/>
  <c r="R28" i="24" s="1"/>
  <c r="S27" i="24"/>
  <c r="W49" i="23"/>
  <c r="V50" i="23"/>
  <c r="G80" i="23"/>
  <c r="I76" i="23"/>
  <c r="I80" i="23" l="1"/>
  <c r="W50" i="23"/>
  <c r="V56" i="23"/>
  <c r="D84" i="23" l="1"/>
  <c r="D82" i="23"/>
  <c r="D85" i="23"/>
  <c r="W56" i="23"/>
  <c r="K85" i="23" l="1"/>
  <c r="O85" i="23"/>
  <c r="G85" i="23"/>
  <c r="K84" i="23"/>
  <c r="K87" i="23" s="1"/>
  <c r="G84" i="23"/>
  <c r="O84" i="23"/>
  <c r="O87" i="23" s="1"/>
  <c r="K17" i="24"/>
  <c r="K6" i="24"/>
  <c r="U58" i="23"/>
  <c r="V58" i="23" s="1"/>
  <c r="U60" i="23"/>
  <c r="G87" i="23" l="1"/>
  <c r="G88" i="23"/>
  <c r="J18" i="24"/>
  <c r="Q83" i="23"/>
  <c r="Q82" i="23" s="1"/>
  <c r="J7" i="24"/>
  <c r="R7" i="24" s="1"/>
  <c r="M83" i="23"/>
  <c r="M82" i="23" s="1"/>
  <c r="S17" i="24"/>
  <c r="V60" i="23"/>
  <c r="W58" i="23"/>
  <c r="J29" i="24" l="1"/>
  <c r="R29" i="24" s="1"/>
  <c r="R18" i="24"/>
  <c r="S6" i="24"/>
  <c r="K28" i="24"/>
  <c r="L88" i="23"/>
  <c r="G93" i="23"/>
  <c r="I88" i="23"/>
  <c r="V68" i="23"/>
  <c r="W60" i="23"/>
  <c r="S28" i="24" l="1"/>
  <c r="I93" i="23"/>
  <c r="W68" i="23"/>
  <c r="D98" i="23" l="1"/>
  <c r="D95" i="23"/>
  <c r="D97" i="23"/>
  <c r="U72" i="23"/>
  <c r="U70" i="23"/>
  <c r="V70" i="23" s="1"/>
  <c r="U73" i="23"/>
  <c r="K97" i="23" l="1"/>
  <c r="O97" i="23"/>
  <c r="O98" i="23"/>
  <c r="K98" i="23"/>
  <c r="K18" i="24"/>
  <c r="K7" i="24"/>
  <c r="U75" i="23"/>
  <c r="G97" i="23"/>
  <c r="E27" i="47" s="1"/>
  <c r="V72" i="23"/>
  <c r="W70" i="23"/>
  <c r="G98" i="23"/>
  <c r="G27" i="47" l="1"/>
  <c r="G28" i="47" s="1"/>
  <c r="E28" i="47"/>
  <c r="J19" i="24"/>
  <c r="R19" i="24" s="1"/>
  <c r="Q96" i="23"/>
  <c r="Q95" i="23" s="1"/>
  <c r="O100" i="23"/>
  <c r="G100" i="23"/>
  <c r="G101" i="23"/>
  <c r="J8" i="24"/>
  <c r="M96" i="23"/>
  <c r="M95" i="23" s="1"/>
  <c r="K100" i="23"/>
  <c r="S7" i="24"/>
  <c r="K29" i="24"/>
  <c r="S18" i="24"/>
  <c r="V73" i="23"/>
  <c r="W72" i="23"/>
  <c r="J30" i="24" l="1"/>
  <c r="R30" i="24" s="1"/>
  <c r="R8" i="24"/>
  <c r="S29" i="24"/>
  <c r="V80" i="23"/>
  <c r="W73" i="23"/>
  <c r="G104" i="23"/>
  <c r="L101" i="23"/>
  <c r="I101" i="23"/>
  <c r="I104" i="23" l="1"/>
  <c r="W80" i="23"/>
  <c r="U85" i="23" l="1"/>
  <c r="U82" i="23"/>
  <c r="V82" i="23" s="1"/>
  <c r="U84" i="23"/>
  <c r="D110" i="23"/>
  <c r="G110" i="23" s="1"/>
  <c r="D109" i="23"/>
  <c r="D108" i="23"/>
  <c r="G108" i="23" s="1"/>
  <c r="D106" i="23"/>
  <c r="O110" i="23" l="1"/>
  <c r="K110" i="23"/>
  <c r="O108" i="23"/>
  <c r="K108" i="23"/>
  <c r="O109" i="23"/>
  <c r="K109" i="23"/>
  <c r="G109" i="23"/>
  <c r="E27" i="48" s="1"/>
  <c r="U87" i="23"/>
  <c r="W82" i="23"/>
  <c r="V84" i="23"/>
  <c r="G27" i="48" l="1"/>
  <c r="G28" i="48" s="1"/>
  <c r="E28" i="48"/>
  <c r="K8" i="24"/>
  <c r="P8" i="24" s="1"/>
  <c r="M5" i="24"/>
  <c r="P5" i="24" s="1"/>
  <c r="M16" i="24"/>
  <c r="P16" i="24" s="1"/>
  <c r="K19" i="24"/>
  <c r="P19" i="24" s="1"/>
  <c r="X19" i="24" s="1"/>
  <c r="G111" i="23"/>
  <c r="G112" i="23"/>
  <c r="J20" i="24"/>
  <c r="J22" i="24" s="1"/>
  <c r="R22" i="24" s="1"/>
  <c r="Q107" i="23"/>
  <c r="Q106" i="23" s="1"/>
  <c r="O111" i="23"/>
  <c r="J9" i="24"/>
  <c r="R9" i="24" s="1"/>
  <c r="M107" i="23"/>
  <c r="M106" i="23" s="1"/>
  <c r="K111" i="23"/>
  <c r="S8" i="24"/>
  <c r="X8" i="24"/>
  <c r="U5" i="24"/>
  <c r="V85" i="23"/>
  <c r="W84" i="23"/>
  <c r="M27" i="24" l="1"/>
  <c r="P27" i="24" s="1"/>
  <c r="K30" i="24"/>
  <c r="P30" i="24" s="1"/>
  <c r="X30" i="24" s="1"/>
  <c r="S19" i="24"/>
  <c r="U16" i="24"/>
  <c r="I112" i="23"/>
  <c r="G117" i="23"/>
  <c r="R20" i="24"/>
  <c r="J11" i="24"/>
  <c r="R11" i="24" s="1"/>
  <c r="J31" i="24"/>
  <c r="R31" i="24" s="1"/>
  <c r="X27" i="24"/>
  <c r="U27" i="24"/>
  <c r="X5" i="24"/>
  <c r="X16" i="24"/>
  <c r="S30" i="24"/>
  <c r="L112" i="23"/>
  <c r="W85" i="23"/>
  <c r="V93" i="23"/>
  <c r="J33" i="24" l="1"/>
  <c r="R33" i="24" s="1"/>
  <c r="I117" i="23"/>
  <c r="W93" i="23"/>
  <c r="D124" i="23" l="1"/>
  <c r="D123" i="23"/>
  <c r="G123" i="23" s="1"/>
  <c r="D119" i="23"/>
  <c r="D122" i="23"/>
  <c r="K122" i="23" s="1"/>
  <c r="U95" i="23"/>
  <c r="V95" i="23" s="1"/>
  <c r="U97" i="23"/>
  <c r="U98" i="23"/>
  <c r="O122" i="23" l="1"/>
  <c r="O123" i="23"/>
  <c r="K20" i="24" s="1"/>
  <c r="P20" i="24" s="1"/>
  <c r="K123" i="23"/>
  <c r="K9" i="24" s="1"/>
  <c r="P9" i="24" s="1"/>
  <c r="K124" i="23"/>
  <c r="M6" i="24" s="1"/>
  <c r="P6" i="24" s="1"/>
  <c r="O124" i="23"/>
  <c r="M17" i="24" s="1"/>
  <c r="P17" i="24" s="1"/>
  <c r="U100" i="23"/>
  <c r="G122" i="23"/>
  <c r="V97" i="23"/>
  <c r="W95" i="23"/>
  <c r="G124" i="23"/>
  <c r="G126" i="23" l="1"/>
  <c r="Q120" i="23"/>
  <c r="Q119" i="23" s="1"/>
  <c r="M120" i="23"/>
  <c r="M119" i="23" s="1"/>
  <c r="G125" i="23"/>
  <c r="S20" i="24"/>
  <c r="X20" i="24"/>
  <c r="K22" i="24"/>
  <c r="S22" i="24" s="1"/>
  <c r="U6" i="24"/>
  <c r="M28" i="24"/>
  <c r="P28" i="24" s="1"/>
  <c r="S9" i="24"/>
  <c r="K31" i="24"/>
  <c r="P31" i="24" s="1"/>
  <c r="X9" i="24"/>
  <c r="K11" i="24"/>
  <c r="S11" i="24" s="1"/>
  <c r="U17" i="24"/>
  <c r="V98" i="23"/>
  <c r="W97" i="23"/>
  <c r="X6" i="24" l="1"/>
  <c r="X17" i="24"/>
  <c r="S31" i="24"/>
  <c r="X31" i="24"/>
  <c r="K33" i="24"/>
  <c r="S33" i="24" s="1"/>
  <c r="U28" i="24"/>
  <c r="L126" i="23"/>
  <c r="I126" i="23"/>
  <c r="V104" i="23"/>
  <c r="W98" i="23"/>
  <c r="X28" i="24" l="1"/>
  <c r="W104" i="23"/>
  <c r="U106" i="23" l="1"/>
  <c r="V106" i="23" s="1"/>
  <c r="U110" i="23"/>
  <c r="U109" i="23"/>
  <c r="U108" i="23"/>
  <c r="U111" i="23" l="1"/>
  <c r="W106" i="23"/>
  <c r="V108" i="23"/>
  <c r="V109" i="23" l="1"/>
  <c r="W108" i="23"/>
  <c r="V110" i="23" l="1"/>
  <c r="W109" i="23"/>
  <c r="V117" i="23" l="1"/>
  <c r="W110" i="23"/>
  <c r="W117" i="23" l="1"/>
  <c r="U119" i="23" l="1"/>
  <c r="V119" i="23" s="1"/>
  <c r="U124" i="23"/>
  <c r="U122" i="23"/>
  <c r="U123" i="23"/>
  <c r="U125" i="23" l="1"/>
  <c r="W119" i="23"/>
  <c r="V122" i="23"/>
  <c r="V123" i="23" l="1"/>
  <c r="W122" i="23"/>
  <c r="V124" i="23" l="1"/>
  <c r="W123" i="23"/>
  <c r="V130" i="23" l="1"/>
  <c r="W124" i="23"/>
  <c r="W130" i="23" l="1"/>
  <c r="U132" i="23" l="1"/>
  <c r="V132" i="23" s="1"/>
  <c r="U136" i="23"/>
  <c r="W132" i="23" l="1"/>
  <c r="U135" i="23" s="1"/>
  <c r="U138" i="23" s="1"/>
  <c r="V135" i="23" l="1"/>
  <c r="W135" i="23" l="1"/>
  <c r="V136" i="23"/>
  <c r="V144" i="23" l="1"/>
  <c r="W136" i="23"/>
  <c r="W144" i="23" l="1"/>
  <c r="U148" i="23" l="1"/>
  <c r="U151" i="23" s="1"/>
  <c r="U146" i="23"/>
  <c r="V146" i="23" s="1"/>
  <c r="V148" i="23" l="1"/>
  <c r="W146" i="23"/>
  <c r="W148" i="23" l="1"/>
  <c r="V149" i="23"/>
  <c r="V150" i="23" l="1"/>
  <c r="W149" i="23"/>
  <c r="B144" i="16" l="1"/>
  <c r="B129" i="16"/>
  <c r="B114" i="16"/>
  <c r="K38" i="16"/>
  <c r="C36" i="17"/>
  <c r="C42" i="17"/>
  <c r="C43" i="17"/>
  <c r="C44" i="17"/>
  <c r="C46" i="17"/>
  <c r="C47" i="17"/>
  <c r="C48" i="17"/>
  <c r="C49" i="17"/>
  <c r="C50" i="17"/>
  <c r="C51" i="17"/>
  <c r="C52" i="17"/>
  <c r="K26" i="16"/>
  <c r="K24" i="16" s="1"/>
  <c r="G34" i="17"/>
  <c r="G33" i="17"/>
  <c r="G32" i="17"/>
  <c r="G31" i="17"/>
  <c r="E30" i="17"/>
  <c r="E29" i="17"/>
  <c r="E28" i="17"/>
  <c r="E27" i="17"/>
  <c r="E26" i="17"/>
  <c r="E25" i="17"/>
  <c r="E24" i="17"/>
  <c r="E23" i="17"/>
  <c r="P158" i="16"/>
  <c r="P143" i="16"/>
  <c r="P128" i="16"/>
  <c r="P113" i="16"/>
  <c r="P99" i="16"/>
  <c r="P85" i="16"/>
  <c r="P70" i="16"/>
  <c r="P54" i="16"/>
  <c r="P49" i="16" s="1"/>
  <c r="P38" i="16"/>
  <c r="P26" i="16"/>
  <c r="G16" i="17"/>
  <c r="G15" i="17"/>
  <c r="G14" i="17"/>
  <c r="G13" i="17"/>
  <c r="E12" i="17"/>
  <c r="E11" i="17"/>
  <c r="E10" i="17"/>
  <c r="E9" i="17"/>
  <c r="E8" i="17"/>
  <c r="E7" i="17"/>
  <c r="E6" i="17"/>
  <c r="E5" i="17"/>
  <c r="K158" i="16"/>
  <c r="K143" i="16"/>
  <c r="K113" i="16"/>
  <c r="K99" i="16"/>
  <c r="K85" i="16"/>
  <c r="K70" i="16"/>
  <c r="K54" i="16"/>
  <c r="K49" i="16" s="1"/>
  <c r="K25" i="8"/>
  <c r="K24" i="8"/>
  <c r="K52" i="8"/>
  <c r="K51" i="8"/>
  <c r="K50" i="8"/>
  <c r="K49" i="8"/>
  <c r="K48" i="8"/>
  <c r="K47" i="8"/>
  <c r="K46" i="8"/>
  <c r="K45" i="8"/>
  <c r="K44" i="8"/>
  <c r="K43" i="8"/>
  <c r="K42" i="8"/>
  <c r="K41" i="8"/>
  <c r="K35" i="8"/>
  <c r="K34" i="8"/>
  <c r="K33" i="8"/>
  <c r="K32" i="8"/>
  <c r="K31" i="8"/>
  <c r="K30" i="8"/>
  <c r="K29" i="8"/>
  <c r="K28" i="8"/>
  <c r="K27" i="8"/>
  <c r="K26" i="8"/>
  <c r="G12" i="17" l="1"/>
  <c r="K175" i="16"/>
  <c r="G30" i="17"/>
  <c r="P175" i="16"/>
  <c r="P169" i="16" s="1"/>
  <c r="K114" i="16"/>
  <c r="K108" i="16" s="1"/>
  <c r="G8" i="17"/>
  <c r="P144" i="16"/>
  <c r="G28" i="17"/>
  <c r="K71" i="16"/>
  <c r="K64" i="16" s="1"/>
  <c r="G5" i="17"/>
  <c r="K129" i="16"/>
  <c r="G9" i="17"/>
  <c r="P100" i="16"/>
  <c r="G25" i="17"/>
  <c r="K100" i="16"/>
  <c r="K94" i="16" s="1"/>
  <c r="G7" i="17"/>
  <c r="K159" i="16"/>
  <c r="G11" i="17"/>
  <c r="P71" i="16"/>
  <c r="P64" i="16" s="1"/>
  <c r="G23" i="17"/>
  <c r="P129" i="16"/>
  <c r="G27" i="17"/>
  <c r="P86" i="16"/>
  <c r="P80" i="16" s="1"/>
  <c r="G24" i="17"/>
  <c r="P159" i="16"/>
  <c r="P153" i="16" s="1"/>
  <c r="G29" i="17"/>
  <c r="C53" i="17"/>
  <c r="K86" i="16"/>
  <c r="K80" i="16" s="1"/>
  <c r="G6" i="17"/>
  <c r="K144" i="16"/>
  <c r="K138" i="16" s="1"/>
  <c r="G10" i="17"/>
  <c r="P114" i="16"/>
  <c r="G26" i="17"/>
  <c r="K10" i="16"/>
  <c r="K9" i="16" s="1"/>
  <c r="K23" i="16" s="1"/>
  <c r="K128" i="16"/>
  <c r="L52" i="17"/>
  <c r="Q52" i="17"/>
  <c r="J52" i="17"/>
  <c r="P52" i="17" s="1"/>
  <c r="F52" i="17"/>
  <c r="R52" i="17" s="1"/>
  <c r="E52" i="17"/>
  <c r="L51" i="17"/>
  <c r="F51" i="17"/>
  <c r="R51" i="17" s="1"/>
  <c r="E51" i="17"/>
  <c r="D51" i="17"/>
  <c r="L50" i="17"/>
  <c r="Q50" i="17"/>
  <c r="F50" i="17"/>
  <c r="R50" i="17" s="1"/>
  <c r="E50" i="17"/>
  <c r="L49" i="17"/>
  <c r="R49" i="17" s="1"/>
  <c r="Q49" i="17"/>
  <c r="F49" i="17"/>
  <c r="E49" i="17"/>
  <c r="L48" i="17"/>
  <c r="R48" i="17" s="1"/>
  <c r="F48" i="17"/>
  <c r="E48" i="17"/>
  <c r="L47" i="17"/>
  <c r="R47" i="17" s="1"/>
  <c r="F47" i="17"/>
  <c r="D47" i="17"/>
  <c r="L46" i="17"/>
  <c r="R46" i="17" s="1"/>
  <c r="F46" i="17"/>
  <c r="E46" i="17"/>
  <c r="D46" i="17"/>
  <c r="L45" i="17"/>
  <c r="R45" i="17" s="1"/>
  <c r="F45" i="17"/>
  <c r="L44" i="17"/>
  <c r="R44" i="17" s="1"/>
  <c r="F44" i="17"/>
  <c r="L43" i="17"/>
  <c r="R43" i="17" s="1"/>
  <c r="F43" i="17"/>
  <c r="D43" i="17"/>
  <c r="L42" i="17"/>
  <c r="F42" i="17"/>
  <c r="L41" i="17"/>
  <c r="R41" i="17" s="1"/>
  <c r="F41" i="17"/>
  <c r="L36" i="17"/>
  <c r="R36" i="17" s="1"/>
  <c r="F36" i="17"/>
  <c r="R35" i="17"/>
  <c r="Q35" i="17"/>
  <c r="P35" i="17"/>
  <c r="M35" i="17"/>
  <c r="S35" i="17" s="1"/>
  <c r="G35" i="17"/>
  <c r="R34" i="17"/>
  <c r="P34" i="17"/>
  <c r="R33" i="17"/>
  <c r="Q33" i="17"/>
  <c r="R32" i="17"/>
  <c r="Q32" i="17"/>
  <c r="R31" i="17"/>
  <c r="Q31" i="17"/>
  <c r="R30" i="17"/>
  <c r="R29" i="17"/>
  <c r="R28" i="17"/>
  <c r="R27" i="17"/>
  <c r="R26" i="17"/>
  <c r="D36" i="17"/>
  <c r="R25" i="17"/>
  <c r="R24" i="17"/>
  <c r="R23" i="17"/>
  <c r="L18" i="17"/>
  <c r="R18" i="17" s="1"/>
  <c r="F18" i="17"/>
  <c r="R17" i="17"/>
  <c r="Q17" i="17"/>
  <c r="P17" i="17"/>
  <c r="M17" i="17"/>
  <c r="S17" i="17" s="1"/>
  <c r="G17" i="17"/>
  <c r="R16" i="17"/>
  <c r="P16" i="17"/>
  <c r="R15" i="17"/>
  <c r="Q15" i="17"/>
  <c r="R14" i="17"/>
  <c r="Q14" i="17"/>
  <c r="R13" i="17"/>
  <c r="Q13" i="17"/>
  <c r="R12" i="17"/>
  <c r="R11" i="17"/>
  <c r="R10" i="17"/>
  <c r="R9" i="17"/>
  <c r="E45" i="17"/>
  <c r="R8" i="17"/>
  <c r="E44" i="17"/>
  <c r="R7" i="17"/>
  <c r="R6" i="17"/>
  <c r="E42" i="17"/>
  <c r="D42" i="17"/>
  <c r="R5" i="17"/>
  <c r="E41" i="17"/>
  <c r="C174" i="16"/>
  <c r="C173" i="16"/>
  <c r="S171" i="16"/>
  <c r="G171" i="16"/>
  <c r="S170" i="16"/>
  <c r="G170" i="16"/>
  <c r="S168" i="16"/>
  <c r="B168" i="16"/>
  <c r="B170" i="16" s="1"/>
  <c r="D165" i="16"/>
  <c r="B165" i="16"/>
  <c r="B164" i="16"/>
  <c r="D163" i="16"/>
  <c r="C158" i="16"/>
  <c r="S158" i="16" s="1"/>
  <c r="S155" i="16"/>
  <c r="G155" i="16"/>
  <c r="S154" i="16"/>
  <c r="G154" i="16"/>
  <c r="S152" i="16"/>
  <c r="C149" i="16"/>
  <c r="D149" i="16" s="1"/>
  <c r="D148" i="16"/>
  <c r="C143" i="16"/>
  <c r="S143" i="16" s="1"/>
  <c r="C142" i="16"/>
  <c r="S140" i="16"/>
  <c r="G140" i="16"/>
  <c r="S139" i="16"/>
  <c r="G139" i="16"/>
  <c r="S137" i="16"/>
  <c r="D134" i="16"/>
  <c r="B134" i="16"/>
  <c r="B137" i="16" s="1"/>
  <c r="D133" i="16"/>
  <c r="C127" i="16"/>
  <c r="S125" i="16"/>
  <c r="S124" i="16"/>
  <c r="B124" i="16"/>
  <c r="S122" i="16"/>
  <c r="B122" i="16"/>
  <c r="B125" i="16" s="1"/>
  <c r="D119" i="16"/>
  <c r="B119" i="16"/>
  <c r="E118" i="16"/>
  <c r="C113" i="16"/>
  <c r="S113" i="16" s="1"/>
  <c r="C112" i="16"/>
  <c r="S110" i="16"/>
  <c r="S109" i="16"/>
  <c r="S107" i="16"/>
  <c r="D104" i="16"/>
  <c r="C99" i="16"/>
  <c r="S96" i="16"/>
  <c r="S95" i="16"/>
  <c r="B95" i="16"/>
  <c r="S93" i="16"/>
  <c r="B93" i="16"/>
  <c r="B96" i="16" s="1"/>
  <c r="D90" i="16"/>
  <c r="C85" i="16"/>
  <c r="S85" i="16" s="1"/>
  <c r="S82" i="16"/>
  <c r="S81" i="16"/>
  <c r="B81" i="16"/>
  <c r="S79" i="16"/>
  <c r="B79" i="16"/>
  <c r="B82" i="16" s="1"/>
  <c r="D76" i="16"/>
  <c r="C70" i="16"/>
  <c r="S70" i="16" s="1"/>
  <c r="S67" i="16"/>
  <c r="S66" i="16"/>
  <c r="B66" i="16"/>
  <c r="S63" i="16"/>
  <c r="B63" i="16"/>
  <c r="B67" i="16" s="1"/>
  <c r="D60" i="16"/>
  <c r="S56" i="16"/>
  <c r="C55" i="16"/>
  <c r="C54" i="16"/>
  <c r="C53" i="16"/>
  <c r="S51" i="16"/>
  <c r="S50" i="16"/>
  <c r="B50" i="16"/>
  <c r="S48" i="16"/>
  <c r="B48" i="16"/>
  <c r="B51" i="16" s="1"/>
  <c r="B54" i="16" s="1"/>
  <c r="B56" i="16" s="1"/>
  <c r="D45" i="16"/>
  <c r="S41" i="16"/>
  <c r="S40" i="16"/>
  <c r="C39" i="16"/>
  <c r="C37" i="16"/>
  <c r="S35" i="16"/>
  <c r="B35" i="16"/>
  <c r="B38" i="16" s="1"/>
  <c r="B40" i="16" s="1"/>
  <c r="D31" i="16"/>
  <c r="C27" i="16"/>
  <c r="C25" i="16"/>
  <c r="P24" i="16"/>
  <c r="S23" i="16"/>
  <c r="B26" i="16"/>
  <c r="S13" i="16"/>
  <c r="U13" i="16" s="1"/>
  <c r="S12" i="16"/>
  <c r="U12" i="16" s="1"/>
  <c r="P10" i="16"/>
  <c r="P9" i="16" s="1"/>
  <c r="S9" i="16"/>
  <c r="U9" i="16" s="1"/>
  <c r="B9" i="16"/>
  <c r="B12" i="16" s="1"/>
  <c r="B13" i="16" s="1"/>
  <c r="V7" i="16"/>
  <c r="D11" i="5"/>
  <c r="D17" i="5" s="1"/>
  <c r="D22" i="5" s="1"/>
  <c r="R154" i="5"/>
  <c r="R140" i="5"/>
  <c r="R126" i="5"/>
  <c r="R112" i="5"/>
  <c r="R56" i="5"/>
  <c r="R53" i="5" s="1"/>
  <c r="R42" i="5"/>
  <c r="R39" i="5" s="1"/>
  <c r="R28" i="5"/>
  <c r="R25" i="5" s="1"/>
  <c r="L41" i="7"/>
  <c r="L40" i="7"/>
  <c r="L39" i="7"/>
  <c r="L38" i="7"/>
  <c r="G37" i="7"/>
  <c r="G36" i="7"/>
  <c r="G35" i="7"/>
  <c r="G34" i="7"/>
  <c r="L34" i="7" s="1"/>
  <c r="G33" i="7"/>
  <c r="G32" i="7"/>
  <c r="L32" i="7" s="1"/>
  <c r="G31" i="7"/>
  <c r="G30" i="7"/>
  <c r="L22" i="7"/>
  <c r="L21" i="7"/>
  <c r="L20" i="7"/>
  <c r="L19" i="7"/>
  <c r="G18" i="7"/>
  <c r="G17" i="7"/>
  <c r="G16" i="7"/>
  <c r="G15" i="7"/>
  <c r="G14" i="7"/>
  <c r="L14" i="7" s="1"/>
  <c r="G13" i="7"/>
  <c r="G12" i="7"/>
  <c r="L12" i="7" s="1"/>
  <c r="G11" i="7"/>
  <c r="M154" i="5"/>
  <c r="M126" i="5"/>
  <c r="M98" i="5"/>
  <c r="M84" i="5"/>
  <c r="M70" i="5"/>
  <c r="M56" i="5"/>
  <c r="M53" i="5" s="1"/>
  <c r="M42" i="5"/>
  <c r="M39" i="5" s="1"/>
  <c r="M28" i="5"/>
  <c r="M25" i="5" s="1"/>
  <c r="P184" i="4"/>
  <c r="P169" i="4"/>
  <c r="P154" i="4"/>
  <c r="P139" i="4"/>
  <c r="P109" i="4"/>
  <c r="P94" i="4"/>
  <c r="P79" i="4"/>
  <c r="P64" i="4"/>
  <c r="P60" i="4" s="1"/>
  <c r="P47" i="4"/>
  <c r="P32" i="4"/>
  <c r="L184" i="4"/>
  <c r="L169" i="4"/>
  <c r="L154" i="4"/>
  <c r="E59" i="6"/>
  <c r="L124" i="4"/>
  <c r="L94" i="4"/>
  <c r="L79" i="4"/>
  <c r="E53" i="6"/>
  <c r="L32" i="4"/>
  <c r="G40" i="6"/>
  <c r="P185" i="4" s="1"/>
  <c r="G39" i="6"/>
  <c r="P170" i="4" s="1"/>
  <c r="G38" i="6"/>
  <c r="G37" i="6"/>
  <c r="P140" i="4" s="1"/>
  <c r="G36" i="6"/>
  <c r="P125" i="4" s="1"/>
  <c r="G35" i="6"/>
  <c r="P110" i="4" s="1"/>
  <c r="G34" i="6"/>
  <c r="G33" i="6"/>
  <c r="G18" i="6"/>
  <c r="L185" i="4" s="1"/>
  <c r="G17" i="6"/>
  <c r="L170" i="4" s="1"/>
  <c r="G16" i="6"/>
  <c r="G15" i="6"/>
  <c r="L140" i="4" s="1"/>
  <c r="G14" i="6"/>
  <c r="L125" i="4" s="1"/>
  <c r="G13" i="6"/>
  <c r="L110" i="4" s="1"/>
  <c r="G12" i="6"/>
  <c r="L95" i="4" s="1"/>
  <c r="G11" i="6"/>
  <c r="D83" i="5"/>
  <c r="U83" i="5" s="1"/>
  <c r="W83" i="5" s="1"/>
  <c r="E52" i="8"/>
  <c r="E51" i="8"/>
  <c r="E50" i="8"/>
  <c r="E49" i="8"/>
  <c r="E48" i="8"/>
  <c r="E47" i="8"/>
  <c r="E46" i="8"/>
  <c r="E45" i="8"/>
  <c r="E43" i="8"/>
  <c r="E42" i="8"/>
  <c r="E41" i="8"/>
  <c r="E35" i="8"/>
  <c r="E34" i="8"/>
  <c r="E33" i="8"/>
  <c r="E32" i="8"/>
  <c r="E31" i="8"/>
  <c r="E30" i="8"/>
  <c r="E29" i="8"/>
  <c r="E28" i="8"/>
  <c r="E27" i="8"/>
  <c r="E26" i="8"/>
  <c r="E25" i="8"/>
  <c r="E24" i="8"/>
  <c r="T60" i="7"/>
  <c r="S60" i="7"/>
  <c r="R60" i="7"/>
  <c r="Q60" i="7"/>
  <c r="P60" i="7"/>
  <c r="Y60" i="7" s="1"/>
  <c r="O60" i="7"/>
  <c r="K60" i="7"/>
  <c r="Z60" i="7" s="1"/>
  <c r="J60" i="7"/>
  <c r="I60" i="7"/>
  <c r="H60" i="7"/>
  <c r="G60" i="7"/>
  <c r="E60" i="7"/>
  <c r="T59" i="7"/>
  <c r="S59" i="7"/>
  <c r="R59" i="7"/>
  <c r="Q59" i="7"/>
  <c r="P59" i="7"/>
  <c r="Y59" i="7" s="1"/>
  <c r="K59" i="7"/>
  <c r="Z59" i="7" s="1"/>
  <c r="J59" i="7"/>
  <c r="I59" i="7"/>
  <c r="H59" i="7"/>
  <c r="T58" i="7"/>
  <c r="S58" i="7"/>
  <c r="R58" i="7"/>
  <c r="Q58" i="7"/>
  <c r="P58" i="7"/>
  <c r="Y58" i="7" s="1"/>
  <c r="K58" i="7"/>
  <c r="Z58" i="7" s="1"/>
  <c r="J58" i="7"/>
  <c r="I58" i="7"/>
  <c r="H58" i="7"/>
  <c r="T57" i="7"/>
  <c r="S57" i="7"/>
  <c r="R57" i="7"/>
  <c r="Q57" i="7"/>
  <c r="P57" i="7"/>
  <c r="Y57" i="7" s="1"/>
  <c r="K57" i="7"/>
  <c r="Z57" i="7" s="1"/>
  <c r="J57" i="7"/>
  <c r="I57" i="7"/>
  <c r="H57" i="7"/>
  <c r="T56" i="7"/>
  <c r="S56" i="7"/>
  <c r="R56" i="7"/>
  <c r="Q56" i="7"/>
  <c r="P56" i="7"/>
  <c r="Y56" i="7" s="1"/>
  <c r="K56" i="7"/>
  <c r="Z56" i="7" s="1"/>
  <c r="J56" i="7"/>
  <c r="I56" i="7"/>
  <c r="H56" i="7"/>
  <c r="T55" i="7"/>
  <c r="S55" i="7"/>
  <c r="R55" i="7"/>
  <c r="Q55" i="7"/>
  <c r="K55" i="7"/>
  <c r="Z55" i="7" s="1"/>
  <c r="J55" i="7"/>
  <c r="I55" i="7"/>
  <c r="H55" i="7"/>
  <c r="T54" i="7"/>
  <c r="S54" i="7"/>
  <c r="R54" i="7"/>
  <c r="Q54" i="7"/>
  <c r="K54" i="7"/>
  <c r="Z54" i="7" s="1"/>
  <c r="J54" i="7"/>
  <c r="I54" i="7"/>
  <c r="H54" i="7"/>
  <c r="T53" i="7"/>
  <c r="S53" i="7"/>
  <c r="R53" i="7"/>
  <c r="Q53" i="7"/>
  <c r="K53" i="7"/>
  <c r="Z53" i="7" s="1"/>
  <c r="J53" i="7"/>
  <c r="I53" i="7"/>
  <c r="H53" i="7"/>
  <c r="T52" i="7"/>
  <c r="S52" i="7"/>
  <c r="R52" i="7"/>
  <c r="Q52" i="7"/>
  <c r="K52" i="7"/>
  <c r="Z52" i="7" s="1"/>
  <c r="J52" i="7"/>
  <c r="I52" i="7"/>
  <c r="H52" i="7"/>
  <c r="T51" i="7"/>
  <c r="S51" i="7"/>
  <c r="R51" i="7"/>
  <c r="Q51" i="7"/>
  <c r="K51" i="7"/>
  <c r="Z51" i="7" s="1"/>
  <c r="J51" i="7"/>
  <c r="I51" i="7"/>
  <c r="H51" i="7"/>
  <c r="T50" i="7"/>
  <c r="S50" i="7"/>
  <c r="R50" i="7"/>
  <c r="Q50" i="7"/>
  <c r="K50" i="7"/>
  <c r="Z50" i="7" s="1"/>
  <c r="J50" i="7"/>
  <c r="I50" i="7"/>
  <c r="H50" i="7"/>
  <c r="T49" i="7"/>
  <c r="S49" i="7"/>
  <c r="R49" i="7"/>
  <c r="Q49" i="7"/>
  <c r="K49" i="7"/>
  <c r="Z49" i="7" s="1"/>
  <c r="J49" i="7"/>
  <c r="I49" i="7"/>
  <c r="H49" i="7"/>
  <c r="T48" i="7"/>
  <c r="S48" i="7"/>
  <c r="R48" i="7"/>
  <c r="Q48" i="7"/>
  <c r="K48" i="7"/>
  <c r="Z48" i="7" s="1"/>
  <c r="J48" i="7"/>
  <c r="I48" i="7"/>
  <c r="H48" i="7"/>
  <c r="K47" i="7"/>
  <c r="Z47" i="7" s="1"/>
  <c r="T43" i="7"/>
  <c r="Z43" i="7" s="1"/>
  <c r="S43" i="7"/>
  <c r="R43" i="7"/>
  <c r="Q43" i="7"/>
  <c r="J43" i="7"/>
  <c r="I43" i="7"/>
  <c r="H43" i="7"/>
  <c r="Z42" i="7"/>
  <c r="Y42" i="7"/>
  <c r="X42" i="7"/>
  <c r="AA42" i="7"/>
  <c r="Z41" i="7"/>
  <c r="Y41" i="7"/>
  <c r="Z40" i="7"/>
  <c r="Y40" i="7"/>
  <c r="Z39" i="7"/>
  <c r="Y39" i="7"/>
  <c r="Z38" i="7"/>
  <c r="Y38" i="7"/>
  <c r="Z37" i="7"/>
  <c r="Z36" i="7"/>
  <c r="Z35" i="7"/>
  <c r="Z34" i="7"/>
  <c r="Z33" i="7"/>
  <c r="Z32" i="7"/>
  <c r="Z31" i="7"/>
  <c r="Z30" i="7"/>
  <c r="K29" i="7"/>
  <c r="Z29" i="7" s="1"/>
  <c r="T24" i="7"/>
  <c r="Z24" i="7" s="1"/>
  <c r="S24" i="7"/>
  <c r="R24" i="7"/>
  <c r="Q24" i="7"/>
  <c r="K24" i="7"/>
  <c r="J24" i="7"/>
  <c r="I24" i="7"/>
  <c r="H24" i="7"/>
  <c r="Z23" i="7"/>
  <c r="Y23" i="7"/>
  <c r="X23" i="7"/>
  <c r="AA23" i="7"/>
  <c r="Z22" i="7"/>
  <c r="Y22" i="7"/>
  <c r="Z21" i="7"/>
  <c r="Y21" i="7"/>
  <c r="Z20" i="7"/>
  <c r="Y20" i="7"/>
  <c r="Z19" i="7"/>
  <c r="Y19" i="7"/>
  <c r="Z18" i="7"/>
  <c r="Z17" i="7"/>
  <c r="Z16" i="7"/>
  <c r="Z15" i="7"/>
  <c r="Z14" i="7"/>
  <c r="Z13" i="7"/>
  <c r="Z12" i="7"/>
  <c r="Z11" i="7"/>
  <c r="Z10" i="7"/>
  <c r="T10" i="7"/>
  <c r="T47" i="7" s="1"/>
  <c r="T64" i="6"/>
  <c r="S64" i="6"/>
  <c r="R64" i="6"/>
  <c r="Q64" i="6"/>
  <c r="P64" i="6"/>
  <c r="O64" i="6"/>
  <c r="K64" i="6"/>
  <c r="Z64" i="6" s="1"/>
  <c r="J64" i="6"/>
  <c r="I64" i="6"/>
  <c r="H64" i="6"/>
  <c r="G64" i="6"/>
  <c r="E64" i="6"/>
  <c r="T63" i="6"/>
  <c r="S63" i="6"/>
  <c r="R63" i="6"/>
  <c r="Q63" i="6"/>
  <c r="P63" i="6"/>
  <c r="Y63" i="6" s="1"/>
  <c r="O63" i="6"/>
  <c r="X63" i="6" s="1"/>
  <c r="K63" i="6"/>
  <c r="Z63" i="6" s="1"/>
  <c r="J63" i="6"/>
  <c r="I63" i="6"/>
  <c r="H63" i="6"/>
  <c r="T62" i="6"/>
  <c r="S62" i="6"/>
  <c r="R62" i="6"/>
  <c r="Q62" i="6"/>
  <c r="P62" i="6"/>
  <c r="Y62" i="6" s="1"/>
  <c r="K62" i="6"/>
  <c r="Z62" i="6" s="1"/>
  <c r="J62" i="6"/>
  <c r="I62" i="6"/>
  <c r="H62" i="6"/>
  <c r="T61" i="6"/>
  <c r="S61" i="6"/>
  <c r="R61" i="6"/>
  <c r="Q61" i="6"/>
  <c r="P61" i="6"/>
  <c r="Y61" i="6" s="1"/>
  <c r="K61" i="6"/>
  <c r="Z61" i="6" s="1"/>
  <c r="J61" i="6"/>
  <c r="I61" i="6"/>
  <c r="H61" i="6"/>
  <c r="T60" i="6"/>
  <c r="S60" i="6"/>
  <c r="R60" i="6"/>
  <c r="Q60" i="6"/>
  <c r="P60" i="6"/>
  <c r="Y60" i="6" s="1"/>
  <c r="K60" i="6"/>
  <c r="Z60" i="6" s="1"/>
  <c r="J60" i="6"/>
  <c r="I60" i="6"/>
  <c r="H60" i="6"/>
  <c r="T59" i="6"/>
  <c r="S59" i="6"/>
  <c r="R59" i="6"/>
  <c r="Q59" i="6"/>
  <c r="K59" i="6"/>
  <c r="Z59" i="6" s="1"/>
  <c r="J59" i="6"/>
  <c r="I59" i="6"/>
  <c r="H59" i="6"/>
  <c r="T58" i="6"/>
  <c r="S58" i="6"/>
  <c r="R58" i="6"/>
  <c r="Q58" i="6"/>
  <c r="K58" i="6"/>
  <c r="Z58" i="6" s="1"/>
  <c r="J58" i="6"/>
  <c r="I58" i="6"/>
  <c r="H58" i="6"/>
  <c r="T57" i="6"/>
  <c r="S57" i="6"/>
  <c r="R57" i="6"/>
  <c r="Q57" i="6"/>
  <c r="K57" i="6"/>
  <c r="Z57" i="6" s="1"/>
  <c r="J57" i="6"/>
  <c r="I57" i="6"/>
  <c r="H57" i="6"/>
  <c r="T56" i="6"/>
  <c r="S56" i="6"/>
  <c r="R56" i="6"/>
  <c r="Q56" i="6"/>
  <c r="K56" i="6"/>
  <c r="Z56" i="6" s="1"/>
  <c r="J56" i="6"/>
  <c r="I56" i="6"/>
  <c r="H56" i="6"/>
  <c r="T55" i="6"/>
  <c r="S55" i="6"/>
  <c r="R55" i="6"/>
  <c r="Q55" i="6"/>
  <c r="K55" i="6"/>
  <c r="Z55" i="6" s="1"/>
  <c r="J55" i="6"/>
  <c r="I55" i="6"/>
  <c r="H55" i="6"/>
  <c r="T54" i="6"/>
  <c r="S54" i="6"/>
  <c r="R54" i="6"/>
  <c r="Q54" i="6"/>
  <c r="K54" i="6"/>
  <c r="Z54" i="6" s="1"/>
  <c r="J54" i="6"/>
  <c r="I54" i="6"/>
  <c r="H54" i="6"/>
  <c r="T53" i="6"/>
  <c r="S53" i="6"/>
  <c r="R53" i="6"/>
  <c r="Q53" i="6"/>
  <c r="K53" i="6"/>
  <c r="Z53" i="6" s="1"/>
  <c r="J53" i="6"/>
  <c r="I53" i="6"/>
  <c r="H53" i="6"/>
  <c r="T52" i="6"/>
  <c r="S52" i="6"/>
  <c r="R52" i="6"/>
  <c r="Q52" i="6"/>
  <c r="K52" i="6"/>
  <c r="J52" i="6"/>
  <c r="I52" i="6"/>
  <c r="H52" i="6"/>
  <c r="K51" i="6"/>
  <c r="Z51" i="6" s="1"/>
  <c r="U48" i="6"/>
  <c r="T46" i="6"/>
  <c r="Z46" i="6" s="1"/>
  <c r="S46" i="6"/>
  <c r="R46" i="6"/>
  <c r="Q46" i="6"/>
  <c r="J46" i="6"/>
  <c r="I46" i="6"/>
  <c r="H46" i="6"/>
  <c r="Z45" i="6"/>
  <c r="Y45" i="6"/>
  <c r="X45" i="6"/>
  <c r="AA45" i="6"/>
  <c r="L45" i="6"/>
  <c r="Z44" i="6"/>
  <c r="Y44" i="6"/>
  <c r="X44" i="6"/>
  <c r="Z43" i="6"/>
  <c r="Y43" i="6"/>
  <c r="Z42" i="6"/>
  <c r="Y42" i="6"/>
  <c r="Z41" i="6"/>
  <c r="Y41" i="6"/>
  <c r="Z40" i="6"/>
  <c r="Z39" i="6"/>
  <c r="Z38" i="6"/>
  <c r="Z37" i="6"/>
  <c r="Z36" i="6"/>
  <c r="Z35" i="6"/>
  <c r="Z34" i="6"/>
  <c r="Z33" i="6"/>
  <c r="K32" i="6"/>
  <c r="Z32" i="6" s="1"/>
  <c r="T24" i="6"/>
  <c r="Z24" i="6" s="1"/>
  <c r="S24" i="6"/>
  <c r="R24" i="6"/>
  <c r="Q24" i="6"/>
  <c r="K24" i="6"/>
  <c r="J24" i="6"/>
  <c r="I24" i="6"/>
  <c r="H24" i="6"/>
  <c r="Z23" i="6"/>
  <c r="Y23" i="6"/>
  <c r="X23" i="6"/>
  <c r="AA23" i="6"/>
  <c r="L23" i="6"/>
  <c r="Z22" i="6"/>
  <c r="Y22" i="6"/>
  <c r="X22" i="6"/>
  <c r="Z21" i="6"/>
  <c r="Y21" i="6"/>
  <c r="Z20" i="6"/>
  <c r="Y20" i="6"/>
  <c r="Z19" i="6"/>
  <c r="Y19" i="6"/>
  <c r="Z18" i="6"/>
  <c r="Z17" i="6"/>
  <c r="Z16" i="6"/>
  <c r="Z15" i="6"/>
  <c r="Z14" i="6"/>
  <c r="Z13" i="6"/>
  <c r="Z12" i="6"/>
  <c r="Z11" i="6"/>
  <c r="Z10" i="6"/>
  <c r="T10" i="6"/>
  <c r="T32" i="6" s="1"/>
  <c r="U164" i="5"/>
  <c r="V164" i="5" s="1"/>
  <c r="E164" i="5"/>
  <c r="G164" i="5" s="1"/>
  <c r="E160" i="5"/>
  <c r="U156" i="5"/>
  <c r="W156" i="5" s="1"/>
  <c r="U150" i="5"/>
  <c r="V150" i="5" s="1"/>
  <c r="E150" i="5"/>
  <c r="G150" i="5" s="1"/>
  <c r="E146" i="5"/>
  <c r="U142" i="5"/>
  <c r="W142" i="5" s="1"/>
  <c r="U136" i="5"/>
  <c r="V136" i="5" s="1"/>
  <c r="E136" i="5"/>
  <c r="G136" i="5" s="1"/>
  <c r="E132" i="5"/>
  <c r="U128" i="5"/>
  <c r="W128" i="5" s="1"/>
  <c r="U122" i="5"/>
  <c r="V122" i="5" s="1"/>
  <c r="E122" i="5"/>
  <c r="G122" i="5" s="1"/>
  <c r="E118" i="5"/>
  <c r="U114" i="5"/>
  <c r="W114" i="5" s="1"/>
  <c r="D111" i="5"/>
  <c r="U111" i="5" s="1"/>
  <c r="W111" i="5" s="1"/>
  <c r="U108" i="5"/>
  <c r="V108" i="5" s="1"/>
  <c r="E104" i="5"/>
  <c r="U100" i="5"/>
  <c r="W100" i="5" s="1"/>
  <c r="D97" i="5"/>
  <c r="U97" i="5" s="1"/>
  <c r="W97" i="5" s="1"/>
  <c r="U94" i="5"/>
  <c r="V94" i="5" s="1"/>
  <c r="E94" i="5"/>
  <c r="G94" i="5" s="1"/>
  <c r="E90" i="5"/>
  <c r="U86" i="5"/>
  <c r="W86" i="5" s="1"/>
  <c r="U80" i="5"/>
  <c r="V80" i="5" s="1"/>
  <c r="E80" i="5"/>
  <c r="G80" i="5" s="1"/>
  <c r="E76" i="5"/>
  <c r="U72" i="5"/>
  <c r="W72" i="5" s="1"/>
  <c r="D69" i="5"/>
  <c r="U69" i="5" s="1"/>
  <c r="W69" i="5" s="1"/>
  <c r="U66" i="5"/>
  <c r="V66" i="5" s="1"/>
  <c r="E66" i="5"/>
  <c r="G66" i="5" s="1"/>
  <c r="E62" i="5"/>
  <c r="U58" i="5"/>
  <c r="W58" i="5" s="1"/>
  <c r="D57" i="5"/>
  <c r="U57" i="5" s="1"/>
  <c r="W57" i="5" s="1"/>
  <c r="D55" i="5"/>
  <c r="U55" i="5" s="1"/>
  <c r="W55" i="5" s="1"/>
  <c r="U52" i="5"/>
  <c r="V52" i="5" s="1"/>
  <c r="E52" i="5"/>
  <c r="G52" i="5" s="1"/>
  <c r="E48" i="5"/>
  <c r="U44" i="5"/>
  <c r="W44" i="5" s="1"/>
  <c r="K44" i="5"/>
  <c r="U43" i="5"/>
  <c r="W43" i="5" s="1"/>
  <c r="D41" i="5"/>
  <c r="U41" i="5" s="1"/>
  <c r="W41" i="5" s="1"/>
  <c r="U38" i="5"/>
  <c r="V38" i="5" s="1"/>
  <c r="E38" i="5"/>
  <c r="G38" i="5" s="1"/>
  <c r="E33" i="5"/>
  <c r="U29" i="5"/>
  <c r="W29" i="5" s="1"/>
  <c r="U24" i="5"/>
  <c r="V24" i="5" s="1"/>
  <c r="E24" i="5"/>
  <c r="G24" i="5" s="1"/>
  <c r="E19" i="5"/>
  <c r="U15" i="5"/>
  <c r="W15" i="5" s="1"/>
  <c r="U14" i="5"/>
  <c r="W14" i="5" s="1"/>
  <c r="U13" i="5"/>
  <c r="W13" i="5" s="1"/>
  <c r="R11" i="5"/>
  <c r="R10" i="5" s="1"/>
  <c r="M11" i="5"/>
  <c r="M10" i="5" s="1"/>
  <c r="U10" i="5"/>
  <c r="V10" i="5" s="1"/>
  <c r="X8" i="5"/>
  <c r="X10" i="5" s="1"/>
  <c r="G8" i="5"/>
  <c r="E7" i="5"/>
  <c r="I5" i="5"/>
  <c r="E5" i="5"/>
  <c r="N3" i="5"/>
  <c r="B185" i="4"/>
  <c r="B184" i="4"/>
  <c r="S179" i="4"/>
  <c r="B179" i="4"/>
  <c r="D176" i="4"/>
  <c r="B176" i="4"/>
  <c r="D175" i="4"/>
  <c r="B175" i="4"/>
  <c r="B170" i="4"/>
  <c r="B169" i="4"/>
  <c r="S164" i="4"/>
  <c r="B164" i="4"/>
  <c r="D161" i="4"/>
  <c r="B161" i="4"/>
  <c r="D160" i="4"/>
  <c r="B160" i="4"/>
  <c r="D159" i="4"/>
  <c r="B155" i="4"/>
  <c r="B154" i="4"/>
  <c r="S149" i="4"/>
  <c r="B149" i="4"/>
  <c r="D146" i="4"/>
  <c r="B146" i="4"/>
  <c r="D145" i="4"/>
  <c r="B145" i="4"/>
  <c r="D144" i="4"/>
  <c r="B139" i="4"/>
  <c r="B140" i="4" s="1"/>
  <c r="C138" i="4"/>
  <c r="S134" i="4"/>
  <c r="B134" i="4"/>
  <c r="D131" i="4"/>
  <c r="D130" i="4"/>
  <c r="D129" i="4"/>
  <c r="S119" i="4"/>
  <c r="D116" i="4"/>
  <c r="D115" i="4"/>
  <c r="D114" i="4"/>
  <c r="B110" i="4"/>
  <c r="B109" i="4"/>
  <c r="S104" i="4"/>
  <c r="B104" i="4"/>
  <c r="D100" i="4"/>
  <c r="D99" i="4"/>
  <c r="B95" i="4"/>
  <c r="B94" i="4"/>
  <c r="S93" i="4"/>
  <c r="S89" i="4"/>
  <c r="B89" i="4"/>
  <c r="D86" i="4"/>
  <c r="C82" i="4"/>
  <c r="S82" i="4" s="1"/>
  <c r="B82" i="4"/>
  <c r="B80" i="4"/>
  <c r="B79" i="4"/>
  <c r="S73" i="4"/>
  <c r="D70" i="4"/>
  <c r="S66" i="4"/>
  <c r="S65" i="4"/>
  <c r="B65" i="4"/>
  <c r="B64" i="4"/>
  <c r="B66" i="4" s="1"/>
  <c r="S59" i="4"/>
  <c r="B59" i="4"/>
  <c r="D56" i="4"/>
  <c r="S52" i="4"/>
  <c r="S51" i="4"/>
  <c r="S50" i="4"/>
  <c r="B50" i="4"/>
  <c r="S48" i="4"/>
  <c r="B49" i="4"/>
  <c r="S41" i="4"/>
  <c r="B41" i="4"/>
  <c r="D38" i="4"/>
  <c r="S28" i="4"/>
  <c r="S23" i="4"/>
  <c r="B23" i="4"/>
  <c r="B9" i="4"/>
  <c r="V7" i="4"/>
  <c r="G7" i="4"/>
  <c r="M3" i="4"/>
  <c r="I3" i="4"/>
  <c r="S99" i="16" l="1"/>
  <c r="S53" i="16"/>
  <c r="S37" i="16"/>
  <c r="S25" i="16"/>
  <c r="Z10" i="16"/>
  <c r="S173" i="16"/>
  <c r="G61" i="6"/>
  <c r="S127" i="16"/>
  <c r="S138" i="4"/>
  <c r="M24" i="5"/>
  <c r="M38" i="5" s="1"/>
  <c r="M52" i="5" s="1"/>
  <c r="L120" i="4"/>
  <c r="C175" i="16"/>
  <c r="S175" i="16" s="1"/>
  <c r="V9" i="4"/>
  <c r="W7" i="4"/>
  <c r="P23" i="16"/>
  <c r="I7" i="4"/>
  <c r="D9" i="4" s="1"/>
  <c r="G9" i="4" s="1"/>
  <c r="B98" i="16"/>
  <c r="B100" i="16" s="1"/>
  <c r="R24" i="5"/>
  <c r="R38" i="5" s="1"/>
  <c r="R52" i="5" s="1"/>
  <c r="C94" i="4"/>
  <c r="S94" i="4" s="1"/>
  <c r="C10" i="4"/>
  <c r="C32" i="4"/>
  <c r="C129" i="16"/>
  <c r="K123" i="16"/>
  <c r="G46" i="17"/>
  <c r="G51" i="17"/>
  <c r="G42" i="17"/>
  <c r="C86" i="16"/>
  <c r="S86" i="16" s="1"/>
  <c r="C71" i="16"/>
  <c r="S71" i="16" s="1"/>
  <c r="C159" i="16"/>
  <c r="S159" i="16" s="1"/>
  <c r="E149" i="16"/>
  <c r="X60" i="7"/>
  <c r="U60" i="7"/>
  <c r="AA60" i="7" s="1"/>
  <c r="L60" i="7"/>
  <c r="X64" i="6"/>
  <c r="U64" i="6"/>
  <c r="AA64" i="6" s="1"/>
  <c r="L80" i="4"/>
  <c r="L75" i="4" s="1"/>
  <c r="L11" i="6"/>
  <c r="L155" i="4"/>
  <c r="L16" i="6"/>
  <c r="P95" i="4"/>
  <c r="P90" i="4" s="1"/>
  <c r="L34" i="6"/>
  <c r="P155" i="4"/>
  <c r="L38" i="6"/>
  <c r="M127" i="5"/>
  <c r="M123" i="5" s="1"/>
  <c r="L15" i="7"/>
  <c r="R71" i="5"/>
  <c r="L30" i="7"/>
  <c r="M99" i="5"/>
  <c r="M95" i="5" s="1"/>
  <c r="L13" i="7"/>
  <c r="M155" i="5"/>
  <c r="M151" i="5" s="1"/>
  <c r="L17" i="7"/>
  <c r="R155" i="5"/>
  <c r="R151" i="5" s="1"/>
  <c r="L36" i="7"/>
  <c r="M169" i="5"/>
  <c r="L18" i="7"/>
  <c r="R113" i="5"/>
  <c r="R109" i="5" s="1"/>
  <c r="L33" i="7"/>
  <c r="R169" i="5"/>
  <c r="L37" i="7"/>
  <c r="M71" i="5"/>
  <c r="M67" i="5" s="1"/>
  <c r="L11" i="7"/>
  <c r="M141" i="5"/>
  <c r="L16" i="7"/>
  <c r="R85" i="5"/>
  <c r="L31" i="7"/>
  <c r="R141" i="5"/>
  <c r="R137" i="5" s="1"/>
  <c r="L35" i="7"/>
  <c r="G18" i="17"/>
  <c r="G44" i="5"/>
  <c r="V55" i="5"/>
  <c r="B171" i="16"/>
  <c r="B174" i="16" s="1"/>
  <c r="E57" i="7"/>
  <c r="B27" i="16"/>
  <c r="W17" i="5"/>
  <c r="G36" i="17"/>
  <c r="F53" i="17"/>
  <c r="R53" i="17" s="1"/>
  <c r="E47" i="17"/>
  <c r="G47" i="17" s="1"/>
  <c r="D18" i="17"/>
  <c r="D41" i="17"/>
  <c r="G41" i="17" s="1"/>
  <c r="E36" i="17"/>
  <c r="E43" i="17"/>
  <c r="G43" i="17" s="1"/>
  <c r="D48" i="17"/>
  <c r="G48" i="17" s="1"/>
  <c r="L53" i="17"/>
  <c r="R42" i="17"/>
  <c r="D45" i="17"/>
  <c r="G45" i="17" s="1"/>
  <c r="E18" i="17"/>
  <c r="D49" i="17"/>
  <c r="G49" i="17" s="1"/>
  <c r="D50" i="17"/>
  <c r="G50" i="17" s="1"/>
  <c r="D52" i="17"/>
  <c r="G52" i="17" s="1"/>
  <c r="D44" i="17"/>
  <c r="G44" i="17" s="1"/>
  <c r="B71" i="16"/>
  <c r="B70" i="16"/>
  <c r="B72" i="16" s="1"/>
  <c r="B55" i="16"/>
  <c r="S54" i="16"/>
  <c r="S55" i="16"/>
  <c r="C84" i="16"/>
  <c r="E21" i="46" s="1"/>
  <c r="S98" i="16"/>
  <c r="C100" i="16"/>
  <c r="E21" i="47" s="1"/>
  <c r="C128" i="16"/>
  <c r="E21" i="48" s="1"/>
  <c r="P123" i="16"/>
  <c r="B140" i="16"/>
  <c r="B139" i="16"/>
  <c r="V9" i="16"/>
  <c r="C26" i="16"/>
  <c r="E21" i="43" s="1"/>
  <c r="S27" i="16"/>
  <c r="P36" i="16"/>
  <c r="B39" i="16"/>
  <c r="C69" i="16"/>
  <c r="C144" i="16"/>
  <c r="P138" i="16"/>
  <c r="S112" i="16"/>
  <c r="C114" i="16"/>
  <c r="P108" i="16"/>
  <c r="S174" i="16"/>
  <c r="B86" i="16"/>
  <c r="B85" i="16"/>
  <c r="C38" i="16"/>
  <c r="E21" i="44" s="1"/>
  <c r="S39" i="16"/>
  <c r="P94" i="16"/>
  <c r="S142" i="16"/>
  <c r="T7" i="16"/>
  <c r="T9" i="16" s="1"/>
  <c r="K36" i="16"/>
  <c r="K169" i="16"/>
  <c r="C157" i="16"/>
  <c r="K153" i="16"/>
  <c r="L139" i="4"/>
  <c r="E49" i="7"/>
  <c r="G49" i="7"/>
  <c r="E54" i="7"/>
  <c r="E58" i="7"/>
  <c r="E52" i="7"/>
  <c r="G51" i="7"/>
  <c r="G52" i="7"/>
  <c r="G58" i="7"/>
  <c r="T61" i="7"/>
  <c r="Z61" i="7" s="1"/>
  <c r="M85" i="5"/>
  <c r="M81" i="5" s="1"/>
  <c r="R99" i="5"/>
  <c r="G54" i="7"/>
  <c r="G53" i="7"/>
  <c r="R127" i="5"/>
  <c r="R123" i="5" s="1"/>
  <c r="G57" i="7"/>
  <c r="I61" i="7"/>
  <c r="E50" i="7"/>
  <c r="M112" i="5"/>
  <c r="G55" i="7"/>
  <c r="G59" i="7"/>
  <c r="J61" i="7"/>
  <c r="M113" i="5"/>
  <c r="M168" i="5"/>
  <c r="E56" i="7"/>
  <c r="R61" i="7"/>
  <c r="G50" i="7"/>
  <c r="E51" i="7"/>
  <c r="E59" i="7"/>
  <c r="E55" i="7"/>
  <c r="R84" i="5"/>
  <c r="D56" i="5"/>
  <c r="U56" i="5" s="1"/>
  <c r="W56" i="5" s="1"/>
  <c r="W60" i="5" s="1"/>
  <c r="E43" i="7"/>
  <c r="R98" i="5"/>
  <c r="G43" i="7"/>
  <c r="R168" i="5"/>
  <c r="R70" i="5"/>
  <c r="E53" i="7"/>
  <c r="M140" i="5"/>
  <c r="D28" i="5"/>
  <c r="L44" i="6"/>
  <c r="G59" i="6"/>
  <c r="L59" i="6" s="1"/>
  <c r="G62" i="6"/>
  <c r="L42" i="6"/>
  <c r="L14" i="6"/>
  <c r="G55" i="6"/>
  <c r="L43" i="6"/>
  <c r="L13" i="6"/>
  <c r="L64" i="4"/>
  <c r="L17" i="6"/>
  <c r="S65" i="6"/>
  <c r="L33" i="6"/>
  <c r="G57" i="6"/>
  <c r="Y64" i="6"/>
  <c r="G60" i="6"/>
  <c r="P105" i="4"/>
  <c r="G53" i="6"/>
  <c r="L53" i="6" s="1"/>
  <c r="H65" i="6"/>
  <c r="G58" i="6"/>
  <c r="L64" i="6"/>
  <c r="J65" i="6"/>
  <c r="P24" i="4"/>
  <c r="P135" i="4"/>
  <c r="L41" i="6"/>
  <c r="G56" i="6"/>
  <c r="P80" i="4"/>
  <c r="P124" i="4"/>
  <c r="P120" i="4" s="1"/>
  <c r="L37" i="6"/>
  <c r="G54" i="6"/>
  <c r="E46" i="6"/>
  <c r="L20" i="6"/>
  <c r="E57" i="6"/>
  <c r="L47" i="4"/>
  <c r="L109" i="4"/>
  <c r="L105" i="4" s="1"/>
  <c r="D42" i="5"/>
  <c r="U42" i="5" s="1"/>
  <c r="W42" i="5" s="1"/>
  <c r="W46" i="5" s="1"/>
  <c r="C154" i="4"/>
  <c r="S154" i="4" s="1"/>
  <c r="C168" i="4"/>
  <c r="S14" i="4"/>
  <c r="S29" i="4"/>
  <c r="P165" i="4"/>
  <c r="L165" i="4"/>
  <c r="C170" i="4"/>
  <c r="S170" i="4" s="1"/>
  <c r="P180" i="4"/>
  <c r="C184" i="4"/>
  <c r="C63" i="4"/>
  <c r="C110" i="4"/>
  <c r="S110" i="4" s="1"/>
  <c r="C169" i="4"/>
  <c r="S169" i="4" s="1"/>
  <c r="G24" i="7"/>
  <c r="G48" i="7"/>
  <c r="L48" i="7" s="1"/>
  <c r="T29" i="7"/>
  <c r="E24" i="7"/>
  <c r="G56" i="7"/>
  <c r="Q61" i="7"/>
  <c r="K61" i="7"/>
  <c r="S61" i="7"/>
  <c r="H61" i="7"/>
  <c r="L12" i="6"/>
  <c r="L40" i="6"/>
  <c r="E61" i="6"/>
  <c r="L61" i="6" s="1"/>
  <c r="G24" i="6"/>
  <c r="E56" i="6"/>
  <c r="L15" i="6"/>
  <c r="L18" i="6"/>
  <c r="E62" i="6"/>
  <c r="L21" i="6"/>
  <c r="L35" i="6"/>
  <c r="E54" i="6"/>
  <c r="G46" i="6"/>
  <c r="G52" i="6"/>
  <c r="K65" i="6"/>
  <c r="Z52" i="6"/>
  <c r="E63" i="6"/>
  <c r="L22" i="6"/>
  <c r="L36" i="6"/>
  <c r="T65" i="6"/>
  <c r="Z65" i="6" s="1"/>
  <c r="I65" i="6"/>
  <c r="E60" i="6"/>
  <c r="L19" i="6"/>
  <c r="L39" i="6"/>
  <c r="E58" i="6"/>
  <c r="T51" i="6"/>
  <c r="R65" i="6"/>
  <c r="Q65" i="6"/>
  <c r="E55" i="6"/>
  <c r="V41" i="5"/>
  <c r="X13" i="5"/>
  <c r="X14" i="5" s="1"/>
  <c r="X15" i="5" s="1"/>
  <c r="X22" i="5" s="1"/>
  <c r="X24" i="5" s="1"/>
  <c r="V69" i="5"/>
  <c r="D167" i="5"/>
  <c r="U167" i="5" s="1"/>
  <c r="I8" i="5"/>
  <c r="D154" i="5"/>
  <c r="U154" i="5" s="1"/>
  <c r="W154" i="5" s="1"/>
  <c r="U27" i="5"/>
  <c r="W27" i="5" s="1"/>
  <c r="V111" i="5"/>
  <c r="D139" i="5"/>
  <c r="U139" i="5" s="1"/>
  <c r="V13" i="5"/>
  <c r="V14" i="5" s="1"/>
  <c r="V15" i="5" s="1"/>
  <c r="D125" i="5"/>
  <c r="U125" i="5" s="1"/>
  <c r="D126" i="5"/>
  <c r="U126" i="5" s="1"/>
  <c r="W126" i="5" s="1"/>
  <c r="D153" i="5"/>
  <c r="U153" i="5" s="1"/>
  <c r="V83" i="5"/>
  <c r="V97" i="5"/>
  <c r="S15" i="4"/>
  <c r="L9" i="4"/>
  <c r="S33" i="4"/>
  <c r="L24" i="4"/>
  <c r="C78" i="4"/>
  <c r="C79" i="4"/>
  <c r="S79" i="4" s="1"/>
  <c r="S108" i="4"/>
  <c r="C153" i="4"/>
  <c r="C123" i="4"/>
  <c r="L90" i="4"/>
  <c r="C125" i="4"/>
  <c r="S125" i="4" s="1"/>
  <c r="C140" i="4"/>
  <c r="L180" i="4"/>
  <c r="S183" i="4"/>
  <c r="C185" i="4"/>
  <c r="S185" i="4" s="1"/>
  <c r="G21" i="44" l="1"/>
  <c r="E31" i="44"/>
  <c r="G21" i="43"/>
  <c r="E31" i="43"/>
  <c r="G21" i="48"/>
  <c r="E31" i="48"/>
  <c r="G21" i="47"/>
  <c r="E31" i="47"/>
  <c r="E21" i="45"/>
  <c r="G21" i="46"/>
  <c r="E31" i="46"/>
  <c r="S129" i="16"/>
  <c r="S123" i="4"/>
  <c r="S78" i="4"/>
  <c r="S32" i="4"/>
  <c r="S184" i="4"/>
  <c r="S168" i="4"/>
  <c r="S153" i="4"/>
  <c r="M165" i="5"/>
  <c r="L24" i="6"/>
  <c r="M66" i="5"/>
  <c r="M80" i="5" s="1"/>
  <c r="M94" i="5" s="1"/>
  <c r="B99" i="16"/>
  <c r="D112" i="5"/>
  <c r="U112" i="5" s="1"/>
  <c r="W112" i="5" s="1"/>
  <c r="M109" i="5"/>
  <c r="U28" i="5"/>
  <c r="W28" i="5" s="1"/>
  <c r="W31" i="5" s="1"/>
  <c r="D25" i="5"/>
  <c r="D31" i="5" s="1"/>
  <c r="D36" i="5" s="1"/>
  <c r="L46" i="6"/>
  <c r="C95" i="4"/>
  <c r="S95" i="4" s="1"/>
  <c r="S63" i="4"/>
  <c r="D13" i="4"/>
  <c r="D15" i="4"/>
  <c r="D14" i="4"/>
  <c r="C47" i="4"/>
  <c r="S47" i="4" s="1"/>
  <c r="C155" i="4"/>
  <c r="S155" i="4" s="1"/>
  <c r="B175" i="16"/>
  <c r="L55" i="7"/>
  <c r="D99" i="5"/>
  <c r="U99" i="5" s="1"/>
  <c r="W99" i="5" s="1"/>
  <c r="D141" i="5"/>
  <c r="U141" i="5" s="1"/>
  <c r="W141" i="5" s="1"/>
  <c r="L51" i="7"/>
  <c r="L52" i="7"/>
  <c r="L49" i="7"/>
  <c r="L58" i="7"/>
  <c r="E65" i="6"/>
  <c r="D85" i="5"/>
  <c r="U85" i="5" s="1"/>
  <c r="W85" i="5" s="1"/>
  <c r="D169" i="5"/>
  <c r="U169" i="5" s="1"/>
  <c r="W169" i="5" s="1"/>
  <c r="D155" i="5"/>
  <c r="U155" i="5" s="1"/>
  <c r="W155" i="5" s="1"/>
  <c r="D71" i="5"/>
  <c r="U71" i="5" s="1"/>
  <c r="W71" i="5" s="1"/>
  <c r="R81" i="5"/>
  <c r="D113" i="5"/>
  <c r="U113" i="5" s="1"/>
  <c r="W113" i="5" s="1"/>
  <c r="P150" i="4"/>
  <c r="L150" i="4"/>
  <c r="L50" i="7"/>
  <c r="L53" i="7"/>
  <c r="M137" i="5"/>
  <c r="R165" i="5"/>
  <c r="L59" i="7"/>
  <c r="L56" i="7"/>
  <c r="L54" i="7"/>
  <c r="L57" i="7"/>
  <c r="C15" i="16"/>
  <c r="S11" i="16"/>
  <c r="U11" i="16" s="1"/>
  <c r="U15" i="16" s="1"/>
  <c r="L23" i="4"/>
  <c r="L135" i="4"/>
  <c r="L62" i="6"/>
  <c r="C139" i="4"/>
  <c r="G53" i="17"/>
  <c r="D53" i="17"/>
  <c r="E53" i="17"/>
  <c r="G38" i="17"/>
  <c r="S144" i="16"/>
  <c r="S38" i="16"/>
  <c r="S157" i="16"/>
  <c r="S69" i="16"/>
  <c r="S128" i="16"/>
  <c r="S114" i="16"/>
  <c r="S26" i="16"/>
  <c r="D13" i="16"/>
  <c r="I13" i="16" s="1"/>
  <c r="D12" i="16"/>
  <c r="D9" i="16"/>
  <c r="E9" i="16" s="1"/>
  <c r="D11" i="16"/>
  <c r="K35" i="16"/>
  <c r="K48" i="16" s="1"/>
  <c r="K63" i="16" s="1"/>
  <c r="P35" i="16"/>
  <c r="P48" i="16" s="1"/>
  <c r="P63" i="16" s="1"/>
  <c r="P79" i="16" s="1"/>
  <c r="P93" i="16" s="1"/>
  <c r="P107" i="16" s="1"/>
  <c r="P122" i="16" s="1"/>
  <c r="P137" i="16" s="1"/>
  <c r="P152" i="16" s="1"/>
  <c r="P168" i="16" s="1"/>
  <c r="S100" i="16"/>
  <c r="S84" i="16"/>
  <c r="D127" i="5"/>
  <c r="U127" i="5" s="1"/>
  <c r="W127" i="5" s="1"/>
  <c r="P75" i="4"/>
  <c r="D168" i="5"/>
  <c r="U168" i="5" s="1"/>
  <c r="W168" i="5" s="1"/>
  <c r="L63" i="6"/>
  <c r="D84" i="5"/>
  <c r="U84" i="5" s="1"/>
  <c r="W84" i="5" s="1"/>
  <c r="R95" i="5"/>
  <c r="D140" i="5"/>
  <c r="U140" i="5" s="1"/>
  <c r="W140" i="5" s="1"/>
  <c r="V56" i="5"/>
  <c r="V57" i="5" s="1"/>
  <c r="V58" i="5" s="1"/>
  <c r="D98" i="5"/>
  <c r="U98" i="5" s="1"/>
  <c r="W98" i="5" s="1"/>
  <c r="V42" i="5"/>
  <c r="V43" i="5" s="1"/>
  <c r="V44" i="5" s="1"/>
  <c r="L43" i="7"/>
  <c r="L45" i="7" s="1"/>
  <c r="E61" i="7"/>
  <c r="D70" i="5"/>
  <c r="U70" i="5" s="1"/>
  <c r="W70" i="5" s="1"/>
  <c r="R67" i="5"/>
  <c r="R66" i="5" s="1"/>
  <c r="L54" i="6"/>
  <c r="L56" i="6"/>
  <c r="L60" i="4"/>
  <c r="C80" i="4"/>
  <c r="S80" i="4" s="1"/>
  <c r="C124" i="4"/>
  <c r="S124" i="4" s="1"/>
  <c r="C109" i="4"/>
  <c r="S109" i="4" s="1"/>
  <c r="L60" i="6"/>
  <c r="C64" i="4"/>
  <c r="S64" i="4" s="1"/>
  <c r="L58" i="6"/>
  <c r="L57" i="6"/>
  <c r="L52" i="6"/>
  <c r="P23" i="4"/>
  <c r="G65" i="6"/>
  <c r="L55" i="6"/>
  <c r="D174" i="4"/>
  <c r="G61" i="7"/>
  <c r="L24" i="7"/>
  <c r="W153" i="5"/>
  <c r="V153" i="5"/>
  <c r="V154" i="5" s="1"/>
  <c r="V125" i="5"/>
  <c r="V126" i="5" s="1"/>
  <c r="W125" i="5"/>
  <c r="E14" i="5"/>
  <c r="E15" i="5"/>
  <c r="E10" i="5"/>
  <c r="G10" i="5" s="1"/>
  <c r="E13" i="5"/>
  <c r="K13" i="5" s="1"/>
  <c r="N11" i="7" s="1"/>
  <c r="W11" i="7" s="1"/>
  <c r="V139" i="5"/>
  <c r="W139" i="5"/>
  <c r="W167" i="5"/>
  <c r="V167" i="5"/>
  <c r="V27" i="5"/>
  <c r="X27" i="5"/>
  <c r="S140" i="4"/>
  <c r="C17" i="4"/>
  <c r="G31" i="48" l="1"/>
  <c r="G31" i="43"/>
  <c r="G31" i="47"/>
  <c r="G31" i="46"/>
  <c r="G31" i="44"/>
  <c r="E31" i="45"/>
  <c r="G21" i="45"/>
  <c r="S139" i="4"/>
  <c r="C21" i="4"/>
  <c r="C21" i="16"/>
  <c r="C29" i="16" s="1"/>
  <c r="C33" i="16" s="1"/>
  <c r="C43" i="16" s="1"/>
  <c r="W116" i="5"/>
  <c r="X28" i="5"/>
  <c r="X29" i="5" s="1"/>
  <c r="X36" i="5" s="1"/>
  <c r="X38" i="5" s="1"/>
  <c r="X41" i="5" s="1"/>
  <c r="X42" i="5" s="1"/>
  <c r="X43" i="5" s="1"/>
  <c r="X44" i="5" s="1"/>
  <c r="X50" i="5" s="1"/>
  <c r="X52" i="5" s="1"/>
  <c r="X55" i="5" s="1"/>
  <c r="X56" i="5" s="1"/>
  <c r="X57" i="5" s="1"/>
  <c r="X58" i="5" s="1"/>
  <c r="X64" i="5" s="1"/>
  <c r="X66" i="5" s="1"/>
  <c r="X69" i="5" s="1"/>
  <c r="X70" i="5" s="1"/>
  <c r="X71" i="5" s="1"/>
  <c r="X72" i="5" s="1"/>
  <c r="X78" i="5" s="1"/>
  <c r="X80" i="5" s="1"/>
  <c r="X83" i="5" s="1"/>
  <c r="X84" i="5" s="1"/>
  <c r="X85" i="5" s="1"/>
  <c r="X86" i="5" s="1"/>
  <c r="X92" i="5" s="1"/>
  <c r="X94" i="5" s="1"/>
  <c r="X97" i="5" s="1"/>
  <c r="X98" i="5" s="1"/>
  <c r="X99" i="5" s="1"/>
  <c r="X100" i="5" s="1"/>
  <c r="X106" i="5" s="1"/>
  <c r="X108" i="5" s="1"/>
  <c r="X111" i="5" s="1"/>
  <c r="X112" i="5" s="1"/>
  <c r="X113" i="5" s="1"/>
  <c r="X114" i="5" s="1"/>
  <c r="X120" i="5" s="1"/>
  <c r="X122" i="5" s="1"/>
  <c r="X125" i="5" s="1"/>
  <c r="X126" i="5" s="1"/>
  <c r="X127" i="5" s="1"/>
  <c r="X128" i="5" s="1"/>
  <c r="X134" i="5" s="1"/>
  <c r="X136" i="5" s="1"/>
  <c r="X139" i="5" s="1"/>
  <c r="X140" i="5" s="1"/>
  <c r="X141" i="5" s="1"/>
  <c r="X142" i="5" s="1"/>
  <c r="X148" i="5" s="1"/>
  <c r="X150" i="5" s="1"/>
  <c r="X153" i="5" s="1"/>
  <c r="X154" i="5" s="1"/>
  <c r="X155" i="5" s="1"/>
  <c r="X156" i="5" s="1"/>
  <c r="X162" i="5" s="1"/>
  <c r="X164" i="5" s="1"/>
  <c r="X167" i="5" s="1"/>
  <c r="X168" i="5" s="1"/>
  <c r="X169" i="5" s="1"/>
  <c r="V112" i="5"/>
  <c r="V113" i="5" s="1"/>
  <c r="V114" i="5" s="1"/>
  <c r="T11" i="16"/>
  <c r="T12" i="16" s="1"/>
  <c r="T13" i="16" s="1"/>
  <c r="K79" i="16"/>
  <c r="K93" i="16" s="1"/>
  <c r="K107" i="16" s="1"/>
  <c r="K122" i="16" s="1"/>
  <c r="K137" i="16" s="1"/>
  <c r="K152" i="16" s="1"/>
  <c r="K168" i="16" s="1"/>
  <c r="M108" i="5"/>
  <c r="M122" i="5" s="1"/>
  <c r="M136" i="5" s="1"/>
  <c r="M150" i="5" s="1"/>
  <c r="M164" i="5" s="1"/>
  <c r="R80" i="5"/>
  <c r="R94" i="5" s="1"/>
  <c r="R108" i="5" s="1"/>
  <c r="R122" i="5" s="1"/>
  <c r="R136" i="5" s="1"/>
  <c r="R150" i="5" s="1"/>
  <c r="R164" i="5" s="1"/>
  <c r="V28" i="5"/>
  <c r="V29" i="5" s="1"/>
  <c r="D39" i="5"/>
  <c r="D46" i="5" s="1"/>
  <c r="D50" i="5" s="1"/>
  <c r="D53" i="5" s="1"/>
  <c r="D60" i="5" s="1"/>
  <c r="D64" i="5" s="1"/>
  <c r="D67" i="5" s="1"/>
  <c r="I11" i="16"/>
  <c r="E11" i="16"/>
  <c r="O13" i="4"/>
  <c r="N33" i="6" s="1"/>
  <c r="W33" i="6" s="1"/>
  <c r="K13" i="4"/>
  <c r="W102" i="5"/>
  <c r="W88" i="5"/>
  <c r="V155" i="5"/>
  <c r="V156" i="5" s="1"/>
  <c r="W158" i="5"/>
  <c r="W74" i="5"/>
  <c r="V11" i="16"/>
  <c r="V12" i="16" s="1"/>
  <c r="V13" i="16" s="1"/>
  <c r="V21" i="16" s="1"/>
  <c r="W171" i="5"/>
  <c r="W130" i="5"/>
  <c r="V127" i="5"/>
  <c r="V128" i="5" s="1"/>
  <c r="V84" i="5"/>
  <c r="V85" i="5" s="1"/>
  <c r="V86" i="5" s="1"/>
  <c r="G20" i="17"/>
  <c r="N13" i="16"/>
  <c r="E13" i="16"/>
  <c r="N11" i="16"/>
  <c r="I23" i="17" s="1"/>
  <c r="I12" i="16"/>
  <c r="N12" i="16"/>
  <c r="E12" i="16"/>
  <c r="V168" i="5"/>
  <c r="V169" i="5" s="1"/>
  <c r="L61" i="7"/>
  <c r="W144" i="5"/>
  <c r="V140" i="5"/>
  <c r="V141" i="5" s="1"/>
  <c r="V142" i="5" s="1"/>
  <c r="V98" i="5"/>
  <c r="V99" i="5" s="1"/>
  <c r="V100" i="5" s="1"/>
  <c r="V70" i="5"/>
  <c r="V71" i="5" s="1"/>
  <c r="V72" i="5" s="1"/>
  <c r="L26" i="7"/>
  <c r="L65" i="6"/>
  <c r="L49" i="6"/>
  <c r="L29" i="6"/>
  <c r="P15" i="5"/>
  <c r="K15" i="5"/>
  <c r="O22" i="7"/>
  <c r="P13" i="5"/>
  <c r="N30" i="7" s="1"/>
  <c r="W30" i="7" s="1"/>
  <c r="P14" i="5"/>
  <c r="K14" i="5"/>
  <c r="K15" i="4"/>
  <c r="O15" i="4"/>
  <c r="T13" i="4"/>
  <c r="O14" i="4"/>
  <c r="K14" i="4"/>
  <c r="G31" i="45" l="1"/>
  <c r="T14" i="4"/>
  <c r="T21" i="16"/>
  <c r="T23" i="16" s="1"/>
  <c r="T25" i="16" s="1"/>
  <c r="T26" i="16" s="1"/>
  <c r="T27" i="16" s="1"/>
  <c r="E15" i="16"/>
  <c r="G14" i="4"/>
  <c r="D74" i="5"/>
  <c r="D78" i="5" s="1"/>
  <c r="D81" i="5" s="1"/>
  <c r="D88" i="5" s="1"/>
  <c r="D92" i="5" s="1"/>
  <c r="D95" i="5" s="1"/>
  <c r="D102" i="5" s="1"/>
  <c r="D106" i="5" s="1"/>
  <c r="D109" i="5" s="1"/>
  <c r="D116" i="5" s="1"/>
  <c r="D120" i="5" s="1"/>
  <c r="D123" i="5" s="1"/>
  <c r="D130" i="5" s="1"/>
  <c r="D134" i="5" s="1"/>
  <c r="D137" i="5" s="1"/>
  <c r="D144" i="5" s="1"/>
  <c r="D148" i="5" s="1"/>
  <c r="D151" i="5" s="1"/>
  <c r="D158" i="5" s="1"/>
  <c r="D162" i="5" s="1"/>
  <c r="D165" i="5" s="1"/>
  <c r="D171" i="5" s="1"/>
  <c r="E14" i="16"/>
  <c r="I5" i="17"/>
  <c r="O5" i="17" s="1"/>
  <c r="L10" i="16"/>
  <c r="L9" i="16" s="1"/>
  <c r="G13" i="4"/>
  <c r="N11" i="6"/>
  <c r="W11" i="6" s="1"/>
  <c r="M10" i="4"/>
  <c r="M9" i="4" s="1"/>
  <c r="Q10" i="4"/>
  <c r="Q9" i="4" s="1"/>
  <c r="N48" i="7"/>
  <c r="O23" i="17"/>
  <c r="U13" i="4"/>
  <c r="T15" i="4"/>
  <c r="U14" i="4"/>
  <c r="G14" i="5"/>
  <c r="Q10" i="16"/>
  <c r="Q9" i="16" s="1"/>
  <c r="S11" i="5"/>
  <c r="S10" i="5" s="1"/>
  <c r="O41" i="7"/>
  <c r="O59" i="7" s="1"/>
  <c r="X22" i="7"/>
  <c r="G15" i="5"/>
  <c r="G13" i="5"/>
  <c r="N11" i="5"/>
  <c r="N10" i="5" s="1"/>
  <c r="S27" i="4"/>
  <c r="C24" i="4"/>
  <c r="C35" i="4" s="1"/>
  <c r="C39" i="4" s="1"/>
  <c r="C42" i="4" s="1"/>
  <c r="T21" i="4"/>
  <c r="T23" i="4" s="1"/>
  <c r="U15" i="4"/>
  <c r="G15" i="4"/>
  <c r="W9" i="4"/>
  <c r="W21" i="16" l="1"/>
  <c r="U23" i="16" s="1"/>
  <c r="V23" i="16" s="1"/>
  <c r="G15" i="16"/>
  <c r="U17" i="4"/>
  <c r="G17" i="4"/>
  <c r="G16" i="4"/>
  <c r="I41" i="17"/>
  <c r="O41" i="17" s="1"/>
  <c r="T27" i="4"/>
  <c r="E21" i="16"/>
  <c r="N52" i="6"/>
  <c r="W52" i="6" s="1"/>
  <c r="V13" i="4"/>
  <c r="W48" i="7"/>
  <c r="G17" i="5"/>
  <c r="G22" i="5" s="1"/>
  <c r="W23" i="16"/>
  <c r="T33" i="16"/>
  <c r="T35" i="16" s="1"/>
  <c r="T37" i="16" s="1"/>
  <c r="T38" i="16" s="1"/>
  <c r="T39" i="16" s="1"/>
  <c r="T40" i="16" s="1"/>
  <c r="T41" i="16" s="1"/>
  <c r="X41" i="7"/>
  <c r="X59" i="7"/>
  <c r="T39" i="4"/>
  <c r="T41" i="4" s="1"/>
  <c r="T46" i="4" s="1"/>
  <c r="T47" i="4" s="1"/>
  <c r="T48" i="4" s="1"/>
  <c r="G21" i="4" l="1"/>
  <c r="I21" i="4" s="1"/>
  <c r="T28" i="4"/>
  <c r="T29" i="4" s="1"/>
  <c r="T31" i="4"/>
  <c r="T32" i="4" s="1"/>
  <c r="T33" i="4" s="1"/>
  <c r="G21" i="16"/>
  <c r="D26" i="16" s="1"/>
  <c r="W13" i="4"/>
  <c r="V14" i="4"/>
  <c r="N17" i="5"/>
  <c r="T45" i="4"/>
  <c r="I17" i="5"/>
  <c r="C46" i="16"/>
  <c r="C58" i="16" s="1"/>
  <c r="U25" i="16"/>
  <c r="U27" i="16"/>
  <c r="U26" i="16"/>
  <c r="I22" i="5"/>
  <c r="E97" i="5" s="1"/>
  <c r="G25" i="5"/>
  <c r="I17" i="4"/>
  <c r="M17" i="4"/>
  <c r="D23" i="16" l="1"/>
  <c r="E23" i="16" s="1"/>
  <c r="D27" i="16"/>
  <c r="E27" i="16" s="1"/>
  <c r="D23" i="4"/>
  <c r="G23" i="4" s="1"/>
  <c r="G24" i="4" s="1"/>
  <c r="D28" i="4"/>
  <c r="D25" i="16"/>
  <c r="N25" i="16" s="1"/>
  <c r="V15" i="4"/>
  <c r="W14" i="4"/>
  <c r="N26" i="16"/>
  <c r="I26" i="16"/>
  <c r="E26" i="16"/>
  <c r="E29" i="5"/>
  <c r="E28" i="5"/>
  <c r="D29" i="4"/>
  <c r="K97" i="5"/>
  <c r="N17" i="7" s="1"/>
  <c r="W17" i="7" s="1"/>
  <c r="E27" i="5"/>
  <c r="K27" i="5" s="1"/>
  <c r="N12" i="7" s="1"/>
  <c r="W12" i="7" s="1"/>
  <c r="T46" i="16"/>
  <c r="T48" i="16" s="1"/>
  <c r="U29" i="16"/>
  <c r="V25" i="16"/>
  <c r="E113" i="5"/>
  <c r="E98" i="5"/>
  <c r="E99" i="5"/>
  <c r="E125" i="5"/>
  <c r="E112" i="5"/>
  <c r="E111" i="5"/>
  <c r="E85" i="5"/>
  <c r="E83" i="5"/>
  <c r="E71" i="5"/>
  <c r="E70" i="5"/>
  <c r="E69" i="5"/>
  <c r="E43" i="5"/>
  <c r="E42" i="5"/>
  <c r="E41" i="5"/>
  <c r="E169" i="5"/>
  <c r="E167" i="5"/>
  <c r="E140" i="5"/>
  <c r="E84" i="5"/>
  <c r="E57" i="5"/>
  <c r="E154" i="5"/>
  <c r="E155" i="5"/>
  <c r="E153" i="5"/>
  <c r="E126" i="5"/>
  <c r="E56" i="5"/>
  <c r="E55" i="5"/>
  <c r="E168" i="5"/>
  <c r="E141" i="5"/>
  <c r="E139" i="5"/>
  <c r="E127" i="5"/>
  <c r="D31" i="4"/>
  <c r="I24" i="17" l="1"/>
  <c r="O24" i="17" s="1"/>
  <c r="J5" i="17"/>
  <c r="P5" i="17" s="1"/>
  <c r="J23" i="17"/>
  <c r="P23" i="17" s="1"/>
  <c r="I27" i="16"/>
  <c r="N27" i="16"/>
  <c r="I25" i="16"/>
  <c r="E25" i="16"/>
  <c r="E22" i="43" s="1"/>
  <c r="O31" i="4"/>
  <c r="K31" i="4"/>
  <c r="C61" i="16"/>
  <c r="C74" i="16" s="1"/>
  <c r="T53" i="16"/>
  <c r="T54" i="16" s="1"/>
  <c r="T55" i="16" s="1"/>
  <c r="T56" i="16" s="1"/>
  <c r="T50" i="16"/>
  <c r="T51" i="16" s="1"/>
  <c r="V26" i="16"/>
  <c r="W25" i="16"/>
  <c r="P139" i="5"/>
  <c r="N39" i="7" s="1"/>
  <c r="W39" i="7" s="1"/>
  <c r="K139" i="5"/>
  <c r="N20" i="7" s="1"/>
  <c r="W20" i="7" s="1"/>
  <c r="P154" i="5"/>
  <c r="O39" i="7" s="1"/>
  <c r="K154" i="5"/>
  <c r="O20" i="7" s="1"/>
  <c r="P167" i="5"/>
  <c r="N41" i="7" s="1"/>
  <c r="W41" i="7" s="1"/>
  <c r="K167" i="5"/>
  <c r="N22" i="7" s="1"/>
  <c r="W22" i="7" s="1"/>
  <c r="P69" i="5"/>
  <c r="N34" i="7" s="1"/>
  <c r="W34" i="7" s="1"/>
  <c r="K69" i="5"/>
  <c r="N15" i="7" s="1"/>
  <c r="W15" i="7" s="1"/>
  <c r="P99" i="5"/>
  <c r="K99" i="5"/>
  <c r="P13" i="7" s="1"/>
  <c r="P126" i="5"/>
  <c r="O37" i="7" s="1"/>
  <c r="K126" i="5"/>
  <c r="P57" i="5"/>
  <c r="K57" i="5"/>
  <c r="P169" i="5"/>
  <c r="K169" i="5"/>
  <c r="P18" i="7" s="1"/>
  <c r="K41" i="5"/>
  <c r="N13" i="7" s="1"/>
  <c r="W13" i="7" s="1"/>
  <c r="P41" i="5"/>
  <c r="N32" i="7" s="1"/>
  <c r="W32" i="7" s="1"/>
  <c r="K70" i="5"/>
  <c r="O14" i="7" s="1"/>
  <c r="X14" i="7" s="1"/>
  <c r="P70" i="5"/>
  <c r="O33" i="7" s="1"/>
  <c r="P111" i="5"/>
  <c r="N37" i="7" s="1"/>
  <c r="W37" i="7" s="1"/>
  <c r="K111" i="5"/>
  <c r="N18" i="7" s="1"/>
  <c r="W18" i="7" s="1"/>
  <c r="K98" i="5"/>
  <c r="P98" i="5"/>
  <c r="O35" i="7" s="1"/>
  <c r="P127" i="5"/>
  <c r="K127" i="5"/>
  <c r="P15" i="7" s="1"/>
  <c r="P168" i="5"/>
  <c r="O40" i="7" s="1"/>
  <c r="K168" i="5"/>
  <c r="O21" i="7" s="1"/>
  <c r="P153" i="5"/>
  <c r="N40" i="7" s="1"/>
  <c r="W40" i="7" s="1"/>
  <c r="K153" i="5"/>
  <c r="N21" i="7" s="1"/>
  <c r="W21" i="7" s="1"/>
  <c r="K84" i="5"/>
  <c r="P84" i="5"/>
  <c r="O34" i="7" s="1"/>
  <c r="P27" i="5"/>
  <c r="K42" i="5"/>
  <c r="P42" i="5"/>
  <c r="O31" i="7" s="1"/>
  <c r="K71" i="5"/>
  <c r="P11" i="7" s="1"/>
  <c r="P71" i="5"/>
  <c r="P30" i="7" s="1"/>
  <c r="K112" i="5"/>
  <c r="P112" i="5"/>
  <c r="O36" i="7" s="1"/>
  <c r="K113" i="5"/>
  <c r="P14" i="7" s="1"/>
  <c r="P113" i="5"/>
  <c r="P56" i="5"/>
  <c r="O32" i="7" s="1"/>
  <c r="K56" i="5"/>
  <c r="P29" i="5"/>
  <c r="K29" i="5"/>
  <c r="K85" i="5"/>
  <c r="P12" i="7" s="1"/>
  <c r="P85" i="5"/>
  <c r="P141" i="5"/>
  <c r="K141" i="5"/>
  <c r="P16" i="7" s="1"/>
  <c r="P97" i="5"/>
  <c r="N36" i="7" s="1"/>
  <c r="W36" i="7" s="1"/>
  <c r="P55" i="5"/>
  <c r="N33" i="7" s="1"/>
  <c r="W33" i="7" s="1"/>
  <c r="K55" i="5"/>
  <c r="N14" i="7" s="1"/>
  <c r="W14" i="7" s="1"/>
  <c r="P155" i="5"/>
  <c r="K155" i="5"/>
  <c r="P17" i="7" s="1"/>
  <c r="P140" i="5"/>
  <c r="O38" i="7" s="1"/>
  <c r="K140" i="5"/>
  <c r="O19" i="7" s="1"/>
  <c r="K28" i="5"/>
  <c r="O11" i="7" s="1"/>
  <c r="P28" i="5"/>
  <c r="O30" i="7" s="1"/>
  <c r="X30" i="7" s="1"/>
  <c r="P43" i="5"/>
  <c r="K43" i="5"/>
  <c r="K83" i="5"/>
  <c r="N16" i="7" s="1"/>
  <c r="W16" i="7" s="1"/>
  <c r="P83" i="5"/>
  <c r="N35" i="7" s="1"/>
  <c r="W35" i="7" s="1"/>
  <c r="P125" i="5"/>
  <c r="N38" i="7" s="1"/>
  <c r="W38" i="7" s="1"/>
  <c r="K125" i="5"/>
  <c r="N19" i="7" s="1"/>
  <c r="W19" i="7" s="1"/>
  <c r="D33" i="4"/>
  <c r="D27" i="4"/>
  <c r="D32" i="4"/>
  <c r="W15" i="4"/>
  <c r="V21" i="4"/>
  <c r="G22" i="43" l="1"/>
  <c r="G23" i="43" s="1"/>
  <c r="E23" i="43"/>
  <c r="J41" i="17"/>
  <c r="I6" i="17"/>
  <c r="I42" i="17" s="1"/>
  <c r="O42" i="17" s="1"/>
  <c r="Q24" i="16"/>
  <c r="Q23" i="16" s="1"/>
  <c r="E28" i="16"/>
  <c r="E29" i="16"/>
  <c r="P41" i="17"/>
  <c r="L24" i="16"/>
  <c r="L23" i="16" s="1"/>
  <c r="C77" i="16"/>
  <c r="N12" i="6"/>
  <c r="W12" i="6" s="1"/>
  <c r="G31" i="4"/>
  <c r="N34" i="6"/>
  <c r="W34" i="6" s="1"/>
  <c r="U44" i="7"/>
  <c r="U25" i="7"/>
  <c r="N24" i="7"/>
  <c r="U30" i="7"/>
  <c r="U19" i="7"/>
  <c r="AA19" i="7" s="1"/>
  <c r="N56" i="7"/>
  <c r="U38" i="7"/>
  <c r="AA38" i="7" s="1"/>
  <c r="N58" i="7"/>
  <c r="U21" i="7"/>
  <c r="AA21" i="7" s="1"/>
  <c r="N55" i="7"/>
  <c r="N59" i="7"/>
  <c r="U22" i="7"/>
  <c r="AA22" i="7" s="1"/>
  <c r="U20" i="7"/>
  <c r="AA20" i="7" s="1"/>
  <c r="N57" i="7"/>
  <c r="U14" i="7"/>
  <c r="AA14" i="7" s="1"/>
  <c r="N51" i="7"/>
  <c r="N52" i="7"/>
  <c r="N53" i="7"/>
  <c r="U11" i="7"/>
  <c r="G27" i="5"/>
  <c r="N31" i="7"/>
  <c r="W31" i="7" s="1"/>
  <c r="U40" i="7"/>
  <c r="AA40" i="7" s="1"/>
  <c r="N50" i="7"/>
  <c r="U41" i="7"/>
  <c r="AA41" i="7" s="1"/>
  <c r="U39" i="7"/>
  <c r="AA39" i="7" s="1"/>
  <c r="N54" i="7"/>
  <c r="W26" i="16"/>
  <c r="V27" i="16"/>
  <c r="T61" i="16"/>
  <c r="T63" i="16" s="1"/>
  <c r="O12" i="7"/>
  <c r="P31" i="7"/>
  <c r="Y31" i="7" s="1"/>
  <c r="O13" i="7"/>
  <c r="X13" i="7" s="1"/>
  <c r="O18" i="7"/>
  <c r="X18" i="7" s="1"/>
  <c r="O17" i="7"/>
  <c r="O15" i="7"/>
  <c r="O52" i="7" s="1"/>
  <c r="O16" i="7"/>
  <c r="X16" i="7" s="1"/>
  <c r="P36" i="7"/>
  <c r="P54" i="7" s="1"/>
  <c r="Y54" i="7" s="1"/>
  <c r="P33" i="7"/>
  <c r="Y33" i="7" s="1"/>
  <c r="P37" i="7"/>
  <c r="Y37" i="7" s="1"/>
  <c r="P35" i="7"/>
  <c r="Y35" i="7" s="1"/>
  <c r="P34" i="7"/>
  <c r="Y34" i="7" s="1"/>
  <c r="P32" i="7"/>
  <c r="Y32" i="7" s="1"/>
  <c r="X21" i="7"/>
  <c r="X20" i="7"/>
  <c r="X11" i="7"/>
  <c r="X19" i="7"/>
  <c r="Y14" i="7"/>
  <c r="P48" i="7"/>
  <c r="Y11" i="7"/>
  <c r="P24" i="7"/>
  <c r="Y24" i="7" s="1"/>
  <c r="X38" i="7"/>
  <c r="O56" i="7"/>
  <c r="X36" i="7"/>
  <c r="X31" i="7"/>
  <c r="X34" i="7"/>
  <c r="X35" i="7"/>
  <c r="X33" i="7"/>
  <c r="O51" i="7"/>
  <c r="Y18" i="7"/>
  <c r="S81" i="5"/>
  <c r="O43" i="7"/>
  <c r="X43" i="7" s="1"/>
  <c r="O48" i="7"/>
  <c r="Y17" i="7"/>
  <c r="Y12" i="7"/>
  <c r="X32" i="7"/>
  <c r="X40" i="7"/>
  <c r="O58" i="7"/>
  <c r="X37" i="7"/>
  <c r="X39" i="7"/>
  <c r="O57" i="7"/>
  <c r="Y16" i="7"/>
  <c r="Y30" i="7"/>
  <c r="Y15" i="7"/>
  <c r="Y13" i="7"/>
  <c r="G155" i="5"/>
  <c r="G56" i="5"/>
  <c r="G168" i="5"/>
  <c r="G169" i="5"/>
  <c r="G126" i="5"/>
  <c r="G154" i="5"/>
  <c r="G113" i="5"/>
  <c r="G71" i="5"/>
  <c r="S95" i="5"/>
  <c r="G28" i="5"/>
  <c r="G85" i="5"/>
  <c r="G112" i="5"/>
  <c r="G84" i="5"/>
  <c r="G70" i="5"/>
  <c r="G125" i="5"/>
  <c r="N123" i="5"/>
  <c r="G43" i="5"/>
  <c r="G140" i="5"/>
  <c r="G55" i="5"/>
  <c r="N53" i="5"/>
  <c r="G141" i="5"/>
  <c r="G29" i="5"/>
  <c r="S25" i="5"/>
  <c r="S24" i="5" s="1"/>
  <c r="G153" i="5"/>
  <c r="N151" i="5"/>
  <c r="G127" i="5"/>
  <c r="G111" i="5"/>
  <c r="N109" i="5"/>
  <c r="S39" i="5"/>
  <c r="G57" i="5"/>
  <c r="G99" i="5"/>
  <c r="G167" i="5"/>
  <c r="N165" i="5"/>
  <c r="G139" i="5"/>
  <c r="N137" i="5"/>
  <c r="G69" i="5"/>
  <c r="N67" i="5"/>
  <c r="G83" i="5"/>
  <c r="N81" i="5"/>
  <c r="G97" i="5"/>
  <c r="N95" i="5"/>
  <c r="G42" i="5"/>
  <c r="G98" i="5"/>
  <c r="S67" i="5"/>
  <c r="S123" i="5"/>
  <c r="S53" i="5"/>
  <c r="N25" i="5"/>
  <c r="N24" i="5" s="1"/>
  <c r="S151" i="5"/>
  <c r="S109" i="5"/>
  <c r="N39" i="5"/>
  <c r="G41" i="5"/>
  <c r="S165" i="5"/>
  <c r="S137" i="5"/>
  <c r="O33" i="4"/>
  <c r="K33" i="4"/>
  <c r="K27" i="4"/>
  <c r="O27" i="4"/>
  <c r="G27" i="4"/>
  <c r="W21" i="4"/>
  <c r="V23" i="4"/>
  <c r="O32" i="4"/>
  <c r="K32" i="4"/>
  <c r="O29" i="4"/>
  <c r="K29" i="4"/>
  <c r="O28" i="4"/>
  <c r="K28" i="4"/>
  <c r="E33" i="16" l="1"/>
  <c r="G33" i="16" s="1"/>
  <c r="O6" i="17"/>
  <c r="O33" i="6"/>
  <c r="X33" i="6" s="1"/>
  <c r="O11" i="6"/>
  <c r="X11" i="6" s="1"/>
  <c r="N164" i="5"/>
  <c r="G33" i="4"/>
  <c r="G29" i="16"/>
  <c r="U28" i="4"/>
  <c r="U29" i="4"/>
  <c r="U32" i="4"/>
  <c r="U33" i="4"/>
  <c r="N53" i="6"/>
  <c r="W53" i="6" s="1"/>
  <c r="U36" i="7"/>
  <c r="AA36" i="7" s="1"/>
  <c r="P51" i="7"/>
  <c r="Y51" i="7" s="1"/>
  <c r="U13" i="7"/>
  <c r="AA13" i="7" s="1"/>
  <c r="P49" i="7"/>
  <c r="Y49" i="7" s="1"/>
  <c r="U15" i="7"/>
  <c r="AA15" i="7" s="1"/>
  <c r="X12" i="7"/>
  <c r="U12" i="7"/>
  <c r="AA12" i="7" s="1"/>
  <c r="W43" i="7"/>
  <c r="U31" i="7"/>
  <c r="AA31" i="7" s="1"/>
  <c r="N49" i="7"/>
  <c r="W24" i="7"/>
  <c r="U37" i="7"/>
  <c r="AA37" i="7" s="1"/>
  <c r="U16" i="7"/>
  <c r="AA16" i="7" s="1"/>
  <c r="U33" i="7"/>
  <c r="AA33" i="7" s="1"/>
  <c r="W51" i="7"/>
  <c r="U57" i="7"/>
  <c r="AA57" i="7" s="1"/>
  <c r="W57" i="7"/>
  <c r="U59" i="7"/>
  <c r="AA59" i="7" s="1"/>
  <c r="W59" i="7"/>
  <c r="U18" i="7"/>
  <c r="AA18" i="7" s="1"/>
  <c r="U58" i="7"/>
  <c r="AA58" i="7" s="1"/>
  <c r="W58" i="7"/>
  <c r="U35" i="7"/>
  <c r="AA35" i="7" s="1"/>
  <c r="W56" i="7"/>
  <c r="U56" i="7"/>
  <c r="AA56" i="7" s="1"/>
  <c r="X17" i="7"/>
  <c r="U17" i="7"/>
  <c r="U32" i="7"/>
  <c r="AA32" i="7" s="1"/>
  <c r="W54" i="7"/>
  <c r="W53" i="7"/>
  <c r="X48" i="7"/>
  <c r="U48" i="7"/>
  <c r="W50" i="7"/>
  <c r="AA11" i="7"/>
  <c r="U34" i="7"/>
  <c r="AA34" i="7" s="1"/>
  <c r="W52" i="7"/>
  <c r="W55" i="7"/>
  <c r="G31" i="5"/>
  <c r="G36" i="5" s="1"/>
  <c r="S164" i="5"/>
  <c r="U27" i="4"/>
  <c r="D35" i="16"/>
  <c r="E35" i="16" s="1"/>
  <c r="D39" i="16"/>
  <c r="D40" i="16"/>
  <c r="D38" i="16"/>
  <c r="D37" i="16"/>
  <c r="W27" i="16"/>
  <c r="V33" i="16"/>
  <c r="T66" i="16"/>
  <c r="T67" i="16" s="1"/>
  <c r="T69" i="16"/>
  <c r="T70" i="16" s="1"/>
  <c r="T71" i="16" s="1"/>
  <c r="O55" i="7"/>
  <c r="X55" i="7" s="1"/>
  <c r="P52" i="7"/>
  <c r="Y52" i="7" s="1"/>
  <c r="O53" i="7"/>
  <c r="X53" i="7" s="1"/>
  <c r="O49" i="7"/>
  <c r="X49" i="7" s="1"/>
  <c r="P50" i="7"/>
  <c r="Y50" i="7" s="1"/>
  <c r="X15" i="7"/>
  <c r="P55" i="7"/>
  <c r="Y55" i="7" s="1"/>
  <c r="P43" i="7"/>
  <c r="Y43" i="7" s="1"/>
  <c r="O50" i="7"/>
  <c r="X50" i="7" s="1"/>
  <c r="Y36" i="7"/>
  <c r="O54" i="7"/>
  <c r="X54" i="7" s="1"/>
  <c r="P53" i="7"/>
  <c r="Y53" i="7" s="1"/>
  <c r="O24" i="7"/>
  <c r="X24" i="7" s="1"/>
  <c r="S94" i="5"/>
  <c r="S80" i="5"/>
  <c r="X58" i="7"/>
  <c r="X51" i="7"/>
  <c r="X56" i="7"/>
  <c r="AA30" i="7"/>
  <c r="Y48" i="7"/>
  <c r="X57" i="7"/>
  <c r="X52" i="7"/>
  <c r="N38" i="5"/>
  <c r="S136" i="5"/>
  <c r="S108" i="5"/>
  <c r="N108" i="5"/>
  <c r="N80" i="5"/>
  <c r="S38" i="5"/>
  <c r="N150" i="5"/>
  <c r="G28" i="4"/>
  <c r="N52" i="5"/>
  <c r="N122" i="5"/>
  <c r="S150" i="5"/>
  <c r="S122" i="5"/>
  <c r="N94" i="5"/>
  <c r="N66" i="5"/>
  <c r="N136" i="5"/>
  <c r="S52" i="5"/>
  <c r="S66" i="5"/>
  <c r="G29" i="4"/>
  <c r="M24" i="4"/>
  <c r="M23" i="4" s="1"/>
  <c r="W23" i="4"/>
  <c r="U31" i="4" s="1"/>
  <c r="Q24" i="4"/>
  <c r="Q23" i="4" s="1"/>
  <c r="G32" i="4"/>
  <c r="E17" i="43" s="1"/>
  <c r="E32" i="43" l="1"/>
  <c r="G17" i="43"/>
  <c r="E18" i="43"/>
  <c r="O52" i="6"/>
  <c r="G34" i="4"/>
  <c r="G35" i="4"/>
  <c r="V27" i="4"/>
  <c r="V28" i="4" s="1"/>
  <c r="V29" i="4" s="1"/>
  <c r="V31" i="4" s="1"/>
  <c r="V32" i="4" s="1"/>
  <c r="V33" i="4" s="1"/>
  <c r="U35" i="4"/>
  <c r="X52" i="6"/>
  <c r="U51" i="7"/>
  <c r="AA51" i="7" s="1"/>
  <c r="U52" i="7"/>
  <c r="AA52" i="7" s="1"/>
  <c r="U50" i="7"/>
  <c r="AA50" i="7" s="1"/>
  <c r="U24" i="7"/>
  <c r="AA24" i="7" s="1"/>
  <c r="AA17" i="7"/>
  <c r="U53" i="7"/>
  <c r="AA53" i="7" s="1"/>
  <c r="U55" i="7"/>
  <c r="AA55" i="7" s="1"/>
  <c r="AA48" i="7"/>
  <c r="U54" i="7"/>
  <c r="AA54" i="7" s="1"/>
  <c r="W49" i="7"/>
  <c r="W61" i="7" s="1"/>
  <c r="U49" i="7"/>
  <c r="AA49" i="7" s="1"/>
  <c r="N61" i="7"/>
  <c r="W33" i="16"/>
  <c r="U35" i="16" s="1"/>
  <c r="V35" i="16" s="1"/>
  <c r="N39" i="16"/>
  <c r="I39" i="16"/>
  <c r="E39" i="16"/>
  <c r="N38" i="16"/>
  <c r="I38" i="16"/>
  <c r="E38" i="16"/>
  <c r="N40" i="16"/>
  <c r="I40" i="16"/>
  <c r="E40" i="16"/>
  <c r="C88" i="16"/>
  <c r="T77" i="16"/>
  <c r="T79" i="16" s="1"/>
  <c r="I37" i="16"/>
  <c r="N37" i="16"/>
  <c r="E37" i="16"/>
  <c r="P61" i="7"/>
  <c r="Y61" i="7" s="1"/>
  <c r="O61" i="7"/>
  <c r="X61" i="7" s="1"/>
  <c r="U43" i="7"/>
  <c r="U45" i="7" s="1"/>
  <c r="I31" i="5"/>
  <c r="N31" i="5"/>
  <c r="G39" i="5"/>
  <c r="G46" i="5" s="1"/>
  <c r="I36" i="5"/>
  <c r="G32" i="43" l="1"/>
  <c r="G18" i="43"/>
  <c r="I35" i="4"/>
  <c r="J6" i="17"/>
  <c r="P6" i="17" s="1"/>
  <c r="I25" i="17"/>
  <c r="O25" i="17" s="1"/>
  <c r="J24" i="17"/>
  <c r="P24" i="17" s="1"/>
  <c r="I7" i="17"/>
  <c r="I43" i="17" s="1"/>
  <c r="M35" i="4"/>
  <c r="E41" i="16"/>
  <c r="E43" i="16"/>
  <c r="W31" i="4"/>
  <c r="W27" i="4"/>
  <c r="U61" i="7"/>
  <c r="AA61" i="7" s="1"/>
  <c r="AA43" i="7"/>
  <c r="L36" i="16"/>
  <c r="L35" i="16" s="1"/>
  <c r="Q36" i="16"/>
  <c r="Q35" i="16" s="1"/>
  <c r="T81" i="16"/>
  <c r="T82" i="16" s="1"/>
  <c r="T84" i="16"/>
  <c r="T85" i="16" s="1"/>
  <c r="T86" i="16" s="1"/>
  <c r="W35" i="16"/>
  <c r="C91" i="16"/>
  <c r="U26" i="7"/>
  <c r="G39" i="4"/>
  <c r="I39" i="4" s="1"/>
  <c r="N46" i="5"/>
  <c r="G50" i="5"/>
  <c r="I46" i="5"/>
  <c r="J42" i="17" l="1"/>
  <c r="P42" i="17" s="1"/>
  <c r="O7" i="17"/>
  <c r="E46" i="16"/>
  <c r="G46" i="16" s="1"/>
  <c r="W28" i="4"/>
  <c r="O43" i="17"/>
  <c r="D46" i="4"/>
  <c r="D47" i="4"/>
  <c r="G43" i="16"/>
  <c r="U41" i="16"/>
  <c r="U37" i="16"/>
  <c r="U40" i="16"/>
  <c r="U39" i="16"/>
  <c r="U38" i="16"/>
  <c r="C102" i="16"/>
  <c r="T91" i="16"/>
  <c r="T93" i="16" s="1"/>
  <c r="G53" i="5"/>
  <c r="G60" i="5" s="1"/>
  <c r="I50" i="5"/>
  <c r="W29" i="4"/>
  <c r="D51" i="4"/>
  <c r="D52" i="4"/>
  <c r="D48" i="4"/>
  <c r="D41" i="4"/>
  <c r="D50" i="4"/>
  <c r="D49" i="4"/>
  <c r="K49" i="4" l="1"/>
  <c r="O49" i="4"/>
  <c r="G41" i="4"/>
  <c r="G42" i="4" s="1"/>
  <c r="O46" i="4"/>
  <c r="K46" i="4"/>
  <c r="D48" i="16"/>
  <c r="E48" i="16" s="1"/>
  <c r="D55" i="16"/>
  <c r="D56" i="16"/>
  <c r="E56" i="16" s="1"/>
  <c r="D54" i="16"/>
  <c r="D53" i="16"/>
  <c r="T95" i="16"/>
  <c r="T96" i="16" s="1"/>
  <c r="T98" i="16"/>
  <c r="T99" i="16" s="1"/>
  <c r="T100" i="16" s="1"/>
  <c r="C105" i="16"/>
  <c r="U43" i="16"/>
  <c r="V37" i="16"/>
  <c r="G64" i="5"/>
  <c r="N60" i="5"/>
  <c r="I60" i="5"/>
  <c r="K48" i="4"/>
  <c r="O48" i="4"/>
  <c r="K50" i="4"/>
  <c r="O50" i="4"/>
  <c r="G52" i="4"/>
  <c r="O52" i="4"/>
  <c r="K52" i="4"/>
  <c r="K47" i="4"/>
  <c r="O47" i="4"/>
  <c r="O51" i="4"/>
  <c r="G51" i="4"/>
  <c r="K51" i="4"/>
  <c r="W32" i="4"/>
  <c r="O34" i="6" l="1"/>
  <c r="O12" i="6"/>
  <c r="X12" i="6" s="1"/>
  <c r="N13" i="6"/>
  <c r="W13" i="6" s="1"/>
  <c r="N35" i="6"/>
  <c r="W35" i="6" s="1"/>
  <c r="G46" i="4"/>
  <c r="G48" i="4"/>
  <c r="N54" i="16"/>
  <c r="E54" i="16"/>
  <c r="I54" i="16"/>
  <c r="V38" i="16"/>
  <c r="W37" i="16"/>
  <c r="I56" i="16"/>
  <c r="N56" i="16"/>
  <c r="N55" i="16"/>
  <c r="I55" i="16"/>
  <c r="M19" i="17" s="1"/>
  <c r="E55" i="16"/>
  <c r="C116" i="16"/>
  <c r="T105" i="16"/>
  <c r="T107" i="16" s="1"/>
  <c r="E53" i="16"/>
  <c r="E22" i="44" s="1"/>
  <c r="N53" i="16"/>
  <c r="I53" i="16"/>
  <c r="D51" i="16"/>
  <c r="G51" i="16" s="1"/>
  <c r="D50" i="16"/>
  <c r="G50" i="16" s="1"/>
  <c r="X34" i="6"/>
  <c r="O53" i="6"/>
  <c r="G50" i="4"/>
  <c r="G67" i="5"/>
  <c r="G74" i="5" s="1"/>
  <c r="I64" i="5"/>
  <c r="G47" i="4"/>
  <c r="W33" i="4"/>
  <c r="V39" i="4"/>
  <c r="G22" i="44" l="1"/>
  <c r="G23" i="44" s="1"/>
  <c r="E23" i="44"/>
  <c r="J7" i="17"/>
  <c r="P7" i="17" s="1"/>
  <c r="E57" i="16"/>
  <c r="I8" i="17"/>
  <c r="O8" i="17" s="1"/>
  <c r="L49" i="16"/>
  <c r="L48" i="16" s="1"/>
  <c r="I26" i="17"/>
  <c r="Q49" i="16"/>
  <c r="Q48" i="16" s="1"/>
  <c r="E58" i="16"/>
  <c r="G58" i="16" s="1"/>
  <c r="N54" i="6"/>
  <c r="W54" i="6" s="1"/>
  <c r="J25" i="17"/>
  <c r="J43" i="17" s="1"/>
  <c r="Q34" i="17"/>
  <c r="Q16" i="17"/>
  <c r="Q51" i="17"/>
  <c r="C120" i="16"/>
  <c r="W38" i="16"/>
  <c r="V39" i="16"/>
  <c r="T109" i="16"/>
  <c r="T110" i="16" s="1"/>
  <c r="T112" i="16"/>
  <c r="T113" i="16" s="1"/>
  <c r="T114" i="16" s="1"/>
  <c r="X53" i="6"/>
  <c r="G78" i="5"/>
  <c r="N74" i="5"/>
  <c r="I74" i="5"/>
  <c r="V41" i="4"/>
  <c r="W39" i="4"/>
  <c r="U46" i="4" s="1"/>
  <c r="I44" i="17" l="1"/>
  <c r="O44" i="17" s="1"/>
  <c r="O26" i="17"/>
  <c r="U48" i="4"/>
  <c r="U45" i="4"/>
  <c r="V45" i="4" s="1"/>
  <c r="V46" i="4" s="1"/>
  <c r="U47" i="4"/>
  <c r="P25" i="17"/>
  <c r="P43" i="17"/>
  <c r="E61" i="16"/>
  <c r="C131" i="16"/>
  <c r="T120" i="16"/>
  <c r="T122" i="16" s="1"/>
  <c r="V40" i="16"/>
  <c r="W39" i="16"/>
  <c r="I78" i="5"/>
  <c r="G81" i="5"/>
  <c r="G88" i="5" s="1"/>
  <c r="U51" i="4"/>
  <c r="U52" i="4"/>
  <c r="U50" i="4"/>
  <c r="W41" i="4"/>
  <c r="G61" i="16" l="1"/>
  <c r="V47" i="4"/>
  <c r="V48" i="4" s="1"/>
  <c r="W45" i="4"/>
  <c r="V41" i="16"/>
  <c r="W40" i="16"/>
  <c r="T124" i="16"/>
  <c r="T125" i="16" s="1"/>
  <c r="T127" i="16"/>
  <c r="T128" i="16" s="1"/>
  <c r="T129" i="16" s="1"/>
  <c r="C135" i="16"/>
  <c r="G92" i="5"/>
  <c r="N88" i="5"/>
  <c r="I88" i="5"/>
  <c r="D63" i="16" l="1"/>
  <c r="E63" i="16" s="1"/>
  <c r="D66" i="16" s="1"/>
  <c r="G66" i="16" s="1"/>
  <c r="D72" i="16"/>
  <c r="D69" i="16"/>
  <c r="I69" i="16" s="1"/>
  <c r="I9" i="17" s="1"/>
  <c r="D71" i="16"/>
  <c r="D70" i="16"/>
  <c r="E70" i="16" s="1"/>
  <c r="W46" i="4"/>
  <c r="C146" i="16"/>
  <c r="T135" i="16"/>
  <c r="T137" i="16" s="1"/>
  <c r="W41" i="16"/>
  <c r="V46" i="16"/>
  <c r="I92" i="5"/>
  <c r="G95" i="5"/>
  <c r="G102" i="5" s="1"/>
  <c r="W47" i="4"/>
  <c r="N72" i="16" l="1"/>
  <c r="E72" i="16"/>
  <c r="D67" i="16"/>
  <c r="G67" i="16" s="1"/>
  <c r="O9" i="17"/>
  <c r="I72" i="16"/>
  <c r="N71" i="16"/>
  <c r="I71" i="16"/>
  <c r="E69" i="16"/>
  <c r="E22" i="45" s="1"/>
  <c r="N69" i="16"/>
  <c r="E71" i="16"/>
  <c r="I70" i="16"/>
  <c r="N70" i="16"/>
  <c r="T139" i="16"/>
  <c r="T140" i="16" s="1"/>
  <c r="T142" i="16"/>
  <c r="T143" i="16" s="1"/>
  <c r="T144" i="16" s="1"/>
  <c r="C150" i="16"/>
  <c r="W46" i="16"/>
  <c r="G106" i="5"/>
  <c r="I102" i="5"/>
  <c r="N102" i="5"/>
  <c r="W48" i="4"/>
  <c r="G22" i="45" l="1"/>
  <c r="G23" i="45" s="1"/>
  <c r="E23" i="45"/>
  <c r="K23" i="17"/>
  <c r="M23" i="17" s="1"/>
  <c r="S23" i="17" s="1"/>
  <c r="S19" i="17"/>
  <c r="J26" i="17"/>
  <c r="P26" i="17" s="1"/>
  <c r="M37" i="17"/>
  <c r="S37" i="17" s="1"/>
  <c r="E73" i="16"/>
  <c r="Q23" i="17"/>
  <c r="J8" i="17"/>
  <c r="E74" i="16"/>
  <c r="L64" i="16"/>
  <c r="L63" i="16" s="1"/>
  <c r="I27" i="17"/>
  <c r="I45" i="17" s="1"/>
  <c r="O45" i="17" s="1"/>
  <c r="Q64" i="16"/>
  <c r="Q63" i="16" s="1"/>
  <c r="K5" i="17"/>
  <c r="U53" i="16"/>
  <c r="U48" i="16"/>
  <c r="V48" i="16" s="1"/>
  <c r="U55" i="16"/>
  <c r="U54" i="16"/>
  <c r="T150" i="16"/>
  <c r="T152" i="16" s="1"/>
  <c r="T154" i="16" s="1"/>
  <c r="T155" i="16" s="1"/>
  <c r="T157" i="16" s="1"/>
  <c r="T158" i="16" s="1"/>
  <c r="T159" i="16" s="1"/>
  <c r="C161" i="16"/>
  <c r="I106" i="5"/>
  <c r="E77" i="16" l="1"/>
  <c r="J44" i="17"/>
  <c r="P44" i="17" s="1"/>
  <c r="G74" i="16"/>
  <c r="M5" i="17"/>
  <c r="S5" i="17" s="1"/>
  <c r="K41" i="17"/>
  <c r="M41" i="17" s="1"/>
  <c r="Q5" i="17"/>
  <c r="P8" i="17"/>
  <c r="O27" i="17"/>
  <c r="G77" i="16"/>
  <c r="D79" i="16" s="1"/>
  <c r="E79" i="16" s="1"/>
  <c r="D81" i="16" s="1"/>
  <c r="G81" i="16" s="1"/>
  <c r="C166" i="16"/>
  <c r="W48" i="16"/>
  <c r="U50" i="16" s="1"/>
  <c r="V50" i="16" s="1"/>
  <c r="V53" i="16"/>
  <c r="D82" i="16" l="1"/>
  <c r="G82" i="16" s="1"/>
  <c r="V54" i="16"/>
  <c r="W53" i="16"/>
  <c r="W50" i="16"/>
  <c r="U51" i="16" s="1"/>
  <c r="V51" i="16" s="1"/>
  <c r="W51" i="16" s="1"/>
  <c r="U56" i="16" s="1"/>
  <c r="U58" i="16" s="1"/>
  <c r="T166" i="16"/>
  <c r="T168" i="16" s="1"/>
  <c r="C177" i="16"/>
  <c r="D86" i="16" l="1"/>
  <c r="D85" i="16"/>
  <c r="D84" i="16"/>
  <c r="T173" i="16"/>
  <c r="T174" i="16" s="1"/>
  <c r="T175" i="16" s="1"/>
  <c r="T170" i="16"/>
  <c r="T171" i="16" s="1"/>
  <c r="W54" i="16"/>
  <c r="V55" i="16"/>
  <c r="E84" i="16" l="1"/>
  <c r="I84" i="16"/>
  <c r="N84" i="16"/>
  <c r="N85" i="16"/>
  <c r="E85" i="16"/>
  <c r="I85" i="16"/>
  <c r="J9" i="17" s="1"/>
  <c r="N86" i="16"/>
  <c r="E86" i="16"/>
  <c r="I86" i="16"/>
  <c r="W55" i="16"/>
  <c r="V56" i="16"/>
  <c r="E22" i="46" l="1"/>
  <c r="E88" i="16"/>
  <c r="N87" i="16"/>
  <c r="I28" i="17"/>
  <c r="Q80" i="16"/>
  <c r="Q79" i="16" s="1"/>
  <c r="I10" i="17"/>
  <c r="O10" i="17" s="1"/>
  <c r="L80" i="16"/>
  <c r="L79" i="16" s="1"/>
  <c r="E87" i="16"/>
  <c r="K6" i="17"/>
  <c r="I87" i="16"/>
  <c r="K24" i="17"/>
  <c r="M24" i="17" s="1"/>
  <c r="J27" i="17"/>
  <c r="P9" i="17"/>
  <c r="V61" i="16"/>
  <c r="W56" i="16"/>
  <c r="G22" i="46" l="1"/>
  <c r="G23" i="46" s="1"/>
  <c r="E23" i="46"/>
  <c r="G88" i="16"/>
  <c r="M6" i="17"/>
  <c r="S6" i="17" s="1"/>
  <c r="K42" i="17"/>
  <c r="Q6" i="17"/>
  <c r="I46" i="17"/>
  <c r="O46" i="17" s="1"/>
  <c r="O28" i="17"/>
  <c r="J45" i="17"/>
  <c r="P27" i="17"/>
  <c r="Q24" i="17"/>
  <c r="E91" i="16"/>
  <c r="W61" i="16"/>
  <c r="G91" i="16" l="1"/>
  <c r="D93" i="16" s="1"/>
  <c r="E93" i="16" s="1"/>
  <c r="P45" i="17"/>
  <c r="S24" i="17"/>
  <c r="Q41" i="17"/>
  <c r="U70" i="16"/>
  <c r="U63" i="16"/>
  <c r="V63" i="16" s="1"/>
  <c r="U71" i="16"/>
  <c r="U69" i="16"/>
  <c r="D98" i="16" l="1"/>
  <c r="E98" i="16" s="1"/>
  <c r="D99" i="16"/>
  <c r="I99" i="16" s="1"/>
  <c r="D100" i="16"/>
  <c r="N100" i="16" s="1"/>
  <c r="S41" i="17"/>
  <c r="D96" i="16"/>
  <c r="G96" i="16" s="1"/>
  <c r="D95" i="16"/>
  <c r="G95" i="16" s="1"/>
  <c r="W63" i="16"/>
  <c r="U66" i="16" s="1"/>
  <c r="V66" i="16" s="1"/>
  <c r="V69" i="16"/>
  <c r="U74" i="16"/>
  <c r="J10" i="17" l="1"/>
  <c r="I98" i="16"/>
  <c r="N98" i="16"/>
  <c r="E100" i="16"/>
  <c r="E99" i="16"/>
  <c r="N99" i="16"/>
  <c r="I100" i="16"/>
  <c r="K25" i="17"/>
  <c r="M25" i="17" s="1"/>
  <c r="P10" i="17"/>
  <c r="W66" i="16"/>
  <c r="U67" i="16" s="1"/>
  <c r="V67" i="16" s="1"/>
  <c r="W67" i="16" s="1"/>
  <c r="W69" i="16"/>
  <c r="V70" i="16"/>
  <c r="I29" i="17" l="1"/>
  <c r="K7" i="17"/>
  <c r="K43" i="17" s="1"/>
  <c r="M7" i="17"/>
  <c r="S7" i="17" s="1"/>
  <c r="E102" i="16"/>
  <c r="I11" i="17"/>
  <c r="O11" i="17" s="1"/>
  <c r="I101" i="16"/>
  <c r="Q94" i="16"/>
  <c r="Q93" i="16" s="1"/>
  <c r="J28" i="17"/>
  <c r="P28" i="17" s="1"/>
  <c r="E101" i="16"/>
  <c r="N101" i="16"/>
  <c r="O29" i="17"/>
  <c r="L94" i="16"/>
  <c r="L93" i="16" s="1"/>
  <c r="M42" i="17"/>
  <c r="Q25" i="17"/>
  <c r="V71" i="16"/>
  <c r="W70" i="16"/>
  <c r="E105" i="16" l="1"/>
  <c r="G105" i="16" s="1"/>
  <c r="D107" i="16" s="1"/>
  <c r="E107" i="16" s="1"/>
  <c r="Q7" i="17"/>
  <c r="I47" i="17"/>
  <c r="O47" i="17" s="1"/>
  <c r="J46" i="17"/>
  <c r="P46" i="17" s="1"/>
  <c r="G102" i="16"/>
  <c r="D110" i="16"/>
  <c r="G110" i="16" s="1"/>
  <c r="D114" i="16"/>
  <c r="N114" i="16" s="1"/>
  <c r="D113" i="16"/>
  <c r="N113" i="16" s="1"/>
  <c r="D112" i="16"/>
  <c r="I112" i="16" s="1"/>
  <c r="S42" i="17"/>
  <c r="Q42" i="17"/>
  <c r="S25" i="17"/>
  <c r="D109" i="16"/>
  <c r="G109" i="16" s="1"/>
  <c r="W71" i="16"/>
  <c r="V77" i="16"/>
  <c r="W77" i="16" s="1"/>
  <c r="K26" i="17" l="1"/>
  <c r="J29" i="17"/>
  <c r="I12" i="17"/>
  <c r="O12" i="17" s="1"/>
  <c r="N112" i="16"/>
  <c r="I113" i="16"/>
  <c r="E113" i="16"/>
  <c r="I114" i="16"/>
  <c r="E114" i="16"/>
  <c r="E112" i="16"/>
  <c r="E22" i="47" s="1"/>
  <c r="Q26" i="17"/>
  <c r="M26" i="17"/>
  <c r="P29" i="17"/>
  <c r="U79" i="16"/>
  <c r="V79" i="16" s="1"/>
  <c r="U85" i="16"/>
  <c r="U86" i="16"/>
  <c r="U84" i="16"/>
  <c r="G22" i="47" l="1"/>
  <c r="G23" i="47" s="1"/>
  <c r="E23" i="47"/>
  <c r="J11" i="17"/>
  <c r="J47" i="17" s="1"/>
  <c r="I30" i="17"/>
  <c r="I48" i="17" s="1"/>
  <c r="E116" i="16"/>
  <c r="L108" i="16"/>
  <c r="Q108" i="16"/>
  <c r="Q107" i="16" s="1"/>
  <c r="N115" i="16"/>
  <c r="E115" i="16"/>
  <c r="K8" i="17"/>
  <c r="I115" i="16"/>
  <c r="O30" i="17"/>
  <c r="S26" i="17"/>
  <c r="P11" i="17"/>
  <c r="U88" i="16"/>
  <c r="W79" i="16"/>
  <c r="V84" i="16"/>
  <c r="V81" i="16"/>
  <c r="E120" i="16" l="1"/>
  <c r="G120" i="16" s="1"/>
  <c r="D122" i="16" s="1"/>
  <c r="E122" i="16" s="1"/>
  <c r="M8" i="17"/>
  <c r="S8" i="17" s="1"/>
  <c r="K44" i="17"/>
  <c r="L107" i="16"/>
  <c r="G116" i="16"/>
  <c r="D127" i="16"/>
  <c r="E127" i="16" s="1"/>
  <c r="M43" i="17"/>
  <c r="Q8" i="17"/>
  <c r="D129" i="16"/>
  <c r="D128" i="16"/>
  <c r="E128" i="16" s="1"/>
  <c r="O48" i="17"/>
  <c r="P47" i="17"/>
  <c r="D125" i="16"/>
  <c r="G125" i="16" s="1"/>
  <c r="D124" i="16"/>
  <c r="G124" i="16" s="1"/>
  <c r="V85" i="16"/>
  <c r="W84" i="16"/>
  <c r="V82" i="16"/>
  <c r="W82" i="16" s="1"/>
  <c r="W81" i="16"/>
  <c r="N128" i="16" l="1"/>
  <c r="I128" i="16"/>
  <c r="I127" i="16"/>
  <c r="N127" i="16"/>
  <c r="I129" i="16"/>
  <c r="E129" i="16"/>
  <c r="E130" i="16" s="1"/>
  <c r="S43" i="17"/>
  <c r="Q43" i="17"/>
  <c r="N129" i="16"/>
  <c r="J30" i="17"/>
  <c r="V86" i="16"/>
  <c r="W85" i="16"/>
  <c r="E22" i="48" l="1"/>
  <c r="K9" i="17"/>
  <c r="I31" i="17"/>
  <c r="O31" i="17" s="1"/>
  <c r="I13" i="17"/>
  <c r="O13" i="17" s="1"/>
  <c r="N130" i="16"/>
  <c r="E131" i="16"/>
  <c r="K27" i="17"/>
  <c r="L123" i="16"/>
  <c r="L122" i="16" s="1"/>
  <c r="Q123" i="16"/>
  <c r="Q122" i="16" s="1"/>
  <c r="I130" i="16"/>
  <c r="J12" i="17"/>
  <c r="P12" i="17" s="1"/>
  <c r="P30" i="17"/>
  <c r="W86" i="16"/>
  <c r="V91" i="16"/>
  <c r="W91" i="16" s="1"/>
  <c r="G22" i="48" l="1"/>
  <c r="G23" i="48" s="1"/>
  <c r="E23" i="48"/>
  <c r="I49" i="17"/>
  <c r="O49" i="17" s="1"/>
  <c r="Q9" i="17"/>
  <c r="M9" i="17"/>
  <c r="S9" i="17" s="1"/>
  <c r="E135" i="16"/>
  <c r="G135" i="16" s="1"/>
  <c r="D137" i="16" s="1"/>
  <c r="E137" i="16" s="1"/>
  <c r="M27" i="17"/>
  <c r="S27" i="17" s="1"/>
  <c r="K45" i="17"/>
  <c r="G131" i="16"/>
  <c r="M44" i="17"/>
  <c r="Q27" i="17"/>
  <c r="J48" i="17"/>
  <c r="P48" i="17" s="1"/>
  <c r="U93" i="16"/>
  <c r="V93" i="16" s="1"/>
  <c r="U99" i="16"/>
  <c r="U98" i="16"/>
  <c r="U100" i="16"/>
  <c r="D143" i="16" l="1"/>
  <c r="N143" i="16" s="1"/>
  <c r="D144" i="16"/>
  <c r="I144" i="16" s="1"/>
  <c r="K10" i="17" s="1"/>
  <c r="D142" i="16"/>
  <c r="E142" i="16" s="1"/>
  <c r="S44" i="17"/>
  <c r="Q44" i="17"/>
  <c r="U102" i="16"/>
  <c r="E143" i="16"/>
  <c r="V98" i="16"/>
  <c r="W93" i="16"/>
  <c r="V95" i="16"/>
  <c r="I142" i="16" l="1"/>
  <c r="I14" i="17" s="1"/>
  <c r="N142" i="16"/>
  <c r="I32" i="17" s="1"/>
  <c r="E144" i="16"/>
  <c r="N144" i="16"/>
  <c r="Q138" i="16" s="1"/>
  <c r="Q137" i="16" s="1"/>
  <c r="I143" i="16"/>
  <c r="L138" i="16" s="1"/>
  <c r="L137" i="16" s="1"/>
  <c r="M10" i="17"/>
  <c r="E145" i="16"/>
  <c r="E146" i="16"/>
  <c r="O14" i="17"/>
  <c r="O32" i="17"/>
  <c r="I50" i="17"/>
  <c r="J31" i="17"/>
  <c r="Q10" i="17"/>
  <c r="V99" i="16"/>
  <c r="W98" i="16"/>
  <c r="V96" i="16"/>
  <c r="W96" i="16" s="1"/>
  <c r="W95" i="16"/>
  <c r="K28" i="17" l="1"/>
  <c r="K46" i="17" s="1"/>
  <c r="J13" i="17"/>
  <c r="G146" i="16"/>
  <c r="O50" i="17"/>
  <c r="M45" i="17"/>
  <c r="M28" i="17"/>
  <c r="M31" i="17"/>
  <c r="S31" i="17" s="1"/>
  <c r="M13" i="17"/>
  <c r="S13" i="17" s="1"/>
  <c r="S10" i="17"/>
  <c r="P13" i="17"/>
  <c r="P31" i="17"/>
  <c r="J49" i="17"/>
  <c r="Q28" i="17"/>
  <c r="E150" i="16"/>
  <c r="W99" i="16"/>
  <c r="V100" i="16"/>
  <c r="G150" i="16" l="1"/>
  <c r="D152" i="16" s="1"/>
  <c r="E152" i="16" s="1"/>
  <c r="Q45" i="17"/>
  <c r="P49" i="17"/>
  <c r="M49" i="17"/>
  <c r="S49" i="17" s="1"/>
  <c r="S28" i="17"/>
  <c r="S45" i="17"/>
  <c r="V105" i="16"/>
  <c r="W105" i="16" s="1"/>
  <c r="W100" i="16"/>
  <c r="D157" i="16" l="1"/>
  <c r="E157" i="16" s="1"/>
  <c r="D158" i="16"/>
  <c r="I158" i="16" s="1"/>
  <c r="J14" i="17" s="1"/>
  <c r="D159" i="16"/>
  <c r="N159" i="16" s="1"/>
  <c r="U107" i="16"/>
  <c r="V107" i="16" s="1"/>
  <c r="U113" i="16"/>
  <c r="U112" i="16"/>
  <c r="U114" i="16"/>
  <c r="N157" i="16" l="1"/>
  <c r="I33" i="17" s="1"/>
  <c r="I157" i="16"/>
  <c r="I15" i="17" s="1"/>
  <c r="O15" i="17" s="1"/>
  <c r="N158" i="16"/>
  <c r="I159" i="16"/>
  <c r="K11" i="17" s="1"/>
  <c r="E158" i="16"/>
  <c r="E159" i="16"/>
  <c r="M14" i="17"/>
  <c r="S14" i="17" s="1"/>
  <c r="K29" i="17"/>
  <c r="M29" i="17" s="1"/>
  <c r="P14" i="17"/>
  <c r="W107" i="16"/>
  <c r="V112" i="16"/>
  <c r="V109" i="16"/>
  <c r="U116" i="16"/>
  <c r="O33" i="17" l="1"/>
  <c r="I51" i="17"/>
  <c r="O51" i="17" s="1"/>
  <c r="M11" i="17"/>
  <c r="S11" i="17" s="1"/>
  <c r="K47" i="17"/>
  <c r="Q153" i="16"/>
  <c r="Q152" i="16" s="1"/>
  <c r="L153" i="16"/>
  <c r="L152" i="16" s="1"/>
  <c r="Q11" i="17"/>
  <c r="J32" i="17"/>
  <c r="E160" i="16"/>
  <c r="E161" i="16"/>
  <c r="S29" i="17"/>
  <c r="Q29" i="17"/>
  <c r="V110" i="16"/>
  <c r="W110" i="16" s="1"/>
  <c r="W109" i="16"/>
  <c r="V113" i="16"/>
  <c r="W112" i="16"/>
  <c r="E166" i="16" l="1"/>
  <c r="G166" i="16" s="1"/>
  <c r="D168" i="16" s="1"/>
  <c r="E168" i="16" s="1"/>
  <c r="M32" i="17"/>
  <c r="S32" i="17" s="1"/>
  <c r="J50" i="17"/>
  <c r="P50" i="17" s="1"/>
  <c r="P32" i="17"/>
  <c r="G161" i="16"/>
  <c r="Q46" i="17"/>
  <c r="M46" i="17"/>
  <c r="S46" i="17" s="1"/>
  <c r="W113" i="16"/>
  <c r="V114" i="16"/>
  <c r="D175" i="16" l="1"/>
  <c r="D174" i="16"/>
  <c r="N174" i="16" s="1"/>
  <c r="J33" i="17" s="1"/>
  <c r="D173" i="16"/>
  <c r="E173" i="16" s="1"/>
  <c r="M50" i="17"/>
  <c r="S50" i="17" s="1"/>
  <c r="N175" i="16"/>
  <c r="K30" i="17" s="1"/>
  <c r="E175" i="16"/>
  <c r="I175" i="16"/>
  <c r="K12" i="17" s="1"/>
  <c r="E174" i="16"/>
  <c r="V120" i="16"/>
  <c r="W114" i="16"/>
  <c r="I174" i="16" l="1"/>
  <c r="J15" i="17" s="1"/>
  <c r="M15" i="17" s="1"/>
  <c r="S15" i="17" s="1"/>
  <c r="N173" i="16"/>
  <c r="I34" i="17" s="1"/>
  <c r="I173" i="16"/>
  <c r="I16" i="17" s="1"/>
  <c r="K48" i="17"/>
  <c r="Q48" i="17" s="1"/>
  <c r="Q169" i="16"/>
  <c r="Q168" i="16" s="1"/>
  <c r="Q30" i="17"/>
  <c r="M30" i="17"/>
  <c r="K36" i="17"/>
  <c r="Q36" i="17" s="1"/>
  <c r="P33" i="17"/>
  <c r="J36" i="17"/>
  <c r="P36" i="17" s="1"/>
  <c r="M33" i="17"/>
  <c r="S33" i="17" s="1"/>
  <c r="E176" i="16"/>
  <c r="E177" i="16"/>
  <c r="Q12" i="17"/>
  <c r="M12" i="17"/>
  <c r="K18" i="17"/>
  <c r="Q18" i="17" s="1"/>
  <c r="W120" i="16"/>
  <c r="P15" i="17" l="1"/>
  <c r="J51" i="17"/>
  <c r="M51" i="17" s="1"/>
  <c r="S51" i="17" s="1"/>
  <c r="J18" i="17"/>
  <c r="P18" i="17" s="1"/>
  <c r="L169" i="16"/>
  <c r="L168" i="16" s="1"/>
  <c r="M48" i="17"/>
  <c r="S48" i="17" s="1"/>
  <c r="S12" i="17"/>
  <c r="O16" i="17"/>
  <c r="M16" i="17"/>
  <c r="S16" i="17" s="1"/>
  <c r="I18" i="17"/>
  <c r="O18" i="17" s="1"/>
  <c r="J53" i="17"/>
  <c r="P53" i="17" s="1"/>
  <c r="Q47" i="17"/>
  <c r="M47" i="17"/>
  <c r="K53" i="17"/>
  <c r="Q53" i="17" s="1"/>
  <c r="S30" i="17"/>
  <c r="I52" i="17"/>
  <c r="M34" i="17"/>
  <c r="S34" i="17" s="1"/>
  <c r="O34" i="17"/>
  <c r="I36" i="17"/>
  <c r="O36" i="17" s="1"/>
  <c r="G177" i="16"/>
  <c r="U122" i="16"/>
  <c r="V122" i="16" s="1"/>
  <c r="U129" i="16"/>
  <c r="U127" i="16"/>
  <c r="U128" i="16"/>
  <c r="P51" i="17" l="1"/>
  <c r="M18" i="17"/>
  <c r="M20" i="17" s="1"/>
  <c r="M52" i="17"/>
  <c r="O52" i="17"/>
  <c r="I53" i="17"/>
  <c r="O53" i="17" s="1"/>
  <c r="S47" i="17"/>
  <c r="M36" i="17"/>
  <c r="M38" i="17" s="1"/>
  <c r="U131" i="16"/>
  <c r="V127" i="16"/>
  <c r="W122" i="16"/>
  <c r="V124" i="16"/>
  <c r="S52" i="17" l="1"/>
  <c r="M53" i="17"/>
  <c r="S53" i="17" s="1"/>
  <c r="S18" i="17"/>
  <c r="S36" i="17"/>
  <c r="V125" i="16"/>
  <c r="W125" i="16" s="1"/>
  <c r="W124" i="16"/>
  <c r="W127" i="16"/>
  <c r="V128" i="16"/>
  <c r="W128" i="16" l="1"/>
  <c r="V129" i="16"/>
  <c r="V135" i="16" l="1"/>
  <c r="W135" i="16" s="1"/>
  <c r="W129" i="16"/>
  <c r="U137" i="16" l="1"/>
  <c r="V137" i="16" s="1"/>
  <c r="U143" i="16"/>
  <c r="U142" i="16"/>
  <c r="U144" i="16"/>
  <c r="U146" i="16" l="1"/>
  <c r="W137" i="16"/>
  <c r="V142" i="16"/>
  <c r="V139" i="16"/>
  <c r="V140" i="16" l="1"/>
  <c r="W140" i="16" s="1"/>
  <c r="W139" i="16"/>
  <c r="V143" i="16"/>
  <c r="W142" i="16"/>
  <c r="W143" i="16" l="1"/>
  <c r="V144" i="16"/>
  <c r="V150" i="16" l="1"/>
  <c r="W150" i="16" s="1"/>
  <c r="W144" i="16"/>
  <c r="U152" i="16" l="1"/>
  <c r="V152" i="16" s="1"/>
  <c r="U158" i="16"/>
  <c r="U159" i="16"/>
  <c r="U157" i="16"/>
  <c r="U161" i="16" l="1"/>
  <c r="V154" i="16"/>
  <c r="W152" i="16"/>
  <c r="V157" i="16"/>
  <c r="V158" i="16" l="1"/>
  <c r="W157" i="16"/>
  <c r="V155" i="16"/>
  <c r="W155" i="16" s="1"/>
  <c r="W154" i="16"/>
  <c r="V159" i="16" l="1"/>
  <c r="W158" i="16"/>
  <c r="W159" i="16" l="1"/>
  <c r="U168" i="16" s="1"/>
  <c r="V168" i="16" s="1"/>
  <c r="V166" i="16"/>
  <c r="W166" i="16" s="1"/>
  <c r="V170" i="16" l="1"/>
  <c r="W168" i="16"/>
  <c r="W170" i="16" l="1"/>
  <c r="V171" i="16"/>
  <c r="W171" i="16" s="1"/>
  <c r="U173" i="16" l="1"/>
  <c r="U175" i="16"/>
  <c r="U174" i="16"/>
  <c r="U176" i="16" l="1"/>
  <c r="V173" i="16"/>
  <c r="V174" i="16" l="1"/>
  <c r="W173" i="16"/>
  <c r="V175" i="16" l="1"/>
  <c r="W175" i="16" s="1"/>
  <c r="W174" i="16"/>
  <c r="E108" i="5" l="1"/>
  <c r="G108" i="5" s="1"/>
  <c r="G109" i="5" s="1"/>
  <c r="G116" i="5" s="1"/>
  <c r="I116" i="5" l="1"/>
  <c r="N116" i="5"/>
  <c r="G120" i="5"/>
  <c r="G123" i="5" l="1"/>
  <c r="G130" i="5" s="1"/>
  <c r="I120" i="5"/>
  <c r="I130" i="5" l="1"/>
  <c r="N130" i="5"/>
  <c r="G134" i="5"/>
  <c r="I134" i="5" l="1"/>
  <c r="G137" i="5"/>
  <c r="G144" i="5" s="1"/>
  <c r="N144" i="5" l="1"/>
  <c r="I144" i="5"/>
  <c r="G148" i="5"/>
  <c r="I148" i="5" l="1"/>
  <c r="G151" i="5"/>
  <c r="G158" i="5" s="1"/>
  <c r="G162" i="5" s="1"/>
  <c r="N158" i="5" l="1"/>
  <c r="I158" i="5"/>
  <c r="I162" i="5" l="1"/>
  <c r="G165" i="5"/>
  <c r="G171" i="5" s="1"/>
  <c r="N171" i="5" l="1"/>
  <c r="I171" i="5"/>
  <c r="G130" i="23" l="1"/>
  <c r="I130" i="23" l="1"/>
  <c r="D136" i="23" s="1"/>
  <c r="O136" i="23" s="1"/>
  <c r="M18" i="24" s="1"/>
  <c r="K136" i="23" l="1"/>
  <c r="M7" i="24" s="1"/>
  <c r="M29" i="24" s="1"/>
  <c r="G136" i="23"/>
  <c r="D132" i="23"/>
  <c r="D135" i="23"/>
  <c r="O135" i="23" s="1"/>
  <c r="Q133" i="23" s="1"/>
  <c r="Q132" i="23" s="1"/>
  <c r="M22" i="24"/>
  <c r="U22" i="24" s="1"/>
  <c r="U18" i="24"/>
  <c r="P18" i="24"/>
  <c r="U7" i="24" l="1"/>
  <c r="M11" i="24"/>
  <c r="U11" i="24" s="1"/>
  <c r="P7" i="24"/>
  <c r="X7" i="24" s="1"/>
  <c r="K135" i="23"/>
  <c r="M133" i="23" s="1"/>
  <c r="M132" i="23" s="1"/>
  <c r="G135" i="23"/>
  <c r="G139" i="23" s="1"/>
  <c r="M33" i="24"/>
  <c r="U33" i="24" s="1"/>
  <c r="P29" i="24"/>
  <c r="U29" i="24"/>
  <c r="P22" i="24"/>
  <c r="X18" i="24"/>
  <c r="G138" i="23" l="1"/>
  <c r="P11" i="24"/>
  <c r="P13" i="24" s="1"/>
  <c r="L139" i="23"/>
  <c r="I139" i="23"/>
  <c r="G144" i="23"/>
  <c r="X22" i="24"/>
  <c r="P24" i="24"/>
  <c r="P33" i="24"/>
  <c r="X33" i="24" s="1"/>
  <c r="X29" i="24"/>
  <c r="X11" i="24" l="1"/>
  <c r="I144" i="23"/>
  <c r="D146" i="23" l="1"/>
  <c r="D148" i="23"/>
  <c r="D149" i="23"/>
  <c r="O148" i="23" l="1"/>
  <c r="G148" i="23"/>
  <c r="G151" i="23" s="1"/>
  <c r="K148" i="23"/>
  <c r="K149" i="23"/>
  <c r="O149" i="23"/>
  <c r="M147" i="23" l="1"/>
  <c r="M146" i="23" s="1"/>
  <c r="Q147" i="23"/>
  <c r="Q146" i="23" s="1"/>
  <c r="G152" i="23"/>
  <c r="L152" i="23" l="1"/>
  <c r="I152" i="23"/>
  <c r="B3" i="18" l="1"/>
  <c r="B4" i="18"/>
  <c r="B9" i="18"/>
  <c r="B6" i="18"/>
  <c r="B5" i="18"/>
  <c r="B8" i="18"/>
  <c r="B7" i="18"/>
  <c r="B2" i="18"/>
  <c r="B11" i="18" l="1"/>
  <c r="C54" i="4"/>
  <c r="S49" i="4"/>
  <c r="T49" i="4" s="1"/>
  <c r="P42" i="4" l="1"/>
  <c r="P41" i="4" s="1"/>
  <c r="P59" i="4" s="1"/>
  <c r="P73" i="4" s="1"/>
  <c r="P89" i="4" s="1"/>
  <c r="P104" i="4" s="1"/>
  <c r="P119" i="4" s="1"/>
  <c r="P134" i="4" s="1"/>
  <c r="P149" i="4" s="1"/>
  <c r="P164" i="4" s="1"/>
  <c r="P179" i="4" s="1"/>
  <c r="C57" i="4"/>
  <c r="T57" i="4" s="1"/>
  <c r="T59" i="4" s="1"/>
  <c r="T63" i="4" s="1"/>
  <c r="T64" i="4" s="1"/>
  <c r="T65" i="4" s="1"/>
  <c r="T66" i="4" s="1"/>
  <c r="L42" i="4"/>
  <c r="L41" i="4" s="1"/>
  <c r="L59" i="4" s="1"/>
  <c r="L73" i="4" s="1"/>
  <c r="L89" i="4" s="1"/>
  <c r="L104" i="4" s="1"/>
  <c r="L119" i="4" s="1"/>
  <c r="L134" i="4" s="1"/>
  <c r="L149" i="4" s="1"/>
  <c r="L164" i="4" s="1"/>
  <c r="L179" i="4" s="1"/>
  <c r="T50" i="4"/>
  <c r="Q42" i="4"/>
  <c r="Q41" i="4" s="1"/>
  <c r="U49" i="4"/>
  <c r="C60" i="4"/>
  <c r="C68" i="4" s="1"/>
  <c r="C71" i="4" l="1"/>
  <c r="U54" i="4"/>
  <c r="V49" i="4"/>
  <c r="T52" i="4"/>
  <c r="T51" i="4"/>
  <c r="G49" i="4"/>
  <c r="M42" i="4"/>
  <c r="M41" i="4" s="1"/>
  <c r="T71" i="4"/>
  <c r="T73" i="4" s="1"/>
  <c r="T78" i="4" s="1"/>
  <c r="T79" i="4" s="1"/>
  <c r="T80" i="4" s="1"/>
  <c r="T81" i="4" s="1"/>
  <c r="T82" i="4" s="1"/>
  <c r="C75" i="4"/>
  <c r="C84" i="4" s="1"/>
  <c r="C87" i="4" s="1"/>
  <c r="W49" i="4" l="1"/>
  <c r="V50" i="4"/>
  <c r="C90" i="4"/>
  <c r="C97" i="4" s="1"/>
  <c r="T87" i="4"/>
  <c r="T89" i="4" s="1"/>
  <c r="T93" i="4" s="1"/>
  <c r="T94" i="4" s="1"/>
  <c r="T95" i="4" s="1"/>
  <c r="G53" i="4"/>
  <c r="G54" i="4"/>
  <c r="C102" i="4" l="1"/>
  <c r="I54" i="4"/>
  <c r="M54" i="4"/>
  <c r="G57" i="4"/>
  <c r="C105" i="4"/>
  <c r="C112" i="4" s="1"/>
  <c r="T102" i="4"/>
  <c r="W50" i="4"/>
  <c r="V51" i="4"/>
  <c r="C117" i="4" l="1"/>
  <c r="T117" i="4" s="1"/>
  <c r="T119" i="4" s="1"/>
  <c r="T123" i="4" s="1"/>
  <c r="T124" i="4" s="1"/>
  <c r="C120" i="4"/>
  <c r="C127" i="4" s="1"/>
  <c r="I57" i="4"/>
  <c r="W51" i="4"/>
  <c r="V52" i="4"/>
  <c r="T104" i="4"/>
  <c r="T108" i="4" s="1"/>
  <c r="C132" i="4" l="1"/>
  <c r="T125" i="4"/>
  <c r="T109" i="4"/>
  <c r="T110" i="4" s="1"/>
  <c r="W52" i="4"/>
  <c r="V57" i="4"/>
  <c r="D66" i="4"/>
  <c r="D64" i="4"/>
  <c r="D59" i="4"/>
  <c r="G59" i="4" s="1"/>
  <c r="G60" i="4" s="1"/>
  <c r="D65" i="4"/>
  <c r="D63" i="4"/>
  <c r="T132" i="4"/>
  <c r="C135" i="4"/>
  <c r="C142" i="4" s="1"/>
  <c r="C147" i="4" s="1"/>
  <c r="O63" i="4" l="1"/>
  <c r="K63" i="4"/>
  <c r="T134" i="4"/>
  <c r="B247" i="4"/>
  <c r="B248" i="4" s="1"/>
  <c r="B253" i="4"/>
  <c r="B254" i="4" s="1"/>
  <c r="O65" i="4"/>
  <c r="K65" i="4"/>
  <c r="O66" i="4"/>
  <c r="K66" i="4"/>
  <c r="K64" i="4"/>
  <c r="O64" i="4"/>
  <c r="W57" i="4"/>
  <c r="V59" i="4"/>
  <c r="C150" i="4"/>
  <c r="C157" i="4" s="1"/>
  <c r="T147" i="4"/>
  <c r="T149" i="4" s="1"/>
  <c r="T153" i="4" s="1"/>
  <c r="T154" i="4" s="1"/>
  <c r="T155" i="4" s="1"/>
  <c r="T138" i="4" l="1"/>
  <c r="O35" i="6"/>
  <c r="X35" i="6" s="1"/>
  <c r="U47" i="6"/>
  <c r="G66" i="4"/>
  <c r="G65" i="4"/>
  <c r="U25" i="6"/>
  <c r="C211" i="4"/>
  <c r="C212" i="4" s="1"/>
  <c r="C214" i="4" s="1"/>
  <c r="C216" i="4" s="1"/>
  <c r="C218" i="4" s="1"/>
  <c r="C162" i="4"/>
  <c r="U63" i="4"/>
  <c r="U64" i="4"/>
  <c r="U65" i="4"/>
  <c r="W59" i="4"/>
  <c r="U66" i="4" s="1"/>
  <c r="O13" i="6"/>
  <c r="G64" i="4"/>
  <c r="M60" i="4"/>
  <c r="M59" i="4" s="1"/>
  <c r="N14" i="6"/>
  <c r="G63" i="4"/>
  <c r="E17" i="44" s="1"/>
  <c r="Q60" i="4"/>
  <c r="Q59" i="4" s="1"/>
  <c r="N36" i="6"/>
  <c r="E18" i="44" l="1"/>
  <c r="G17" i="44"/>
  <c r="E32" i="44"/>
  <c r="T139" i="4"/>
  <c r="T140" i="4" s="1"/>
  <c r="G68" i="4"/>
  <c r="G67" i="4"/>
  <c r="U68" i="4"/>
  <c r="N55" i="6"/>
  <c r="W14" i="6"/>
  <c r="T162" i="4"/>
  <c r="C165" i="4"/>
  <c r="C172" i="4" s="1"/>
  <c r="W36" i="6"/>
  <c r="O54" i="6"/>
  <c r="X13" i="6"/>
  <c r="V63" i="4"/>
  <c r="G18" i="44" l="1"/>
  <c r="G32" i="44"/>
  <c r="T164" i="4"/>
  <c r="X54" i="6"/>
  <c r="W55" i="6"/>
  <c r="C220" i="4"/>
  <c r="C222" i="4" s="1"/>
  <c r="C177" i="4"/>
  <c r="W63" i="4"/>
  <c r="V64" i="4"/>
  <c r="T168" i="4" l="1"/>
  <c r="T169" i="4" s="1"/>
  <c r="T170" i="4" s="1"/>
  <c r="G71" i="4"/>
  <c r="I71" i="4" s="1"/>
  <c r="D79" i="4" s="1"/>
  <c r="I68" i="4"/>
  <c r="M68" i="4"/>
  <c r="W64" i="4"/>
  <c r="V65" i="4"/>
  <c r="T177" i="4"/>
  <c r="C180" i="4"/>
  <c r="C187" i="4" s="1"/>
  <c r="T179" i="4" l="1"/>
  <c r="D81" i="4"/>
  <c r="K81" i="4" s="1"/>
  <c r="D82" i="4"/>
  <c r="K82" i="4" s="1"/>
  <c r="D73" i="4"/>
  <c r="G73" i="4" s="1"/>
  <c r="G75" i="4" s="1"/>
  <c r="D80" i="4"/>
  <c r="K80" i="4" s="1"/>
  <c r="D78" i="4"/>
  <c r="K78" i="4" s="1"/>
  <c r="O81" i="4"/>
  <c r="W65" i="4"/>
  <c r="V66" i="4"/>
  <c r="O79" i="4"/>
  <c r="K79" i="4"/>
  <c r="O82" i="4" l="1"/>
  <c r="T183" i="4"/>
  <c r="T184" i="4" s="1"/>
  <c r="T185" i="4" s="1"/>
  <c r="O80" i="4"/>
  <c r="G80" i="4" s="1"/>
  <c r="O36" i="6"/>
  <c r="X36" i="6" s="1"/>
  <c r="P33" i="6"/>
  <c r="Y33" i="6" s="1"/>
  <c r="O78" i="4"/>
  <c r="G81" i="4"/>
  <c r="G79" i="4"/>
  <c r="O14" i="6"/>
  <c r="W66" i="4"/>
  <c r="V71" i="4"/>
  <c r="G82" i="4"/>
  <c r="P11" i="6"/>
  <c r="N15" i="6"/>
  <c r="M75" i="4"/>
  <c r="M73" i="4" s="1"/>
  <c r="U33" i="6" l="1"/>
  <c r="N37" i="6"/>
  <c r="N56" i="6" s="1"/>
  <c r="Q75" i="4"/>
  <c r="Q73" i="4" s="1"/>
  <c r="G78" i="4"/>
  <c r="E17" i="45" s="1"/>
  <c r="AA33" i="6"/>
  <c r="W15" i="6"/>
  <c r="X14" i="6"/>
  <c r="O55" i="6"/>
  <c r="P52" i="6"/>
  <c r="Y11" i="6"/>
  <c r="U11" i="6"/>
  <c r="W71" i="4"/>
  <c r="V73" i="4"/>
  <c r="E18" i="45" l="1"/>
  <c r="G17" i="45"/>
  <c r="E32" i="45"/>
  <c r="W37" i="6"/>
  <c r="G83" i="4"/>
  <c r="G84" i="4"/>
  <c r="G87" i="4" s="1"/>
  <c r="W73" i="4"/>
  <c r="X55" i="6"/>
  <c r="Y52" i="6"/>
  <c r="U52" i="6"/>
  <c r="U82" i="4"/>
  <c r="U81" i="4"/>
  <c r="U79" i="4"/>
  <c r="U80" i="4"/>
  <c r="U78" i="4"/>
  <c r="W56" i="6"/>
  <c r="AA11" i="6"/>
  <c r="I84" i="4" l="1"/>
  <c r="G18" i="45"/>
  <c r="G32" i="45"/>
  <c r="M84" i="4"/>
  <c r="U84" i="4"/>
  <c r="I87" i="4"/>
  <c r="V78" i="4"/>
  <c r="AA52" i="6"/>
  <c r="D89" i="4" l="1"/>
  <c r="G89" i="4" s="1"/>
  <c r="G90" i="4" s="1"/>
  <c r="D94" i="4"/>
  <c r="D95" i="4"/>
  <c r="D93" i="4"/>
  <c r="W78" i="4"/>
  <c r="V79" i="4"/>
  <c r="O93" i="4" l="1"/>
  <c r="K93" i="4"/>
  <c r="K94" i="4"/>
  <c r="O94" i="4"/>
  <c r="O37" i="6" s="1"/>
  <c r="W79" i="4"/>
  <c r="V80" i="4"/>
  <c r="K95" i="4"/>
  <c r="O95" i="4"/>
  <c r="P34" i="6" s="1"/>
  <c r="W80" i="4" l="1"/>
  <c r="V81" i="4"/>
  <c r="Y34" i="6"/>
  <c r="U34" i="6"/>
  <c r="M90" i="4"/>
  <c r="M89" i="4" s="1"/>
  <c r="N16" i="6"/>
  <c r="K96" i="4"/>
  <c r="G93" i="4"/>
  <c r="E17" i="46" s="1"/>
  <c r="P12" i="6"/>
  <c r="G95" i="4"/>
  <c r="X37" i="6"/>
  <c r="O15" i="6"/>
  <c r="G94" i="4"/>
  <c r="O96" i="4"/>
  <c r="Q90" i="4"/>
  <c r="Q89" i="4" s="1"/>
  <c r="N38" i="6"/>
  <c r="E18" i="46" l="1"/>
  <c r="E32" i="46"/>
  <c r="G17" i="46"/>
  <c r="X15" i="6"/>
  <c r="O56" i="6"/>
  <c r="AA34" i="6"/>
  <c r="Y12" i="6"/>
  <c r="P53" i="6"/>
  <c r="U12" i="6"/>
  <c r="W81" i="4"/>
  <c r="V82" i="4"/>
  <c r="W16" i="6"/>
  <c r="N57" i="6"/>
  <c r="W38" i="6"/>
  <c r="G96" i="4"/>
  <c r="G97" i="4"/>
  <c r="G18" i="46" l="1"/>
  <c r="G32" i="46"/>
  <c r="M97" i="4"/>
  <c r="I97" i="4"/>
  <c r="G102" i="4"/>
  <c r="Y53" i="6"/>
  <c r="U53" i="6"/>
  <c r="W57" i="6"/>
  <c r="X56" i="6"/>
  <c r="V87" i="4"/>
  <c r="W82" i="4"/>
  <c r="AA12" i="6"/>
  <c r="I102" i="4" l="1"/>
  <c r="AA53" i="6"/>
  <c r="W87" i="4"/>
  <c r="V89" i="4"/>
  <c r="U94" i="4" l="1"/>
  <c r="U93" i="4"/>
  <c r="U95" i="4"/>
  <c r="D104" i="4"/>
  <c r="G104" i="4" s="1"/>
  <c r="G105" i="4" s="1"/>
  <c r="D109" i="4"/>
  <c r="D108" i="4"/>
  <c r="D110" i="4"/>
  <c r="W89" i="4"/>
  <c r="U97" i="4" l="1"/>
  <c r="K110" i="4"/>
  <c r="O110" i="4"/>
  <c r="P35" i="6" s="1"/>
  <c r="O109" i="4"/>
  <c r="O38" i="6" s="1"/>
  <c r="K109" i="4"/>
  <c r="O108" i="4"/>
  <c r="K108" i="4"/>
  <c r="G108" i="4" s="1"/>
  <c r="V93" i="4"/>
  <c r="W93" i="4" l="1"/>
  <c r="V94" i="4"/>
  <c r="X38" i="6"/>
  <c r="K111" i="4"/>
  <c r="M105" i="4"/>
  <c r="M104" i="4" s="1"/>
  <c r="N17" i="6"/>
  <c r="Q105" i="4"/>
  <c r="Q104" i="4" s="1"/>
  <c r="N39" i="6"/>
  <c r="O111" i="4"/>
  <c r="G109" i="4"/>
  <c r="O16" i="6"/>
  <c r="Y35" i="6"/>
  <c r="U35" i="6"/>
  <c r="P13" i="6"/>
  <c r="G110" i="4"/>
  <c r="W17" i="6" l="1"/>
  <c r="N58" i="6"/>
  <c r="W39" i="6"/>
  <c r="P54" i="6"/>
  <c r="Y13" i="6"/>
  <c r="U13" i="6"/>
  <c r="W94" i="4"/>
  <c r="V95" i="4"/>
  <c r="AA35" i="6"/>
  <c r="X16" i="6"/>
  <c r="O57" i="6"/>
  <c r="G111" i="4"/>
  <c r="G112" i="4"/>
  <c r="X57" i="6" l="1"/>
  <c r="W95" i="4"/>
  <c r="V102" i="4"/>
  <c r="W58" i="6"/>
  <c r="Y54" i="6"/>
  <c r="U54" i="6"/>
  <c r="M112" i="4"/>
  <c r="I112" i="4"/>
  <c r="G117" i="4"/>
  <c r="AA13" i="6"/>
  <c r="V104" i="4" l="1"/>
  <c r="W102" i="4"/>
  <c r="I117" i="4"/>
  <c r="AA54" i="6"/>
  <c r="D124" i="4" l="1"/>
  <c r="D123" i="4"/>
  <c r="D125" i="4"/>
  <c r="D119" i="4"/>
  <c r="G119" i="4" s="1"/>
  <c r="G120" i="4" s="1"/>
  <c r="U109" i="4"/>
  <c r="U110" i="4"/>
  <c r="U108" i="4"/>
  <c r="W104" i="4"/>
  <c r="U112" i="4" l="1"/>
  <c r="K123" i="4"/>
  <c r="O123" i="4"/>
  <c r="K125" i="4"/>
  <c r="O125" i="4"/>
  <c r="V108" i="4"/>
  <c r="K124" i="4"/>
  <c r="O124" i="4"/>
  <c r="G124" i="4" l="1"/>
  <c r="P36" i="6"/>
  <c r="O39" i="6"/>
  <c r="Y36" i="6"/>
  <c r="U36" i="6"/>
  <c r="X39" i="6"/>
  <c r="O17" i="6"/>
  <c r="W108" i="4"/>
  <c r="V109" i="4"/>
  <c r="P14" i="6"/>
  <c r="G125" i="4"/>
  <c r="Q120" i="4"/>
  <c r="Q119" i="4" s="1"/>
  <c r="N40" i="6"/>
  <c r="O126" i="4"/>
  <c r="K126" i="4"/>
  <c r="G123" i="4"/>
  <c r="M120" i="4"/>
  <c r="M119" i="4" s="1"/>
  <c r="N18" i="6"/>
  <c r="E17" i="47" l="1"/>
  <c r="X17" i="6"/>
  <c r="O58" i="6"/>
  <c r="Y14" i="6"/>
  <c r="P55" i="6"/>
  <c r="U14" i="6"/>
  <c r="W40" i="6"/>
  <c r="W109" i="4"/>
  <c r="V110" i="4"/>
  <c r="AA36" i="6"/>
  <c r="W18" i="6"/>
  <c r="N59" i="6"/>
  <c r="G126" i="4"/>
  <c r="G127" i="4"/>
  <c r="E18" i="47" l="1"/>
  <c r="E32" i="47"/>
  <c r="G17" i="47"/>
  <c r="Y55" i="6"/>
  <c r="U55" i="6"/>
  <c r="AA14" i="6"/>
  <c r="W110" i="4"/>
  <c r="V117" i="4"/>
  <c r="V119" i="4" s="1"/>
  <c r="I127" i="4"/>
  <c r="M127" i="4"/>
  <c r="G132" i="4"/>
  <c r="X58" i="6"/>
  <c r="W59" i="6"/>
  <c r="G32" i="47" l="1"/>
  <c r="G18" i="47"/>
  <c r="W117" i="4"/>
  <c r="AA55" i="6"/>
  <c r="I132" i="4"/>
  <c r="D139" i="4" l="1"/>
  <c r="D134" i="4"/>
  <c r="G134" i="4" s="1"/>
  <c r="G135" i="4" s="1"/>
  <c r="D140" i="4"/>
  <c r="D138" i="4"/>
  <c r="W119" i="4"/>
  <c r="U125" i="4"/>
  <c r="U124" i="4"/>
  <c r="U123" i="4"/>
  <c r="V123" i="4" s="1"/>
  <c r="K140" i="4" l="1"/>
  <c r="O140" i="4"/>
  <c r="V124" i="4"/>
  <c r="W123" i="4"/>
  <c r="O138" i="4"/>
  <c r="K138" i="4"/>
  <c r="U127" i="4"/>
  <c r="O139" i="4"/>
  <c r="K139" i="4"/>
  <c r="P37" i="6" l="1"/>
  <c r="O40" i="6"/>
  <c r="X40" i="6" s="1"/>
  <c r="Q135" i="4"/>
  <c r="Q134" i="4" s="1"/>
  <c r="N41" i="6"/>
  <c r="O141" i="4"/>
  <c r="Y37" i="6"/>
  <c r="U37" i="6"/>
  <c r="K141" i="4"/>
  <c r="G138" i="4"/>
  <c r="E17" i="48" s="1"/>
  <c r="N19" i="6"/>
  <c r="M135" i="4"/>
  <c r="M134" i="4" s="1"/>
  <c r="W124" i="4"/>
  <c r="V125" i="4"/>
  <c r="O18" i="6"/>
  <c r="G139" i="4"/>
  <c r="G140" i="4"/>
  <c r="P15" i="6"/>
  <c r="G17" i="48" l="1"/>
  <c r="E32" i="48"/>
  <c r="E18" i="48"/>
  <c r="W125" i="4"/>
  <c r="V132" i="4"/>
  <c r="W41" i="6"/>
  <c r="W19" i="6"/>
  <c r="N60" i="6"/>
  <c r="AA37" i="6"/>
  <c r="G141" i="4"/>
  <c r="G142" i="4"/>
  <c r="O59" i="6"/>
  <c r="X18" i="6"/>
  <c r="Y15" i="6"/>
  <c r="P56" i="6"/>
  <c r="U15" i="6"/>
  <c r="G32" i="48" l="1"/>
  <c r="G18" i="48"/>
  <c r="W60" i="6"/>
  <c r="X59" i="6"/>
  <c r="I142" i="4"/>
  <c r="G147" i="4"/>
  <c r="M142" i="4"/>
  <c r="Y56" i="6"/>
  <c r="U56" i="6"/>
  <c r="W132" i="4"/>
  <c r="AA15" i="6"/>
  <c r="I147" i="4" l="1"/>
  <c r="U139" i="4"/>
  <c r="U140" i="4"/>
  <c r="U134" i="4"/>
  <c r="V134" i="4" s="1"/>
  <c r="U138" i="4"/>
  <c r="AA56" i="6"/>
  <c r="U142" i="4" l="1"/>
  <c r="D154" i="4"/>
  <c r="D149" i="4"/>
  <c r="G149" i="4" s="1"/>
  <c r="G150" i="4" s="1"/>
  <c r="D155" i="4"/>
  <c r="D153" i="4"/>
  <c r="W134" i="4"/>
  <c r="V138" i="4"/>
  <c r="W138" i="4" l="1"/>
  <c r="V139" i="4"/>
  <c r="O153" i="4"/>
  <c r="K153" i="4"/>
  <c r="K155" i="4"/>
  <c r="O155" i="4"/>
  <c r="P38" i="6" s="1"/>
  <c r="O154" i="4"/>
  <c r="O41" i="6" s="1"/>
  <c r="K154" i="4"/>
  <c r="X41" i="6" l="1"/>
  <c r="U41" i="6"/>
  <c r="AA41" i="6" s="1"/>
  <c r="O19" i="6"/>
  <c r="G154" i="4"/>
  <c r="Y38" i="6"/>
  <c r="U38" i="6"/>
  <c r="AA38" i="6" s="1"/>
  <c r="P16" i="6"/>
  <c r="G155" i="4"/>
  <c r="N20" i="6"/>
  <c r="M150" i="4"/>
  <c r="M149" i="4" s="1"/>
  <c r="G153" i="4"/>
  <c r="N42" i="6"/>
  <c r="Q150" i="4"/>
  <c r="Q149" i="4" s="1"/>
  <c r="V140" i="4"/>
  <c r="W139" i="4"/>
  <c r="G156" i="4" l="1"/>
  <c r="G157" i="4"/>
  <c r="P57" i="6"/>
  <c r="Y16" i="6"/>
  <c r="U16" i="6"/>
  <c r="AA16" i="6" s="1"/>
  <c r="O60" i="6"/>
  <c r="X19" i="6"/>
  <c r="U19" i="6"/>
  <c r="AA19" i="6" s="1"/>
  <c r="W140" i="4"/>
  <c r="V147" i="4"/>
  <c r="W42" i="6"/>
  <c r="W20" i="6"/>
  <c r="N61" i="6"/>
  <c r="W61" i="6" l="1"/>
  <c r="Y57" i="6"/>
  <c r="U57" i="6"/>
  <c r="AA57" i="6" s="1"/>
  <c r="X60" i="6"/>
  <c r="U60" i="6"/>
  <c r="AA60" i="6" s="1"/>
  <c r="M157" i="4"/>
  <c r="G162" i="4"/>
  <c r="I157" i="4"/>
  <c r="W147" i="4"/>
  <c r="I162" i="4" l="1"/>
  <c r="U149" i="4"/>
  <c r="V149" i="4" s="1"/>
  <c r="U155" i="4"/>
  <c r="U153" i="4"/>
  <c r="U154" i="4"/>
  <c r="U157" i="4" l="1"/>
  <c r="D170" i="4"/>
  <c r="D168" i="4"/>
  <c r="D169" i="4"/>
  <c r="D164" i="4"/>
  <c r="G164" i="4" s="1"/>
  <c r="G165" i="4" s="1"/>
  <c r="W149" i="4"/>
  <c r="V153" i="4"/>
  <c r="W153" i="4" l="1"/>
  <c r="V154" i="4"/>
  <c r="K169" i="4"/>
  <c r="O169" i="4"/>
  <c r="O42" i="6" s="1"/>
  <c r="K168" i="4"/>
  <c r="O168" i="4"/>
  <c r="O170" i="4"/>
  <c r="P39" i="6" s="1"/>
  <c r="K170" i="4"/>
  <c r="Y39" i="6" l="1"/>
  <c r="U39" i="6"/>
  <c r="AA39" i="6" s="1"/>
  <c r="G170" i="4"/>
  <c r="P17" i="6"/>
  <c r="Q165" i="4"/>
  <c r="Q164" i="4" s="1"/>
  <c r="N43" i="6"/>
  <c r="M165" i="4"/>
  <c r="M164" i="4" s="1"/>
  <c r="N21" i="6"/>
  <c r="G168" i="4"/>
  <c r="W154" i="4"/>
  <c r="V155" i="4"/>
  <c r="X42" i="6"/>
  <c r="U42" i="6"/>
  <c r="AA42" i="6" s="1"/>
  <c r="G169" i="4"/>
  <c r="O20" i="6"/>
  <c r="X20" i="6" l="1"/>
  <c r="O61" i="6"/>
  <c r="U20" i="6"/>
  <c r="AA20" i="6" s="1"/>
  <c r="Y17" i="6"/>
  <c r="P58" i="6"/>
  <c r="U17" i="6"/>
  <c r="AA17" i="6" s="1"/>
  <c r="W155" i="4"/>
  <c r="V162" i="4"/>
  <c r="W21" i="6"/>
  <c r="N62" i="6"/>
  <c r="W43" i="6"/>
  <c r="G171" i="4"/>
  <c r="G172" i="4"/>
  <c r="I172" i="4" l="1"/>
  <c r="M172" i="4"/>
  <c r="G177" i="4"/>
  <c r="W162" i="4"/>
  <c r="V164" i="4"/>
  <c r="X61" i="6"/>
  <c r="U61" i="6"/>
  <c r="AA61" i="6" s="1"/>
  <c r="Y58" i="6"/>
  <c r="U58" i="6"/>
  <c r="AA58" i="6" s="1"/>
  <c r="W62" i="6"/>
  <c r="U169" i="4" l="1"/>
  <c r="U168" i="4"/>
  <c r="U170" i="4"/>
  <c r="W164" i="4"/>
  <c r="V168" i="4"/>
  <c r="I177" i="4"/>
  <c r="D184" i="4" l="1"/>
  <c r="D185" i="4"/>
  <c r="D183" i="4"/>
  <c r="D179" i="4"/>
  <c r="G179" i="4" s="1"/>
  <c r="G180" i="4" s="1"/>
  <c r="W168" i="4"/>
  <c r="V169" i="4"/>
  <c r="U172" i="4"/>
  <c r="W169" i="4" l="1"/>
  <c r="V170" i="4"/>
  <c r="O183" i="4"/>
  <c r="K183" i="4"/>
  <c r="O185" i="4"/>
  <c r="P40" i="6" s="1"/>
  <c r="K185" i="4"/>
  <c r="K184" i="4"/>
  <c r="O184" i="4"/>
  <c r="O43" i="6" s="1"/>
  <c r="G184" i="4" l="1"/>
  <c r="O21" i="6"/>
  <c r="X43" i="6"/>
  <c r="O46" i="6"/>
  <c r="X46" i="6" s="1"/>
  <c r="U43" i="6"/>
  <c r="AA43" i="6" s="1"/>
  <c r="G185" i="4"/>
  <c r="P18" i="6"/>
  <c r="G183" i="4"/>
  <c r="M180" i="4"/>
  <c r="M179" i="4" s="1"/>
  <c r="N22" i="6"/>
  <c r="W170" i="4"/>
  <c r="V177" i="4"/>
  <c r="Y40" i="6"/>
  <c r="U40" i="6"/>
  <c r="AA40" i="6" s="1"/>
  <c r="P46" i="6"/>
  <c r="Y46" i="6" s="1"/>
  <c r="Q180" i="4"/>
  <c r="Q179" i="4" s="1"/>
  <c r="N44" i="6"/>
  <c r="Y18" i="6" l="1"/>
  <c r="P59" i="6"/>
  <c r="P24" i="6"/>
  <c r="Y24" i="6" s="1"/>
  <c r="U18" i="6"/>
  <c r="AA18" i="6" s="1"/>
  <c r="G186" i="4"/>
  <c r="G187" i="4"/>
  <c r="W177" i="4"/>
  <c r="V179" i="4"/>
  <c r="N63" i="6"/>
  <c r="U22" i="6"/>
  <c r="W22" i="6"/>
  <c r="W24" i="6" s="1"/>
  <c r="N24" i="6"/>
  <c r="O62" i="6"/>
  <c r="X21" i="6"/>
  <c r="O24" i="6"/>
  <c r="X24" i="6" s="1"/>
  <c r="U21" i="6"/>
  <c r="AA21" i="6" s="1"/>
  <c r="W44" i="6"/>
  <c r="W46" i="6" s="1"/>
  <c r="U44" i="6"/>
  <c r="W179" i="4" l="1"/>
  <c r="X62" i="6"/>
  <c r="O65" i="6"/>
  <c r="X65" i="6" s="1"/>
  <c r="U62" i="6"/>
  <c r="AA62" i="6" s="1"/>
  <c r="U185" i="4"/>
  <c r="U184" i="4"/>
  <c r="U183" i="4"/>
  <c r="AA22" i="6"/>
  <c r="U24" i="6"/>
  <c r="M187" i="4"/>
  <c r="I187" i="4"/>
  <c r="AA44" i="6"/>
  <c r="U46" i="6"/>
  <c r="Y59" i="6"/>
  <c r="P65" i="6"/>
  <c r="Y65" i="6" s="1"/>
  <c r="U59" i="6"/>
  <c r="AA59" i="6" s="1"/>
  <c r="W63" i="6"/>
  <c r="W65" i="6" s="1"/>
  <c r="U63" i="6"/>
  <c r="N65" i="6"/>
  <c r="U187" i="4" l="1"/>
  <c r="AA63" i="6"/>
  <c r="U65" i="6"/>
  <c r="AA46" i="6"/>
  <c r="U49" i="6"/>
  <c r="AA24" i="6"/>
  <c r="U29" i="6"/>
  <c r="V183" i="4"/>
  <c r="W183" i="4" l="1"/>
  <c r="V184" i="4"/>
  <c r="AA65" i="6"/>
  <c r="W184" i="4" l="1"/>
  <c r="V185" i="4"/>
  <c r="W185" i="4" s="1"/>
</calcChain>
</file>

<file path=xl/comments1.xml><?xml version="1.0" encoding="utf-8"?>
<comments xmlns="http://schemas.openxmlformats.org/spreadsheetml/2006/main">
  <authors>
    <author>Milton, Jennifer</author>
    <author>ACY3280</author>
  </authors>
  <commentList>
    <comment ref="B2" authorId="0" shapeId="0">
      <text>
        <r>
          <rPr>
            <b/>
            <sz val="9"/>
            <color indexed="81"/>
            <rFont val="Tahoma"/>
            <family val="2"/>
          </rPr>
          <t>Milton, Jennifer:</t>
        </r>
        <r>
          <rPr>
            <sz val="9"/>
            <color indexed="81"/>
            <rFont val="Tahoma"/>
            <family val="2"/>
          </rPr>
          <t xml:space="preserve">
Review this column's JE names
</t>
        </r>
      </text>
    </comment>
    <comment ref="L2" authorId="0" shapeId="0">
      <text>
        <r>
          <rPr>
            <b/>
            <sz val="9"/>
            <color indexed="81"/>
            <rFont val="Tahoma"/>
            <family val="2"/>
          </rPr>
          <t>Milton, Jennifer:</t>
        </r>
        <r>
          <rPr>
            <sz val="9"/>
            <color indexed="81"/>
            <rFont val="Tahoma"/>
            <family val="2"/>
          </rPr>
          <t xml:space="preserve">
Fill this column out</t>
        </r>
      </text>
    </comment>
    <comment ref="P2" authorId="0" shapeId="0">
      <text>
        <r>
          <rPr>
            <b/>
            <sz val="9"/>
            <color indexed="81"/>
            <rFont val="Tahoma"/>
            <family val="2"/>
          </rPr>
          <t>Milton, Jennifer:</t>
        </r>
        <r>
          <rPr>
            <sz val="9"/>
            <color indexed="81"/>
            <rFont val="Tahoma"/>
            <family val="2"/>
          </rPr>
          <t xml:space="preserve">
Fill this column out</t>
        </r>
      </text>
    </comment>
    <comment ref="L14" authorId="0" shapeId="0">
      <text>
        <r>
          <rPr>
            <b/>
            <sz val="9"/>
            <color indexed="81"/>
            <rFont val="Tahoma"/>
            <family val="2"/>
          </rPr>
          <t>Milton, Jennifer:</t>
        </r>
        <r>
          <rPr>
            <sz val="9"/>
            <color indexed="81"/>
            <rFont val="Tahoma"/>
            <family val="2"/>
          </rPr>
          <t xml:space="preserve">
Update manually</t>
        </r>
      </text>
    </comment>
    <comment ref="P14" authorId="0" shapeId="0">
      <text>
        <r>
          <rPr>
            <b/>
            <sz val="9"/>
            <color indexed="81"/>
            <rFont val="Tahoma"/>
            <family val="2"/>
          </rPr>
          <t>Milton, Jennifer:</t>
        </r>
        <r>
          <rPr>
            <sz val="9"/>
            <color indexed="81"/>
            <rFont val="Tahoma"/>
            <family val="2"/>
          </rPr>
          <t xml:space="preserve">
Update manually
</t>
        </r>
      </text>
    </comment>
    <comment ref="L15" authorId="0" shapeId="0">
      <text>
        <r>
          <rPr>
            <b/>
            <sz val="9"/>
            <color indexed="81"/>
            <rFont val="Tahoma"/>
            <family val="2"/>
          </rPr>
          <t>Milton, Jennifer:</t>
        </r>
        <r>
          <rPr>
            <sz val="9"/>
            <color indexed="81"/>
            <rFont val="Tahoma"/>
            <family val="2"/>
          </rPr>
          <t xml:space="preserve">
Update manually</t>
        </r>
      </text>
    </comment>
    <comment ref="P15" authorId="0" shapeId="0">
      <text>
        <r>
          <rPr>
            <b/>
            <sz val="9"/>
            <color indexed="81"/>
            <rFont val="Tahoma"/>
            <family val="2"/>
          </rPr>
          <t>Milton, Jennifer:</t>
        </r>
        <r>
          <rPr>
            <sz val="9"/>
            <color indexed="81"/>
            <rFont val="Tahoma"/>
            <family val="2"/>
          </rPr>
          <t xml:space="preserve">
Update manually</t>
        </r>
      </text>
    </comment>
    <comment ref="L33" authorId="0" shapeId="0">
      <text>
        <r>
          <rPr>
            <b/>
            <sz val="9"/>
            <color indexed="81"/>
            <rFont val="Tahoma"/>
            <family val="2"/>
          </rPr>
          <t>Milton, Jennifer:</t>
        </r>
        <r>
          <rPr>
            <sz val="9"/>
            <color indexed="81"/>
            <rFont val="Tahoma"/>
            <family val="2"/>
          </rPr>
          <t xml:space="preserve">
Update manually
</t>
        </r>
      </text>
    </comment>
    <comment ref="P33" authorId="0" shapeId="0">
      <text>
        <r>
          <rPr>
            <b/>
            <sz val="9"/>
            <color indexed="81"/>
            <rFont val="Tahoma"/>
            <family val="2"/>
          </rPr>
          <t>Milton, Jennifer:</t>
        </r>
        <r>
          <rPr>
            <sz val="9"/>
            <color indexed="81"/>
            <rFont val="Tahoma"/>
            <family val="2"/>
          </rPr>
          <t xml:space="preserve">
Update manually
</t>
        </r>
      </text>
    </comment>
    <comment ref="L48" authorId="0" shapeId="0">
      <text>
        <r>
          <rPr>
            <b/>
            <sz val="9"/>
            <color indexed="81"/>
            <rFont val="Tahoma"/>
            <family val="2"/>
          </rPr>
          <t>Milton, Jennifer:</t>
        </r>
        <r>
          <rPr>
            <sz val="9"/>
            <color indexed="81"/>
            <rFont val="Tahoma"/>
            <family val="2"/>
          </rPr>
          <t xml:space="preserve">
Manually update</t>
        </r>
      </text>
    </comment>
    <comment ref="P48" authorId="0" shapeId="0">
      <text>
        <r>
          <rPr>
            <b/>
            <sz val="9"/>
            <color indexed="81"/>
            <rFont val="Tahoma"/>
            <family val="2"/>
          </rPr>
          <t>Milton, Jennifer:</t>
        </r>
        <r>
          <rPr>
            <sz val="9"/>
            <color indexed="81"/>
            <rFont val="Tahoma"/>
            <family val="2"/>
          </rPr>
          <t xml:space="preserve">
Manually update</t>
        </r>
      </text>
    </comment>
    <comment ref="U50" authorId="1" shapeId="0">
      <text>
        <r>
          <rPr>
            <b/>
            <sz val="8"/>
            <color indexed="81"/>
            <rFont val="Tahoma"/>
            <family val="2"/>
          </rPr>
          <t>No deferred $ calculated on the 271 tons since this is adjusting tons only</t>
        </r>
        <r>
          <rPr>
            <sz val="8"/>
            <color indexed="81"/>
            <rFont val="Tahoma"/>
            <family val="2"/>
          </rPr>
          <t xml:space="preserve">
</t>
        </r>
      </text>
    </comment>
    <comment ref="K65" authorId="0" shapeId="0">
      <text>
        <r>
          <rPr>
            <b/>
            <sz val="9"/>
            <color indexed="81"/>
            <rFont val="Tahoma"/>
            <family val="2"/>
          </rPr>
          <t>Milton, Jennifer:</t>
        </r>
        <r>
          <rPr>
            <sz val="9"/>
            <color indexed="81"/>
            <rFont val="Tahoma"/>
            <family val="2"/>
          </rPr>
          <t xml:space="preserve">
Accounted for in the Complaince TU below</t>
        </r>
      </text>
    </comment>
    <comment ref="L65" authorId="0" shapeId="0">
      <text>
        <r>
          <rPr>
            <b/>
            <sz val="9"/>
            <color indexed="81"/>
            <rFont val="Tahoma"/>
            <family val="2"/>
          </rPr>
          <t>Milton, Jennifer:</t>
        </r>
        <r>
          <rPr>
            <sz val="9"/>
            <color indexed="81"/>
            <rFont val="Tahoma"/>
            <family val="2"/>
          </rPr>
          <t xml:space="preserve">
Manually Update</t>
        </r>
      </text>
    </comment>
    <comment ref="P65" authorId="0" shapeId="0">
      <text>
        <r>
          <rPr>
            <b/>
            <sz val="9"/>
            <color indexed="81"/>
            <rFont val="Tahoma"/>
            <family val="2"/>
          </rPr>
          <t>Milton, Jennifer:</t>
        </r>
        <r>
          <rPr>
            <sz val="9"/>
            <color indexed="81"/>
            <rFont val="Tahoma"/>
            <family val="2"/>
          </rPr>
          <t xml:space="preserve">
Accounted for in Compliance True-up below</t>
        </r>
      </text>
    </comment>
    <comment ref="A66" authorId="0" shapeId="0">
      <text>
        <r>
          <rPr>
            <b/>
            <sz val="9"/>
            <color indexed="81"/>
            <rFont val="Tahoma"/>
            <family val="2"/>
          </rPr>
          <t>Milton, Jennifer:</t>
        </r>
        <r>
          <rPr>
            <sz val="9"/>
            <color indexed="81"/>
            <rFont val="Tahoma"/>
            <family val="2"/>
          </rPr>
          <t xml:space="preserve">
See Compliance Calculation Below</t>
        </r>
      </text>
    </comment>
    <comment ref="L66" authorId="0" shapeId="0">
      <text>
        <r>
          <rPr>
            <b/>
            <sz val="9"/>
            <color indexed="81"/>
            <rFont val="Tahoma"/>
            <family val="2"/>
          </rPr>
          <t>Milton, Jennifer:</t>
        </r>
        <r>
          <rPr>
            <sz val="9"/>
            <color indexed="81"/>
            <rFont val="Tahoma"/>
            <family val="2"/>
          </rPr>
          <t xml:space="preserve">
Manually input from Compliance Calculation Below
</t>
        </r>
      </text>
    </comment>
    <comment ref="P66" authorId="0" shapeId="0">
      <text>
        <r>
          <rPr>
            <b/>
            <sz val="9"/>
            <color indexed="81"/>
            <rFont val="Tahoma"/>
            <family val="2"/>
          </rPr>
          <t>Milton, Jennifer:</t>
        </r>
        <r>
          <rPr>
            <sz val="9"/>
            <color indexed="81"/>
            <rFont val="Tahoma"/>
            <family val="2"/>
          </rPr>
          <t xml:space="preserve">
Manually input from Compiance Calculation below</t>
        </r>
      </text>
    </comment>
  </commentList>
</comments>
</file>

<file path=xl/comments2.xml><?xml version="1.0" encoding="utf-8"?>
<comments xmlns="http://schemas.openxmlformats.org/spreadsheetml/2006/main">
  <authors>
    <author>Milton, Jennifer</author>
    <author>ACY3280</author>
  </authors>
  <commentList>
    <comment ref="M2" authorId="0" shapeId="0">
      <text>
        <r>
          <rPr>
            <b/>
            <sz val="9"/>
            <color indexed="81"/>
            <rFont val="Tahoma"/>
            <family val="2"/>
          </rPr>
          <t>Milton, Jennifer:</t>
        </r>
        <r>
          <rPr>
            <sz val="9"/>
            <color indexed="81"/>
            <rFont val="Tahoma"/>
            <family val="2"/>
          </rPr>
          <t xml:space="preserve">
Numbers from Tab E1</t>
        </r>
      </text>
    </comment>
    <comment ref="R2" authorId="0" shapeId="0">
      <text>
        <r>
          <rPr>
            <b/>
            <sz val="9"/>
            <color indexed="81"/>
            <rFont val="Tahoma"/>
            <family val="2"/>
          </rPr>
          <t>Milton, Jennifer:</t>
        </r>
        <r>
          <rPr>
            <sz val="9"/>
            <color indexed="81"/>
            <rFont val="Tahoma"/>
            <family val="2"/>
          </rPr>
          <t xml:space="preserve">
Numbers from tab E1</t>
        </r>
      </text>
    </comment>
    <comment ref="A6" authorId="0" shapeId="0">
      <text>
        <r>
          <rPr>
            <sz val="9"/>
            <color indexed="81"/>
            <rFont val="Tahoma"/>
            <family val="2"/>
          </rPr>
          <t>See allocations for current year vintage in the program's related EPA report tab</t>
        </r>
      </text>
    </comment>
    <comment ref="M14" authorId="0" shapeId="0">
      <text>
        <r>
          <rPr>
            <b/>
            <sz val="9"/>
            <color indexed="81"/>
            <rFont val="Tahoma"/>
            <family val="2"/>
          </rPr>
          <t xml:space="preserve">Milton, Jennifer:
</t>
        </r>
        <r>
          <rPr>
            <sz val="9"/>
            <color indexed="81"/>
            <rFont val="Tahoma"/>
            <family val="2"/>
          </rPr>
          <t>PM True-up's linked to ARP tab</t>
        </r>
      </text>
    </comment>
    <comment ref="R14" authorId="0" shapeId="0">
      <text>
        <r>
          <rPr>
            <b/>
            <sz val="9"/>
            <color indexed="81"/>
            <rFont val="Tahoma"/>
            <family val="2"/>
          </rPr>
          <t>Milton, Jennifer:</t>
        </r>
        <r>
          <rPr>
            <sz val="9"/>
            <color indexed="81"/>
            <rFont val="Tahoma"/>
            <family val="2"/>
          </rPr>
          <t xml:space="preserve">
PM True-up's linked to ARP tab</t>
        </r>
      </text>
    </comment>
    <comment ref="A44" authorId="0" shapeId="0">
      <text>
        <r>
          <rPr>
            <b/>
            <sz val="9"/>
            <color indexed="81"/>
            <rFont val="Tahoma"/>
            <family val="2"/>
          </rPr>
          <t xml:space="preserve">Note: </t>
        </r>
        <r>
          <rPr>
            <sz val="9"/>
            <color indexed="81"/>
            <rFont val="Tahoma"/>
            <family val="2"/>
          </rPr>
          <t>In 2017 the EPA took the same amount for the G1 program as it did for the ARP program.  Therefore, DARO will allocate between Native and Nnative using the same calculation as on the ARP tab</t>
        </r>
        <r>
          <rPr>
            <sz val="9"/>
            <color indexed="81"/>
            <rFont val="Tahoma"/>
            <family val="2"/>
          </rPr>
          <t xml:space="preserve">
</t>
        </r>
      </text>
    </comment>
    <comment ref="W44" authorId="1" shapeId="0">
      <text>
        <r>
          <rPr>
            <b/>
            <sz val="8"/>
            <color indexed="81"/>
            <rFont val="Tahoma"/>
            <family val="2"/>
          </rPr>
          <t>No deferred $ calculated on the 271 tons since this is adjusting tons only</t>
        </r>
        <r>
          <rPr>
            <sz val="8"/>
            <color indexed="81"/>
            <rFont val="Tahoma"/>
            <family val="2"/>
          </rPr>
          <t xml:space="preserve">
</t>
        </r>
      </text>
    </comment>
    <comment ref="M57" authorId="0" shapeId="0">
      <text>
        <r>
          <rPr>
            <b/>
            <sz val="9"/>
            <color indexed="81"/>
            <rFont val="Tahoma"/>
            <family val="2"/>
          </rPr>
          <t>Milton, Jennifer:</t>
        </r>
        <r>
          <rPr>
            <sz val="9"/>
            <color indexed="81"/>
            <rFont val="Tahoma"/>
            <family val="2"/>
          </rPr>
          <t xml:space="preserve">
Manually Update
</t>
        </r>
      </text>
    </comment>
    <comment ref="W58" authorId="1" shapeId="0">
      <text>
        <r>
          <rPr>
            <b/>
            <sz val="8"/>
            <color indexed="81"/>
            <rFont val="Tahoma"/>
            <family val="2"/>
          </rPr>
          <t>No deferred $ calculated on the 271 tons since this is adjusting tons only</t>
        </r>
        <r>
          <rPr>
            <sz val="8"/>
            <color indexed="81"/>
            <rFont val="Tahoma"/>
            <family val="2"/>
          </rPr>
          <t xml:space="preserve">
</t>
        </r>
      </text>
    </comment>
    <comment ref="W72" authorId="1" shapeId="0">
      <text>
        <r>
          <rPr>
            <b/>
            <sz val="8"/>
            <color indexed="81"/>
            <rFont val="Tahoma"/>
            <family val="2"/>
          </rPr>
          <t>No deferred $ calculated on the 271 tons since this is adjusting tons only</t>
        </r>
        <r>
          <rPr>
            <sz val="8"/>
            <color indexed="81"/>
            <rFont val="Tahoma"/>
            <family val="2"/>
          </rPr>
          <t xml:space="preserve">
</t>
        </r>
      </text>
    </comment>
    <comment ref="W86" authorId="1" shapeId="0">
      <text>
        <r>
          <rPr>
            <b/>
            <sz val="8"/>
            <color indexed="81"/>
            <rFont val="Tahoma"/>
            <family val="2"/>
          </rPr>
          <t>No deferred $ calculated on the 271 tons since this is adjusting tons only</t>
        </r>
        <r>
          <rPr>
            <sz val="8"/>
            <color indexed="81"/>
            <rFont val="Tahoma"/>
            <family val="2"/>
          </rPr>
          <t xml:space="preserve">
</t>
        </r>
      </text>
    </comment>
    <comment ref="W100" authorId="1" shapeId="0">
      <text>
        <r>
          <rPr>
            <b/>
            <sz val="8"/>
            <color indexed="81"/>
            <rFont val="Tahoma"/>
            <family val="2"/>
          </rPr>
          <t>No deferred $ calculated on the 271 tons since this is adjusting tons only</t>
        </r>
        <r>
          <rPr>
            <sz val="8"/>
            <color indexed="81"/>
            <rFont val="Tahoma"/>
            <family val="2"/>
          </rPr>
          <t xml:space="preserve">
</t>
        </r>
      </text>
    </comment>
    <comment ref="W114" authorId="1" shapeId="0">
      <text>
        <r>
          <rPr>
            <b/>
            <sz val="8"/>
            <color indexed="81"/>
            <rFont val="Tahoma"/>
            <family val="2"/>
          </rPr>
          <t>No deferred $ calculated on the 271 tons since this is adjusting tons only</t>
        </r>
        <r>
          <rPr>
            <sz val="8"/>
            <color indexed="81"/>
            <rFont val="Tahoma"/>
            <family val="2"/>
          </rPr>
          <t xml:space="preserve">
</t>
        </r>
      </text>
    </comment>
    <comment ref="W128" authorId="1" shapeId="0">
      <text>
        <r>
          <rPr>
            <b/>
            <sz val="8"/>
            <color indexed="81"/>
            <rFont val="Tahoma"/>
            <family val="2"/>
          </rPr>
          <t>No deferred $ calculated on the 271 tons since this is adjusting tons only</t>
        </r>
        <r>
          <rPr>
            <sz val="8"/>
            <color indexed="81"/>
            <rFont val="Tahoma"/>
            <family val="2"/>
          </rPr>
          <t xml:space="preserve">
</t>
        </r>
      </text>
    </comment>
    <comment ref="W142" authorId="1" shapeId="0">
      <text>
        <r>
          <rPr>
            <b/>
            <sz val="8"/>
            <color indexed="81"/>
            <rFont val="Tahoma"/>
            <family val="2"/>
          </rPr>
          <t>No deferred $ calculated on the 271 tons since this is adjusting tons only</t>
        </r>
        <r>
          <rPr>
            <sz val="8"/>
            <color indexed="81"/>
            <rFont val="Tahoma"/>
            <family val="2"/>
          </rPr>
          <t xml:space="preserve">
</t>
        </r>
      </text>
    </comment>
    <comment ref="W156" authorId="1" shapeId="0">
      <text>
        <r>
          <rPr>
            <b/>
            <sz val="8"/>
            <color indexed="81"/>
            <rFont val="Tahoma"/>
            <family val="2"/>
          </rPr>
          <t>No deferred $ calculated on the 271 tons since this is adjusting tons only</t>
        </r>
        <r>
          <rPr>
            <sz val="8"/>
            <color indexed="81"/>
            <rFont val="Tahoma"/>
            <family val="2"/>
          </rPr>
          <t xml:space="preserve">
</t>
        </r>
      </text>
    </comment>
  </commentList>
</comments>
</file>

<file path=xl/comments3.xml><?xml version="1.0" encoding="utf-8"?>
<comments xmlns="http://schemas.openxmlformats.org/spreadsheetml/2006/main">
  <authors>
    <author>Milton, Jennifer</author>
  </authors>
  <commentList>
    <comment ref="O22" authorId="0" shapeId="0">
      <text>
        <r>
          <rPr>
            <b/>
            <sz val="9"/>
            <color indexed="81"/>
            <rFont val="Tahoma"/>
            <family val="2"/>
          </rPr>
          <t>Milton, Jennifer:</t>
        </r>
        <r>
          <rPr>
            <sz val="9"/>
            <color indexed="81"/>
            <rFont val="Tahoma"/>
            <family val="2"/>
          </rPr>
          <t xml:space="preserve">
Manually Update</t>
        </r>
      </text>
    </comment>
  </commentList>
</comments>
</file>

<file path=xl/comments4.xml><?xml version="1.0" encoding="utf-8"?>
<comments xmlns="http://schemas.openxmlformats.org/spreadsheetml/2006/main">
  <authors>
    <author>Milton, Jennifer</author>
    <author>acy3280</author>
  </authors>
  <commentList>
    <comment ref="X2" authorId="0" shapeId="0">
      <text>
        <r>
          <rPr>
            <b/>
            <sz val="9"/>
            <color indexed="81"/>
            <rFont val="Tahoma"/>
            <family val="2"/>
          </rPr>
          <t>Milton, Jennifer:</t>
        </r>
        <r>
          <rPr>
            <sz val="9"/>
            <color indexed="81"/>
            <rFont val="Tahoma"/>
            <family val="2"/>
          </rPr>
          <t xml:space="preserve">
Updated dates.  Links to PACE tab appear to exist</t>
        </r>
      </text>
    </comment>
    <comment ref="L11"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1" authorId="1" shapeId="0">
      <text>
        <r>
          <rPr>
            <b/>
            <sz val="8"/>
            <color indexed="81"/>
            <rFont val="Tahoma"/>
            <family val="2"/>
          </rPr>
          <t>acy3280:</t>
        </r>
        <r>
          <rPr>
            <sz val="8"/>
            <color indexed="81"/>
            <rFont val="Tahoma"/>
            <family val="2"/>
          </rPr>
          <t xml:space="preserve">
NOX expense Non 
Native
</t>
        </r>
      </text>
    </comment>
    <comment ref="K12" authorId="0" shapeId="0">
      <text>
        <r>
          <rPr>
            <b/>
            <sz val="9"/>
            <color indexed="81"/>
            <rFont val="Tahoma"/>
            <family val="2"/>
          </rPr>
          <t>Milton, Jennifer:</t>
        </r>
        <r>
          <rPr>
            <sz val="9"/>
            <color indexed="81"/>
            <rFont val="Tahoma"/>
            <family val="2"/>
          </rPr>
          <t xml:space="preserve">
Manually calculate and update</t>
        </r>
      </text>
    </comment>
    <comment ref="L12"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P12" authorId="0" shapeId="0">
      <text>
        <r>
          <rPr>
            <b/>
            <sz val="9"/>
            <color indexed="81"/>
            <rFont val="Tahoma"/>
            <family val="2"/>
          </rPr>
          <t>Milton, Jennifer:</t>
        </r>
        <r>
          <rPr>
            <sz val="9"/>
            <color indexed="81"/>
            <rFont val="Tahoma"/>
            <family val="2"/>
          </rPr>
          <t xml:space="preserve">
Manually calculate and update</t>
        </r>
      </text>
    </comment>
    <comment ref="Q12" authorId="1" shapeId="0">
      <text>
        <r>
          <rPr>
            <b/>
            <sz val="8"/>
            <color indexed="81"/>
            <rFont val="Tahoma"/>
            <family val="2"/>
          </rPr>
          <t>acy3280:</t>
        </r>
        <r>
          <rPr>
            <sz val="8"/>
            <color indexed="81"/>
            <rFont val="Tahoma"/>
            <family val="2"/>
          </rPr>
          <t xml:space="preserve">
NOX expense Non 
Native
</t>
        </r>
      </text>
    </comment>
    <comment ref="L13"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3" authorId="1" shapeId="0">
      <text>
        <r>
          <rPr>
            <b/>
            <sz val="8"/>
            <color indexed="81"/>
            <rFont val="Tahoma"/>
            <family val="2"/>
          </rPr>
          <t>acy3280:</t>
        </r>
        <r>
          <rPr>
            <sz val="8"/>
            <color indexed="81"/>
            <rFont val="Tahoma"/>
            <family val="2"/>
          </rPr>
          <t xml:space="preserve">
NOX expense Non 
Native
</t>
        </r>
      </text>
    </comment>
    <comment ref="C20" authorId="0" shapeId="0">
      <text>
        <r>
          <rPr>
            <b/>
            <sz val="9"/>
            <color indexed="81"/>
            <rFont val="Tahoma"/>
            <family val="2"/>
          </rPr>
          <t>Milton, Jennifer:</t>
        </r>
        <r>
          <rPr>
            <sz val="9"/>
            <color indexed="81"/>
            <rFont val="Tahoma"/>
            <family val="2"/>
          </rPr>
          <t xml:space="preserve">
From </t>
        </r>
        <r>
          <rPr>
            <b/>
            <sz val="9"/>
            <color indexed="81"/>
            <rFont val="Tahoma"/>
            <family val="2"/>
          </rPr>
          <t>&lt;F&gt;</t>
        </r>
      </text>
    </comment>
    <comment ref="L25"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25" authorId="1" shapeId="0">
      <text>
        <r>
          <rPr>
            <b/>
            <sz val="8"/>
            <color indexed="81"/>
            <rFont val="Tahoma"/>
            <family val="2"/>
          </rPr>
          <t>acy3280:</t>
        </r>
        <r>
          <rPr>
            <sz val="8"/>
            <color indexed="81"/>
            <rFont val="Tahoma"/>
            <family val="2"/>
          </rPr>
          <t xml:space="preserve">
NOX expense Non 
Native
</t>
        </r>
      </text>
    </comment>
    <comment ref="L26"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26" authorId="1" shapeId="0">
      <text>
        <r>
          <rPr>
            <b/>
            <sz val="8"/>
            <color indexed="81"/>
            <rFont val="Tahoma"/>
            <family val="2"/>
          </rPr>
          <t>acy3280:</t>
        </r>
        <r>
          <rPr>
            <sz val="8"/>
            <color indexed="81"/>
            <rFont val="Tahoma"/>
            <family val="2"/>
          </rPr>
          <t xml:space="preserve">
NOX expense Non 
Native
</t>
        </r>
      </text>
    </comment>
    <comment ref="K27" authorId="0" shapeId="0">
      <text>
        <r>
          <rPr>
            <b/>
            <sz val="9"/>
            <color indexed="81"/>
            <rFont val="Tahoma"/>
            <family val="2"/>
          </rPr>
          <t>Milton, Jennifer:</t>
        </r>
        <r>
          <rPr>
            <sz val="9"/>
            <color indexed="81"/>
            <rFont val="Tahoma"/>
            <family val="2"/>
          </rPr>
          <t xml:space="preserve">
Manually update
</t>
        </r>
      </text>
    </comment>
    <comment ref="L27"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P27" authorId="0" shapeId="0">
      <text>
        <r>
          <rPr>
            <b/>
            <sz val="9"/>
            <color indexed="81"/>
            <rFont val="Tahoma"/>
            <family val="2"/>
          </rPr>
          <t>Milton, Jennifer:</t>
        </r>
        <r>
          <rPr>
            <sz val="9"/>
            <color indexed="81"/>
            <rFont val="Tahoma"/>
            <family val="2"/>
          </rPr>
          <t xml:space="preserve">
Manually Update</t>
        </r>
      </text>
    </comment>
    <comment ref="Q27" authorId="1" shapeId="0">
      <text>
        <r>
          <rPr>
            <b/>
            <sz val="8"/>
            <color indexed="81"/>
            <rFont val="Tahoma"/>
            <family val="2"/>
          </rPr>
          <t>acy3280:</t>
        </r>
        <r>
          <rPr>
            <sz val="8"/>
            <color indexed="81"/>
            <rFont val="Tahoma"/>
            <family val="2"/>
          </rPr>
          <t xml:space="preserve">
NOX expense Non 
Native
</t>
        </r>
      </text>
    </comment>
    <comment ref="L37"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37" authorId="1" shapeId="0">
      <text>
        <r>
          <rPr>
            <b/>
            <sz val="8"/>
            <color indexed="81"/>
            <rFont val="Tahoma"/>
            <family val="2"/>
          </rPr>
          <t>acy3280:</t>
        </r>
        <r>
          <rPr>
            <sz val="8"/>
            <color indexed="81"/>
            <rFont val="Tahoma"/>
            <family val="2"/>
          </rPr>
          <t xml:space="preserve">
NOX expense Non 
Native
</t>
        </r>
      </text>
    </comment>
    <comment ref="L38"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38" authorId="1" shapeId="0">
      <text>
        <r>
          <rPr>
            <b/>
            <sz val="8"/>
            <color indexed="81"/>
            <rFont val="Tahoma"/>
            <family val="2"/>
          </rPr>
          <t>acy3280:</t>
        </r>
        <r>
          <rPr>
            <sz val="8"/>
            <color indexed="81"/>
            <rFont val="Tahoma"/>
            <family val="2"/>
          </rPr>
          <t xml:space="preserve">
NOX expense Non 
Native
</t>
        </r>
      </text>
    </comment>
    <comment ref="K39" authorId="0" shapeId="0">
      <text>
        <r>
          <rPr>
            <b/>
            <sz val="9"/>
            <color indexed="81"/>
            <rFont val="Tahoma"/>
            <family val="2"/>
          </rPr>
          <t>Milton, Jennifer:</t>
        </r>
        <r>
          <rPr>
            <sz val="9"/>
            <color indexed="81"/>
            <rFont val="Tahoma"/>
            <family val="2"/>
          </rPr>
          <t xml:space="preserve">
Manually update</t>
        </r>
      </text>
    </comment>
    <comment ref="L39"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P39" authorId="0" shapeId="0">
      <text>
        <r>
          <rPr>
            <b/>
            <sz val="9"/>
            <color indexed="81"/>
            <rFont val="Tahoma"/>
            <family val="2"/>
          </rPr>
          <t>Milton, Jennifer:</t>
        </r>
        <r>
          <rPr>
            <sz val="9"/>
            <color indexed="81"/>
            <rFont val="Tahoma"/>
            <family val="2"/>
          </rPr>
          <t xml:space="preserve">
Manually update</t>
        </r>
      </text>
    </comment>
    <comment ref="Q39" authorId="1" shapeId="0">
      <text>
        <r>
          <rPr>
            <b/>
            <sz val="8"/>
            <color indexed="81"/>
            <rFont val="Tahoma"/>
            <family val="2"/>
          </rPr>
          <t>acy3280:</t>
        </r>
        <r>
          <rPr>
            <sz val="8"/>
            <color indexed="81"/>
            <rFont val="Tahoma"/>
            <family val="2"/>
          </rPr>
          <t xml:space="preserve">
NOX expense Non 
Native
</t>
        </r>
      </text>
    </comment>
    <comment ref="L40"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40" authorId="1" shapeId="0">
      <text>
        <r>
          <rPr>
            <b/>
            <sz val="8"/>
            <color indexed="81"/>
            <rFont val="Tahoma"/>
            <family val="2"/>
          </rPr>
          <t>acy3280:</t>
        </r>
        <r>
          <rPr>
            <sz val="8"/>
            <color indexed="81"/>
            <rFont val="Tahoma"/>
            <family val="2"/>
          </rPr>
          <t xml:space="preserve">
NOX expense Non 
Native
</t>
        </r>
      </text>
    </comment>
    <comment ref="L53"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53" authorId="1" shapeId="0">
      <text>
        <r>
          <rPr>
            <b/>
            <sz val="8"/>
            <color indexed="81"/>
            <rFont val="Tahoma"/>
            <family val="2"/>
          </rPr>
          <t>acy3280:</t>
        </r>
        <r>
          <rPr>
            <sz val="8"/>
            <color indexed="81"/>
            <rFont val="Tahoma"/>
            <family val="2"/>
          </rPr>
          <t xml:space="preserve">
NOX expense Non 
Native
</t>
        </r>
      </text>
    </comment>
    <comment ref="L54"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54" authorId="1" shapeId="0">
      <text>
        <r>
          <rPr>
            <b/>
            <sz val="8"/>
            <color indexed="81"/>
            <rFont val="Tahoma"/>
            <family val="2"/>
          </rPr>
          <t>acy3280:</t>
        </r>
        <r>
          <rPr>
            <sz val="8"/>
            <color indexed="81"/>
            <rFont val="Tahoma"/>
            <family val="2"/>
          </rPr>
          <t xml:space="preserve">
NOX expense Non 
Native
</t>
        </r>
      </text>
    </comment>
    <comment ref="K55" authorId="0" shapeId="0">
      <text>
        <r>
          <rPr>
            <b/>
            <sz val="9"/>
            <color indexed="81"/>
            <rFont val="Tahoma"/>
            <family val="2"/>
          </rPr>
          <t>Milton, Jennifer:</t>
        </r>
        <r>
          <rPr>
            <sz val="9"/>
            <color indexed="81"/>
            <rFont val="Tahoma"/>
            <family val="2"/>
          </rPr>
          <t xml:space="preserve">
Included in EPA Compliance Adj</t>
        </r>
      </text>
    </comment>
    <comment ref="L55"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P55" authorId="0" shapeId="0">
      <text>
        <r>
          <rPr>
            <b/>
            <sz val="9"/>
            <color indexed="81"/>
            <rFont val="Tahoma"/>
            <family val="2"/>
          </rPr>
          <t>Milton, Jennifer:</t>
        </r>
        <r>
          <rPr>
            <sz val="9"/>
            <color indexed="81"/>
            <rFont val="Tahoma"/>
            <family val="2"/>
          </rPr>
          <t xml:space="preserve">
Included in EPA Compliance Adj</t>
        </r>
      </text>
    </comment>
    <comment ref="Q55" authorId="1" shapeId="0">
      <text>
        <r>
          <rPr>
            <b/>
            <sz val="8"/>
            <color indexed="81"/>
            <rFont val="Tahoma"/>
            <family val="2"/>
          </rPr>
          <t>acy3280:</t>
        </r>
        <r>
          <rPr>
            <sz val="8"/>
            <color indexed="81"/>
            <rFont val="Tahoma"/>
            <family val="2"/>
          </rPr>
          <t xml:space="preserve">
NOX expense Non 
Native
</t>
        </r>
      </text>
    </comment>
    <comment ref="L56"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56" authorId="1" shapeId="0">
      <text>
        <r>
          <rPr>
            <b/>
            <sz val="8"/>
            <color indexed="81"/>
            <rFont val="Tahoma"/>
            <family val="2"/>
          </rPr>
          <t>acy3280:</t>
        </r>
        <r>
          <rPr>
            <sz val="8"/>
            <color indexed="81"/>
            <rFont val="Tahoma"/>
            <family val="2"/>
          </rPr>
          <t xml:space="preserve">
NOX expense Non 
Native
</t>
        </r>
      </text>
    </comment>
    <comment ref="C64" authorId="0" shapeId="0">
      <text>
        <r>
          <rPr>
            <b/>
            <sz val="9"/>
            <color indexed="81"/>
            <rFont val="Tahoma"/>
            <family val="2"/>
          </rPr>
          <t>Milton, Jennifer:</t>
        </r>
        <r>
          <rPr>
            <sz val="9"/>
            <color indexed="81"/>
            <rFont val="Tahoma"/>
            <family val="2"/>
          </rPr>
          <t xml:space="preserve">
From &lt;F&gt; EPA_DL ….</t>
        </r>
      </text>
    </comment>
    <comment ref="L69"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69" authorId="1" shapeId="0">
      <text>
        <r>
          <rPr>
            <b/>
            <sz val="8"/>
            <color indexed="81"/>
            <rFont val="Tahoma"/>
            <family val="2"/>
          </rPr>
          <t>acy3280:</t>
        </r>
        <r>
          <rPr>
            <sz val="8"/>
            <color indexed="81"/>
            <rFont val="Tahoma"/>
            <family val="2"/>
          </rPr>
          <t xml:space="preserve">
NOX expense Non 
Native
</t>
        </r>
      </text>
    </comment>
    <comment ref="L70"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70" authorId="1" shapeId="0">
      <text>
        <r>
          <rPr>
            <b/>
            <sz val="8"/>
            <color indexed="81"/>
            <rFont val="Tahoma"/>
            <family val="2"/>
          </rPr>
          <t>acy3280:</t>
        </r>
        <r>
          <rPr>
            <sz val="8"/>
            <color indexed="81"/>
            <rFont val="Tahoma"/>
            <family val="2"/>
          </rPr>
          <t xml:space="preserve">
NOX expense Non 
Native
</t>
        </r>
      </text>
    </comment>
    <comment ref="L71"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71" authorId="1" shapeId="0">
      <text>
        <r>
          <rPr>
            <b/>
            <sz val="8"/>
            <color indexed="81"/>
            <rFont val="Tahoma"/>
            <family val="2"/>
          </rPr>
          <t>acy3280:</t>
        </r>
        <r>
          <rPr>
            <sz val="8"/>
            <color indexed="81"/>
            <rFont val="Tahoma"/>
            <family val="2"/>
          </rPr>
          <t xml:space="preserve">
NOX expense Non 
Native
</t>
        </r>
      </text>
    </comment>
    <comment ref="L84"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84" authorId="1" shapeId="0">
      <text>
        <r>
          <rPr>
            <b/>
            <sz val="8"/>
            <color indexed="81"/>
            <rFont val="Tahoma"/>
            <family val="2"/>
          </rPr>
          <t>acy3280:</t>
        </r>
        <r>
          <rPr>
            <sz val="8"/>
            <color indexed="81"/>
            <rFont val="Tahoma"/>
            <family val="2"/>
          </rPr>
          <t xml:space="preserve">
NOX expense Non 
Native
</t>
        </r>
      </text>
    </comment>
    <comment ref="L85"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85" authorId="1" shapeId="0">
      <text>
        <r>
          <rPr>
            <b/>
            <sz val="8"/>
            <color indexed="81"/>
            <rFont val="Tahoma"/>
            <family val="2"/>
          </rPr>
          <t>acy3280:</t>
        </r>
        <r>
          <rPr>
            <sz val="8"/>
            <color indexed="81"/>
            <rFont val="Tahoma"/>
            <family val="2"/>
          </rPr>
          <t xml:space="preserve">
NOX expense Non 
Native
</t>
        </r>
      </text>
    </comment>
    <comment ref="L86"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86" authorId="1" shapeId="0">
      <text>
        <r>
          <rPr>
            <b/>
            <sz val="8"/>
            <color indexed="81"/>
            <rFont val="Tahoma"/>
            <family val="2"/>
          </rPr>
          <t>acy3280:</t>
        </r>
        <r>
          <rPr>
            <sz val="8"/>
            <color indexed="81"/>
            <rFont val="Tahoma"/>
            <family val="2"/>
          </rPr>
          <t xml:space="preserve">
NOX expense Non 
Native
</t>
        </r>
      </text>
    </comment>
    <comment ref="L98"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98" authorId="1" shapeId="0">
      <text>
        <r>
          <rPr>
            <b/>
            <sz val="8"/>
            <color indexed="81"/>
            <rFont val="Tahoma"/>
            <family val="2"/>
          </rPr>
          <t>acy3280:</t>
        </r>
        <r>
          <rPr>
            <sz val="8"/>
            <color indexed="81"/>
            <rFont val="Tahoma"/>
            <family val="2"/>
          </rPr>
          <t xml:space="preserve">
NOX expense Non 
Native
</t>
        </r>
      </text>
    </comment>
    <comment ref="L99"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99" authorId="1" shapeId="0">
      <text>
        <r>
          <rPr>
            <b/>
            <sz val="8"/>
            <color indexed="81"/>
            <rFont val="Tahoma"/>
            <family val="2"/>
          </rPr>
          <t>acy3280:</t>
        </r>
        <r>
          <rPr>
            <sz val="8"/>
            <color indexed="81"/>
            <rFont val="Tahoma"/>
            <family val="2"/>
          </rPr>
          <t xml:space="preserve">
NOX expense Non 
Native
</t>
        </r>
      </text>
    </comment>
    <comment ref="L100"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00" authorId="1" shapeId="0">
      <text>
        <r>
          <rPr>
            <b/>
            <sz val="8"/>
            <color indexed="81"/>
            <rFont val="Tahoma"/>
            <family val="2"/>
          </rPr>
          <t>acy3280:</t>
        </r>
        <r>
          <rPr>
            <sz val="8"/>
            <color indexed="81"/>
            <rFont val="Tahoma"/>
            <family val="2"/>
          </rPr>
          <t xml:space="preserve">
NOX expense Non 
Native
</t>
        </r>
      </text>
    </comment>
    <comment ref="L112"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12" authorId="1" shapeId="0">
      <text>
        <r>
          <rPr>
            <b/>
            <sz val="8"/>
            <color indexed="81"/>
            <rFont val="Tahoma"/>
            <family val="2"/>
          </rPr>
          <t>acy3280:</t>
        </r>
        <r>
          <rPr>
            <sz val="8"/>
            <color indexed="81"/>
            <rFont val="Tahoma"/>
            <family val="2"/>
          </rPr>
          <t xml:space="preserve">
NOX expense Non 
Native
</t>
        </r>
      </text>
    </comment>
    <comment ref="L113"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13" authorId="1" shapeId="0">
      <text>
        <r>
          <rPr>
            <b/>
            <sz val="8"/>
            <color indexed="81"/>
            <rFont val="Tahoma"/>
            <family val="2"/>
          </rPr>
          <t>acy3280:</t>
        </r>
        <r>
          <rPr>
            <sz val="8"/>
            <color indexed="81"/>
            <rFont val="Tahoma"/>
            <family val="2"/>
          </rPr>
          <t xml:space="preserve">
NOX expense Non 
Native
</t>
        </r>
      </text>
    </comment>
    <comment ref="L114"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14" authorId="1" shapeId="0">
      <text>
        <r>
          <rPr>
            <b/>
            <sz val="8"/>
            <color indexed="81"/>
            <rFont val="Tahoma"/>
            <family val="2"/>
          </rPr>
          <t>acy3280:</t>
        </r>
        <r>
          <rPr>
            <sz val="8"/>
            <color indexed="81"/>
            <rFont val="Tahoma"/>
            <family val="2"/>
          </rPr>
          <t xml:space="preserve">
NOX expense Non 
Native
</t>
        </r>
      </text>
    </comment>
    <comment ref="L127"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27" authorId="1" shapeId="0">
      <text>
        <r>
          <rPr>
            <b/>
            <sz val="8"/>
            <color indexed="81"/>
            <rFont val="Tahoma"/>
            <family val="2"/>
          </rPr>
          <t>acy3280:</t>
        </r>
        <r>
          <rPr>
            <sz val="8"/>
            <color indexed="81"/>
            <rFont val="Tahoma"/>
            <family val="2"/>
          </rPr>
          <t xml:space="preserve">
NOX expense Non 
Native
</t>
        </r>
      </text>
    </comment>
    <comment ref="L128"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28" authorId="1" shapeId="0">
      <text>
        <r>
          <rPr>
            <b/>
            <sz val="8"/>
            <color indexed="81"/>
            <rFont val="Tahoma"/>
            <family val="2"/>
          </rPr>
          <t>acy3280:</t>
        </r>
        <r>
          <rPr>
            <sz val="8"/>
            <color indexed="81"/>
            <rFont val="Tahoma"/>
            <family val="2"/>
          </rPr>
          <t xml:space="preserve">
NOX expense Non 
Native
</t>
        </r>
      </text>
    </comment>
    <comment ref="L129"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29" authorId="1" shapeId="0">
      <text>
        <r>
          <rPr>
            <b/>
            <sz val="8"/>
            <color indexed="81"/>
            <rFont val="Tahoma"/>
            <family val="2"/>
          </rPr>
          <t>acy3280:</t>
        </r>
        <r>
          <rPr>
            <sz val="8"/>
            <color indexed="81"/>
            <rFont val="Tahoma"/>
            <family val="2"/>
          </rPr>
          <t xml:space="preserve">
NOX expense Non 
Native
</t>
        </r>
      </text>
    </comment>
    <comment ref="L142"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42" authorId="1" shapeId="0">
      <text>
        <r>
          <rPr>
            <b/>
            <sz val="8"/>
            <color indexed="81"/>
            <rFont val="Tahoma"/>
            <family val="2"/>
          </rPr>
          <t>acy3280:</t>
        </r>
        <r>
          <rPr>
            <sz val="8"/>
            <color indexed="81"/>
            <rFont val="Tahoma"/>
            <family val="2"/>
          </rPr>
          <t xml:space="preserve">
NOX expense Non 
Native
</t>
        </r>
      </text>
    </comment>
    <comment ref="L143"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43" authorId="1" shapeId="0">
      <text>
        <r>
          <rPr>
            <b/>
            <sz val="8"/>
            <color indexed="81"/>
            <rFont val="Tahoma"/>
            <family val="2"/>
          </rPr>
          <t>acy3280:</t>
        </r>
        <r>
          <rPr>
            <sz val="8"/>
            <color indexed="81"/>
            <rFont val="Tahoma"/>
            <family val="2"/>
          </rPr>
          <t xml:space="preserve">
NOX expense Non 
Native
</t>
        </r>
      </text>
    </comment>
    <comment ref="L144"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44" authorId="1" shapeId="0">
      <text>
        <r>
          <rPr>
            <b/>
            <sz val="8"/>
            <color indexed="81"/>
            <rFont val="Tahoma"/>
            <family val="2"/>
          </rPr>
          <t>acy3280:</t>
        </r>
        <r>
          <rPr>
            <sz val="8"/>
            <color indexed="81"/>
            <rFont val="Tahoma"/>
            <family val="2"/>
          </rPr>
          <t xml:space="preserve">
NOX expense Non 
Native
</t>
        </r>
      </text>
    </comment>
    <comment ref="L157"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57" authorId="1" shapeId="0">
      <text>
        <r>
          <rPr>
            <b/>
            <sz val="8"/>
            <color indexed="81"/>
            <rFont val="Tahoma"/>
            <family val="2"/>
          </rPr>
          <t>acy3280:</t>
        </r>
        <r>
          <rPr>
            <sz val="8"/>
            <color indexed="81"/>
            <rFont val="Tahoma"/>
            <family val="2"/>
          </rPr>
          <t xml:space="preserve">
NOX expense Non 
Native
</t>
        </r>
      </text>
    </comment>
    <comment ref="L158"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58" authorId="1" shapeId="0">
      <text>
        <r>
          <rPr>
            <b/>
            <sz val="8"/>
            <color indexed="81"/>
            <rFont val="Tahoma"/>
            <family val="2"/>
          </rPr>
          <t>acy3280:</t>
        </r>
        <r>
          <rPr>
            <sz val="8"/>
            <color indexed="81"/>
            <rFont val="Tahoma"/>
            <family val="2"/>
          </rPr>
          <t xml:space="preserve">
NOX expense Non 
Native
</t>
        </r>
      </text>
    </comment>
    <comment ref="L159"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59" authorId="1" shapeId="0">
      <text>
        <r>
          <rPr>
            <b/>
            <sz val="8"/>
            <color indexed="81"/>
            <rFont val="Tahoma"/>
            <family val="2"/>
          </rPr>
          <t>acy3280:</t>
        </r>
        <r>
          <rPr>
            <sz val="8"/>
            <color indexed="81"/>
            <rFont val="Tahoma"/>
            <family val="2"/>
          </rPr>
          <t xml:space="preserve">
NOX expense Non 
Native
</t>
        </r>
      </text>
    </comment>
    <comment ref="L173"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73" authorId="1" shapeId="0">
      <text>
        <r>
          <rPr>
            <b/>
            <sz val="8"/>
            <color indexed="81"/>
            <rFont val="Tahoma"/>
            <family val="2"/>
          </rPr>
          <t>acy3280:</t>
        </r>
        <r>
          <rPr>
            <sz val="8"/>
            <color indexed="81"/>
            <rFont val="Tahoma"/>
            <family val="2"/>
          </rPr>
          <t xml:space="preserve">
NOX expense Non 
Native
</t>
        </r>
      </text>
    </comment>
    <comment ref="L174"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74" authorId="1" shapeId="0">
      <text>
        <r>
          <rPr>
            <b/>
            <sz val="8"/>
            <color indexed="81"/>
            <rFont val="Tahoma"/>
            <family val="2"/>
          </rPr>
          <t>acy3280:</t>
        </r>
        <r>
          <rPr>
            <sz val="8"/>
            <color indexed="81"/>
            <rFont val="Tahoma"/>
            <family val="2"/>
          </rPr>
          <t xml:space="preserve">
NOX expense Non 
Native
</t>
        </r>
      </text>
    </comment>
    <comment ref="L175"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75" authorId="1" shapeId="0">
      <text>
        <r>
          <rPr>
            <b/>
            <sz val="8"/>
            <color indexed="81"/>
            <rFont val="Tahoma"/>
            <family val="2"/>
          </rPr>
          <t>acy3280:</t>
        </r>
        <r>
          <rPr>
            <sz val="8"/>
            <color indexed="81"/>
            <rFont val="Tahoma"/>
            <family val="2"/>
          </rPr>
          <t xml:space="preserve">
NOX expense Non 
Native
</t>
        </r>
      </text>
    </comment>
  </commentList>
</comments>
</file>

<file path=xl/comments5.xml><?xml version="1.0" encoding="utf-8"?>
<comments xmlns="http://schemas.openxmlformats.org/spreadsheetml/2006/main">
  <authors>
    <author>Milton, Jennifer</author>
  </authors>
  <commentList>
    <comment ref="J16" authorId="0" shapeId="0">
      <text>
        <r>
          <rPr>
            <b/>
            <sz val="9"/>
            <color indexed="81"/>
            <rFont val="Tahoma"/>
            <family val="2"/>
          </rPr>
          <t>Milton, Jennifer:</t>
        </r>
        <r>
          <rPr>
            <sz val="9"/>
            <color indexed="81"/>
            <rFont val="Tahoma"/>
            <family val="2"/>
          </rPr>
          <t xml:space="preserve">
Add formula here once &lt;D&gt; has been updated</t>
        </r>
      </text>
    </comment>
    <comment ref="K16" authorId="0" shapeId="0">
      <text>
        <r>
          <rPr>
            <b/>
            <sz val="9"/>
            <color indexed="81"/>
            <rFont val="Tahoma"/>
            <family val="2"/>
          </rPr>
          <t>Milton, Jennifer:</t>
        </r>
        <r>
          <rPr>
            <sz val="9"/>
            <color indexed="81"/>
            <rFont val="Tahoma"/>
            <family val="2"/>
          </rPr>
          <t xml:space="preserve">
Add formula here once &lt;D&gt; has been updated</t>
        </r>
      </text>
    </comment>
    <comment ref="G19" authorId="0" shapeId="0">
      <text>
        <r>
          <rPr>
            <b/>
            <sz val="9"/>
            <color indexed="81"/>
            <rFont val="Tahoma"/>
            <family val="2"/>
          </rPr>
          <t>Milton, Jennifer:</t>
        </r>
        <r>
          <rPr>
            <sz val="9"/>
            <color indexed="81"/>
            <rFont val="Tahoma"/>
            <family val="2"/>
          </rPr>
          <t xml:space="preserve">
+24 for 2017 compliance</t>
        </r>
      </text>
    </comment>
    <comment ref="G24" authorId="0" shapeId="0">
      <text>
        <r>
          <rPr>
            <b/>
            <sz val="9"/>
            <color indexed="81"/>
            <rFont val="Tahoma"/>
            <family val="2"/>
          </rPr>
          <t>Milton, Jennifer:</t>
        </r>
        <r>
          <rPr>
            <sz val="9"/>
            <color indexed="81"/>
            <rFont val="Tahoma"/>
            <family val="2"/>
          </rPr>
          <t xml:space="preserve">
See note on Cell L12 of SO2 ARP Pace tab</t>
        </r>
      </text>
    </comment>
    <comment ref="J34" authorId="0" shapeId="0">
      <text>
        <r>
          <rPr>
            <b/>
            <sz val="9"/>
            <color indexed="81"/>
            <rFont val="Tahoma"/>
            <family val="2"/>
          </rPr>
          <t>Milton, Jennifer:</t>
        </r>
        <r>
          <rPr>
            <sz val="9"/>
            <color indexed="81"/>
            <rFont val="Tahoma"/>
            <family val="2"/>
          </rPr>
          <t xml:space="preserve">
Add formula here once &lt;D&gt; has been updated</t>
        </r>
      </text>
    </comment>
    <comment ref="K34" authorId="0" shapeId="0">
      <text>
        <r>
          <rPr>
            <b/>
            <sz val="9"/>
            <color indexed="81"/>
            <rFont val="Tahoma"/>
            <family val="2"/>
          </rPr>
          <t>Milton, Jennifer:</t>
        </r>
        <r>
          <rPr>
            <sz val="9"/>
            <color indexed="81"/>
            <rFont val="Tahoma"/>
            <family val="2"/>
          </rPr>
          <t xml:space="preserve">
Add formula here once &lt;D&gt; has been updated</t>
        </r>
      </text>
    </comment>
  </commentList>
</comments>
</file>

<file path=xl/comments6.xml><?xml version="1.0" encoding="utf-8"?>
<comments xmlns="http://schemas.openxmlformats.org/spreadsheetml/2006/main">
  <authors>
    <author>Milton, Jennifer</author>
    <author>acy3280</author>
  </authors>
  <commentList>
    <comment ref="C5" authorId="0" shapeId="0">
      <text>
        <r>
          <rPr>
            <b/>
            <sz val="9"/>
            <color indexed="81"/>
            <rFont val="Tahoma"/>
            <family val="2"/>
          </rPr>
          <t>Milton, Jennifer:</t>
        </r>
        <r>
          <rPr>
            <sz val="9"/>
            <color indexed="81"/>
            <rFont val="Tahoma"/>
            <family val="2"/>
          </rPr>
          <t xml:space="preserve">
From EPA Report</t>
        </r>
      </text>
    </comment>
    <comment ref="K12"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M12"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O12" authorId="1" shapeId="0">
      <text>
        <r>
          <rPr>
            <b/>
            <sz val="8"/>
            <color indexed="81"/>
            <rFont val="Tahoma"/>
            <family val="2"/>
          </rPr>
          <t>acy3280:</t>
        </r>
        <r>
          <rPr>
            <sz val="8"/>
            <color indexed="81"/>
            <rFont val="Tahoma"/>
            <family val="2"/>
          </rPr>
          <t xml:space="preserve">
NOX expense Non 
Native
</t>
        </r>
      </text>
    </comment>
    <comment ref="Q12"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K13"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M13"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O13" authorId="1" shapeId="0">
      <text>
        <r>
          <rPr>
            <b/>
            <sz val="8"/>
            <color indexed="81"/>
            <rFont val="Tahoma"/>
            <family val="2"/>
          </rPr>
          <t>acy3280:</t>
        </r>
        <r>
          <rPr>
            <sz val="8"/>
            <color indexed="81"/>
            <rFont val="Tahoma"/>
            <family val="2"/>
          </rPr>
          <t xml:space="preserve">
NOX expense Non 
Native
</t>
        </r>
      </text>
    </comment>
    <comment ref="Q13"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K14"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M14"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O14" authorId="1" shapeId="0">
      <text>
        <r>
          <rPr>
            <b/>
            <sz val="8"/>
            <color indexed="81"/>
            <rFont val="Tahoma"/>
            <family val="2"/>
          </rPr>
          <t>acy3280:</t>
        </r>
        <r>
          <rPr>
            <sz val="8"/>
            <color indexed="81"/>
            <rFont val="Tahoma"/>
            <family val="2"/>
          </rPr>
          <t xml:space="preserve">
NOX expense Non 
Native
</t>
        </r>
      </text>
    </comment>
    <comment ref="Q14"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K15"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O15" authorId="1" shapeId="0">
      <text>
        <r>
          <rPr>
            <b/>
            <sz val="8"/>
            <color indexed="81"/>
            <rFont val="Tahoma"/>
            <family val="2"/>
          </rPr>
          <t>acy3280:</t>
        </r>
        <r>
          <rPr>
            <sz val="8"/>
            <color indexed="81"/>
            <rFont val="Tahoma"/>
            <family val="2"/>
          </rPr>
          <t xml:space="preserve">
NOX expense Non 
Native
</t>
        </r>
      </text>
    </comment>
    <comment ref="K25"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M25"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O25" authorId="1" shapeId="0">
      <text>
        <r>
          <rPr>
            <b/>
            <sz val="8"/>
            <color indexed="81"/>
            <rFont val="Tahoma"/>
            <family val="2"/>
          </rPr>
          <t>acy3280:</t>
        </r>
        <r>
          <rPr>
            <sz val="8"/>
            <color indexed="81"/>
            <rFont val="Tahoma"/>
            <family val="2"/>
          </rPr>
          <t xml:space="preserve">
NOX expense Non 
Native
</t>
        </r>
      </text>
    </comment>
    <comment ref="Q25" authorId="1" shapeId="0">
      <text>
        <r>
          <rPr>
            <b/>
            <sz val="8"/>
            <color indexed="81"/>
            <rFont val="Tahoma"/>
            <family val="2"/>
          </rPr>
          <t>acy3280:</t>
        </r>
        <r>
          <rPr>
            <sz val="8"/>
            <color indexed="81"/>
            <rFont val="Tahoma"/>
            <family val="2"/>
          </rPr>
          <t xml:space="preserve">
NOX expense Non 
Native
</t>
        </r>
      </text>
    </comment>
    <comment ref="K26"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M26"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O26" authorId="1" shapeId="0">
      <text>
        <r>
          <rPr>
            <b/>
            <sz val="8"/>
            <color indexed="81"/>
            <rFont val="Tahoma"/>
            <family val="2"/>
          </rPr>
          <t>acy3280:</t>
        </r>
        <r>
          <rPr>
            <sz val="8"/>
            <color indexed="81"/>
            <rFont val="Tahoma"/>
            <family val="2"/>
          </rPr>
          <t xml:space="preserve">
NOX expense Non 
Native
</t>
        </r>
      </text>
    </comment>
    <comment ref="Q26" authorId="1" shapeId="0">
      <text>
        <r>
          <rPr>
            <b/>
            <sz val="8"/>
            <color indexed="81"/>
            <rFont val="Tahoma"/>
            <family val="2"/>
          </rPr>
          <t>acy3280:</t>
        </r>
        <r>
          <rPr>
            <sz val="8"/>
            <color indexed="81"/>
            <rFont val="Tahoma"/>
            <family val="2"/>
          </rPr>
          <t xml:space="preserve">
NOX expense Non 
Native
</t>
        </r>
      </text>
    </comment>
    <comment ref="K27"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M27"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O27" authorId="1" shapeId="0">
      <text>
        <r>
          <rPr>
            <b/>
            <sz val="8"/>
            <color indexed="81"/>
            <rFont val="Tahoma"/>
            <family val="2"/>
          </rPr>
          <t>acy3280:</t>
        </r>
        <r>
          <rPr>
            <sz val="8"/>
            <color indexed="81"/>
            <rFont val="Tahoma"/>
            <family val="2"/>
          </rPr>
          <t xml:space="preserve">
NOX expense Non 
Native
</t>
        </r>
      </text>
    </comment>
    <comment ref="Q27" authorId="1" shapeId="0">
      <text>
        <r>
          <rPr>
            <b/>
            <sz val="8"/>
            <color indexed="81"/>
            <rFont val="Tahoma"/>
            <family val="2"/>
          </rPr>
          <t>acy3280:</t>
        </r>
        <r>
          <rPr>
            <sz val="8"/>
            <color indexed="81"/>
            <rFont val="Tahoma"/>
            <family val="2"/>
          </rPr>
          <t xml:space="preserve">
NOX expense Non 
Native
</t>
        </r>
      </text>
    </comment>
    <comment ref="K37"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M37"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O37" authorId="1" shapeId="0">
      <text>
        <r>
          <rPr>
            <b/>
            <sz val="8"/>
            <color indexed="81"/>
            <rFont val="Tahoma"/>
            <family val="2"/>
          </rPr>
          <t>acy3280:</t>
        </r>
        <r>
          <rPr>
            <sz val="8"/>
            <color indexed="81"/>
            <rFont val="Tahoma"/>
            <family val="2"/>
          </rPr>
          <t xml:space="preserve">
NOX expense Non 
Native
</t>
        </r>
      </text>
    </comment>
    <comment ref="Q37"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K38"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M38"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O38" authorId="1" shapeId="0">
      <text>
        <r>
          <rPr>
            <b/>
            <sz val="8"/>
            <color indexed="81"/>
            <rFont val="Tahoma"/>
            <family val="2"/>
          </rPr>
          <t>acy3280:</t>
        </r>
        <r>
          <rPr>
            <sz val="8"/>
            <color indexed="81"/>
            <rFont val="Tahoma"/>
            <family val="2"/>
          </rPr>
          <t xml:space="preserve">
NOX expense Non 
Native
</t>
        </r>
      </text>
    </comment>
    <comment ref="Q38"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K39"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M39"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O39" authorId="1" shapeId="0">
      <text>
        <r>
          <rPr>
            <b/>
            <sz val="8"/>
            <color indexed="81"/>
            <rFont val="Tahoma"/>
            <family val="2"/>
          </rPr>
          <t>acy3280:</t>
        </r>
        <r>
          <rPr>
            <sz val="8"/>
            <color indexed="81"/>
            <rFont val="Tahoma"/>
            <family val="2"/>
          </rPr>
          <t xml:space="preserve">
NOX expense Non 
Native
</t>
        </r>
      </text>
    </comment>
    <comment ref="Q39"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K48"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M48"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O48" authorId="1" shapeId="0">
      <text>
        <r>
          <rPr>
            <b/>
            <sz val="8"/>
            <color indexed="81"/>
            <rFont val="Tahoma"/>
            <family val="2"/>
          </rPr>
          <t>acy3280:</t>
        </r>
        <r>
          <rPr>
            <sz val="8"/>
            <color indexed="81"/>
            <rFont val="Tahoma"/>
            <family val="2"/>
          </rPr>
          <t xml:space="preserve">
NOX expense Non 
Native
</t>
        </r>
      </text>
    </comment>
    <comment ref="Q48"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K49"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M49"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O49" authorId="1" shapeId="0">
      <text>
        <r>
          <rPr>
            <b/>
            <sz val="8"/>
            <color indexed="81"/>
            <rFont val="Tahoma"/>
            <family val="2"/>
          </rPr>
          <t>acy3280:</t>
        </r>
        <r>
          <rPr>
            <sz val="8"/>
            <color indexed="81"/>
            <rFont val="Tahoma"/>
            <family val="2"/>
          </rPr>
          <t xml:space="preserve">
NOX expense Non 
Native
</t>
        </r>
      </text>
    </comment>
    <comment ref="Q49"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K50"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M50"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O50" authorId="1" shapeId="0">
      <text>
        <r>
          <rPr>
            <b/>
            <sz val="8"/>
            <color indexed="81"/>
            <rFont val="Tahoma"/>
            <family val="2"/>
          </rPr>
          <t>acy3280:</t>
        </r>
        <r>
          <rPr>
            <sz val="8"/>
            <color indexed="81"/>
            <rFont val="Tahoma"/>
            <family val="2"/>
          </rPr>
          <t xml:space="preserve">
NOX expense Non 
Native
</t>
        </r>
      </text>
    </comment>
    <comment ref="Q50"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K60"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M60"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O60" authorId="1" shapeId="0">
      <text>
        <r>
          <rPr>
            <b/>
            <sz val="8"/>
            <color indexed="81"/>
            <rFont val="Tahoma"/>
            <family val="2"/>
          </rPr>
          <t>acy3280:</t>
        </r>
        <r>
          <rPr>
            <sz val="8"/>
            <color indexed="81"/>
            <rFont val="Tahoma"/>
            <family val="2"/>
          </rPr>
          <t xml:space="preserve">
NOX expense Non 
Native
</t>
        </r>
      </text>
    </comment>
    <comment ref="Q60"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K61"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M61"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O61" authorId="1" shapeId="0">
      <text>
        <r>
          <rPr>
            <b/>
            <sz val="8"/>
            <color indexed="81"/>
            <rFont val="Tahoma"/>
            <family val="2"/>
          </rPr>
          <t>acy3280:</t>
        </r>
        <r>
          <rPr>
            <sz val="8"/>
            <color indexed="81"/>
            <rFont val="Tahoma"/>
            <family val="2"/>
          </rPr>
          <t xml:space="preserve">
NOX expense Non 
Native
</t>
        </r>
      </text>
    </comment>
    <comment ref="Q61"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K62"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M62"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O62" authorId="1" shapeId="0">
      <text>
        <r>
          <rPr>
            <b/>
            <sz val="8"/>
            <color indexed="81"/>
            <rFont val="Tahoma"/>
            <family val="2"/>
          </rPr>
          <t>acy3280:</t>
        </r>
        <r>
          <rPr>
            <sz val="8"/>
            <color indexed="81"/>
            <rFont val="Tahoma"/>
            <family val="2"/>
          </rPr>
          <t xml:space="preserve">
NOX expense Non 
Native
</t>
        </r>
      </text>
    </comment>
    <comment ref="Q62"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M72"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72" authorId="1" shapeId="0">
      <text>
        <r>
          <rPr>
            <b/>
            <sz val="8"/>
            <color indexed="81"/>
            <rFont val="Tahoma"/>
            <family val="2"/>
          </rPr>
          <t>acy3280:</t>
        </r>
        <r>
          <rPr>
            <sz val="8"/>
            <color indexed="81"/>
            <rFont val="Tahoma"/>
            <family val="2"/>
          </rPr>
          <t xml:space="preserve">
NOX expense Non 
Native
</t>
        </r>
      </text>
    </comment>
    <comment ref="M73"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73" authorId="1" shapeId="0">
      <text>
        <r>
          <rPr>
            <b/>
            <sz val="8"/>
            <color indexed="81"/>
            <rFont val="Tahoma"/>
            <family val="2"/>
          </rPr>
          <t>acy3280:</t>
        </r>
        <r>
          <rPr>
            <sz val="8"/>
            <color indexed="81"/>
            <rFont val="Tahoma"/>
            <family val="2"/>
          </rPr>
          <t xml:space="preserve">
NOX expense Non 
Native
</t>
        </r>
      </text>
    </comment>
    <comment ref="M74"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74" authorId="1" shapeId="0">
      <text>
        <r>
          <rPr>
            <b/>
            <sz val="8"/>
            <color indexed="81"/>
            <rFont val="Tahoma"/>
            <family val="2"/>
          </rPr>
          <t>acy3280:</t>
        </r>
        <r>
          <rPr>
            <sz val="8"/>
            <color indexed="81"/>
            <rFont val="Tahoma"/>
            <family val="2"/>
          </rPr>
          <t xml:space="preserve">
NOX expense Non 
Native
</t>
        </r>
      </text>
    </comment>
    <comment ref="M84"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84" authorId="1" shapeId="0">
      <text>
        <r>
          <rPr>
            <b/>
            <sz val="8"/>
            <color indexed="81"/>
            <rFont val="Tahoma"/>
            <family val="2"/>
          </rPr>
          <t>acy3280:</t>
        </r>
        <r>
          <rPr>
            <sz val="8"/>
            <color indexed="81"/>
            <rFont val="Tahoma"/>
            <family val="2"/>
          </rPr>
          <t xml:space="preserve">
NOX expense Non 
Native
</t>
        </r>
      </text>
    </comment>
    <comment ref="M85"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85" authorId="1" shapeId="0">
      <text>
        <r>
          <rPr>
            <b/>
            <sz val="8"/>
            <color indexed="81"/>
            <rFont val="Tahoma"/>
            <family val="2"/>
          </rPr>
          <t>acy3280:</t>
        </r>
        <r>
          <rPr>
            <sz val="8"/>
            <color indexed="81"/>
            <rFont val="Tahoma"/>
            <family val="2"/>
          </rPr>
          <t xml:space="preserve">
NOX expense Non 
Native
</t>
        </r>
      </text>
    </comment>
    <comment ref="M97"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97" authorId="1" shapeId="0">
      <text>
        <r>
          <rPr>
            <b/>
            <sz val="8"/>
            <color indexed="81"/>
            <rFont val="Tahoma"/>
            <family val="2"/>
          </rPr>
          <t>acy3280:</t>
        </r>
        <r>
          <rPr>
            <sz val="8"/>
            <color indexed="81"/>
            <rFont val="Tahoma"/>
            <family val="2"/>
          </rPr>
          <t xml:space="preserve">
NOX expense Non 
Native
</t>
        </r>
      </text>
    </comment>
    <comment ref="M98"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98" authorId="1" shapeId="0">
      <text>
        <r>
          <rPr>
            <b/>
            <sz val="8"/>
            <color indexed="81"/>
            <rFont val="Tahoma"/>
            <family val="2"/>
          </rPr>
          <t>acy3280:</t>
        </r>
        <r>
          <rPr>
            <sz val="8"/>
            <color indexed="81"/>
            <rFont val="Tahoma"/>
            <family val="2"/>
          </rPr>
          <t xml:space="preserve">
NOX expense Non 
Native
</t>
        </r>
      </text>
    </comment>
    <comment ref="M108"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08" authorId="1" shapeId="0">
      <text>
        <r>
          <rPr>
            <b/>
            <sz val="8"/>
            <color indexed="81"/>
            <rFont val="Tahoma"/>
            <family val="2"/>
          </rPr>
          <t>acy3280:</t>
        </r>
        <r>
          <rPr>
            <sz val="8"/>
            <color indexed="81"/>
            <rFont val="Tahoma"/>
            <family val="2"/>
          </rPr>
          <t xml:space="preserve">
NOX expense Non 
Native
</t>
        </r>
      </text>
    </comment>
    <comment ref="M109"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09" authorId="1" shapeId="0">
      <text>
        <r>
          <rPr>
            <b/>
            <sz val="8"/>
            <color indexed="81"/>
            <rFont val="Tahoma"/>
            <family val="2"/>
          </rPr>
          <t>acy3280:</t>
        </r>
        <r>
          <rPr>
            <sz val="8"/>
            <color indexed="81"/>
            <rFont val="Tahoma"/>
            <family val="2"/>
          </rPr>
          <t xml:space="preserve">
NOX expense Non 
Native
</t>
        </r>
      </text>
    </comment>
    <comment ref="M110"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10" authorId="1" shapeId="0">
      <text>
        <r>
          <rPr>
            <b/>
            <sz val="8"/>
            <color indexed="81"/>
            <rFont val="Tahoma"/>
            <family val="2"/>
          </rPr>
          <t>acy3280:</t>
        </r>
        <r>
          <rPr>
            <sz val="8"/>
            <color indexed="81"/>
            <rFont val="Tahoma"/>
            <family val="2"/>
          </rPr>
          <t xml:space="preserve">
NOX expense Non 
Native
</t>
        </r>
      </text>
    </comment>
    <comment ref="L122" authorId="0" shapeId="0">
      <text>
        <r>
          <rPr>
            <b/>
            <sz val="9"/>
            <color indexed="81"/>
            <rFont val="Tahoma"/>
            <family val="2"/>
          </rPr>
          <t>Milton, Jennifer:</t>
        </r>
        <r>
          <rPr>
            <sz val="9"/>
            <color indexed="81"/>
            <rFont val="Tahoma"/>
            <family val="2"/>
          </rPr>
          <t xml:space="preserve">
Not applicable - Season ended</t>
        </r>
      </text>
    </comment>
    <comment ref="M122"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P122" authorId="0" shapeId="0">
      <text>
        <r>
          <rPr>
            <b/>
            <sz val="9"/>
            <color indexed="81"/>
            <rFont val="Tahoma"/>
            <family val="2"/>
          </rPr>
          <t>Milton, Jennifer:</t>
        </r>
        <r>
          <rPr>
            <sz val="9"/>
            <color indexed="81"/>
            <rFont val="Tahoma"/>
            <family val="2"/>
          </rPr>
          <t xml:space="preserve">
Not applicable - Season ended</t>
        </r>
      </text>
    </comment>
    <comment ref="Q122" authorId="1" shapeId="0">
      <text>
        <r>
          <rPr>
            <b/>
            <sz val="8"/>
            <color indexed="81"/>
            <rFont val="Tahoma"/>
            <family val="2"/>
          </rPr>
          <t>acy3280:</t>
        </r>
        <r>
          <rPr>
            <sz val="8"/>
            <color indexed="81"/>
            <rFont val="Tahoma"/>
            <family val="2"/>
          </rPr>
          <t xml:space="preserve">
NOX expense Non 
Native
</t>
        </r>
      </text>
    </comment>
    <comment ref="M123"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23" authorId="1" shapeId="0">
      <text>
        <r>
          <rPr>
            <b/>
            <sz val="8"/>
            <color indexed="81"/>
            <rFont val="Tahoma"/>
            <family val="2"/>
          </rPr>
          <t>acy3280:</t>
        </r>
        <r>
          <rPr>
            <sz val="8"/>
            <color indexed="81"/>
            <rFont val="Tahoma"/>
            <family val="2"/>
          </rPr>
          <t xml:space="preserve">
NOX expense Non 
Native
</t>
        </r>
      </text>
    </comment>
    <comment ref="M124"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24" authorId="1" shapeId="0">
      <text>
        <r>
          <rPr>
            <b/>
            <sz val="8"/>
            <color indexed="81"/>
            <rFont val="Tahoma"/>
            <family val="2"/>
          </rPr>
          <t>acy3280:</t>
        </r>
        <r>
          <rPr>
            <sz val="8"/>
            <color indexed="81"/>
            <rFont val="Tahoma"/>
            <family val="2"/>
          </rPr>
          <t xml:space="preserve">
NOX expense Non 
Native
</t>
        </r>
      </text>
    </comment>
    <comment ref="L135" authorId="0" shapeId="0">
      <text>
        <r>
          <rPr>
            <b/>
            <sz val="9"/>
            <color indexed="81"/>
            <rFont val="Tahoma"/>
            <family val="2"/>
          </rPr>
          <t>Milton, Jennifer:</t>
        </r>
        <r>
          <rPr>
            <sz val="9"/>
            <color indexed="81"/>
            <rFont val="Tahoma"/>
            <family val="2"/>
          </rPr>
          <t xml:space="preserve">
Not applicable - Season ended</t>
        </r>
      </text>
    </comment>
    <comment ref="M135"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P135" authorId="0" shapeId="0">
      <text>
        <r>
          <rPr>
            <b/>
            <sz val="9"/>
            <color indexed="81"/>
            <rFont val="Tahoma"/>
            <family val="2"/>
          </rPr>
          <t>Milton, Jennifer:</t>
        </r>
        <r>
          <rPr>
            <sz val="9"/>
            <color indexed="81"/>
            <rFont val="Tahoma"/>
            <family val="2"/>
          </rPr>
          <t xml:space="preserve">
Not applicable - Season ended</t>
        </r>
      </text>
    </comment>
    <comment ref="Q135" authorId="1" shapeId="0">
      <text>
        <r>
          <rPr>
            <b/>
            <sz val="8"/>
            <color indexed="81"/>
            <rFont val="Tahoma"/>
            <family val="2"/>
          </rPr>
          <t>acy3280:</t>
        </r>
        <r>
          <rPr>
            <sz val="8"/>
            <color indexed="81"/>
            <rFont val="Tahoma"/>
            <family val="2"/>
          </rPr>
          <t xml:space="preserve">
NOX expense Non 
Native
</t>
        </r>
      </text>
    </comment>
    <comment ref="M136"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36" authorId="1" shapeId="0">
      <text>
        <r>
          <rPr>
            <b/>
            <sz val="8"/>
            <color indexed="81"/>
            <rFont val="Tahoma"/>
            <family val="2"/>
          </rPr>
          <t>acy3280:</t>
        </r>
        <r>
          <rPr>
            <sz val="8"/>
            <color indexed="81"/>
            <rFont val="Tahoma"/>
            <family val="2"/>
          </rPr>
          <t xml:space="preserve">
NOX expense Non 
Native
</t>
        </r>
      </text>
    </comment>
    <comment ref="M148"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48" authorId="1" shapeId="0">
      <text>
        <r>
          <rPr>
            <b/>
            <sz val="8"/>
            <color indexed="81"/>
            <rFont val="Tahoma"/>
            <family val="2"/>
          </rPr>
          <t>acy3280:</t>
        </r>
        <r>
          <rPr>
            <sz val="8"/>
            <color indexed="81"/>
            <rFont val="Tahoma"/>
            <family val="2"/>
          </rPr>
          <t xml:space="preserve">
NOX expense Non 
Native
</t>
        </r>
      </text>
    </comment>
    <comment ref="M149" authorId="1" shapeId="0">
      <text>
        <r>
          <rPr>
            <b/>
            <sz val="8"/>
            <color indexed="81"/>
            <rFont val="Tahoma"/>
            <family val="2"/>
          </rPr>
          <t>acy3280:</t>
        </r>
        <r>
          <rPr>
            <sz val="8"/>
            <color indexed="81"/>
            <rFont val="Tahoma"/>
            <family val="2"/>
          </rPr>
          <t xml:space="preserve">
NOX expense Native 75083/0509210/PPGK
NOX expense Non-Native 75080/0509210/PPGK
</t>
        </r>
      </text>
    </comment>
    <comment ref="Q149" authorId="1" shapeId="0">
      <text>
        <r>
          <rPr>
            <b/>
            <sz val="8"/>
            <color indexed="81"/>
            <rFont val="Tahoma"/>
            <family val="2"/>
          </rPr>
          <t>acy3280:</t>
        </r>
        <r>
          <rPr>
            <sz val="8"/>
            <color indexed="81"/>
            <rFont val="Tahoma"/>
            <family val="2"/>
          </rPr>
          <t xml:space="preserve">
NOX expense Non 
Native
</t>
        </r>
      </text>
    </comment>
  </commentList>
</comments>
</file>

<file path=xl/sharedStrings.xml><?xml version="1.0" encoding="utf-8"?>
<sst xmlns="http://schemas.openxmlformats.org/spreadsheetml/2006/main" count="6113" uniqueCount="472">
  <si>
    <t>Program(s)</t>
  </si>
  <si>
    <t xml:space="preserve"> Account Number</t>
  </si>
  <si>
    <t xml:space="preserve"> Account Name</t>
  </si>
  <si>
    <t xml:space="preserve"> Account Type</t>
  </si>
  <si>
    <t xml:space="preserve"> Allowance (Vintage Year)</t>
  </si>
  <si>
    <t xml:space="preserve"> Serial Number Start</t>
  </si>
  <si>
    <t xml:space="preserve"> Serial Number End</t>
  </si>
  <si>
    <t xml:space="preserve"> Block Totals</t>
  </si>
  <si>
    <t xml:space="preserve"> Facility ID (ORISPL)</t>
  </si>
  <si>
    <t xml:space="preserve"> Unit ID</t>
  </si>
  <si>
    <t xml:space="preserve"> State</t>
  </si>
  <si>
    <t xml:space="preserve"> EPA Region</t>
  </si>
  <si>
    <t xml:space="preserve"> NERC Region</t>
  </si>
  <si>
    <t xml:space="preserve"> Source Category</t>
  </si>
  <si>
    <t xml:space="preserve"> Operating Status</t>
  </si>
  <si>
    <t xml:space="preserve"> Owner</t>
  </si>
  <si>
    <t xml:space="preserve"> Representative (Primary)</t>
  </si>
  <si>
    <t xml:space="preserve"> Representative (Secondary)</t>
  </si>
  <si>
    <t>Jurisdiction</t>
  </si>
  <si>
    <t>ARP</t>
  </si>
  <si>
    <t>Facility Account</t>
  </si>
  <si>
    <t>Larry E Hatcher (607637)</t>
  </si>
  <si>
    <t>General Account</t>
  </si>
  <si>
    <t>Duke Energy Corporation (Owner)</t>
  </si>
  <si>
    <t>Brett Phipps (606810)</t>
  </si>
  <si>
    <t>Duke Energy Kentucky SO2 General</t>
  </si>
  <si>
    <t>006018FACLTY</t>
  </si>
  <si>
    <t>East Bend</t>
  </si>
  <si>
    <t>KY</t>
  </si>
  <si>
    <t>007158FACLTY</t>
  </si>
  <si>
    <t>Woodsdale</t>
  </si>
  <si>
    <t>Grand Total</t>
  </si>
  <si>
    <t>DEK Current Vintage - ARP</t>
  </si>
  <si>
    <t>Native</t>
  </si>
  <si>
    <t>NonNative</t>
  </si>
  <si>
    <t>..</t>
  </si>
  <si>
    <t xml:space="preserve">Account 0158150 </t>
  </si>
  <si>
    <t>JE</t>
  </si>
  <si>
    <t>Total tons</t>
  </si>
  <si>
    <t>$ per ton</t>
  </si>
  <si>
    <t>Balance</t>
  </si>
  <si>
    <t>Weighted Avg. Cost</t>
  </si>
  <si>
    <t>Consumption</t>
  </si>
  <si>
    <t>Acct 0509030</t>
  </si>
  <si>
    <t>Regulated Asset \ Liabilities</t>
  </si>
  <si>
    <t>Cumulative Tons</t>
  </si>
  <si>
    <t>Deferred $'s</t>
  </si>
  <si>
    <t>Cumulative Deferred $'s 254210 \ 254220</t>
  </si>
  <si>
    <t>WACI Deferred Gain \ Loss</t>
  </si>
  <si>
    <t>GL = 0158150</t>
  </si>
  <si>
    <t>January Allocations</t>
  </si>
  <si>
    <t xml:space="preserve">  subtotal</t>
  </si>
  <si>
    <t>January Sales</t>
  </si>
  <si>
    <t>YTD - 0509030</t>
  </si>
  <si>
    <t>MTD - 0509030</t>
  </si>
  <si>
    <t>Consumption Allocation</t>
  </si>
  <si>
    <t xml:space="preserve"> </t>
  </si>
  <si>
    <t>⌂</t>
  </si>
  <si>
    <t>0509030/75083/PPGK</t>
  </si>
  <si>
    <t>0509030/75080/RPHT</t>
  </si>
  <si>
    <t>Consumption $ to 254</t>
  </si>
  <si>
    <t>February Purchases</t>
  </si>
  <si>
    <t>February Sales</t>
  </si>
  <si>
    <t>2014 SO2 Retirement true-up</t>
  </si>
  <si>
    <t>2014 SO2 consumption true-up (tons only)</t>
  </si>
  <si>
    <t>To J/Entry</t>
  </si>
  <si>
    <t>March Purchases</t>
  </si>
  <si>
    <t>March Sales</t>
  </si>
  <si>
    <t>True-Up to Serial Report</t>
  </si>
  <si>
    <t>April Purchases</t>
  </si>
  <si>
    <t>April Sales</t>
  </si>
  <si>
    <t>May Purchases</t>
  </si>
  <si>
    <t>May Sales</t>
  </si>
  <si>
    <t>Reallocation to adjust to PACE</t>
  </si>
  <si>
    <t>June Purchases</t>
  </si>
  <si>
    <t>June Sales</t>
  </si>
  <si>
    <t>July Purchases</t>
  </si>
  <si>
    <t>2015 Transfer Conservation &amp; Renewables to DP&amp;L</t>
  </si>
  <si>
    <t>2015 MF6 Conservation &amp; Renewable Energy Allowances</t>
  </si>
  <si>
    <t>July Sales</t>
  </si>
  <si>
    <t>August Purchases</t>
  </si>
  <si>
    <t>August Sales</t>
  </si>
  <si>
    <t>To JE</t>
  </si>
  <si>
    <t>September Purchases</t>
  </si>
  <si>
    <t>September Sales</t>
  </si>
  <si>
    <t>October Purchases</t>
  </si>
  <si>
    <t>October Sales</t>
  </si>
  <si>
    <t>November Purchases</t>
  </si>
  <si>
    <t>November Sales</t>
  </si>
  <si>
    <t>December Purchases</t>
  </si>
  <si>
    <t>December Sales</t>
  </si>
  <si>
    <t>Tons</t>
  </si>
  <si>
    <t>WACI</t>
  </si>
  <si>
    <t>Total</t>
  </si>
  <si>
    <t>Total 2012 estimated consumption accrued in 2012 (from 2012 folder)</t>
  </si>
  <si>
    <t>Total 2012 estimated consumption accrued in 2013</t>
  </si>
  <si>
    <t>Total 2012 consumption accrued (Ties to PACE 12 tab)</t>
  </si>
  <si>
    <t>2012 SO2 Retirement true-up</t>
  </si>
  <si>
    <t>Sub-total</t>
  </si>
  <si>
    <t>Total 2012 compliance surrendered to EPA</t>
  </si>
  <si>
    <t xml:space="preserve">Sub-Total </t>
  </si>
  <si>
    <t>Total SO2 2012 compliance adjustment</t>
  </si>
  <si>
    <t>Balance After Compliance True-Up</t>
  </si>
  <si>
    <t xml:space="preserve">Reclass 2009 accrued in 2013 </t>
  </si>
  <si>
    <t>Subtotal Balance per Usage Support</t>
  </si>
  <si>
    <t>Accrued in 2013</t>
  </si>
  <si>
    <t>MF6 Buffer not yet returned</t>
  </si>
  <si>
    <t>Subtotal</t>
  </si>
  <si>
    <t>Balance Per Serial Report</t>
  </si>
  <si>
    <t>Difference</t>
  </si>
  <si>
    <t>January Purchases</t>
  </si>
  <si>
    <t>Calc</t>
  </si>
  <si>
    <t>February Allocations</t>
  </si>
  <si>
    <t>MidMonth PACE (S14)</t>
  </si>
  <si>
    <t>S105</t>
  </si>
  <si>
    <t>Edwardsport Pre- Comm</t>
  </si>
  <si>
    <t>Adj Compliance for prior periods</t>
  </si>
  <si>
    <t>Total Native Consumption</t>
  </si>
  <si>
    <t>Estimated</t>
  </si>
  <si>
    <t>S14 Adj</t>
  </si>
  <si>
    <t>S105 Adj</t>
  </si>
  <si>
    <t>S155 Adj</t>
  </si>
  <si>
    <t>Prior year adjustments</t>
  </si>
  <si>
    <t>PM</t>
  </si>
  <si>
    <t>Ties to Acct 0509030</t>
  </si>
  <si>
    <t>155 Day PACE (S155)</t>
  </si>
  <si>
    <t>Total Consumption</t>
  </si>
  <si>
    <t xml:space="preserve">Total Native Consumption </t>
  </si>
  <si>
    <t>Total Non-Native Consumption</t>
  </si>
  <si>
    <t>January</t>
  </si>
  <si>
    <t>February</t>
  </si>
  <si>
    <t xml:space="preserve">March </t>
  </si>
  <si>
    <t>April</t>
  </si>
  <si>
    <t>May</t>
  </si>
  <si>
    <t>June</t>
  </si>
  <si>
    <t>July</t>
  </si>
  <si>
    <t>August</t>
  </si>
  <si>
    <t>September</t>
  </si>
  <si>
    <t>October</t>
  </si>
  <si>
    <t>November</t>
  </si>
  <si>
    <t>December</t>
  </si>
  <si>
    <t>S14 Adjusted PACE</t>
  </si>
  <si>
    <t>S105 Adjusted PACE</t>
  </si>
  <si>
    <t xml:space="preserve">Business Month:  </t>
  </si>
  <si>
    <t>Run Type</t>
  </si>
  <si>
    <t xml:space="preserve">Date Performed:  </t>
  </si>
  <si>
    <t>SO2</t>
  </si>
  <si>
    <t>NOX</t>
  </si>
  <si>
    <t>NATIVE</t>
  </si>
  <si>
    <t>NON-NATIVE</t>
  </si>
  <si>
    <t>TOTALS</t>
  </si>
  <si>
    <t>Iso Unit Name</t>
  </si>
  <si>
    <t>Costs ($)</t>
  </si>
  <si>
    <t>PJM East Bend 2</t>
  </si>
  <si>
    <t>PJM Woodsdale 1</t>
  </si>
  <si>
    <t>PJM Woodsdale 2</t>
  </si>
  <si>
    <t>PJM Woodsdale 3</t>
  </si>
  <si>
    <t>PJM Woodsdale 4</t>
  </si>
  <si>
    <t>PJM Woodsdale 5</t>
  </si>
  <si>
    <t>PJM Woodsdale 6</t>
  </si>
  <si>
    <t>Totals</t>
  </si>
  <si>
    <t>Current Year EA's</t>
  </si>
  <si>
    <t>Future Vintage EA's</t>
  </si>
  <si>
    <t>Total EA's</t>
  </si>
  <si>
    <t>2016 Transfer Conservation &amp; Renewables to DP&amp;L</t>
  </si>
  <si>
    <t>2016 MF6 Conservation &amp; Renewable Energy Allowances</t>
  </si>
  <si>
    <t>Account 0158170</t>
  </si>
  <si>
    <t>EA's</t>
  </si>
  <si>
    <t>$ per ea</t>
  </si>
  <si>
    <t>Acct 0509212</t>
  </si>
  <si>
    <t>Sub-Total</t>
  </si>
  <si>
    <t>YTD</t>
  </si>
  <si>
    <t>MTD</t>
  </si>
  <si>
    <t>75083/0509212/PPGK</t>
  </si>
  <si>
    <t>75080/0509212/RPHT</t>
  </si>
  <si>
    <t>April Swaps Received</t>
  </si>
  <si>
    <t>April Swaps Given Up</t>
  </si>
  <si>
    <t>May Swaps Received</t>
  </si>
  <si>
    <t>May Swaps Given Up</t>
  </si>
  <si>
    <t>June Swaps Received</t>
  </si>
  <si>
    <t>June Swaps Given Up</t>
  </si>
  <si>
    <t>July Swaps Received</t>
  </si>
  <si>
    <t>July Swaps Given Up</t>
  </si>
  <si>
    <t>Aug Swaps Received</t>
  </si>
  <si>
    <t>Aug Swaps Given Up</t>
  </si>
  <si>
    <t>Early Reduction Credit Alloc for MF6</t>
  </si>
  <si>
    <t>Sep Swaps Received</t>
  </si>
  <si>
    <t>Sep Swaps Given Up</t>
  </si>
  <si>
    <t>Woodsdale-State Reallocations from EPA</t>
  </si>
  <si>
    <t>Oct Swaps Received</t>
  </si>
  <si>
    <t>Oct Swaps Given Up</t>
  </si>
  <si>
    <t>Nov Swaps Received</t>
  </si>
  <si>
    <t>Nov Swaps Given Up</t>
  </si>
  <si>
    <t>Dec Swaps Received</t>
  </si>
  <si>
    <t>Dec Swaps Given Up</t>
  </si>
  <si>
    <t>N/A</t>
  </si>
  <si>
    <t>NOXEAPURCH</t>
  </si>
  <si>
    <t>Reversal of Sep &amp; Oct Accruals</t>
  </si>
  <si>
    <t>EPA Reallocation from current to future vintage</t>
  </si>
  <si>
    <t>Initial Allocation from EPA for MF6</t>
  </si>
  <si>
    <t>Native - Tons</t>
  </si>
  <si>
    <t>3=1-2</t>
  </si>
  <si>
    <t>4=1-2-3</t>
  </si>
  <si>
    <t>Total
(Tie to latest PACE Rpt)</t>
  </si>
  <si>
    <t>Prior Year Adjustments</t>
  </si>
  <si>
    <t>Total Native</t>
  </si>
  <si>
    <t>Ties to Acct 0509212</t>
  </si>
  <si>
    <t>Total Non-Native</t>
  </si>
  <si>
    <t>Total Tons - Per PACE</t>
  </si>
  <si>
    <t>Duke Energy Kentucky NOx Ozone Season Account</t>
  </si>
  <si>
    <t>Account 0158183</t>
  </si>
  <si>
    <t>Acct 0509210</t>
  </si>
  <si>
    <t>Transfer initial EPA alloc to DPL</t>
  </si>
  <si>
    <t>75083/0509210/PPGK</t>
  </si>
  <si>
    <t>75080/0509210/RPHT</t>
  </si>
  <si>
    <t>GL = 0158183</t>
  </si>
  <si>
    <t xml:space="preserve">Initial allocations </t>
  </si>
  <si>
    <t>MF6-2012 Vintage New Unit Set-Aside</t>
  </si>
  <si>
    <t>MF6-2013 Vintage New Unit Set-Aside</t>
  </si>
  <si>
    <t>State Reallocations</t>
  </si>
  <si>
    <t>EPA Allocations</t>
  </si>
  <si>
    <t>Sept Accrual Reversal</t>
  </si>
  <si>
    <t>S55</t>
  </si>
  <si>
    <t>S55 Adj</t>
  </si>
  <si>
    <t>Prior Yr Adj's</t>
  </si>
  <si>
    <t>Duke Energy Kentucky S- NOx Consumption per PACE / DMA</t>
  </si>
  <si>
    <t>PACE Reports from the PACE Group</t>
  </si>
  <si>
    <t>S14 Report - Prior Month Consumption</t>
  </si>
  <si>
    <t>DEK</t>
  </si>
  <si>
    <t>Purchases</t>
  </si>
  <si>
    <t>Dollars</t>
  </si>
  <si>
    <t>Current Month Estimate -  PACE</t>
  </si>
  <si>
    <t>Estimated Consumed</t>
  </si>
  <si>
    <t>March Est. Consumption</t>
  </si>
  <si>
    <t>April Est. Consumption</t>
  </si>
  <si>
    <t>May Est. Consumption</t>
  </si>
  <si>
    <t>June Est. Consumption</t>
  </si>
  <si>
    <t>July Est. Consumption</t>
  </si>
  <si>
    <t>August Est. Consumption</t>
  </si>
  <si>
    <t>September Est. Consumption</t>
  </si>
  <si>
    <t>October Est. Consumption</t>
  </si>
  <si>
    <t>November Est. Consumption</t>
  </si>
  <si>
    <t>December Est. Consumption</t>
  </si>
  <si>
    <t>Native tons</t>
  </si>
  <si>
    <t>Native - $</t>
  </si>
  <si>
    <t>Native - Cost Per Ton</t>
  </si>
  <si>
    <t>Feb est. Consumption</t>
  </si>
  <si>
    <t>August Est Consumption</t>
  </si>
  <si>
    <t>Native - Cost per Ton</t>
  </si>
  <si>
    <t>July Est Consumption</t>
  </si>
  <si>
    <t>September Est Consumption</t>
  </si>
  <si>
    <t>October Est Consumption</t>
  </si>
  <si>
    <t>Non - Native tons</t>
  </si>
  <si>
    <t>NonNative - $</t>
  </si>
  <si>
    <t>NonNative - Cost Per Ton</t>
  </si>
  <si>
    <t>Total Tons</t>
  </si>
  <si>
    <t>Total $</t>
  </si>
  <si>
    <t>Total Cost per ton</t>
  </si>
  <si>
    <t xml:space="preserve"> Native - $     
</t>
  </si>
  <si>
    <t>Total $ - Booked</t>
  </si>
  <si>
    <t>Total Cost per Ton</t>
  </si>
  <si>
    <t>Duke Energy Kentucky NOx Annual Account</t>
  </si>
  <si>
    <t>Swap</t>
  </si>
  <si>
    <t>Est. Report - Current Month Estimate</t>
  </si>
  <si>
    <t>Allocation from the EPA</t>
  </si>
  <si>
    <t>Total Future Vintage</t>
  </si>
  <si>
    <t>EPA Allocation</t>
  </si>
  <si>
    <t>EACONSUME</t>
  </si>
  <si>
    <t>NA</t>
  </si>
  <si>
    <t>Total Native Accrued</t>
  </si>
  <si>
    <t>Total Nnative Accreued</t>
  </si>
  <si>
    <t>% Nnative - per PACE</t>
  </si>
  <si>
    <t>% Native - per PACE</t>
  </si>
  <si>
    <t>EPA Compliance - East bend</t>
  </si>
  <si>
    <t>Amount Under-accrued (tons)</t>
  </si>
  <si>
    <t>Under-accrued (tons)  - Native</t>
  </si>
  <si>
    <t>WACC</t>
  </si>
  <si>
    <t>Amount of true-up - Native</t>
  </si>
  <si>
    <t>Under-accrued (tons)  - NNative</t>
  </si>
  <si>
    <t>Amount of true-up -NNative</t>
  </si>
  <si>
    <t>Consumption $ to 254220; Change Sign for 254210</t>
  </si>
  <si>
    <t>Source: EPA Allowance Detail Report from EPA website</t>
  </si>
  <si>
    <t>Nov</t>
  </si>
  <si>
    <t>Feb</t>
  </si>
  <si>
    <t>V2017 EA's (1 EA = 1 ton)</t>
  </si>
  <si>
    <t>PACE S15 Adj - Dec PY</t>
  </si>
  <si>
    <t>PACE S105 Adj - Sept PY</t>
  </si>
  <si>
    <t>Jan CY est. Consumption</t>
  </si>
  <si>
    <t>PACE S105 Adj - Oct PY</t>
  </si>
  <si>
    <t>PACE S105 Adj - Nov PY</t>
  </si>
  <si>
    <t>PY SO2 consumption true-up (tons only)</t>
  </si>
  <si>
    <t>PACE S105 Adj - Dec PY</t>
  </si>
  <si>
    <t>PACE S105 Adj - Jan CY</t>
  </si>
  <si>
    <t>PACE S105 Adj - Feb CY</t>
  </si>
  <si>
    <t>PACE S105 Adj - Apr CY</t>
  </si>
  <si>
    <t>PACE S105 Adj - May CY</t>
  </si>
  <si>
    <t>PACE S105 Adj - June CY</t>
  </si>
  <si>
    <t>PACE S105 Adj - July CY</t>
  </si>
  <si>
    <t>PACE S105 Adj - Aug CY</t>
  </si>
  <si>
    <t>PACE Adj - Dec PY</t>
  </si>
  <si>
    <t>PACE Adj - Sep PY</t>
  </si>
  <si>
    <t xml:space="preserve">Feb CY est. consumption
</t>
  </si>
  <si>
    <t>PACE Adj - Jan CY</t>
  </si>
  <si>
    <t>PACE Adj - Oct PY</t>
  </si>
  <si>
    <t xml:space="preserve">PACE Adj - Feb CY </t>
  </si>
  <si>
    <t>PACE Adj - Nov PY</t>
  </si>
  <si>
    <t>PACE Adj - Mar CY</t>
  </si>
  <si>
    <t>PACE Adj - Apr CY</t>
  </si>
  <si>
    <t>PACE Adj - May CY</t>
  </si>
  <si>
    <t>PACE Adj - Feb CY</t>
  </si>
  <si>
    <t>PACE Adj - June CY</t>
  </si>
  <si>
    <t>PACE Adj - July CY</t>
  </si>
  <si>
    <t>PACE Adj - Aug CY</t>
  </si>
  <si>
    <t>PACE Adj - Sep CY</t>
  </si>
  <si>
    <t>PACE Adj - Jun CY</t>
  </si>
  <si>
    <t xml:space="preserve">PACE Adj - Oct CY </t>
  </si>
  <si>
    <t>PACE Adj - Jul CY</t>
  </si>
  <si>
    <t>PACE Adj - Nov CY</t>
  </si>
  <si>
    <t>CSOSG2</t>
  </si>
  <si>
    <t>CSSO2G1</t>
  </si>
  <si>
    <t>CSNOX</t>
  </si>
  <si>
    <t>Total Current Vintage</t>
  </si>
  <si>
    <t>From F</t>
  </si>
  <si>
    <t>Balance @ 4/30</t>
  </si>
  <si>
    <t>Balance @ 3/31</t>
  </si>
  <si>
    <t>Balance @ 2/28</t>
  </si>
  <si>
    <t>PACE S15 - Jan CY Consumption</t>
  </si>
  <si>
    <t>PACE S15 - Feb CY Consumption</t>
  </si>
  <si>
    <t>PACE S15 - Mar CY Consumption</t>
  </si>
  <si>
    <t>EPA Compliance TU for PY</t>
  </si>
  <si>
    <t>Jan</t>
  </si>
  <si>
    <t>Mar</t>
  </si>
  <si>
    <t>Apr</t>
  </si>
  <si>
    <t>Jun</t>
  </si>
  <si>
    <t>Jul</t>
  </si>
  <si>
    <t>Aug</t>
  </si>
  <si>
    <t>Sep</t>
  </si>
  <si>
    <t>Oct</t>
  </si>
  <si>
    <t>Dec</t>
  </si>
  <si>
    <t>Mar PY</t>
  </si>
  <si>
    <t>Compliance Adj - PY</t>
  </si>
  <si>
    <t>Balance @ 1/31</t>
  </si>
  <si>
    <t>Balance @ 5/31</t>
  </si>
  <si>
    <t>Balance @ 6/30</t>
  </si>
  <si>
    <t>Balance @ 7/31</t>
  </si>
  <si>
    <t>Balance @ 8/31</t>
  </si>
  <si>
    <t>Balance @ 9/30</t>
  </si>
  <si>
    <t>Balance @ 10/31</t>
  </si>
  <si>
    <t>Balance @ 11/30</t>
  </si>
  <si>
    <t>Balance @ 12/31</t>
  </si>
  <si>
    <t>PY Retirement True-up</t>
  </si>
  <si>
    <t>PACE S15 - May CY Consumption</t>
  </si>
  <si>
    <t>PACE S15 - June CY Consumption</t>
  </si>
  <si>
    <t>PACE S105 Adj - Mar CY</t>
  </si>
  <si>
    <t>PACE S15 - July CY Consumption</t>
  </si>
  <si>
    <t>PACE S15 - Aug CY Consumption</t>
  </si>
  <si>
    <t>PACE S15 - Oct CY Consumption</t>
  </si>
  <si>
    <t xml:space="preserve">Balance @ 11/30 </t>
  </si>
  <si>
    <t>PACE S15 - Nov CY Consumption</t>
  </si>
  <si>
    <t>PACE S15  - Apr  CY Consumption</t>
  </si>
  <si>
    <t>PACE S15 - Sept CY Consumption</t>
  </si>
  <si>
    <t>EPA Additional Allocation</t>
  </si>
  <si>
    <t>Transfer from MF6 Correction</t>
  </si>
  <si>
    <t>Transfer From MF6 correction</t>
  </si>
  <si>
    <t>EPA Removal of CSAPR EA's</t>
  </si>
  <si>
    <t>EPA Reissuance of CSOSG2 EA's</t>
  </si>
  <si>
    <t>Jan CY Est. Consumption</t>
  </si>
  <si>
    <r>
      <rPr>
        <b/>
        <sz val="12"/>
        <color rgb="FFFF0000"/>
        <rFont val="Arial"/>
        <family val="2"/>
      </rPr>
      <t>Purpose:</t>
    </r>
    <r>
      <rPr>
        <sz val="12"/>
        <rFont val="Arial"/>
        <family val="2"/>
      </rPr>
      <t xml:space="preserve"> To show the PACE reports obtained from the websites listed below which are used to populate the PACE Input tab.  PACE Reports are compiled by Cathy Haley.</t>
    </r>
  </si>
  <si>
    <t>S105 Report - Four Month True-up Consumption</t>
  </si>
  <si>
    <t>CSNOx - A</t>
  </si>
  <si>
    <t>CSSNOx - S</t>
  </si>
  <si>
    <t>DEK -  Current Vintage - CSNOX</t>
  </si>
  <si>
    <t>DEK Current Vintage CSSO2G1</t>
  </si>
  <si>
    <t>SO2 - ARP &amp; CSSO2</t>
  </si>
  <si>
    <t>SO2 Retirement true-up</t>
  </si>
  <si>
    <t>SO2 consumption true-up (tons only)</t>
  </si>
  <si>
    <t>ES FORM 2.30</t>
  </si>
  <si>
    <t>Inventory and Expense of Emission Allowances</t>
  </si>
  <si>
    <r>
      <t>Total SO</t>
    </r>
    <r>
      <rPr>
        <b/>
        <vertAlign val="subscript"/>
        <sz val="10"/>
        <color theme="1"/>
        <rFont val="Arial"/>
        <family val="2"/>
      </rPr>
      <t>2</t>
    </r>
    <r>
      <rPr>
        <b/>
        <sz val="10"/>
        <color theme="1"/>
        <rFont val="Arial"/>
        <family val="2"/>
      </rPr>
      <t xml:space="preserve"> and NOx Emission Allowances</t>
    </r>
  </si>
  <si>
    <t>Beginning</t>
  </si>
  <si>
    <t>Allocations /</t>
  </si>
  <si>
    <t>Ending</t>
  </si>
  <si>
    <t>Inventory</t>
  </si>
  <si>
    <t>Utilized</t>
  </si>
  <si>
    <t>Sold</t>
  </si>
  <si>
    <t>Quantity</t>
  </si>
  <si>
    <t>$/Allowance</t>
  </si>
  <si>
    <t>Total Emission Allowances</t>
  </si>
  <si>
    <t>NOx Allowances - Annual</t>
  </si>
  <si>
    <t>NOx Allowances - Seasonal</t>
  </si>
  <si>
    <t>Compliance 2017</t>
  </si>
  <si>
    <t>PY File</t>
  </si>
  <si>
    <t>Total Native Accrued in CY</t>
  </si>
  <si>
    <t>Non-Native - $</t>
  </si>
  <si>
    <t>Non-Native - Cost Per Ton</t>
  </si>
  <si>
    <t>Total NNative Accrued in CY</t>
  </si>
  <si>
    <t>Total Accrued - 2017</t>
  </si>
  <si>
    <t>Total EA's accrued for in 2017</t>
  </si>
  <si>
    <t>Amount Under(Over)-accrued (tons)</t>
  </si>
  <si>
    <t xml:space="preserve">Transfer from Miami Fort  </t>
  </si>
  <si>
    <t>Sum of PY amounts above</t>
  </si>
  <si>
    <t>S14</t>
  </si>
  <si>
    <t>EPA Allocation of EA's</t>
  </si>
  <si>
    <t>Adjustment To True-up to EPA</t>
  </si>
  <si>
    <t>True-up adjustment to EPA Report</t>
  </si>
  <si>
    <t>MC</t>
  </si>
  <si>
    <r>
      <rPr>
        <b/>
        <sz val="14"/>
        <color rgb="FFFF0000"/>
        <rFont val="Calibri"/>
        <family val="2"/>
      </rPr>
      <t>Purpose:</t>
    </r>
    <r>
      <rPr>
        <sz val="14"/>
        <color theme="1"/>
        <rFont val="Calibri"/>
        <family val="2"/>
        <scheme val="minor"/>
      </rPr>
      <t xml:space="preserve"> This tab presents the EA tonage used per the PACE Report received from Cathy Haley within Transaction Costing.  This file serves as an input file to the related PACE Reports, which further populate the Recon tabs.</t>
    </r>
  </si>
  <si>
    <r>
      <rPr>
        <b/>
        <sz val="10"/>
        <color rgb="FFFF0000"/>
        <rFont val="Arial"/>
        <family val="2"/>
      </rPr>
      <t>Purpose:</t>
    </r>
    <r>
      <rPr>
        <b/>
        <sz val="10"/>
        <rFont val="Arial"/>
        <family val="2"/>
      </rPr>
      <t xml:space="preserve"> </t>
    </r>
    <r>
      <rPr>
        <sz val="10"/>
        <rFont val="Arial"/>
        <family val="2"/>
      </rPr>
      <t xml:space="preserve">This tab displays the current month's estimated consumption in tons per PACE reports prepared by Cathy Haley, as well as the true-up amounts from prior months per those adjusted PACE Reports.
</t>
    </r>
    <r>
      <rPr>
        <b/>
        <sz val="10"/>
        <color rgb="FFFF0000"/>
        <rFont val="Arial"/>
        <family val="2"/>
      </rPr>
      <t>Procedure</t>
    </r>
    <r>
      <rPr>
        <sz val="10"/>
        <rFont val="Arial"/>
        <family val="2"/>
      </rPr>
      <t>: Native and Non-Native tonnage is being pulled from the Pace Summary tab for the Current Month and Prior Months.  Prior month numbers are Calcs of the prior months true-up per the respective month's adjusted PACE reports, less the estimated consumption for that respective month. The tonnage amount is then used on tab F for Native and for Non-Native in order to arrive at the consumption expense.</t>
    </r>
  </si>
  <si>
    <t>Non-Native - Tons</t>
  </si>
  <si>
    <r>
      <rPr>
        <b/>
        <sz val="10"/>
        <color rgb="FFFF0000"/>
        <rFont val="Arial"/>
        <family val="2"/>
      </rPr>
      <t>Purpose:</t>
    </r>
    <r>
      <rPr>
        <b/>
        <sz val="10"/>
        <rFont val="Arial"/>
        <family val="2"/>
      </rPr>
      <t xml:space="preserve"> </t>
    </r>
    <r>
      <rPr>
        <sz val="10"/>
        <rFont val="Arial"/>
        <family val="2"/>
      </rPr>
      <t xml:space="preserve">This tab displays the current's month estimated consumption in tons per PACE reports prepared by Cathy Haley, as well as the true-up amounts from prior months per those adjusted PACE Reports.
</t>
    </r>
    <r>
      <rPr>
        <b/>
        <sz val="10"/>
        <color rgb="FFFF0000"/>
        <rFont val="Arial"/>
        <family val="2"/>
      </rPr>
      <t>Procedure</t>
    </r>
    <r>
      <rPr>
        <sz val="10"/>
        <rFont val="Arial"/>
        <family val="2"/>
      </rPr>
      <t>: Native and Non-Native tonnage is being pulled from the Pace Summary tab for the Current Month and Prior Months.  Prior month numbers are Calcs of the prior months true-up per the respective month's adjusted PACE reports, less the estimated consumption for that respective month. The tonnage amount is then used on tab C for Native and for Non-Native in order to arrive at the consumption expense.</t>
    </r>
  </si>
  <si>
    <t>Balance @ 12/31/18</t>
  </si>
  <si>
    <t>2019 Current Inventory</t>
  </si>
  <si>
    <t>Balance @ 1/31/19</t>
  </si>
  <si>
    <t>Balance @ 12/31/18 (Reclassed to current year)</t>
  </si>
  <si>
    <t>DEK SO2 PACE 2019 (ARP)</t>
  </si>
  <si>
    <t>DEK CSSO2G1 PACE 2019</t>
  </si>
  <si>
    <t>2018 Compliance Adjustment</t>
  </si>
  <si>
    <t>2018 Compliance Adj. Correction</t>
  </si>
  <si>
    <t>DEK CSNOX Annual NOX - PACE '19</t>
  </si>
  <si>
    <t>Transfer of EA's to MF6 Joint Owners for 2018 Compliance</t>
  </si>
  <si>
    <t>2018 Annual NOx Retirement True-up</t>
  </si>
  <si>
    <t>Year</t>
  </si>
  <si>
    <t>Amount</t>
  </si>
  <si>
    <t xml:space="preserve">MF6 Private Transfer to DEK </t>
  </si>
  <si>
    <t>Transfer of EA's to MF6 Joint Owners for Compliance</t>
  </si>
  <si>
    <t>Transfer of EA's from MF6 Joint Owners for Compliance</t>
  </si>
  <si>
    <t>CSNOx - Annual</t>
  </si>
  <si>
    <t>CSSNOx - Seasonal</t>
  </si>
  <si>
    <t>June Est Consumption</t>
  </si>
  <si>
    <t>May Est Consumption</t>
  </si>
  <si>
    <t>April Est Consumption</t>
  </si>
  <si>
    <t>March Est Consumption</t>
  </si>
  <si>
    <t>February Est Consumption</t>
  </si>
  <si>
    <t>January Est Consumption</t>
  </si>
  <si>
    <t xml:space="preserve">PACE Adj S14 - July CY </t>
  </si>
  <si>
    <t xml:space="preserve">PACE Adj S105 - April CY </t>
  </si>
  <si>
    <t xml:space="preserve">PACE Adj S14 - August CY </t>
  </si>
  <si>
    <t>PACE Adj S105 - May CY</t>
  </si>
  <si>
    <t>PACE Adj S14 - June CY</t>
  </si>
  <si>
    <t>PACE Adj S105 - March CY</t>
  </si>
  <si>
    <t>PACE Adj S14 - May CY</t>
  </si>
  <si>
    <t>PACE Adj S105 - Feb CY</t>
  </si>
  <si>
    <t xml:space="preserve">PACE Adj S14 - April CY </t>
  </si>
  <si>
    <t>PACE Adj S105 - Jan CY</t>
  </si>
  <si>
    <t>PACE Adj S14 - March CY</t>
  </si>
  <si>
    <t>PACE Adj S105 - Dec PY</t>
  </si>
  <si>
    <t>PACE Adj S14 - Feb CY</t>
  </si>
  <si>
    <t>PACE Adj S105 - Nov PY</t>
  </si>
  <si>
    <t>PACE Adj S14 - Jan CY</t>
  </si>
  <si>
    <t>PACE Adj S105 - Oct PY</t>
  </si>
  <si>
    <t>PACE Adj S105 - Sept PY</t>
  </si>
  <si>
    <t>PACE Adj S14 - Dec PY</t>
  </si>
  <si>
    <t xml:space="preserve">PACE Adj S14 - Sept CY </t>
  </si>
  <si>
    <t>PACE Adj S105 - June CY</t>
  </si>
  <si>
    <t>November Est Consumption</t>
  </si>
  <si>
    <t xml:space="preserve">PACE Adj S14 - Oct CY </t>
  </si>
  <si>
    <t>PACE Adj S105 - July CY</t>
  </si>
  <si>
    <t>December Est Consumption</t>
  </si>
  <si>
    <t xml:space="preserve">PACE Adj S14 - Nov CY </t>
  </si>
  <si>
    <t>PACE Adj S105 - Aug CY</t>
  </si>
  <si>
    <t>Duke Energy Kentucky - Current Vintage Year - CSNOXOS (Seasonal NOx)</t>
  </si>
  <si>
    <t>For the Expense Month Ending September 2019</t>
  </si>
  <si>
    <t>DUKE ENERGY KENTUCKY, INC.</t>
  </si>
  <si>
    <t>ENVIRONMENTAL SURCHARGE REPORT</t>
  </si>
  <si>
    <t>For the Expense Month Ending April 2019</t>
  </si>
  <si>
    <r>
      <t>SO</t>
    </r>
    <r>
      <rPr>
        <b/>
        <u/>
        <vertAlign val="subscript"/>
        <sz val="10"/>
        <color theme="1"/>
        <rFont val="Arial"/>
        <family val="2"/>
      </rPr>
      <t>2</t>
    </r>
    <r>
      <rPr>
        <b/>
        <u/>
        <sz val="10"/>
        <color theme="1"/>
        <rFont val="Arial"/>
        <family val="2"/>
      </rPr>
      <t xml:space="preserve"> Allowances - Acid Rain Program (a)</t>
    </r>
  </si>
  <si>
    <t>(a) Note: The SO2 Allowances exclude the CSSO2G1 Program Allowances as there is no dollar value associated with this program inventory.  Thus, there is no expense booked to the ledger as a result of the program.</t>
  </si>
  <si>
    <t>For the Expense Month Ending May 2019</t>
  </si>
  <si>
    <t>For the Expense Month Ending June 2019</t>
  </si>
  <si>
    <t>For the Expense Month Ending July 2019</t>
  </si>
  <si>
    <t>For the Expense Month Ending August 2019</t>
  </si>
  <si>
    <t>Transfer from Miami Fort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</si>
</sst>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 ;[Red]\(#,##0.00\)"/>
    <numFmt numFmtId="166" formatCode="0.000%"/>
    <numFmt numFmtId="167" formatCode="&quot;$&quot;#,##0\ ;\(&quot;$&quot;#,##0\)"/>
    <numFmt numFmtId="168" formatCode="m/d"/>
    <numFmt numFmtId="169" formatCode="0.000000000%"/>
    <numFmt numFmtId="170" formatCode="_(* #,##0.000000_);_(* \(#,##0.000000\);_(* &quot;-&quot;??_);_(@_)"/>
    <numFmt numFmtId="171" formatCode="_(&quot;$&quot;* #,##0_);_(&quot;$&quot;* \(#,##0\);_(&quot;$&quot;* &quot;-&quot;??_);_(@_)"/>
    <numFmt numFmtId="172" formatCode="#,##0.00&quot; $&quot;;\-#,##0.00&quot; $&quot;"/>
    <numFmt numFmtId="173" formatCode="0.000000_)"/>
    <numFmt numFmtId="174" formatCode="mm/dd/yy_)"/>
    <numFmt numFmtId="175" formatCode="0.00_)"/>
    <numFmt numFmtId="176" formatCode="[$-409]mmmm\ d\,\ yyyy;@"/>
    <numFmt numFmtId="177" formatCode="#,##0_ ;[Red]\(#,##0\)\ "/>
    <numFmt numFmtId="178" formatCode="General_)"/>
    <numFmt numFmtId="179" formatCode="0.00000000%"/>
    <numFmt numFmtId="180" formatCode="_(* #,##0.00000_);_(* \(#,##0.00000\);_(* &quot;-&quot;??_);_(@_)"/>
    <numFmt numFmtId="181" formatCode="_-* #,##0_-;\-* #,##0_-;_-* &quot;-&quot;_-;_-@_-"/>
    <numFmt numFmtId="182" formatCode="_-* #,##0.00_-;\-* #,##0.00_-;_-* &quot;-&quot;??_-;_-@_-"/>
    <numFmt numFmtId="183" formatCode="_([$$-409]* #,##0.00_);_([$$-409]* \(#,##0.00\);_([$$-409]* &quot;-&quot;??_);_(@_)"/>
    <numFmt numFmtId="184" formatCode="[$-409]mmm\-yy;@"/>
    <numFmt numFmtId="185" formatCode="mmmm\ d\,\ yyyy"/>
    <numFmt numFmtId="186" formatCode="&quot;$&quot;#,##0.00"/>
    <numFmt numFmtId="187" formatCode="#,##0.000_);\(#,##0.000\)"/>
    <numFmt numFmtId="188" formatCode="mmmm\ yyyy"/>
    <numFmt numFmtId="189" formatCode="_(&quot;$&quot;* #,##0.00_);_(&quot;$&quot;* \(#,##0.00\);_(&quot;$&quot;* &quot;-&quot;_);_(@_)"/>
    <numFmt numFmtId="190" formatCode="#,##0.0_);\(#,##0.0\)"/>
    <numFmt numFmtId="191" formatCode="_ * #,##0_ ;_ * \-#,##0_ ;_ * &quot;-&quot;_ ;_ @_ "/>
    <numFmt numFmtId="192" formatCode="#,##0.0\ \ \ _);\(#,##0.0\)"/>
    <numFmt numFmtId="193" formatCode="0.000_)"/>
    <numFmt numFmtId="194" formatCode="0.0_);\(0.0\)"/>
    <numFmt numFmtId="195" formatCode="#."/>
    <numFmt numFmtId="196" formatCode="_ [$€-2]\ * #,##0.00_ ;_ [$€-2]\ * \-#,##0.00_ ;_ [$€-2]\ * &quot;-&quot;??_ "/>
    <numFmt numFmtId="197" formatCode="_([$€-2]* #,##0.00_);_([$€-2]* \(#,##0.00\);_([$€-2]* &quot;-&quot;??_)"/>
    <numFmt numFmtId="198" formatCode="_-* #,##0.0_-;\-* #,##0.0_-;_-* &quot;-&quot;??_-;_-@_-"/>
    <numFmt numFmtId="199" formatCode="dd\-mmm\-yy_)"/>
    <numFmt numFmtId="200" formatCode="_-&quot;$&quot;* #,##0.00_-;\-&quot;$&quot;* #,##0.00_-;_-&quot;$&quot;* &quot;-&quot;??_-;_-@_-"/>
    <numFmt numFmtId="201" formatCode="0.0%"/>
    <numFmt numFmtId="202" formatCode="_-#,##0&quot; years&quot;"/>
    <numFmt numFmtId="203" formatCode="_(&quot;$&quot;* #,##0.000000_);_(&quot;$&quot;* \(#,##0.000000\);_(&quot;$&quot;* &quot;-&quot;_);_(@_)"/>
  </numFmts>
  <fonts count="175">
    <font>
      <sz val="11"/>
      <color theme="1"/>
      <name val="Calibri"/>
      <family val="2"/>
      <scheme val="minor"/>
    </font>
    <font>
      <sz val="10"/>
      <color theme="1"/>
      <name val="Arial"/>
      <family val="2"/>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9"/>
      <color indexed="81"/>
      <name val="Tahoma"/>
      <family val="2"/>
    </font>
    <font>
      <b/>
      <sz val="9"/>
      <color indexed="81"/>
      <name val="Tahoma"/>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2"/>
      <color theme="0"/>
      <name val="Arial"/>
      <family val="2"/>
    </font>
    <font>
      <b/>
      <sz val="10"/>
      <color theme="0"/>
      <name val="Arial"/>
      <family val="2"/>
    </font>
    <font>
      <sz val="10"/>
      <color theme="0"/>
      <name val="Arial"/>
      <family val="2"/>
    </font>
    <font>
      <b/>
      <sz val="10"/>
      <name val="Arial"/>
      <family val="2"/>
    </font>
    <font>
      <b/>
      <sz val="10"/>
      <color rgb="FFFF0000"/>
      <name val="Arial"/>
      <family val="2"/>
    </font>
    <font>
      <sz val="10"/>
      <color indexed="12"/>
      <name val="Arial"/>
      <family val="2"/>
    </font>
    <font>
      <b/>
      <sz val="12"/>
      <color rgb="FF0000FF"/>
      <name val="Arial"/>
      <family val="2"/>
    </font>
    <font>
      <b/>
      <sz val="10"/>
      <color rgb="FF0000FF"/>
      <name val="Arial"/>
      <family val="2"/>
    </font>
    <font>
      <sz val="10"/>
      <color rgb="FF0000FF"/>
      <name val="Arial"/>
      <family val="2"/>
    </font>
    <font>
      <sz val="10"/>
      <color rgb="FFFF0000"/>
      <name val="Arial"/>
      <family val="2"/>
    </font>
    <font>
      <b/>
      <sz val="10"/>
      <color rgb="FF008000"/>
      <name val="Arial"/>
      <family val="2"/>
    </font>
    <font>
      <sz val="12"/>
      <name val="Arial"/>
      <family val="2"/>
    </font>
    <font>
      <b/>
      <sz val="12"/>
      <color rgb="FFFF0000"/>
      <name val="Arial"/>
      <family val="2"/>
    </font>
    <font>
      <sz val="16"/>
      <name val="Arial"/>
      <family val="2"/>
    </font>
    <font>
      <b/>
      <sz val="8"/>
      <color indexed="81"/>
      <name val="Tahoma"/>
      <family val="2"/>
    </font>
    <font>
      <sz val="8"/>
      <color indexed="81"/>
      <name val="Tahoma"/>
      <family val="2"/>
    </font>
    <font>
      <sz val="10"/>
      <color indexed="8"/>
      <name val="Book Antiqua"/>
      <family val="1"/>
    </font>
    <font>
      <sz val="11"/>
      <color indexed="8"/>
      <name val="Arial"/>
      <family val="2"/>
    </font>
    <font>
      <b/>
      <sz val="12"/>
      <color indexed="9"/>
      <name val="Times New Roman"/>
      <family val="1"/>
    </font>
    <font>
      <sz val="10"/>
      <name val="Courier"/>
      <family val="3"/>
    </font>
    <font>
      <b/>
      <sz val="10"/>
      <name val="MS Sans Serif"/>
      <family val="2"/>
    </font>
    <font>
      <sz val="8"/>
      <name val="Arial"/>
      <family val="2"/>
    </font>
    <font>
      <sz val="11"/>
      <name val="Tms Rmn"/>
      <family val="1"/>
    </font>
    <font>
      <sz val="11"/>
      <color theme="1"/>
      <name val="Arial"/>
      <family val="2"/>
    </font>
    <font>
      <b/>
      <sz val="10"/>
      <color indexed="10"/>
      <name val="Arial"/>
      <family val="2"/>
    </font>
    <font>
      <sz val="12"/>
      <color indexed="12"/>
      <name val="SWISS"/>
      <family val="2"/>
    </font>
    <font>
      <b/>
      <u/>
      <sz val="11"/>
      <color indexed="37"/>
      <name val="Arial"/>
      <family val="2"/>
    </font>
    <font>
      <b/>
      <sz val="12"/>
      <name val="Arial"/>
      <family val="2"/>
    </font>
    <font>
      <b/>
      <sz val="18"/>
      <name val="Arial"/>
      <family val="2"/>
    </font>
    <font>
      <sz val="12"/>
      <color indexed="8"/>
      <name val="Arial"/>
      <family val="2"/>
    </font>
    <font>
      <b/>
      <i/>
      <sz val="12"/>
      <color indexed="57"/>
      <name val="Swiss"/>
      <family val="2"/>
    </font>
    <font>
      <sz val="11"/>
      <color indexed="32"/>
      <name val="Arial"/>
      <family val="2"/>
    </font>
    <font>
      <b/>
      <sz val="12"/>
      <name val="Swiss"/>
      <family val="2"/>
    </font>
    <font>
      <b/>
      <sz val="11"/>
      <color indexed="18"/>
      <name val="Arial"/>
      <family val="2"/>
    </font>
    <font>
      <sz val="10"/>
      <color indexed="56"/>
      <name val="Courier"/>
      <family val="3"/>
    </font>
    <font>
      <sz val="11"/>
      <color indexed="16"/>
      <name val="Arial"/>
      <family val="2"/>
    </font>
    <font>
      <i/>
      <sz val="12"/>
      <color indexed="38"/>
      <name val="Swiss"/>
      <family val="2"/>
    </font>
    <font>
      <sz val="7"/>
      <name val="Small Fonts"/>
      <family val="2"/>
    </font>
    <font>
      <b/>
      <i/>
      <sz val="16"/>
      <name val="Helv"/>
    </font>
    <font>
      <sz val="11"/>
      <color rgb="FF000000"/>
      <name val="Calibri"/>
      <family val="2"/>
      <scheme val="minor"/>
    </font>
    <font>
      <sz val="10"/>
      <name val="MS Sans Serif"/>
      <family val="2"/>
    </font>
    <font>
      <sz val="8"/>
      <name val="Comic Sans MS"/>
      <family val="4"/>
    </font>
    <font>
      <b/>
      <sz val="11"/>
      <color indexed="16"/>
      <name val="Times New Roman"/>
      <family val="1"/>
    </font>
    <font>
      <b/>
      <sz val="10"/>
      <name val="Book Antiqua"/>
      <family val="1"/>
    </font>
    <font>
      <sz val="10"/>
      <color indexed="18"/>
      <name val="Times New Roman"/>
      <family val="1"/>
    </font>
    <font>
      <b/>
      <i/>
      <sz val="10"/>
      <color indexed="38"/>
      <name val="Arial"/>
      <family val="2"/>
    </font>
    <font>
      <b/>
      <sz val="12"/>
      <color indexed="38"/>
      <name val="Swiss"/>
      <family val="2"/>
    </font>
    <font>
      <i/>
      <sz val="10"/>
      <name val="MS Sans Serif"/>
      <family val="2"/>
    </font>
    <font>
      <b/>
      <sz val="14"/>
      <color indexed="8"/>
      <name val="Helv"/>
    </font>
    <font>
      <b/>
      <sz val="12"/>
      <color indexed="18"/>
      <name val="Arial"/>
      <family val="2"/>
    </font>
    <font>
      <sz val="11"/>
      <name val="Book Antiqua"/>
      <family val="1"/>
    </font>
    <font>
      <i/>
      <sz val="12"/>
      <color indexed="50"/>
      <name val="Arial"/>
      <family val="2"/>
    </font>
    <font>
      <sz val="12"/>
      <color indexed="8"/>
      <name val="Arial MT"/>
    </font>
    <font>
      <sz val="8"/>
      <color indexed="12"/>
      <name val="Arial"/>
      <family val="2"/>
    </font>
    <font>
      <u/>
      <sz val="8.4"/>
      <color indexed="12"/>
      <name val="Arial"/>
      <family val="2"/>
    </font>
    <font>
      <b/>
      <sz val="14"/>
      <color theme="0"/>
      <name val="Arial"/>
      <family val="2"/>
    </font>
    <font>
      <b/>
      <sz val="11"/>
      <name val="Arial"/>
      <family val="2"/>
    </font>
    <font>
      <b/>
      <sz val="11"/>
      <color rgb="FF008000"/>
      <name val="Arial"/>
      <family val="2"/>
    </font>
    <font>
      <b/>
      <sz val="10"/>
      <color rgb="FFFF0000"/>
      <name val="Calibri"/>
      <family val="2"/>
    </font>
    <font>
      <b/>
      <u/>
      <sz val="10"/>
      <name val="Arial"/>
      <family val="2"/>
    </font>
    <font>
      <b/>
      <sz val="11"/>
      <color rgb="FFFF0000"/>
      <name val="Calibri"/>
      <family val="2"/>
      <scheme val="minor"/>
    </font>
    <font>
      <b/>
      <sz val="11"/>
      <color rgb="FF008000"/>
      <name val="Calibri"/>
      <family val="2"/>
      <scheme val="minor"/>
    </font>
    <font>
      <b/>
      <sz val="10"/>
      <color indexed="12"/>
      <name val="Arial"/>
      <family val="2"/>
    </font>
    <font>
      <u/>
      <sz val="10"/>
      <color theme="10"/>
      <name val="Arial"/>
      <family val="2"/>
    </font>
    <font>
      <b/>
      <sz val="20"/>
      <name val="Arial"/>
      <family val="2"/>
    </font>
    <font>
      <b/>
      <sz val="14"/>
      <name val="Arial"/>
      <family val="2"/>
    </font>
    <font>
      <b/>
      <sz val="16"/>
      <color theme="1"/>
      <name val="Calibri"/>
      <family val="2"/>
      <scheme val="minor"/>
    </font>
    <font>
      <b/>
      <sz val="10"/>
      <color indexed="13"/>
      <name val="Arial"/>
      <family val="2"/>
    </font>
    <font>
      <sz val="10"/>
      <color rgb="FF3333CC"/>
      <name val="Arial"/>
      <family val="2"/>
    </font>
    <font>
      <sz val="11"/>
      <name val="Arial"/>
      <family val="2"/>
    </font>
    <font>
      <sz val="10"/>
      <color rgb="FF008000"/>
      <name val="Arial"/>
      <family val="2"/>
    </font>
    <font>
      <sz val="12"/>
      <color theme="0"/>
      <name val="Arial"/>
      <family val="2"/>
    </font>
    <font>
      <b/>
      <sz val="8"/>
      <name val="Arial"/>
      <family val="2"/>
    </font>
    <font>
      <sz val="14"/>
      <color theme="1"/>
      <name val="Calibri"/>
      <family val="2"/>
      <scheme val="minor"/>
    </font>
    <font>
      <b/>
      <sz val="14"/>
      <color rgb="FFFF0000"/>
      <name val="Calibri"/>
      <family val="2"/>
    </font>
    <font>
      <sz val="14"/>
      <name val="Arial"/>
      <family val="2"/>
    </font>
    <font>
      <sz val="10"/>
      <color theme="1"/>
      <name val="Arial"/>
      <family val="2"/>
    </font>
    <font>
      <sz val="11"/>
      <color theme="1"/>
      <name val="Candara"/>
      <family val="2"/>
    </font>
    <font>
      <b/>
      <sz val="9"/>
      <name val="Arial"/>
      <family val="2"/>
    </font>
    <font>
      <b/>
      <sz val="18"/>
      <color theme="3"/>
      <name val="Cambria"/>
      <family val="2"/>
      <scheme val="major"/>
    </font>
    <font>
      <sz val="10"/>
      <name val="Arial"/>
      <family val="2"/>
    </font>
    <font>
      <b/>
      <u/>
      <sz val="11"/>
      <name val="Arial"/>
      <family val="2"/>
    </font>
    <font>
      <b/>
      <sz val="16"/>
      <name val="Arial"/>
      <family val="2"/>
    </font>
    <font>
      <b/>
      <sz val="11"/>
      <color indexed="12"/>
      <name val="Arial"/>
      <family val="2"/>
    </font>
    <font>
      <b/>
      <sz val="11"/>
      <color rgb="FFFF0000"/>
      <name val="Arial"/>
      <family val="2"/>
    </font>
    <font>
      <sz val="10"/>
      <name val="Arial"/>
      <family val="2"/>
    </font>
    <font>
      <sz val="10"/>
      <name val="Arial"/>
      <family val="2"/>
    </font>
    <font>
      <sz val="11"/>
      <color rgb="FF0000FF"/>
      <name val="Calibri"/>
      <family val="2"/>
      <scheme val="minor"/>
    </font>
    <font>
      <b/>
      <sz val="10"/>
      <color theme="1"/>
      <name val="Arial"/>
      <family val="2"/>
    </font>
    <font>
      <b/>
      <vertAlign val="subscript"/>
      <sz val="10"/>
      <color theme="1"/>
      <name val="Arial"/>
      <family val="2"/>
    </font>
    <font>
      <b/>
      <u/>
      <sz val="10"/>
      <color theme="1"/>
      <name val="Arial"/>
      <family val="2"/>
    </font>
    <font>
      <sz val="10"/>
      <name val="LJ Helvetica"/>
    </font>
    <font>
      <sz val="11"/>
      <color indexed="8"/>
      <name val="Calibri"/>
      <family val="2"/>
    </font>
    <font>
      <sz val="11"/>
      <color theme="1"/>
      <name val="Cambria"/>
      <family val="2"/>
    </font>
    <font>
      <sz val="11"/>
      <color indexed="9"/>
      <name val="Calibri"/>
      <family val="2"/>
    </font>
    <font>
      <sz val="8"/>
      <name val="Times New Roman"/>
      <family val="1"/>
    </font>
    <font>
      <sz val="11"/>
      <color indexed="20"/>
      <name val="Calibri"/>
      <family val="2"/>
    </font>
    <font>
      <sz val="10"/>
      <color rgb="FF9C0006"/>
      <name val="Arial"/>
      <family val="2"/>
    </font>
    <font>
      <b/>
      <sz val="11"/>
      <color indexed="52"/>
      <name val="Calibri"/>
      <family val="2"/>
    </font>
    <font>
      <b/>
      <sz val="10"/>
      <color rgb="FFFA7D00"/>
      <name val="Arial"/>
      <family val="2"/>
    </font>
    <font>
      <b/>
      <sz val="11"/>
      <color indexed="9"/>
      <name val="Calibri"/>
      <family val="2"/>
    </font>
    <font>
      <sz val="10"/>
      <color indexed="8"/>
      <name val="Arial"/>
      <family val="2"/>
    </font>
    <font>
      <sz val="10"/>
      <name val="Times New Roman"/>
      <family val="1"/>
    </font>
    <font>
      <sz val="10"/>
      <color indexed="24"/>
      <name val="Times New Roman"/>
      <family val="1"/>
    </font>
    <font>
      <sz val="11"/>
      <name val="??"/>
      <family val="3"/>
      <charset val="129"/>
    </font>
    <font>
      <sz val="1"/>
      <color indexed="16"/>
      <name val="Courier"/>
      <family val="3"/>
    </font>
    <font>
      <b/>
      <sz val="12"/>
      <name val="Times New Roman"/>
      <family val="1"/>
    </font>
    <font>
      <i/>
      <sz val="11"/>
      <color indexed="23"/>
      <name val="Calibri"/>
      <family val="2"/>
    </font>
    <font>
      <i/>
      <sz val="10"/>
      <color rgb="FF7F7F7F"/>
      <name val="Arial"/>
      <family val="2"/>
    </font>
    <font>
      <sz val="11"/>
      <color indexed="17"/>
      <name val="Calibri"/>
      <family val="2"/>
    </font>
    <font>
      <sz val="10"/>
      <color rgb="FF006100"/>
      <name val="Arial"/>
      <family val="2"/>
    </font>
    <font>
      <b/>
      <sz val="14"/>
      <name val="Times New Roman"/>
      <family val="1"/>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b/>
      <u/>
      <sz val="14"/>
      <name val="Arial Narrow"/>
      <family val="2"/>
    </font>
    <font>
      <sz val="11"/>
      <color indexed="62"/>
      <name val="Calibri"/>
      <family val="2"/>
    </font>
    <font>
      <sz val="10"/>
      <color rgb="FF3F3F76"/>
      <name val="Arial"/>
      <family val="2"/>
    </font>
    <font>
      <sz val="11"/>
      <color rgb="FF3F3F76"/>
      <name val="Cambria"/>
      <family val="2"/>
    </font>
    <font>
      <sz val="12"/>
      <color indexed="37"/>
      <name val="swiss"/>
    </font>
    <font>
      <sz val="12"/>
      <color indexed="37"/>
      <name val="Swiss"/>
      <family val="2"/>
    </font>
    <font>
      <b/>
      <sz val="10"/>
      <color indexed="37"/>
      <name val="Arial MT"/>
    </font>
    <font>
      <sz val="11"/>
      <color indexed="52"/>
      <name val="Calibri"/>
      <family val="2"/>
    </font>
    <font>
      <sz val="10"/>
      <color rgb="FFFA7D00"/>
      <name val="Arial"/>
      <family val="2"/>
    </font>
    <font>
      <sz val="11"/>
      <color indexed="60"/>
      <name val="Calibri"/>
      <family val="2"/>
    </font>
    <font>
      <sz val="10"/>
      <color rgb="FF9C6500"/>
      <name val="Arial"/>
      <family val="2"/>
    </font>
    <font>
      <sz val="10"/>
      <color theme="1"/>
      <name val="Times New Roman"/>
      <family val="2"/>
    </font>
    <font>
      <sz val="10"/>
      <color theme="1"/>
      <name val="Calibri"/>
      <family val="2"/>
      <scheme val="minor"/>
    </font>
    <font>
      <sz val="10"/>
      <name val="Calibri"/>
      <family val="1"/>
      <scheme val="minor"/>
    </font>
    <font>
      <sz val="11"/>
      <color theme="1"/>
      <name val="Times New Roman"/>
      <family val="2"/>
    </font>
    <font>
      <b/>
      <sz val="11"/>
      <color indexed="63"/>
      <name val="Calibri"/>
      <family val="2"/>
    </font>
    <font>
      <b/>
      <sz val="10"/>
      <color rgb="FF3F3F3F"/>
      <name val="Arial"/>
      <family val="2"/>
    </font>
    <font>
      <sz val="10"/>
      <color indexed="55"/>
      <name val="Arial"/>
      <family val="2"/>
    </font>
    <font>
      <sz val="11"/>
      <name val="Times New Roman"/>
      <family val="1"/>
    </font>
    <font>
      <sz val="14"/>
      <name val="Haettenschweiler"/>
      <family val="2"/>
    </font>
    <font>
      <sz val="8"/>
      <name val="Arial Narrow"/>
      <family val="2"/>
    </font>
    <font>
      <b/>
      <u/>
      <sz val="12"/>
      <name val="Arial Narrow"/>
      <family val="2"/>
    </font>
    <font>
      <b/>
      <u/>
      <sz val="10"/>
      <name val="Arial Narrow"/>
      <family val="2"/>
    </font>
    <font>
      <b/>
      <sz val="18"/>
      <color indexed="56"/>
      <name val="Cambria"/>
      <family val="2"/>
    </font>
    <font>
      <b/>
      <sz val="11"/>
      <color indexed="8"/>
      <name val="Calibri"/>
      <family val="2"/>
    </font>
    <font>
      <b/>
      <sz val="7"/>
      <color indexed="12"/>
      <name val="Arial"/>
      <family val="2"/>
    </font>
    <font>
      <i/>
      <sz val="12"/>
      <color indexed="8"/>
      <name val="Arial MT"/>
    </font>
    <font>
      <sz val="11"/>
      <color indexed="10"/>
      <name val="Calibri"/>
      <family val="2"/>
    </font>
    <font>
      <b/>
      <u/>
      <vertAlign val="subscript"/>
      <sz val="10"/>
      <color theme="1"/>
      <name val="Arial"/>
      <family val="2"/>
    </font>
    <font>
      <sz val="11"/>
      <name val="Calibri"/>
      <family val="2"/>
      <scheme val="minor"/>
    </font>
    <font>
      <sz val="10"/>
      <color rgb="FF00B050"/>
      <name val="Arial"/>
      <family val="2"/>
    </font>
  </fonts>
  <fills count="92">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0000FF"/>
        <bgColor indexed="64"/>
      </patternFill>
    </fill>
    <fill>
      <patternFill patternType="solid">
        <fgColor rgb="FF92D05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indexed="44"/>
        <bgColor indexed="64"/>
      </patternFill>
    </fill>
    <fill>
      <patternFill patternType="solid">
        <fgColor indexed="22"/>
        <bgColor indexed="55"/>
      </patternFill>
    </fill>
    <fill>
      <patternFill patternType="solid">
        <fgColor indexed="56"/>
        <bgColor indexed="64"/>
      </patternFill>
    </fill>
    <fill>
      <patternFill patternType="solid">
        <fgColor indexed="22"/>
      </patternFill>
    </fill>
    <fill>
      <patternFill patternType="solid">
        <fgColor indexed="22"/>
        <bgColor indexed="64"/>
      </patternFill>
    </fill>
    <fill>
      <patternFill patternType="solid">
        <fgColor indexed="13"/>
        <bgColor indexed="13"/>
      </patternFill>
    </fill>
    <fill>
      <patternFill patternType="solid">
        <fgColor indexed="14"/>
        <bgColor indexed="14"/>
      </patternFill>
    </fill>
    <fill>
      <patternFill patternType="solid">
        <fgColor indexed="10"/>
        <bgColor indexed="10"/>
      </patternFill>
    </fill>
    <fill>
      <patternFill patternType="solid">
        <fgColor indexed="9"/>
        <bgColor indexed="64"/>
      </patternFill>
    </fill>
    <fill>
      <patternFill patternType="solid">
        <fgColor indexed="22"/>
        <bgColor indexed="22"/>
      </patternFill>
    </fill>
    <fill>
      <patternFill patternType="solid">
        <fgColor indexed="26"/>
        <bgColor indexed="64"/>
      </patternFill>
    </fill>
    <fill>
      <patternFill patternType="mediumGray">
        <fgColor indexed="22"/>
      </patternFill>
    </fill>
    <fill>
      <patternFill patternType="solid">
        <fgColor indexed="15"/>
      </patternFill>
    </fill>
    <fill>
      <patternFill patternType="solid">
        <fgColor indexed="43"/>
        <bgColor indexed="64"/>
      </patternFill>
    </fill>
    <fill>
      <patternFill patternType="solid">
        <fgColor indexed="15"/>
        <bgColor indexed="15"/>
      </patternFill>
    </fill>
    <fill>
      <patternFill patternType="solid">
        <fgColor rgb="FFEAF1DD"/>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bgColor indexed="8"/>
      </patternFill>
    </fill>
    <fill>
      <patternFill patternType="gray0625">
        <fgColor indexed="26"/>
        <bgColor indexed="43"/>
      </patternFill>
    </fill>
    <fill>
      <patternFill patternType="solid">
        <fgColor indexed="43"/>
      </patternFill>
    </fill>
    <fill>
      <patternFill patternType="solid">
        <fgColor indexed="26"/>
      </patternFill>
    </fill>
    <fill>
      <patternFill patternType="gray0625"/>
    </fill>
    <fill>
      <patternFill patternType="solid">
        <fgColor indexed="42"/>
        <bgColor indexed="64"/>
      </patternFill>
    </fill>
    <fill>
      <patternFill patternType="solid">
        <fgColor rgb="FF7030A0"/>
        <bgColor indexed="64"/>
      </patternFill>
    </fill>
  </fills>
  <borders count="1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double">
        <color indexed="64"/>
      </left>
      <right/>
      <top/>
      <bottom style="hair">
        <color indexed="64"/>
      </bottom>
      <diagonal/>
    </border>
    <border>
      <left style="dotted">
        <color indexed="23"/>
      </left>
      <right style="dotted">
        <color indexed="23"/>
      </right>
      <top style="dotted">
        <color indexed="23"/>
      </top>
      <bottom style="dotted">
        <color indexed="23"/>
      </bottom>
      <diagonal/>
    </border>
    <border>
      <left style="medium">
        <color indexed="8"/>
      </left>
      <right style="medium">
        <color indexed="8"/>
      </right>
      <top style="medium">
        <color indexed="8"/>
      </top>
      <bottom style="medium">
        <color indexed="8"/>
      </bottom>
      <diagonal/>
    </border>
    <border>
      <left/>
      <right/>
      <top style="thick">
        <color indexed="64"/>
      </top>
      <bottom style="thick">
        <color indexed="64"/>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dotted">
        <color indexed="10"/>
      </left>
      <right style="dotted">
        <color indexed="10"/>
      </right>
      <top style="dotted">
        <color indexed="10"/>
      </top>
      <bottom style="dotted">
        <color indexed="10"/>
      </bottom>
      <diagonal/>
    </border>
    <border>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hair">
        <color indexed="10"/>
      </left>
      <right style="hair">
        <color indexed="10"/>
      </right>
      <top style="hair">
        <color indexed="10"/>
      </top>
      <bottom style="hair">
        <color indexed="10"/>
      </bottom>
      <diagonal/>
    </border>
    <border>
      <left style="thin">
        <color indexed="32"/>
      </left>
      <right style="thin">
        <color indexed="32"/>
      </right>
      <top style="thin">
        <color indexed="32"/>
      </top>
      <bottom style="thin">
        <color indexed="32"/>
      </bottom>
      <diagonal/>
    </border>
    <border>
      <left style="dotted">
        <color indexed="50"/>
      </left>
      <right/>
      <top style="dotted">
        <color indexed="50"/>
      </top>
      <bottom/>
      <diagonal/>
    </border>
    <border>
      <left style="thin">
        <color indexed="56"/>
      </left>
      <right style="thin">
        <color indexed="56"/>
      </right>
      <top style="thin">
        <color indexed="56"/>
      </top>
      <bottom style="thin">
        <color indexed="56"/>
      </bottom>
      <diagonal/>
    </border>
    <border>
      <left style="dotted">
        <color indexed="16"/>
      </left>
      <right style="dotted">
        <color indexed="16"/>
      </right>
      <top style="dotted">
        <color indexed="16"/>
      </top>
      <bottom style="dotted">
        <color indexed="16"/>
      </bottom>
      <diagonal/>
    </border>
    <border>
      <left style="thin">
        <color indexed="64"/>
      </left>
      <right style="thin">
        <color indexed="64"/>
      </right>
      <top/>
      <bottom/>
      <diagonal/>
    </border>
    <border>
      <left/>
      <right/>
      <top/>
      <bottom style="medium">
        <color indexed="64"/>
      </bottom>
      <diagonal/>
    </border>
    <border>
      <left/>
      <right/>
      <top style="double">
        <color indexed="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22"/>
      </right>
      <top style="thin">
        <color indexed="22"/>
      </top>
      <bottom style="thin">
        <color indexed="64"/>
      </bottom>
      <diagonal/>
    </border>
    <border>
      <left style="thin">
        <color indexed="22"/>
      </left>
      <right/>
      <top style="thin">
        <color indexed="22"/>
      </top>
      <bottom/>
      <diagonal/>
    </border>
    <border>
      <left style="thin">
        <color indexed="12"/>
      </left>
      <right/>
      <top style="thin">
        <color indexed="64"/>
      </top>
      <bottom style="thin">
        <color indexed="12"/>
      </bottom>
      <diagonal/>
    </border>
    <border>
      <left/>
      <right/>
      <top style="thin">
        <color indexed="64"/>
      </top>
      <bottom style="thin">
        <color indexed="12"/>
      </bottom>
      <diagonal/>
    </border>
    <border>
      <left/>
      <right style="thin">
        <color indexed="12"/>
      </right>
      <top style="thin">
        <color indexed="64"/>
      </top>
      <bottom style="thin">
        <color indexed="12"/>
      </bottom>
      <diagonal/>
    </border>
    <border>
      <left style="thin">
        <color indexed="12"/>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22"/>
      </left>
      <right style="thin">
        <color indexed="22"/>
      </right>
      <top style="thin">
        <color indexed="22"/>
      </top>
      <bottom/>
      <diagonal/>
    </border>
    <border>
      <left style="thin">
        <color indexed="22"/>
      </left>
      <right style="thin">
        <color indexed="22"/>
      </right>
      <top style="thick">
        <color auto="1"/>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hair">
        <color indexed="10"/>
      </left>
      <right style="hair">
        <color indexed="10"/>
      </right>
      <top style="hair">
        <color indexed="10"/>
      </top>
      <bottom style="hair">
        <color indexed="10"/>
      </bottom>
      <diagonal/>
    </border>
    <border>
      <left style="thin">
        <color indexed="32"/>
      </left>
      <right style="thin">
        <color indexed="32"/>
      </right>
      <top style="thin">
        <color indexed="32"/>
      </top>
      <bottom style="thin">
        <color indexed="32"/>
      </bottom>
      <diagonal/>
    </border>
    <border>
      <left style="thin">
        <color indexed="56"/>
      </left>
      <right style="thin">
        <color indexed="56"/>
      </right>
      <top style="thin">
        <color indexed="56"/>
      </top>
      <bottom style="thin">
        <color indexed="56"/>
      </bottom>
      <diagonal/>
    </border>
    <border>
      <left style="hair">
        <color indexed="10"/>
      </left>
      <right style="hair">
        <color indexed="10"/>
      </right>
      <top style="hair">
        <color indexed="10"/>
      </top>
      <bottom style="hair">
        <color indexed="10"/>
      </bottom>
      <diagonal/>
    </border>
    <border>
      <left style="thin">
        <color indexed="32"/>
      </left>
      <right style="thin">
        <color indexed="32"/>
      </right>
      <top style="thin">
        <color indexed="32"/>
      </top>
      <bottom style="thin">
        <color indexed="32"/>
      </bottom>
      <diagonal/>
    </border>
    <border>
      <left style="thin">
        <color indexed="56"/>
      </left>
      <right style="thin">
        <color indexed="56"/>
      </right>
      <top style="thin">
        <color indexed="56"/>
      </top>
      <bottom style="thin">
        <color indexed="56"/>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hair">
        <color indexed="10"/>
      </left>
      <right style="hair">
        <color indexed="10"/>
      </right>
      <top style="hair">
        <color indexed="10"/>
      </top>
      <bottom style="hair">
        <color indexed="10"/>
      </bottom>
      <diagonal/>
    </border>
    <border>
      <left style="thin">
        <color indexed="32"/>
      </left>
      <right style="thin">
        <color indexed="32"/>
      </right>
      <top style="thin">
        <color indexed="32"/>
      </top>
      <bottom style="thin">
        <color indexed="32"/>
      </bottom>
      <diagonal/>
    </border>
    <border>
      <left style="thin">
        <color indexed="56"/>
      </left>
      <right style="thin">
        <color indexed="56"/>
      </right>
      <top style="thin">
        <color indexed="56"/>
      </top>
      <bottom style="thin">
        <color indexed="56"/>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hair">
        <color indexed="10"/>
      </left>
      <right style="hair">
        <color indexed="10"/>
      </right>
      <top style="hair">
        <color indexed="10"/>
      </top>
      <bottom style="hair">
        <color indexed="10"/>
      </bottom>
      <diagonal/>
    </border>
    <border>
      <left style="thin">
        <color indexed="32"/>
      </left>
      <right style="thin">
        <color indexed="32"/>
      </right>
      <top style="thin">
        <color indexed="32"/>
      </top>
      <bottom style="thin">
        <color indexed="32"/>
      </bottom>
      <diagonal/>
    </border>
    <border>
      <left style="thin">
        <color indexed="56"/>
      </left>
      <right style="thin">
        <color indexed="56"/>
      </right>
      <top style="thin">
        <color indexed="56"/>
      </top>
      <bottom style="thin">
        <color indexed="56"/>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hair">
        <color indexed="10"/>
      </left>
      <right style="hair">
        <color indexed="10"/>
      </right>
      <top style="hair">
        <color indexed="10"/>
      </top>
      <bottom style="hair">
        <color indexed="10"/>
      </bottom>
      <diagonal/>
    </border>
    <border>
      <left style="thin">
        <color indexed="32"/>
      </left>
      <right style="thin">
        <color indexed="32"/>
      </right>
      <top style="thin">
        <color indexed="32"/>
      </top>
      <bottom style="thin">
        <color indexed="32"/>
      </bottom>
      <diagonal/>
    </border>
    <border>
      <left style="thin">
        <color indexed="56"/>
      </left>
      <right style="thin">
        <color indexed="56"/>
      </right>
      <top style="thin">
        <color indexed="56"/>
      </top>
      <bottom style="thin">
        <color indexed="56"/>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hair">
        <color indexed="10"/>
      </left>
      <right style="hair">
        <color indexed="10"/>
      </right>
      <top style="hair">
        <color indexed="10"/>
      </top>
      <bottom style="hair">
        <color indexed="10"/>
      </bottom>
      <diagonal/>
    </border>
    <border>
      <left style="thin">
        <color indexed="32"/>
      </left>
      <right style="thin">
        <color indexed="32"/>
      </right>
      <top style="thin">
        <color indexed="32"/>
      </top>
      <bottom style="thin">
        <color indexed="32"/>
      </bottom>
      <diagonal/>
    </border>
    <border>
      <left style="thin">
        <color indexed="56"/>
      </left>
      <right style="thin">
        <color indexed="56"/>
      </right>
      <top style="thin">
        <color indexed="56"/>
      </top>
      <bottom style="thin">
        <color indexed="56"/>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hair">
        <color indexed="10"/>
      </left>
      <right style="hair">
        <color indexed="10"/>
      </right>
      <top style="hair">
        <color indexed="10"/>
      </top>
      <bottom style="hair">
        <color indexed="10"/>
      </bottom>
      <diagonal/>
    </border>
    <border>
      <left style="thin">
        <color indexed="32"/>
      </left>
      <right style="thin">
        <color indexed="32"/>
      </right>
      <top style="thin">
        <color indexed="32"/>
      </top>
      <bottom style="thin">
        <color indexed="32"/>
      </bottom>
      <diagonal/>
    </border>
    <border>
      <left style="thin">
        <color indexed="56"/>
      </left>
      <right style="thin">
        <color indexed="56"/>
      </right>
      <top style="thin">
        <color indexed="56"/>
      </top>
      <bottom style="thin">
        <color indexed="56"/>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hair">
        <color indexed="10"/>
      </left>
      <right style="hair">
        <color indexed="10"/>
      </right>
      <top style="hair">
        <color indexed="10"/>
      </top>
      <bottom style="hair">
        <color indexed="10"/>
      </bottom>
      <diagonal/>
    </border>
    <border>
      <left style="thin">
        <color indexed="32"/>
      </left>
      <right style="thin">
        <color indexed="32"/>
      </right>
      <top style="thin">
        <color indexed="32"/>
      </top>
      <bottom style="thin">
        <color indexed="32"/>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
      <left style="thin">
        <color indexed="12"/>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auto="1"/>
      </top>
      <bottom style="thin">
        <color auto="1"/>
      </bottom>
      <diagonal/>
    </border>
    <border>
      <left/>
      <right/>
      <top style="medium">
        <color indexed="8"/>
      </top>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right style="medium">
        <color indexed="64"/>
      </right>
      <top style="thin">
        <color indexed="64"/>
      </top>
      <bottom style="double">
        <color indexed="64"/>
      </bottom>
      <diagonal/>
    </border>
  </borders>
  <cellStyleXfs count="44027">
    <xf numFmtId="0" fontId="0" fillId="0" borderId="0"/>
    <xf numFmtId="0" fontId="7" fillId="0" borderId="0"/>
    <xf numFmtId="43" fontId="7" fillId="0" borderId="0" applyFont="0" applyFill="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0" fontId="25" fillId="0" borderId="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2" fontId="25" fillId="0" borderId="12" applyNumberFormat="0" applyFont="0" applyFill="0" applyAlignment="0"/>
    <xf numFmtId="0" fontId="24" fillId="10"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42" fillId="0" borderId="12"/>
    <xf numFmtId="165" fontId="25" fillId="42" borderId="18">
      <alignment horizontal="center" vertical="center"/>
    </xf>
    <xf numFmtId="166" fontId="43" fillId="43" borderId="19" applyNumberFormat="0"/>
    <xf numFmtId="0" fontId="14" fillId="4" borderId="0" applyNumberFormat="0" applyBorder="0" applyAlignment="0" applyProtection="0"/>
    <xf numFmtId="37" fontId="43" fillId="0" borderId="20">
      <protection locked="0"/>
    </xf>
    <xf numFmtId="0" fontId="44" fillId="44" borderId="21" applyNumberFormat="0" applyFont="0" applyFill="0" applyAlignment="0"/>
    <xf numFmtId="0" fontId="18" fillId="7" borderId="4" applyNumberFormat="0" applyAlignment="0" applyProtection="0"/>
    <xf numFmtId="0" fontId="45" fillId="0" borderId="22"/>
    <xf numFmtId="0" fontId="20" fillId="8" borderId="7" applyNumberFormat="0" applyAlignment="0" applyProtection="0"/>
    <xf numFmtId="0" fontId="46" fillId="0" borderId="0" applyNumberFormat="0" applyFill="0" applyBorder="0" applyAlignment="0" applyProtection="0"/>
    <xf numFmtId="0" fontId="47" fillId="0" borderId="0" applyBorder="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 fontId="25" fillId="0" borderId="0" applyFont="0" applyFill="0" applyBorder="0" applyAlignment="0" applyProtection="0"/>
    <xf numFmtId="37" fontId="43" fillId="45" borderId="23"/>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7" fontId="25" fillId="0" borderId="0" applyFont="0" applyFill="0" applyBorder="0" applyAlignment="0" applyProtection="0"/>
    <xf numFmtId="43" fontId="25" fillId="0" borderId="0" applyBorder="0"/>
    <xf numFmtId="168" fontId="25"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0" fontId="50" fillId="46" borderId="0">
      <alignment horizontal="left"/>
    </xf>
    <xf numFmtId="37" fontId="43" fillId="0" borderId="0"/>
    <xf numFmtId="0" fontId="22" fillId="0" borderId="0" applyNumberFormat="0" applyFill="0" applyBorder="0" applyAlignment="0" applyProtection="0"/>
    <xf numFmtId="171" fontId="25" fillId="0" borderId="0"/>
    <xf numFmtId="171" fontId="25" fillId="0" borderId="0"/>
    <xf numFmtId="3" fontId="45" fillId="46" borderId="24">
      <protection locked="0"/>
    </xf>
    <xf numFmtId="2" fontId="25" fillId="0" borderId="0" applyFont="0" applyFill="0" applyBorder="0" applyAlignment="0" applyProtection="0"/>
    <xf numFmtId="0" fontId="51" fillId="47" borderId="22"/>
    <xf numFmtId="38" fontId="47" fillId="46" borderId="0" applyNumberFormat="0" applyBorder="0" applyAlignment="0" applyProtection="0"/>
    <xf numFmtId="0" fontId="52" fillId="0" borderId="0" applyNumberFormat="0" applyFill="0" applyBorder="0" applyAlignment="0" applyProtection="0"/>
    <xf numFmtId="0" fontId="53" fillId="0" borderId="25" applyNumberFormat="0" applyAlignment="0" applyProtection="0">
      <alignment horizontal="left" vertical="center"/>
    </xf>
    <xf numFmtId="0" fontId="53" fillId="0" borderId="12">
      <alignment horizontal="left" vertical="center"/>
    </xf>
    <xf numFmtId="0" fontId="54" fillId="0" borderId="0" applyNumberFormat="0" applyFont="0" applyFill="0" applyAlignment="0" applyProtection="0"/>
    <xf numFmtId="0" fontId="10" fillId="0" borderId="1" applyNumberFormat="0" applyFill="0" applyAlignment="0" applyProtection="0"/>
    <xf numFmtId="0" fontId="53" fillId="0" borderId="0" applyNumberFormat="0" applyFon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172" fontId="25" fillId="0" borderId="0">
      <protection locked="0"/>
    </xf>
    <xf numFmtId="172" fontId="25" fillId="0" borderId="0">
      <protection locked="0"/>
    </xf>
    <xf numFmtId="0" fontId="31" fillId="0" borderId="26" applyNumberFormat="0" applyFill="0" applyAlignment="0" applyProtection="0"/>
    <xf numFmtId="0" fontId="45" fillId="48" borderId="20"/>
    <xf numFmtId="0" fontId="45" fillId="49" borderId="22"/>
    <xf numFmtId="0" fontId="45" fillId="47" borderId="22"/>
    <xf numFmtId="0" fontId="55" fillId="50" borderId="0"/>
    <xf numFmtId="173" fontId="56" fillId="51" borderId="27" applyAlignment="0"/>
    <xf numFmtId="10" fontId="47" fillId="52" borderId="11" applyNumberFormat="0" applyBorder="0" applyAlignment="0" applyProtection="0"/>
    <xf numFmtId="0" fontId="16" fillId="6" borderId="4" applyNumberFormat="0" applyAlignment="0" applyProtection="0"/>
    <xf numFmtId="10" fontId="57" fillId="0" borderId="28" applyFont="0" applyAlignment="0">
      <protection locked="0"/>
    </xf>
    <xf numFmtId="38" fontId="58" fillId="51" borderId="29" applyNumberFormat="0" applyFont="0" applyBorder="0" applyAlignment="0" applyProtection="0"/>
    <xf numFmtId="0" fontId="47" fillId="46" borderId="0"/>
    <xf numFmtId="0" fontId="19" fillId="0" borderId="6" applyNumberFormat="0" applyFill="0" applyAlignment="0" applyProtection="0"/>
    <xf numFmtId="174" fontId="59" fillId="46" borderId="20" applyNumberFormat="0"/>
    <xf numFmtId="0" fontId="60" fillId="42" borderId="30"/>
    <xf numFmtId="0" fontId="58" fillId="0" borderId="22"/>
    <xf numFmtId="0" fontId="45" fillId="51" borderId="27"/>
    <xf numFmtId="37" fontId="61" fillId="0" borderId="31"/>
    <xf numFmtId="38" fontId="62" fillId="0" borderId="0"/>
    <xf numFmtId="0" fontId="15" fillId="5" borderId="0" applyNumberFormat="0" applyBorder="0" applyAlignment="0" applyProtection="0"/>
    <xf numFmtId="37" fontId="63" fillId="0" borderId="0"/>
    <xf numFmtId="175" fontId="6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6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9" fillId="0" borderId="0"/>
    <xf numFmtId="0" fontId="49" fillId="0" borderId="0"/>
    <xf numFmtId="0" fontId="49" fillId="0" borderId="0"/>
    <xf numFmtId="0" fontId="49"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37"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49" fillId="0" borderId="0"/>
    <xf numFmtId="0"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6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7" fillId="7" borderId="5" applyNumberFormat="0" applyAlignment="0" applyProtection="0"/>
    <xf numFmtId="0" fontId="68" fillId="0" borderId="0" applyBorder="0">
      <alignment horizontal="centerContinuous"/>
    </xf>
    <xf numFmtId="10"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69" fillId="52" borderId="0" applyNumberFormat="0" applyBorder="0" applyAlignment="0" applyProtection="0"/>
    <xf numFmtId="0" fontId="66" fillId="0" borderId="0" applyNumberFormat="0" applyFont="0" applyFill="0" applyBorder="0" applyAlignment="0" applyProtection="0">
      <alignment horizontal="left"/>
    </xf>
    <xf numFmtId="15" fontId="66" fillId="0" borderId="0" applyFont="0" applyFill="0" applyBorder="0" applyAlignment="0" applyProtection="0"/>
    <xf numFmtId="4" fontId="66" fillId="0" borderId="0" applyFont="0" applyFill="0" applyBorder="0" applyAlignment="0" applyProtection="0"/>
    <xf numFmtId="177" fontId="70" fillId="0" borderId="32"/>
    <xf numFmtId="0" fontId="46" fillId="0" borderId="33">
      <alignment horizontal="center"/>
    </xf>
    <xf numFmtId="3" fontId="66" fillId="0" borderId="0" applyFont="0" applyFill="0" applyBorder="0" applyAlignment="0" applyProtection="0"/>
    <xf numFmtId="0" fontId="66" fillId="53" borderId="0" applyNumberFormat="0" applyFont="0" applyBorder="0" applyAlignment="0" applyProtection="0"/>
    <xf numFmtId="3" fontId="71" fillId="0" borderId="0" applyNumberFormat="0"/>
    <xf numFmtId="3" fontId="72" fillId="0" borderId="0" applyNumberFormat="0" applyFill="0" applyBorder="0" applyAlignment="0"/>
    <xf numFmtId="0" fontId="51" fillId="0" borderId="0"/>
    <xf numFmtId="0" fontId="73" fillId="0" borderId="0" applyNumberFormat="0" applyFill="0" applyBorder="0" applyAlignment="0" applyProtection="0"/>
    <xf numFmtId="37" fontId="74" fillId="0" borderId="0"/>
    <xf numFmtId="37" fontId="74" fillId="54" borderId="20"/>
    <xf numFmtId="0" fontId="75" fillId="46" borderId="20">
      <alignment horizontal="center"/>
    </xf>
    <xf numFmtId="0" fontId="76" fillId="0" borderId="0"/>
    <xf numFmtId="9" fontId="25" fillId="0" borderId="0" applyFont="0" applyFill="0" applyBorder="0" applyAlignment="0" applyProtection="0"/>
    <xf numFmtId="0" fontId="51" fillId="0" borderId="0"/>
    <xf numFmtId="0" fontId="25" fillId="0" borderId="34" applyNumberFormat="0" applyFont="0" applyBorder="0" applyAlignment="0" applyProtection="0"/>
    <xf numFmtId="0" fontId="23" fillId="0" borderId="9" applyNumberFormat="0" applyFill="0" applyAlignment="0" applyProtection="0"/>
    <xf numFmtId="37" fontId="77" fillId="0" borderId="0" applyNumberFormat="0"/>
    <xf numFmtId="178" fontId="78" fillId="0" borderId="0"/>
    <xf numFmtId="37" fontId="47" fillId="55" borderId="0" applyNumberFormat="0" applyBorder="0" applyAlignment="0" applyProtection="0"/>
    <xf numFmtId="37" fontId="47" fillId="0" borderId="0"/>
    <xf numFmtId="3" fontId="79" fillId="0" borderId="26" applyProtection="0"/>
    <xf numFmtId="0" fontId="45" fillId="56" borderId="22"/>
    <xf numFmtId="179" fontId="25" fillId="0" borderId="0" applyFont="0" applyFill="0" applyBorder="0" applyAlignment="0" applyProtection="0"/>
    <xf numFmtId="180" fontId="25" fillId="0" borderId="0" applyFont="0" applyFill="0" applyBorder="0" applyAlignment="0" applyProtection="0"/>
    <xf numFmtId="0" fontId="21" fillId="0" borderId="0" applyNumberFormat="0" applyFill="0" applyBorder="0" applyAlignment="0" applyProtection="0"/>
    <xf numFmtId="181" fontId="25" fillId="0" borderId="0" applyFont="0" applyFill="0" applyBorder="0" applyAlignment="0" applyProtection="0"/>
    <xf numFmtId="182" fontId="25" fillId="0" borderId="0" applyFont="0" applyFill="0" applyBorder="0" applyAlignment="0" applyProtection="0"/>
    <xf numFmtId="0" fontId="80" fillId="0" borderId="0" applyNumberFormat="0" applyFill="0" applyBorder="0" applyAlignment="0" applyProtection="0">
      <alignment vertical="top"/>
      <protection locked="0"/>
    </xf>
    <xf numFmtId="0" fontId="89" fillId="0" borderId="0" applyNumberFormat="0" applyFill="0" applyBorder="0" applyAlignment="0" applyProtection="0"/>
    <xf numFmtId="0" fontId="13" fillId="3" borderId="0" applyNumberFormat="0" applyBorder="0" applyAlignment="0" applyProtection="0"/>
    <xf numFmtId="0" fontId="16" fillId="6" borderId="4" applyNumberFormat="0" applyAlignment="0" applyProtection="0"/>
    <xf numFmtId="0" fontId="16" fillId="6" borderId="4" applyNumberFormat="0" applyAlignment="0" applyProtection="0"/>
    <xf numFmtId="0" fontId="7" fillId="0" borderId="0"/>
    <xf numFmtId="0" fontId="7" fillId="0" borderId="0"/>
    <xf numFmtId="0" fontId="7" fillId="0" borderId="0"/>
    <xf numFmtId="0" fontId="7" fillId="0" borderId="0"/>
    <xf numFmtId="0" fontId="7" fillId="0" borderId="0"/>
    <xf numFmtId="0" fontId="25" fillId="0" borderId="0"/>
    <xf numFmtId="43" fontId="25" fillId="0" borderId="0" applyFont="0" applyFill="0" applyBorder="0" applyAlignment="0" applyProtection="0"/>
    <xf numFmtId="43" fontId="103" fillId="0" borderId="0" applyFont="0" applyFill="0" applyBorder="0" applyAlignment="0" applyProtection="0"/>
    <xf numFmtId="0" fontId="25" fillId="0" borderId="0"/>
    <xf numFmtId="0" fontId="25" fillId="0" borderId="0"/>
    <xf numFmtId="0" fontId="25" fillId="0" borderId="0"/>
    <xf numFmtId="0" fontId="25" fillId="0" borderId="0"/>
    <xf numFmtId="0" fontId="7" fillId="0" borderId="0"/>
    <xf numFmtId="0" fontId="7" fillId="0" borderId="0"/>
    <xf numFmtId="0" fontId="105" fillId="0" borderId="0" applyNumberFormat="0" applyFill="0" applyBorder="0" applyAlignment="0" applyProtection="0"/>
    <xf numFmtId="0" fontId="13" fillId="3" borderId="0" applyNumberFormat="0" applyBorder="0" applyAlignment="0" applyProtection="0"/>
    <xf numFmtId="0" fontId="106" fillId="0" borderId="0"/>
    <xf numFmtId="43" fontId="25" fillId="0" borderId="0" applyFont="0" applyFill="0" applyBorder="0" applyAlignment="0" applyProtection="0"/>
    <xf numFmtId="2" fontId="25" fillId="0" borderId="71" applyNumberFormat="0" applyFont="0" applyFill="0" applyAlignment="0"/>
    <xf numFmtId="0" fontId="45" fillId="56" borderId="97"/>
    <xf numFmtId="0" fontId="7" fillId="11" borderId="0" applyNumberFormat="0" applyBorder="0" applyAlignment="0" applyProtection="0"/>
    <xf numFmtId="173" fontId="56" fillId="51" borderId="85" applyAlignment="0"/>
    <xf numFmtId="37" fontId="43" fillId="45" borderId="98"/>
    <xf numFmtId="0" fontId="106" fillId="0" borderId="0"/>
    <xf numFmtId="0" fontId="45" fillId="0" borderId="97"/>
    <xf numFmtId="0" fontId="25" fillId="0" borderId="0"/>
    <xf numFmtId="0" fontId="53" fillId="0" borderId="109">
      <alignment horizontal="left" vertical="center"/>
    </xf>
    <xf numFmtId="0" fontId="45" fillId="0" borderId="83"/>
    <xf numFmtId="10" fontId="57" fillId="0" borderId="114" applyFont="0" applyAlignment="0">
      <protection locked="0"/>
    </xf>
    <xf numFmtId="2" fontId="25" fillId="0" borderId="109" applyNumberFormat="0" applyFont="0" applyFill="0" applyAlignment="0"/>
    <xf numFmtId="0" fontId="58" fillId="0" borderId="73"/>
    <xf numFmtId="0" fontId="51" fillId="47" borderId="111"/>
    <xf numFmtId="37" fontId="43" fillId="45" borderId="119"/>
    <xf numFmtId="0" fontId="53" fillId="0" borderId="102">
      <alignment horizontal="left" vertical="center"/>
    </xf>
    <xf numFmtId="0" fontId="42" fillId="0" borderId="88"/>
    <xf numFmtId="0" fontId="58" fillId="0" borderId="83"/>
    <xf numFmtId="0" fontId="45" fillId="51" borderId="113"/>
    <xf numFmtId="43" fontId="25" fillId="0" borderId="0" applyFont="0" applyFill="0" applyBorder="0" applyAlignment="0" applyProtection="0"/>
    <xf numFmtId="0" fontId="25" fillId="0" borderId="0"/>
    <xf numFmtId="0" fontId="42" fillId="0" borderId="81"/>
    <xf numFmtId="0" fontId="25" fillId="0" borderId="0"/>
    <xf numFmtId="10" fontId="47" fillId="52" borderId="72" applyNumberFormat="0" applyBorder="0" applyAlignment="0" applyProtection="0"/>
    <xf numFmtId="43" fontId="25" fillId="0" borderId="0" applyFont="0" applyFill="0" applyBorder="0" applyAlignment="0" applyProtection="0"/>
    <xf numFmtId="0" fontId="45" fillId="56" borderId="111"/>
    <xf numFmtId="10" fontId="57" fillId="0" borderId="86" applyFont="0" applyAlignment="0">
      <protection locked="0"/>
    </xf>
    <xf numFmtId="0" fontId="45" fillId="51" borderId="75"/>
    <xf numFmtId="10" fontId="47" fillId="52" borderId="117" applyNumberFormat="0" applyBorder="0" applyAlignment="0" applyProtection="0"/>
    <xf numFmtId="0" fontId="58" fillId="0" borderId="90"/>
    <xf numFmtId="0" fontId="58" fillId="0" borderId="118"/>
    <xf numFmtId="0" fontId="14" fillId="4" borderId="0" applyNumberFormat="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60" fillId="42" borderId="101"/>
    <xf numFmtId="0" fontId="25" fillId="0" borderId="0"/>
    <xf numFmtId="0" fontId="106" fillId="0" borderId="0"/>
    <xf numFmtId="10" fontId="57" fillId="0" borderId="76" applyFont="0" applyAlignment="0">
      <protection locked="0"/>
    </xf>
    <xf numFmtId="0" fontId="45" fillId="49" borderId="73"/>
    <xf numFmtId="173" fontId="56" fillId="51" borderId="78" applyAlignment="0"/>
    <xf numFmtId="0" fontId="106" fillId="0" borderId="0"/>
    <xf numFmtId="0" fontId="51" fillId="47" borderId="90"/>
    <xf numFmtId="2" fontId="25" fillId="0" borderId="88" applyNumberFormat="0" applyFont="0" applyFill="0" applyAlignment="0"/>
    <xf numFmtId="0" fontId="25" fillId="0" borderId="0"/>
    <xf numFmtId="0" fontId="45" fillId="51" borderId="85"/>
    <xf numFmtId="0" fontId="45" fillId="49" borderId="97"/>
    <xf numFmtId="37" fontId="43" fillId="45" borderId="84"/>
    <xf numFmtId="43" fontId="25" fillId="0" borderId="0" applyFont="0" applyFill="0" applyBorder="0" applyAlignment="0" applyProtection="0"/>
    <xf numFmtId="0" fontId="106" fillId="0" borderId="0"/>
    <xf numFmtId="173" fontId="56" fillId="51" borderId="106" applyAlignment="0"/>
    <xf numFmtId="0" fontId="60" fillId="42" borderId="77"/>
    <xf numFmtId="0" fontId="45" fillId="0" borderId="111"/>
    <xf numFmtId="10" fontId="57" fillId="0" borderId="121" applyFont="0" applyAlignment="0">
      <protection locked="0"/>
    </xf>
    <xf numFmtId="0" fontId="45" fillId="47" borderId="104"/>
    <xf numFmtId="43" fontId="25" fillId="0" borderId="0" applyFont="0" applyFill="0" applyBorder="0" applyAlignment="0" applyProtection="0"/>
    <xf numFmtId="0" fontId="42" fillId="0" borderId="109"/>
    <xf numFmtId="0" fontId="25" fillId="0" borderId="0"/>
    <xf numFmtId="2" fontId="25" fillId="0" borderId="116" applyNumberFormat="0" applyFont="0" applyFill="0" applyAlignment="0"/>
    <xf numFmtId="0" fontId="60" fillId="42" borderId="87"/>
    <xf numFmtId="10" fontId="47" fillId="52" borderId="110" applyNumberFormat="0" applyBorder="0" applyAlignment="0" applyProtection="0"/>
    <xf numFmtId="10" fontId="47" fillId="52" borderId="82" applyNumberFormat="0" applyBorder="0" applyAlignment="0" applyProtection="0"/>
    <xf numFmtId="0" fontId="45" fillId="51" borderId="99"/>
    <xf numFmtId="2" fontId="25" fillId="0" borderId="81" applyNumberFormat="0" applyFont="0" applyFill="0" applyAlignment="0"/>
    <xf numFmtId="173" fontId="56" fillId="51" borderId="92" applyAlignment="0"/>
    <xf numFmtId="0" fontId="58" fillId="0" borderId="97"/>
    <xf numFmtId="0" fontId="24" fillId="10" borderId="0" applyNumberFormat="0" applyBorder="0" applyAlignment="0" applyProtection="0"/>
    <xf numFmtId="0" fontId="45" fillId="49" borderId="118"/>
    <xf numFmtId="0" fontId="60" fillId="42" borderId="108"/>
    <xf numFmtId="0" fontId="45" fillId="56" borderId="90"/>
    <xf numFmtId="10" fontId="47" fillId="52" borderId="96" applyNumberFormat="0" applyBorder="0" applyAlignment="0" applyProtection="0"/>
    <xf numFmtId="0" fontId="45" fillId="51" borderId="92"/>
    <xf numFmtId="0" fontId="7" fillId="0" borderId="0"/>
    <xf numFmtId="0" fontId="45" fillId="56" borderId="118"/>
    <xf numFmtId="0" fontId="45" fillId="47" borderId="90"/>
    <xf numFmtId="43" fontId="25" fillId="0" borderId="0" applyFont="0" applyFill="0" applyBorder="0" applyAlignment="0" applyProtection="0"/>
    <xf numFmtId="0" fontId="106" fillId="0" borderId="0"/>
    <xf numFmtId="0" fontId="45" fillId="56" borderId="83"/>
    <xf numFmtId="0" fontId="25" fillId="0" borderId="0"/>
    <xf numFmtId="173" fontId="56" fillId="51" borderId="113" applyAlignment="0"/>
    <xf numFmtId="0" fontId="53" fillId="0" borderId="88">
      <alignment horizontal="left" vertical="center"/>
    </xf>
    <xf numFmtId="0" fontId="24" fillId="13" borderId="0" applyNumberFormat="0" applyBorder="0" applyAlignment="0" applyProtection="0"/>
    <xf numFmtId="43" fontId="25" fillId="0" borderId="0" applyFont="0" applyFill="0" applyBorder="0" applyAlignment="0" applyProtection="0"/>
    <xf numFmtId="10" fontId="57" fillId="0" borderId="107" applyFont="0" applyAlignment="0">
      <protection locked="0"/>
    </xf>
    <xf numFmtId="43" fontId="25" fillId="0" borderId="0" applyFont="0" applyFill="0" applyBorder="0" applyAlignment="0" applyProtection="0"/>
    <xf numFmtId="0" fontId="15" fillId="5" borderId="0" applyNumberFormat="0" applyBorder="0" applyAlignment="0" applyProtection="0"/>
    <xf numFmtId="0" fontId="45" fillId="47" borderId="111"/>
    <xf numFmtId="10" fontId="57" fillId="0" borderId="100" applyFont="0" applyAlignment="0">
      <protection locked="0"/>
    </xf>
    <xf numFmtId="2" fontId="25" fillId="0" borderId="95" applyNumberFormat="0" applyFont="0" applyFill="0" applyAlignment="0"/>
    <xf numFmtId="10" fontId="47" fillId="52" borderId="89" applyNumberFormat="0" applyBorder="0" applyAlignment="0" applyProtection="0"/>
    <xf numFmtId="0" fontId="42" fillId="0" borderId="116"/>
    <xf numFmtId="43" fontId="25" fillId="0" borderId="0" applyFont="0" applyFill="0" applyBorder="0" applyAlignment="0" applyProtection="0"/>
    <xf numFmtId="0" fontId="60" fillId="42" borderId="94"/>
    <xf numFmtId="173" fontId="56" fillId="51" borderId="99" applyAlignment="0"/>
    <xf numFmtId="0" fontId="51" fillId="47" borderId="83"/>
    <xf numFmtId="0" fontId="45" fillId="51" borderId="120"/>
    <xf numFmtId="0" fontId="53" fillId="0" borderId="71">
      <alignment horizontal="left" vertical="center"/>
    </xf>
    <xf numFmtId="43" fontId="25" fillId="0" borderId="0" applyFont="0" applyFill="0" applyBorder="0" applyAlignment="0" applyProtection="0"/>
    <xf numFmtId="0" fontId="65" fillId="0" borderId="0"/>
    <xf numFmtId="0" fontId="19" fillId="0" borderId="6" applyNumberFormat="0" applyFill="0" applyAlignment="0" applyProtection="0"/>
    <xf numFmtId="0" fontId="17" fillId="7" borderId="5" applyNumberFormat="0" applyAlignment="0" applyProtection="0"/>
    <xf numFmtId="0" fontId="45" fillId="47" borderId="97"/>
    <xf numFmtId="43" fontId="25" fillId="0" borderId="0" applyFont="0" applyFill="0" applyBorder="0" applyAlignment="0" applyProtection="0"/>
    <xf numFmtId="0" fontId="103" fillId="0" borderId="0"/>
    <xf numFmtId="0" fontId="23" fillId="0" borderId="9" applyNumberFormat="0" applyFill="0" applyAlignment="0" applyProtection="0"/>
    <xf numFmtId="0" fontId="45" fillId="0" borderId="73"/>
    <xf numFmtId="43" fontId="25" fillId="0" borderId="0" applyFont="0" applyFill="0" applyBorder="0" applyAlignment="0" applyProtection="0"/>
    <xf numFmtId="43" fontId="25" fillId="0" borderId="0" applyFont="0" applyFill="0" applyBorder="0" applyAlignment="0" applyProtection="0"/>
    <xf numFmtId="0" fontId="45" fillId="49" borderId="111"/>
    <xf numFmtId="0" fontId="25" fillId="0" borderId="0"/>
    <xf numFmtId="43" fontId="25" fillId="0" borderId="0" applyFont="0" applyFill="0" applyBorder="0" applyAlignment="0" applyProtection="0"/>
    <xf numFmtId="0" fontId="45" fillId="47" borderId="118"/>
    <xf numFmtId="0" fontId="60" fillId="42" borderId="80"/>
    <xf numFmtId="43" fontId="25" fillId="0" borderId="0" applyFont="0" applyFill="0" applyBorder="0" applyAlignment="0" applyProtection="0"/>
    <xf numFmtId="43" fontId="25" fillId="0" borderId="0" applyFont="0" applyFill="0" applyBorder="0" applyAlignment="0" applyProtection="0"/>
    <xf numFmtId="0" fontId="22" fillId="0" borderId="0" applyNumberFormat="0" applyFill="0" applyBorder="0" applyAlignment="0" applyProtection="0"/>
    <xf numFmtId="0" fontId="45" fillId="49" borderId="90"/>
    <xf numFmtId="0" fontId="45" fillId="0" borderId="90"/>
    <xf numFmtId="0" fontId="11" fillId="0" borderId="2" applyNumberFormat="0" applyFill="0" applyAlignment="0" applyProtection="0"/>
    <xf numFmtId="0" fontId="45" fillId="49" borderId="83"/>
    <xf numFmtId="0" fontId="25" fillId="0" borderId="0"/>
    <xf numFmtId="0" fontId="45" fillId="49" borderId="104"/>
    <xf numFmtId="0" fontId="25" fillId="0" borderId="0"/>
    <xf numFmtId="0" fontId="7" fillId="16" borderId="0" applyNumberFormat="0" applyBorder="0" applyAlignment="0" applyProtection="0"/>
    <xf numFmtId="0" fontId="45" fillId="47" borderId="83"/>
    <xf numFmtId="0" fontId="7" fillId="12" borderId="0" applyNumberFormat="0" applyBorder="0" applyAlignment="0" applyProtection="0"/>
    <xf numFmtId="0" fontId="10" fillId="0" borderId="1" applyNumberFormat="0" applyFill="0" applyAlignment="0" applyProtection="0"/>
    <xf numFmtId="0" fontId="42" fillId="0" borderId="102"/>
    <xf numFmtId="0" fontId="45" fillId="0" borderId="118"/>
    <xf numFmtId="0" fontId="7" fillId="9" borderId="8" applyNumberFormat="0" applyFont="0" applyAlignment="0" applyProtection="0"/>
    <xf numFmtId="173" fontId="56" fillId="51" borderId="75" applyAlignment="0"/>
    <xf numFmtId="0" fontId="58" fillId="0" borderId="111"/>
    <xf numFmtId="0" fontId="45" fillId="51" borderId="106"/>
    <xf numFmtId="0" fontId="53" fillId="0" borderId="81">
      <alignment horizontal="left" vertical="center"/>
    </xf>
    <xf numFmtId="0" fontId="42" fillId="0" borderId="71"/>
    <xf numFmtId="0" fontId="42" fillId="0" borderId="95"/>
    <xf numFmtId="37" fontId="43" fillId="45" borderId="91"/>
    <xf numFmtId="2" fontId="25" fillId="0" borderId="102" applyNumberFormat="0" applyFont="0" applyFill="0" applyAlignment="0"/>
    <xf numFmtId="0" fontId="60" fillId="42" borderId="115"/>
    <xf numFmtId="0" fontId="12" fillId="0" borderId="0" applyNumberFormat="0" applyFill="0" applyBorder="0" applyAlignment="0" applyProtection="0"/>
    <xf numFmtId="0" fontId="7" fillId="0" borderId="0"/>
    <xf numFmtId="37" fontId="43" fillId="45" borderId="105"/>
    <xf numFmtId="0" fontId="45" fillId="51" borderId="78"/>
    <xf numFmtId="10" fontId="57" fillId="0" borderId="79" applyFont="0" applyAlignment="0">
      <protection locked="0"/>
    </xf>
    <xf numFmtId="0" fontId="45" fillId="56" borderId="73"/>
    <xf numFmtId="10" fontId="57" fillId="0" borderId="93" applyFont="0" applyAlignment="0">
      <protection locked="0"/>
    </xf>
    <xf numFmtId="0" fontId="45" fillId="0" borderId="104"/>
    <xf numFmtId="10" fontId="47" fillId="52" borderId="103" applyNumberFormat="0" applyBorder="0" applyAlignment="0" applyProtection="0"/>
    <xf numFmtId="0" fontId="45" fillId="47" borderId="73"/>
    <xf numFmtId="9" fontId="25" fillId="0" borderId="0" applyFont="0" applyFill="0" applyBorder="0" applyAlignment="0" applyProtection="0"/>
    <xf numFmtId="0" fontId="20" fillId="8" borderId="7" applyNumberFormat="0" applyAlignment="0" applyProtection="0"/>
    <xf numFmtId="9" fontId="25" fillId="0" borderId="0" applyFont="0" applyFill="0" applyBorder="0" applyAlignment="0" applyProtection="0"/>
    <xf numFmtId="0" fontId="60" fillId="42" borderId="122"/>
    <xf numFmtId="0" fontId="58" fillId="0" borderId="104"/>
    <xf numFmtId="0" fontId="7" fillId="15" borderId="0" applyNumberFormat="0" applyBorder="0" applyAlignment="0" applyProtection="0"/>
    <xf numFmtId="9" fontId="25" fillId="0" borderId="0" applyFont="0" applyFill="0" applyBorder="0" applyAlignment="0" applyProtection="0"/>
    <xf numFmtId="0" fontId="51" fillId="47" borderId="73"/>
    <xf numFmtId="37" fontId="43" fillId="45" borderId="74"/>
    <xf numFmtId="0" fontId="16" fillId="6" borderId="4" applyNumberFormat="0" applyAlignment="0" applyProtection="0"/>
    <xf numFmtId="0" fontId="25" fillId="0" borderId="0"/>
    <xf numFmtId="0" fontId="45" fillId="56" borderId="104"/>
    <xf numFmtId="173" fontId="56" fillId="51" borderId="120" applyAlignment="0"/>
    <xf numFmtId="0" fontId="53" fillId="0" borderId="95">
      <alignment horizontal="left" vertical="center"/>
    </xf>
    <xf numFmtId="0" fontId="51" fillId="47" borderId="97"/>
    <xf numFmtId="0" fontId="21" fillId="0" borderId="0" applyNumberFormat="0" applyFill="0" applyBorder="0" applyAlignment="0" applyProtection="0"/>
    <xf numFmtId="0" fontId="51" fillId="47" borderId="104"/>
    <xf numFmtId="37" fontId="43" fillId="45" borderId="112"/>
    <xf numFmtId="0" fontId="25" fillId="0" borderId="0"/>
    <xf numFmtId="0" fontId="53" fillId="0" borderId="116">
      <alignment horizontal="left" vertical="center"/>
    </xf>
    <xf numFmtId="0" fontId="18" fillId="7" borderId="4" applyNumberFormat="0" applyAlignment="0" applyProtection="0"/>
    <xf numFmtId="0" fontId="51" fillId="47" borderId="118"/>
    <xf numFmtId="0" fontId="24" fillId="14" borderId="0" applyNumberFormat="0" applyBorder="0" applyAlignment="0" applyProtection="0"/>
    <xf numFmtId="0" fontId="12" fillId="0" borderId="3" applyNumberFormat="0" applyFill="0" applyAlignment="0" applyProtection="0"/>
    <xf numFmtId="9" fontId="25" fillId="0" borderId="0" applyFont="0" applyFill="0" applyBorder="0" applyAlignment="0" applyProtection="0"/>
    <xf numFmtId="0" fontId="24" fillId="17" borderId="0" applyNumberFormat="0" applyBorder="0" applyAlignment="0" applyProtection="0"/>
    <xf numFmtId="0" fontId="24"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4" fillId="33" borderId="0" applyNumberFormat="0" applyBorder="0" applyAlignment="0" applyProtection="0"/>
    <xf numFmtId="0" fontId="25" fillId="0" borderId="0"/>
    <xf numFmtId="0" fontId="25" fillId="0" borderId="0"/>
    <xf numFmtId="44" fontId="7" fillId="0" borderId="0" applyFont="0" applyFill="0" applyBorder="0" applyAlignment="0" applyProtection="0"/>
    <xf numFmtId="0" fontId="6" fillId="0" borderId="0"/>
    <xf numFmtId="0" fontId="5" fillId="0" borderId="0"/>
    <xf numFmtId="0" fontId="4" fillId="0" borderId="0"/>
    <xf numFmtId="43" fontId="4" fillId="0" borderId="0" applyFont="0" applyFill="0" applyBorder="0" applyAlignment="0" applyProtection="0"/>
    <xf numFmtId="0" fontId="111" fillId="0" borderId="0"/>
    <xf numFmtId="0" fontId="111" fillId="0" borderId="0"/>
    <xf numFmtId="0" fontId="111"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02" fillId="0" borderId="0"/>
    <xf numFmtId="0" fontId="25" fillId="0" borderId="13">
      <alignment horizontal="center" wrapText="1"/>
    </xf>
    <xf numFmtId="43" fontId="31" fillId="0" borderId="0"/>
    <xf numFmtId="0" fontId="31" fillId="0" borderId="0"/>
    <xf numFmtId="43" fontId="25" fillId="0" borderId="44"/>
    <xf numFmtId="43" fontId="25" fillId="0" borderId="0"/>
    <xf numFmtId="0" fontId="25" fillId="0" borderId="0"/>
    <xf numFmtId="0" fontId="53" fillId="0" borderId="0"/>
    <xf numFmtId="0" fontId="54" fillId="0" borderId="0"/>
    <xf numFmtId="37" fontId="117" fillId="0" borderId="0"/>
    <xf numFmtId="190" fontId="117" fillId="0" borderId="0"/>
    <xf numFmtId="39" fontId="117" fillId="0" borderId="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02" fillId="11" borderId="0" applyNumberFormat="0" applyBorder="0" applyAlignment="0" applyProtection="0"/>
    <xf numFmtId="0" fontId="7" fillId="11" borderId="0" applyNumberFormat="0" applyBorder="0" applyAlignment="0" applyProtection="0"/>
    <xf numFmtId="0" fontId="118" fillId="6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02" fillId="11" borderId="0" applyNumberFormat="0" applyBorder="0" applyAlignment="0" applyProtection="0"/>
    <xf numFmtId="0" fontId="102"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02" fillId="11" borderId="0" applyNumberFormat="0" applyBorder="0" applyAlignment="0" applyProtection="0"/>
    <xf numFmtId="0" fontId="118" fillId="66" borderId="0" applyNumberFormat="0" applyBorder="0" applyAlignment="0" applyProtection="0"/>
    <xf numFmtId="0" fontId="102" fillId="11" borderId="0" applyNumberFormat="0" applyBorder="0" applyAlignment="0" applyProtection="0"/>
    <xf numFmtId="0" fontId="102" fillId="11" borderId="0" applyNumberFormat="0" applyBorder="0" applyAlignment="0" applyProtection="0"/>
    <xf numFmtId="0" fontId="119"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02" fillId="11" borderId="0" applyNumberFormat="0" applyBorder="0" applyAlignment="0" applyProtection="0"/>
    <xf numFmtId="0" fontId="7" fillId="11" borderId="0" applyNumberFormat="0" applyBorder="0" applyAlignment="0" applyProtection="0"/>
    <xf numFmtId="0" fontId="102" fillId="11" borderId="0" applyNumberFormat="0" applyBorder="0" applyAlignment="0" applyProtection="0"/>
    <xf numFmtId="0" fontId="119"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19" fillId="11" borderId="0" applyNumberFormat="0" applyBorder="0" applyAlignment="0" applyProtection="0"/>
    <xf numFmtId="0" fontId="7" fillId="11" borderId="0" applyNumberFormat="0" applyBorder="0" applyAlignment="0" applyProtection="0"/>
    <xf numFmtId="0" fontId="119" fillId="11" borderId="0" applyNumberFormat="0" applyBorder="0" applyAlignment="0" applyProtection="0"/>
    <xf numFmtId="0" fontId="7" fillId="11" borderId="0" applyNumberFormat="0" applyBorder="0" applyAlignment="0" applyProtection="0"/>
    <xf numFmtId="0" fontId="119" fillId="11" borderId="0" applyNumberFormat="0" applyBorder="0" applyAlignment="0" applyProtection="0"/>
    <xf numFmtId="0" fontId="7" fillId="11" borderId="0" applyNumberFormat="0" applyBorder="0" applyAlignment="0" applyProtection="0"/>
    <xf numFmtId="0" fontId="102"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02" fillId="15" borderId="0" applyNumberFormat="0" applyBorder="0" applyAlignment="0" applyProtection="0"/>
    <xf numFmtId="0" fontId="7" fillId="15" borderId="0" applyNumberFormat="0" applyBorder="0" applyAlignment="0" applyProtection="0"/>
    <xf numFmtId="0" fontId="118" fillId="6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02" fillId="15" borderId="0" applyNumberFormat="0" applyBorder="0" applyAlignment="0" applyProtection="0"/>
    <xf numFmtId="0" fontId="118" fillId="67" borderId="0" applyNumberFormat="0" applyBorder="0" applyAlignment="0" applyProtection="0"/>
    <xf numFmtId="0" fontId="102" fillId="15" borderId="0" applyNumberFormat="0" applyBorder="0" applyAlignment="0" applyProtection="0"/>
    <xf numFmtId="0" fontId="102" fillId="15" borderId="0" applyNumberFormat="0" applyBorder="0" applyAlignment="0" applyProtection="0"/>
    <xf numFmtId="0" fontId="119"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02" fillId="15" borderId="0" applyNumberFormat="0" applyBorder="0" applyAlignment="0" applyProtection="0"/>
    <xf numFmtId="0" fontId="7" fillId="15" borderId="0" applyNumberFormat="0" applyBorder="0" applyAlignment="0" applyProtection="0"/>
    <xf numFmtId="0" fontId="102" fillId="15" borderId="0" applyNumberFormat="0" applyBorder="0" applyAlignment="0" applyProtection="0"/>
    <xf numFmtId="0" fontId="119"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19" fillId="15" borderId="0" applyNumberFormat="0" applyBorder="0" applyAlignment="0" applyProtection="0"/>
    <xf numFmtId="0" fontId="7" fillId="15" borderId="0" applyNumberFormat="0" applyBorder="0" applyAlignment="0" applyProtection="0"/>
    <xf numFmtId="0" fontId="119" fillId="15" borderId="0" applyNumberFormat="0" applyBorder="0" applyAlignment="0" applyProtection="0"/>
    <xf numFmtId="0" fontId="7" fillId="15" borderId="0" applyNumberFormat="0" applyBorder="0" applyAlignment="0" applyProtection="0"/>
    <xf numFmtId="0" fontId="119" fillId="15" borderId="0" applyNumberFormat="0" applyBorder="0" applyAlignment="0" applyProtection="0"/>
    <xf numFmtId="0" fontId="7" fillId="15" borderId="0" applyNumberFormat="0" applyBorder="0" applyAlignment="0" applyProtection="0"/>
    <xf numFmtId="0" fontId="102"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2" fillId="19" borderId="0" applyNumberFormat="0" applyBorder="0" applyAlignment="0" applyProtection="0"/>
    <xf numFmtId="0" fontId="7" fillId="19" borderId="0" applyNumberFormat="0" applyBorder="0" applyAlignment="0" applyProtection="0"/>
    <xf numFmtId="0" fontId="118" fillId="6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2" fillId="19" borderId="0" applyNumberFormat="0" applyBorder="0" applyAlignment="0" applyProtection="0"/>
    <xf numFmtId="0" fontId="102"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2" fillId="19" borderId="0" applyNumberFormat="0" applyBorder="0" applyAlignment="0" applyProtection="0"/>
    <xf numFmtId="0" fontId="118" fillId="68" borderId="0" applyNumberFormat="0" applyBorder="0" applyAlignment="0" applyProtection="0"/>
    <xf numFmtId="0" fontId="102" fillId="19" borderId="0" applyNumberFormat="0" applyBorder="0" applyAlignment="0" applyProtection="0"/>
    <xf numFmtId="0" fontId="102" fillId="19" borderId="0" applyNumberFormat="0" applyBorder="0" applyAlignment="0" applyProtection="0"/>
    <xf numFmtId="0" fontId="119"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2" fillId="19" borderId="0" applyNumberFormat="0" applyBorder="0" applyAlignment="0" applyProtection="0"/>
    <xf numFmtId="0" fontId="7" fillId="19" borderId="0" applyNumberFormat="0" applyBorder="0" applyAlignment="0" applyProtection="0"/>
    <xf numFmtId="0" fontId="102" fillId="19" borderId="0" applyNumberFormat="0" applyBorder="0" applyAlignment="0" applyProtection="0"/>
    <xf numFmtId="0" fontId="119"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19" fillId="19" borderId="0" applyNumberFormat="0" applyBorder="0" applyAlignment="0" applyProtection="0"/>
    <xf numFmtId="0" fontId="7" fillId="19" borderId="0" applyNumberFormat="0" applyBorder="0" applyAlignment="0" applyProtection="0"/>
    <xf numFmtId="0" fontId="119" fillId="19" borderId="0" applyNumberFormat="0" applyBorder="0" applyAlignment="0" applyProtection="0"/>
    <xf numFmtId="0" fontId="7" fillId="19" borderId="0" applyNumberFormat="0" applyBorder="0" applyAlignment="0" applyProtection="0"/>
    <xf numFmtId="0" fontId="119" fillId="19" borderId="0" applyNumberFormat="0" applyBorder="0" applyAlignment="0" applyProtection="0"/>
    <xf numFmtId="0" fontId="7" fillId="19" borderId="0" applyNumberFormat="0" applyBorder="0" applyAlignment="0" applyProtection="0"/>
    <xf numFmtId="0" fontId="102"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02" fillId="23" borderId="0" applyNumberFormat="0" applyBorder="0" applyAlignment="0" applyProtection="0"/>
    <xf numFmtId="0" fontId="7" fillId="23" borderId="0" applyNumberFormat="0" applyBorder="0" applyAlignment="0" applyProtection="0"/>
    <xf numFmtId="0" fontId="118" fillId="6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02" fillId="23" borderId="0" applyNumberFormat="0" applyBorder="0" applyAlignment="0" applyProtection="0"/>
    <xf numFmtId="0" fontId="102"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02" fillId="23" borderId="0" applyNumberFormat="0" applyBorder="0" applyAlignment="0" applyProtection="0"/>
    <xf numFmtId="0" fontId="118" fillId="69" borderId="0" applyNumberFormat="0" applyBorder="0" applyAlignment="0" applyProtection="0"/>
    <xf numFmtId="0" fontId="102" fillId="23" borderId="0" applyNumberFormat="0" applyBorder="0" applyAlignment="0" applyProtection="0"/>
    <xf numFmtId="0" fontId="102" fillId="23" borderId="0" applyNumberFormat="0" applyBorder="0" applyAlignment="0" applyProtection="0"/>
    <xf numFmtId="0" fontId="119"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02" fillId="23" borderId="0" applyNumberFormat="0" applyBorder="0" applyAlignment="0" applyProtection="0"/>
    <xf numFmtId="0" fontId="7" fillId="23" borderId="0" applyNumberFormat="0" applyBorder="0" applyAlignment="0" applyProtection="0"/>
    <xf numFmtId="0" fontId="102" fillId="23" borderId="0" applyNumberFormat="0" applyBorder="0" applyAlignment="0" applyProtection="0"/>
    <xf numFmtId="0" fontId="119"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19" fillId="23" borderId="0" applyNumberFormat="0" applyBorder="0" applyAlignment="0" applyProtection="0"/>
    <xf numFmtId="0" fontId="7" fillId="23" borderId="0" applyNumberFormat="0" applyBorder="0" applyAlignment="0" applyProtection="0"/>
    <xf numFmtId="0" fontId="119" fillId="23" borderId="0" applyNumberFormat="0" applyBorder="0" applyAlignment="0" applyProtection="0"/>
    <xf numFmtId="0" fontId="7" fillId="23" borderId="0" applyNumberFormat="0" applyBorder="0" applyAlignment="0" applyProtection="0"/>
    <xf numFmtId="0" fontId="119" fillId="23" borderId="0" applyNumberFormat="0" applyBorder="0" applyAlignment="0" applyProtection="0"/>
    <xf numFmtId="0" fontId="7" fillId="23" borderId="0" applyNumberFormat="0" applyBorder="0" applyAlignment="0" applyProtection="0"/>
    <xf numFmtId="0" fontId="102"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02" fillId="27" borderId="0" applyNumberFormat="0" applyBorder="0" applyAlignment="0" applyProtection="0"/>
    <xf numFmtId="0" fontId="7" fillId="27" borderId="0" applyNumberFormat="0" applyBorder="0" applyAlignment="0" applyProtection="0"/>
    <xf numFmtId="0" fontId="118" fillId="70"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02" fillId="27" borderId="0" applyNumberFormat="0" applyBorder="0" applyAlignment="0" applyProtection="0"/>
    <xf numFmtId="0" fontId="102"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02" fillId="27" borderId="0" applyNumberFormat="0" applyBorder="0" applyAlignment="0" applyProtection="0"/>
    <xf numFmtId="0" fontId="118" fillId="70" borderId="0" applyNumberFormat="0" applyBorder="0" applyAlignment="0" applyProtection="0"/>
    <xf numFmtId="0" fontId="102" fillId="27" borderId="0" applyNumberFormat="0" applyBorder="0" applyAlignment="0" applyProtection="0"/>
    <xf numFmtId="0" fontId="102" fillId="27" borderId="0" applyNumberFormat="0" applyBorder="0" applyAlignment="0" applyProtection="0"/>
    <xf numFmtId="0" fontId="119"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02" fillId="27" borderId="0" applyNumberFormat="0" applyBorder="0" applyAlignment="0" applyProtection="0"/>
    <xf numFmtId="0" fontId="7" fillId="27" borderId="0" applyNumberFormat="0" applyBorder="0" applyAlignment="0" applyProtection="0"/>
    <xf numFmtId="0" fontId="102" fillId="27" borderId="0" applyNumberFormat="0" applyBorder="0" applyAlignment="0" applyProtection="0"/>
    <xf numFmtId="0" fontId="119"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19" fillId="27" borderId="0" applyNumberFormat="0" applyBorder="0" applyAlignment="0" applyProtection="0"/>
    <xf numFmtId="0" fontId="7" fillId="27" borderId="0" applyNumberFormat="0" applyBorder="0" applyAlignment="0" applyProtection="0"/>
    <xf numFmtId="0" fontId="119" fillId="27" borderId="0" applyNumberFormat="0" applyBorder="0" applyAlignment="0" applyProtection="0"/>
    <xf numFmtId="0" fontId="7" fillId="27" borderId="0" applyNumberFormat="0" applyBorder="0" applyAlignment="0" applyProtection="0"/>
    <xf numFmtId="0" fontId="119" fillId="27" borderId="0" applyNumberFormat="0" applyBorder="0" applyAlignment="0" applyProtection="0"/>
    <xf numFmtId="0" fontId="7" fillId="27" borderId="0" applyNumberFormat="0" applyBorder="0" applyAlignment="0" applyProtection="0"/>
    <xf numFmtId="0" fontId="102"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02" fillId="31" borderId="0" applyNumberFormat="0" applyBorder="0" applyAlignment="0" applyProtection="0"/>
    <xf numFmtId="0" fontId="7" fillId="31" borderId="0" applyNumberFormat="0" applyBorder="0" applyAlignment="0" applyProtection="0"/>
    <xf numFmtId="0" fontId="118" fillId="7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02" fillId="31" borderId="0" applyNumberFormat="0" applyBorder="0" applyAlignment="0" applyProtection="0"/>
    <xf numFmtId="0" fontId="102"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02" fillId="31" borderId="0" applyNumberFormat="0" applyBorder="0" applyAlignment="0" applyProtection="0"/>
    <xf numFmtId="0" fontId="118" fillId="71" borderId="0" applyNumberFormat="0" applyBorder="0" applyAlignment="0" applyProtection="0"/>
    <xf numFmtId="0" fontId="102" fillId="31" borderId="0" applyNumberFormat="0" applyBorder="0" applyAlignment="0" applyProtection="0"/>
    <xf numFmtId="0" fontId="102" fillId="31" borderId="0" applyNumberFormat="0" applyBorder="0" applyAlignment="0" applyProtection="0"/>
    <xf numFmtId="0" fontId="119"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02" fillId="31" borderId="0" applyNumberFormat="0" applyBorder="0" applyAlignment="0" applyProtection="0"/>
    <xf numFmtId="0" fontId="7" fillId="31" borderId="0" applyNumberFormat="0" applyBorder="0" applyAlignment="0" applyProtection="0"/>
    <xf numFmtId="0" fontId="102" fillId="31" borderId="0" applyNumberFormat="0" applyBorder="0" applyAlignment="0" applyProtection="0"/>
    <xf numFmtId="0" fontId="119"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9" fillId="31" borderId="0" applyNumberFormat="0" applyBorder="0" applyAlignment="0" applyProtection="0"/>
    <xf numFmtId="0" fontId="7" fillId="31" borderId="0" applyNumberFormat="0" applyBorder="0" applyAlignment="0" applyProtection="0"/>
    <xf numFmtId="0" fontId="119" fillId="31" borderId="0" applyNumberFormat="0" applyBorder="0" applyAlignment="0" applyProtection="0"/>
    <xf numFmtId="0" fontId="7" fillId="31" borderId="0" applyNumberFormat="0" applyBorder="0" applyAlignment="0" applyProtection="0"/>
    <xf numFmtId="0" fontId="119" fillId="31" borderId="0" applyNumberFormat="0" applyBorder="0" applyAlignment="0" applyProtection="0"/>
    <xf numFmtId="0" fontId="7" fillId="31" borderId="0" applyNumberFormat="0" applyBorder="0" applyAlignment="0" applyProtection="0"/>
    <xf numFmtId="0" fontId="102"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02" fillId="12" borderId="0" applyNumberFormat="0" applyBorder="0" applyAlignment="0" applyProtection="0"/>
    <xf numFmtId="0" fontId="7" fillId="12" borderId="0" applyNumberFormat="0" applyBorder="0" applyAlignment="0" applyProtection="0"/>
    <xf numFmtId="0" fontId="118" fillId="7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02" fillId="12" borderId="0" applyNumberFormat="0" applyBorder="0" applyAlignment="0" applyProtection="0"/>
    <xf numFmtId="0" fontId="102"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02" fillId="12" borderId="0" applyNumberFormat="0" applyBorder="0" applyAlignment="0" applyProtection="0"/>
    <xf numFmtId="0" fontId="118" fillId="72" borderId="0" applyNumberFormat="0" applyBorder="0" applyAlignment="0" applyProtection="0"/>
    <xf numFmtId="0" fontId="102" fillId="12" borderId="0" applyNumberFormat="0" applyBorder="0" applyAlignment="0" applyProtection="0"/>
    <xf numFmtId="0" fontId="102" fillId="12" borderId="0" applyNumberFormat="0" applyBorder="0" applyAlignment="0" applyProtection="0"/>
    <xf numFmtId="0" fontId="119"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02" fillId="12" borderId="0" applyNumberFormat="0" applyBorder="0" applyAlignment="0" applyProtection="0"/>
    <xf numFmtId="0" fontId="7" fillId="12" borderId="0" applyNumberFormat="0" applyBorder="0" applyAlignment="0" applyProtection="0"/>
    <xf numFmtId="0" fontId="102" fillId="12" borderId="0" applyNumberFormat="0" applyBorder="0" applyAlignment="0" applyProtection="0"/>
    <xf numFmtId="0" fontId="119"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19" fillId="12" borderId="0" applyNumberFormat="0" applyBorder="0" applyAlignment="0" applyProtection="0"/>
    <xf numFmtId="0" fontId="7" fillId="12" borderId="0" applyNumberFormat="0" applyBorder="0" applyAlignment="0" applyProtection="0"/>
    <xf numFmtId="0" fontId="119" fillId="12" borderId="0" applyNumberFormat="0" applyBorder="0" applyAlignment="0" applyProtection="0"/>
    <xf numFmtId="0" fontId="7" fillId="12" borderId="0" applyNumberFormat="0" applyBorder="0" applyAlignment="0" applyProtection="0"/>
    <xf numFmtId="0" fontId="119" fillId="12" borderId="0" applyNumberFormat="0" applyBorder="0" applyAlignment="0" applyProtection="0"/>
    <xf numFmtId="0" fontId="7" fillId="12" borderId="0" applyNumberFormat="0" applyBorder="0" applyAlignment="0" applyProtection="0"/>
    <xf numFmtId="0" fontId="102"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02" fillId="16" borderId="0" applyNumberFormat="0" applyBorder="0" applyAlignment="0" applyProtection="0"/>
    <xf numFmtId="0" fontId="7" fillId="16" borderId="0" applyNumberFormat="0" applyBorder="0" applyAlignment="0" applyProtection="0"/>
    <xf numFmtId="0" fontId="118" fillId="7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02" fillId="16" borderId="0" applyNumberFormat="0" applyBorder="0" applyAlignment="0" applyProtection="0"/>
    <xf numFmtId="0" fontId="102"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02" fillId="16" borderId="0" applyNumberFormat="0" applyBorder="0" applyAlignment="0" applyProtection="0"/>
    <xf numFmtId="0" fontId="118" fillId="73" borderId="0" applyNumberFormat="0" applyBorder="0" applyAlignment="0" applyProtection="0"/>
    <xf numFmtId="0" fontId="102" fillId="16" borderId="0" applyNumberFormat="0" applyBorder="0" applyAlignment="0" applyProtection="0"/>
    <xf numFmtId="0" fontId="102" fillId="16" borderId="0" applyNumberFormat="0" applyBorder="0" applyAlignment="0" applyProtection="0"/>
    <xf numFmtId="0" fontId="119"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02" fillId="16" borderId="0" applyNumberFormat="0" applyBorder="0" applyAlignment="0" applyProtection="0"/>
    <xf numFmtId="0" fontId="7" fillId="16" borderId="0" applyNumberFormat="0" applyBorder="0" applyAlignment="0" applyProtection="0"/>
    <xf numFmtId="0" fontId="102" fillId="16" borderId="0" applyNumberFormat="0" applyBorder="0" applyAlignment="0" applyProtection="0"/>
    <xf numFmtId="0" fontId="119"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19" fillId="16" borderId="0" applyNumberFormat="0" applyBorder="0" applyAlignment="0" applyProtection="0"/>
    <xf numFmtId="0" fontId="7" fillId="16" borderId="0" applyNumberFormat="0" applyBorder="0" applyAlignment="0" applyProtection="0"/>
    <xf numFmtId="0" fontId="119" fillId="16" borderId="0" applyNumberFormat="0" applyBorder="0" applyAlignment="0" applyProtection="0"/>
    <xf numFmtId="0" fontId="7" fillId="16" borderId="0" applyNumberFormat="0" applyBorder="0" applyAlignment="0" applyProtection="0"/>
    <xf numFmtId="0" fontId="119" fillId="16" borderId="0" applyNumberFormat="0" applyBorder="0" applyAlignment="0" applyProtection="0"/>
    <xf numFmtId="0" fontId="7" fillId="16" borderId="0" applyNumberFormat="0" applyBorder="0" applyAlignment="0" applyProtection="0"/>
    <xf numFmtId="0" fontId="102"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02" fillId="20" borderId="0" applyNumberFormat="0" applyBorder="0" applyAlignment="0" applyProtection="0"/>
    <xf numFmtId="0" fontId="7" fillId="20" borderId="0" applyNumberFormat="0" applyBorder="0" applyAlignment="0" applyProtection="0"/>
    <xf numFmtId="0" fontId="118" fillId="7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02" fillId="20" borderId="0" applyNumberFormat="0" applyBorder="0" applyAlignment="0" applyProtection="0"/>
    <xf numFmtId="0" fontId="102"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02" fillId="20" borderId="0" applyNumberFormat="0" applyBorder="0" applyAlignment="0" applyProtection="0"/>
    <xf numFmtId="0" fontId="118" fillId="74" borderId="0" applyNumberFormat="0" applyBorder="0" applyAlignment="0" applyProtection="0"/>
    <xf numFmtId="0" fontId="102" fillId="20" borderId="0" applyNumberFormat="0" applyBorder="0" applyAlignment="0" applyProtection="0"/>
    <xf numFmtId="0" fontId="102" fillId="20" borderId="0" applyNumberFormat="0" applyBorder="0" applyAlignment="0" applyProtection="0"/>
    <xf numFmtId="0" fontId="119"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02" fillId="20" borderId="0" applyNumberFormat="0" applyBorder="0" applyAlignment="0" applyProtection="0"/>
    <xf numFmtId="0" fontId="7" fillId="20" borderId="0" applyNumberFormat="0" applyBorder="0" applyAlignment="0" applyProtection="0"/>
    <xf numFmtId="0" fontId="102" fillId="20" borderId="0" applyNumberFormat="0" applyBorder="0" applyAlignment="0" applyProtection="0"/>
    <xf numFmtId="0" fontId="119"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19" fillId="20" borderId="0" applyNumberFormat="0" applyBorder="0" applyAlignment="0" applyProtection="0"/>
    <xf numFmtId="0" fontId="7" fillId="20" borderId="0" applyNumberFormat="0" applyBorder="0" applyAlignment="0" applyProtection="0"/>
    <xf numFmtId="0" fontId="119" fillId="20" borderId="0" applyNumberFormat="0" applyBorder="0" applyAlignment="0" applyProtection="0"/>
    <xf numFmtId="0" fontId="7" fillId="20" borderId="0" applyNumberFormat="0" applyBorder="0" applyAlignment="0" applyProtection="0"/>
    <xf numFmtId="0" fontId="119" fillId="20" borderId="0" applyNumberFormat="0" applyBorder="0" applyAlignment="0" applyProtection="0"/>
    <xf numFmtId="0" fontId="7" fillId="20" borderId="0" applyNumberFormat="0" applyBorder="0" applyAlignment="0" applyProtection="0"/>
    <xf numFmtId="0" fontId="102"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02" fillId="24" borderId="0" applyNumberFormat="0" applyBorder="0" applyAlignment="0" applyProtection="0"/>
    <xf numFmtId="0" fontId="7" fillId="24" borderId="0" applyNumberFormat="0" applyBorder="0" applyAlignment="0" applyProtection="0"/>
    <xf numFmtId="0" fontId="118" fillId="6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02" fillId="24" borderId="0" applyNumberFormat="0" applyBorder="0" applyAlignment="0" applyProtection="0"/>
    <xf numFmtId="0" fontId="102"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02" fillId="24" borderId="0" applyNumberFormat="0" applyBorder="0" applyAlignment="0" applyProtection="0"/>
    <xf numFmtId="0" fontId="118" fillId="69" borderId="0" applyNumberFormat="0" applyBorder="0" applyAlignment="0" applyProtection="0"/>
    <xf numFmtId="0" fontId="102" fillId="24" borderId="0" applyNumberFormat="0" applyBorder="0" applyAlignment="0" applyProtection="0"/>
    <xf numFmtId="0" fontId="102" fillId="24" borderId="0" applyNumberFormat="0" applyBorder="0" applyAlignment="0" applyProtection="0"/>
    <xf numFmtId="0" fontId="119"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02" fillId="24" borderId="0" applyNumberFormat="0" applyBorder="0" applyAlignment="0" applyProtection="0"/>
    <xf numFmtId="0" fontId="7" fillId="24" borderId="0" applyNumberFormat="0" applyBorder="0" applyAlignment="0" applyProtection="0"/>
    <xf numFmtId="0" fontId="102" fillId="24" borderId="0" applyNumberFormat="0" applyBorder="0" applyAlignment="0" applyProtection="0"/>
    <xf numFmtId="0" fontId="119"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119" fillId="24" borderId="0" applyNumberFormat="0" applyBorder="0" applyAlignment="0" applyProtection="0"/>
    <xf numFmtId="0" fontId="7" fillId="24" borderId="0" applyNumberFormat="0" applyBorder="0" applyAlignment="0" applyProtection="0"/>
    <xf numFmtId="0" fontId="119" fillId="24" borderId="0" applyNumberFormat="0" applyBorder="0" applyAlignment="0" applyProtection="0"/>
    <xf numFmtId="0" fontId="7" fillId="24" borderId="0" applyNumberFormat="0" applyBorder="0" applyAlignment="0" applyProtection="0"/>
    <xf numFmtId="0" fontId="119" fillId="24" borderId="0" applyNumberFormat="0" applyBorder="0" applyAlignment="0" applyProtection="0"/>
    <xf numFmtId="0" fontId="7" fillId="24" borderId="0" applyNumberFormat="0" applyBorder="0" applyAlignment="0" applyProtection="0"/>
    <xf numFmtId="0" fontId="102"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02" fillId="28" borderId="0" applyNumberFormat="0" applyBorder="0" applyAlignment="0" applyProtection="0"/>
    <xf numFmtId="0" fontId="7" fillId="28" borderId="0" applyNumberFormat="0" applyBorder="0" applyAlignment="0" applyProtection="0"/>
    <xf numFmtId="0" fontId="118" fillId="7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02" fillId="28" borderId="0" applyNumberFormat="0" applyBorder="0" applyAlignment="0" applyProtection="0"/>
    <xf numFmtId="0" fontId="102"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02" fillId="28" borderId="0" applyNumberFormat="0" applyBorder="0" applyAlignment="0" applyProtection="0"/>
    <xf numFmtId="0" fontId="118" fillId="72" borderId="0" applyNumberFormat="0" applyBorder="0" applyAlignment="0" applyProtection="0"/>
    <xf numFmtId="0" fontId="102" fillId="28" borderId="0" applyNumberFormat="0" applyBorder="0" applyAlignment="0" applyProtection="0"/>
    <xf numFmtId="0" fontId="102" fillId="28" borderId="0" applyNumberFormat="0" applyBorder="0" applyAlignment="0" applyProtection="0"/>
    <xf numFmtId="0" fontId="119"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02" fillId="28" borderId="0" applyNumberFormat="0" applyBorder="0" applyAlignment="0" applyProtection="0"/>
    <xf numFmtId="0" fontId="7" fillId="28" borderId="0" applyNumberFormat="0" applyBorder="0" applyAlignment="0" applyProtection="0"/>
    <xf numFmtId="0" fontId="102" fillId="28" borderId="0" applyNumberFormat="0" applyBorder="0" applyAlignment="0" applyProtection="0"/>
    <xf numFmtId="0" fontId="119"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19" fillId="28" borderId="0" applyNumberFormat="0" applyBorder="0" applyAlignment="0" applyProtection="0"/>
    <xf numFmtId="0" fontId="7" fillId="28" borderId="0" applyNumberFormat="0" applyBorder="0" applyAlignment="0" applyProtection="0"/>
    <xf numFmtId="0" fontId="119" fillId="28" borderId="0" applyNumberFormat="0" applyBorder="0" applyAlignment="0" applyProtection="0"/>
    <xf numFmtId="0" fontId="7" fillId="28" borderId="0" applyNumberFormat="0" applyBorder="0" applyAlignment="0" applyProtection="0"/>
    <xf numFmtId="0" fontId="119" fillId="28" borderId="0" applyNumberFormat="0" applyBorder="0" applyAlignment="0" applyProtection="0"/>
    <xf numFmtId="0" fontId="7" fillId="28" borderId="0" applyNumberFormat="0" applyBorder="0" applyAlignment="0" applyProtection="0"/>
    <xf numFmtId="0" fontId="102"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02" fillId="32" borderId="0" applyNumberFormat="0" applyBorder="0" applyAlignment="0" applyProtection="0"/>
    <xf numFmtId="0" fontId="7" fillId="32" borderId="0" applyNumberFormat="0" applyBorder="0" applyAlignment="0" applyProtection="0"/>
    <xf numFmtId="0" fontId="118" fillId="7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02" fillId="32" borderId="0" applyNumberFormat="0" applyBorder="0" applyAlignment="0" applyProtection="0"/>
    <xf numFmtId="0" fontId="102"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02" fillId="32" borderId="0" applyNumberFormat="0" applyBorder="0" applyAlignment="0" applyProtection="0"/>
    <xf numFmtId="0" fontId="118" fillId="75" borderId="0" applyNumberFormat="0" applyBorder="0" applyAlignment="0" applyProtection="0"/>
    <xf numFmtId="0" fontId="102" fillId="32" borderId="0" applyNumberFormat="0" applyBorder="0" applyAlignment="0" applyProtection="0"/>
    <xf numFmtId="0" fontId="102" fillId="32" borderId="0" applyNumberFormat="0" applyBorder="0" applyAlignment="0" applyProtection="0"/>
    <xf numFmtId="0" fontId="119"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02" fillId="32" borderId="0" applyNumberFormat="0" applyBorder="0" applyAlignment="0" applyProtection="0"/>
    <xf numFmtId="0" fontId="7" fillId="32" borderId="0" applyNumberFormat="0" applyBorder="0" applyAlignment="0" applyProtection="0"/>
    <xf numFmtId="0" fontId="102" fillId="32" borderId="0" applyNumberFormat="0" applyBorder="0" applyAlignment="0" applyProtection="0"/>
    <xf numFmtId="0" fontId="119"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19" fillId="32" borderId="0" applyNumberFormat="0" applyBorder="0" applyAlignment="0" applyProtection="0"/>
    <xf numFmtId="0" fontId="7" fillId="32" borderId="0" applyNumberFormat="0" applyBorder="0" applyAlignment="0" applyProtection="0"/>
    <xf numFmtId="0" fontId="119" fillId="32" borderId="0" applyNumberFormat="0" applyBorder="0" applyAlignment="0" applyProtection="0"/>
    <xf numFmtId="0" fontId="7" fillId="32" borderId="0" applyNumberFormat="0" applyBorder="0" applyAlignment="0" applyProtection="0"/>
    <xf numFmtId="0" fontId="119" fillId="32" borderId="0" applyNumberFormat="0" applyBorder="0" applyAlignment="0" applyProtection="0"/>
    <xf numFmtId="0" fontId="7" fillId="32" borderId="0" applyNumberFormat="0" applyBorder="0" applyAlignment="0" applyProtection="0"/>
    <xf numFmtId="0" fontId="102" fillId="32" borderId="0" applyNumberFormat="0" applyBorder="0" applyAlignment="0" applyProtection="0"/>
    <xf numFmtId="0" fontId="7" fillId="32" borderId="0" applyNumberFormat="0" applyBorder="0" applyAlignment="0" applyProtection="0"/>
    <xf numFmtId="0" fontId="120" fillId="76" borderId="0" applyNumberFormat="0" applyBorder="0" applyAlignment="0" applyProtection="0"/>
    <xf numFmtId="0" fontId="120" fillId="76" borderId="0" applyNumberFormat="0" applyBorder="0" applyAlignment="0" applyProtection="0"/>
    <xf numFmtId="0" fontId="28" fillId="13" borderId="0" applyNumberFormat="0" applyBorder="0" applyAlignment="0" applyProtection="0"/>
    <xf numFmtId="0" fontId="120" fillId="73" borderId="0" applyNumberFormat="0" applyBorder="0" applyAlignment="0" applyProtection="0"/>
    <xf numFmtId="0" fontId="120" fillId="73" borderId="0" applyNumberFormat="0" applyBorder="0" applyAlignment="0" applyProtection="0"/>
    <xf numFmtId="0" fontId="28" fillId="17"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28" fillId="21" borderId="0" applyNumberFormat="0" applyBorder="0" applyAlignment="0" applyProtection="0"/>
    <xf numFmtId="0" fontId="120" fillId="77" borderId="0" applyNumberFormat="0" applyBorder="0" applyAlignment="0" applyProtection="0"/>
    <xf numFmtId="0" fontId="120" fillId="77" borderId="0" applyNumberFormat="0" applyBorder="0" applyAlignment="0" applyProtection="0"/>
    <xf numFmtId="0" fontId="28" fillId="25" borderId="0" applyNumberFormat="0" applyBorder="0" applyAlignment="0" applyProtection="0"/>
    <xf numFmtId="0" fontId="120" fillId="78" borderId="0" applyNumberFormat="0" applyBorder="0" applyAlignment="0" applyProtection="0"/>
    <xf numFmtId="0" fontId="120" fillId="78" borderId="0" applyNumberFormat="0" applyBorder="0" applyAlignment="0" applyProtection="0"/>
    <xf numFmtId="0" fontId="28" fillId="29" borderId="0" applyNumberFormat="0" applyBorder="0" applyAlignment="0" applyProtection="0"/>
    <xf numFmtId="0" fontId="120" fillId="79" borderId="0" applyNumberFormat="0" applyBorder="0" applyAlignment="0" applyProtection="0"/>
    <xf numFmtId="0" fontId="120" fillId="79" borderId="0" applyNumberFormat="0" applyBorder="0" applyAlignment="0" applyProtection="0"/>
    <xf numFmtId="0" fontId="28" fillId="33" borderId="0" applyNumberFormat="0" applyBorder="0" applyAlignment="0" applyProtection="0"/>
    <xf numFmtId="2" fontId="25" fillId="0" borderId="116" applyNumberFormat="0" applyFont="0" applyFill="0" applyAlignment="0"/>
    <xf numFmtId="0" fontId="120" fillId="80" borderId="0" applyNumberFormat="0" applyBorder="0" applyAlignment="0" applyProtection="0"/>
    <xf numFmtId="0" fontId="120" fillId="80" borderId="0" applyNumberFormat="0" applyBorder="0" applyAlignment="0" applyProtection="0"/>
    <xf numFmtId="0" fontId="28" fillId="10" borderId="0" applyNumberFormat="0" applyBorder="0" applyAlignment="0" applyProtection="0"/>
    <xf numFmtId="0" fontId="120" fillId="81" borderId="0" applyNumberFormat="0" applyBorder="0" applyAlignment="0" applyProtection="0"/>
    <xf numFmtId="0" fontId="120" fillId="81" borderId="0" applyNumberFormat="0" applyBorder="0" applyAlignment="0" applyProtection="0"/>
    <xf numFmtId="0" fontId="28" fillId="14"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28" fillId="18" borderId="0" applyNumberFormat="0" applyBorder="0" applyAlignment="0" applyProtection="0"/>
    <xf numFmtId="0" fontId="120" fillId="77" borderId="0" applyNumberFormat="0" applyBorder="0" applyAlignment="0" applyProtection="0"/>
    <xf numFmtId="0" fontId="120" fillId="77" borderId="0" applyNumberFormat="0" applyBorder="0" applyAlignment="0" applyProtection="0"/>
    <xf numFmtId="0" fontId="28" fillId="22" borderId="0" applyNumberFormat="0" applyBorder="0" applyAlignment="0" applyProtection="0"/>
    <xf numFmtId="0" fontId="120" fillId="78" borderId="0" applyNumberFormat="0" applyBorder="0" applyAlignment="0" applyProtection="0"/>
    <xf numFmtId="0" fontId="120" fillId="78" borderId="0" applyNumberFormat="0" applyBorder="0" applyAlignment="0" applyProtection="0"/>
    <xf numFmtId="0" fontId="28" fillId="26"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28" fillId="30" borderId="0" applyNumberFormat="0" applyBorder="0" applyAlignment="0" applyProtection="0"/>
    <xf numFmtId="0" fontId="42" fillId="0" borderId="116"/>
    <xf numFmtId="191" fontId="25" fillId="42" borderId="18">
      <alignment horizontal="center" vertical="center"/>
    </xf>
    <xf numFmtId="192" fontId="121" fillId="0" borderId="0"/>
    <xf numFmtId="0" fontId="122" fillId="67" borderId="0" applyNumberFormat="0" applyBorder="0" applyAlignment="0" applyProtection="0"/>
    <xf numFmtId="0" fontId="122" fillId="67" borderId="0" applyNumberFormat="0" applyBorder="0" applyAlignment="0" applyProtection="0"/>
    <xf numFmtId="0" fontId="123" fillId="4" borderId="0" applyNumberFormat="0" applyBorder="0" applyAlignment="0" applyProtection="0"/>
    <xf numFmtId="0" fontId="124" fillId="45" borderId="125" applyNumberFormat="0" applyAlignment="0" applyProtection="0"/>
    <xf numFmtId="0" fontId="124" fillId="45" borderId="125" applyNumberFormat="0" applyAlignment="0" applyProtection="0"/>
    <xf numFmtId="0" fontId="125" fillId="7" borderId="4" applyNumberFormat="0" applyAlignment="0" applyProtection="0"/>
    <xf numFmtId="0" fontId="45" fillId="0" borderId="118"/>
    <xf numFmtId="0" fontId="126" fillId="84" borderId="126" applyNumberFormat="0" applyAlignment="0" applyProtection="0"/>
    <xf numFmtId="0" fontId="126" fillId="84" borderId="126" applyNumberFormat="0" applyAlignment="0" applyProtection="0"/>
    <xf numFmtId="0" fontId="27" fillId="8" borderId="7" applyNumberFormat="0" applyAlignment="0" applyProtection="0"/>
    <xf numFmtId="0" fontId="47" fillId="0" borderId="0" applyBorder="0"/>
    <xf numFmtId="0" fontId="47" fillId="0" borderId="0" applyBorder="0"/>
    <xf numFmtId="0" fontId="47" fillId="0" borderId="0" applyBorder="0"/>
    <xf numFmtId="0" fontId="47" fillId="0" borderId="0" applyBorder="0"/>
    <xf numFmtId="193" fontId="48" fillId="0" borderId="0"/>
    <xf numFmtId="193" fontId="48" fillId="0" borderId="0"/>
    <xf numFmtId="193" fontId="48" fillId="0" borderId="0"/>
    <xf numFmtId="193" fontId="48" fillId="0" borderId="0"/>
    <xf numFmtId="193" fontId="48" fillId="0" borderId="0"/>
    <xf numFmtId="193" fontId="48" fillId="0" borderId="0"/>
    <xf numFmtId="193" fontId="48" fillId="0" borderId="0"/>
    <xf numFmtId="193" fontId="48" fillId="0" borderId="0"/>
    <xf numFmtId="41" fontId="25" fillId="0" borderId="0" applyFont="0" applyFill="0" applyBorder="0" applyAlignment="0" applyProtection="0"/>
    <xf numFmtId="40" fontId="25" fillId="0" borderId="0" applyBorder="0" applyProtection="0"/>
    <xf numFmtId="40" fontId="25" fillId="0" borderId="0" applyBorder="0" applyProtection="0"/>
    <xf numFmtId="40" fontId="25" fillId="0" borderId="0" applyBorder="0" applyProtection="0"/>
    <xf numFmtId="40" fontId="25" fillId="0" borderId="0" applyBorder="0" applyProtection="0"/>
    <xf numFmtId="40" fontId="25" fillId="0" borderId="0" applyBorder="0" applyProtection="0"/>
    <xf numFmtId="37" fontId="127" fillId="0" borderId="0"/>
    <xf numFmtId="43" fontId="7" fillId="0" borderId="0" applyFont="0" applyFill="0" applyBorder="0" applyAlignment="0" applyProtection="0"/>
    <xf numFmtId="43" fontId="127"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alignment wrapText="1"/>
    </xf>
    <xf numFmtId="43" fontId="7" fillId="0" borderId="0" applyFont="0" applyFill="0" applyBorder="0" applyAlignment="0" applyProtection="0"/>
    <xf numFmtId="43" fontId="7" fillId="0" borderId="0" applyFont="0" applyFill="0" applyBorder="0" applyAlignment="0" applyProtection="0"/>
    <xf numFmtId="43" fontId="4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alignment wrapText="1"/>
    </xf>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9" fillId="0" borderId="0" applyFont="0" applyFill="0" applyBorder="0" applyAlignment="0" applyProtection="0"/>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25" fillId="0" borderId="0" applyFont="0" applyFill="0" applyBorder="0" applyAlignment="0" applyProtection="0"/>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7" fillId="0" borderId="0" applyFont="0" applyFill="0" applyBorder="0" applyAlignment="0" applyProtection="0"/>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alignment wrapText="1"/>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127"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2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25" fillId="0" borderId="0" applyFont="0" applyFill="0" applyBorder="0" applyAlignment="0" applyProtection="0"/>
    <xf numFmtId="43" fontId="25" fillId="0" borderId="0" applyFont="0" applyFill="0" applyBorder="0" applyAlignment="0" applyProtection="0">
      <alignment wrapText="1"/>
    </xf>
    <xf numFmtId="43" fontId="7" fillId="0" borderId="0" applyFont="0" applyFill="0" applyBorder="0" applyAlignment="0" applyProtection="0"/>
    <xf numFmtId="43" fontId="49"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127"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2" fillId="0" borderId="0" applyFont="0" applyFill="0" applyBorder="0" applyAlignment="0" applyProtection="0"/>
    <xf numFmtId="43" fontId="4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9" fillId="0" borderId="0" applyFont="0" applyFill="0" applyBorder="0" applyAlignment="0" applyProtection="0"/>
    <xf numFmtId="43" fontId="127" fillId="0" borderId="0" applyFont="0" applyFill="0" applyBorder="0" applyAlignment="0" applyProtection="0">
      <alignment vertical="top"/>
    </xf>
    <xf numFmtId="43" fontId="25" fillId="0" borderId="0" applyFont="0" applyFill="0" applyBorder="0" applyAlignment="0" applyProtection="0"/>
    <xf numFmtId="3" fontId="129" fillId="0" borderId="0" applyFont="0" applyFill="0" applyBorder="0" applyAlignment="0" applyProtection="0"/>
    <xf numFmtId="3" fontId="25" fillId="0" borderId="0" applyFont="0" applyFill="0" applyBorder="0" applyAlignment="0" applyProtection="0"/>
    <xf numFmtId="194" fontId="25" fillId="0" borderId="0"/>
    <xf numFmtId="37" fontId="43" fillId="45" borderId="119"/>
    <xf numFmtId="37" fontId="43" fillId="45" borderId="119"/>
    <xf numFmtId="0" fontId="109" fillId="0" borderId="0">
      <alignment horizontal="left" vertical="center" indent="1"/>
    </xf>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1" fontId="25" fillId="0" borderId="0"/>
    <xf numFmtId="41" fontId="25" fillId="0" borderId="0"/>
    <xf numFmtId="41" fontId="25" fillId="0" borderId="0"/>
    <xf numFmtId="41" fontId="25" fillId="0" borderId="0"/>
    <xf numFmtId="41" fontId="25" fillId="0" borderId="0"/>
    <xf numFmtId="0" fontId="25" fillId="0" borderId="0" applyFont="0" applyFill="0" applyBorder="0" applyAlignment="0" applyProtection="0"/>
    <xf numFmtId="6" fontId="130" fillId="0" borderId="0">
      <protection locked="0"/>
    </xf>
    <xf numFmtId="195" fontId="131" fillId="0" borderId="0">
      <protection locked="0"/>
    </xf>
    <xf numFmtId="188" fontId="132" fillId="0" borderId="0">
      <alignment horizontal="left"/>
    </xf>
    <xf numFmtId="196" fontId="25" fillId="0" borderId="0" applyFont="0" applyFill="0" applyBorder="0" applyAlignment="0" applyProtection="0"/>
    <xf numFmtId="197" fontId="25" fillId="0" borderId="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198" fontId="25" fillId="0" borderId="0">
      <protection locked="0"/>
    </xf>
    <xf numFmtId="195" fontId="131" fillId="0" borderId="0">
      <protection locked="0"/>
    </xf>
    <xf numFmtId="0" fontId="51" fillId="47" borderId="118"/>
    <xf numFmtId="0" fontId="135" fillId="68" borderId="0" applyNumberFormat="0" applyBorder="0" applyAlignment="0" applyProtection="0"/>
    <xf numFmtId="0" fontId="135" fillId="68" borderId="0" applyNumberFormat="0" applyBorder="0" applyAlignment="0" applyProtection="0"/>
    <xf numFmtId="0" fontId="136" fillId="3" borderId="0" applyNumberFormat="0" applyBorder="0" applyAlignment="0" applyProtection="0"/>
    <xf numFmtId="38" fontId="47" fillId="46" borderId="0" applyNumberFormat="0" applyBorder="0" applyAlignment="0" applyProtection="0"/>
    <xf numFmtId="38" fontId="47" fillId="46" borderId="0" applyNumberFormat="0" applyBorder="0" applyAlignment="0" applyProtection="0"/>
    <xf numFmtId="38" fontId="47" fillId="46" borderId="0" applyNumberFormat="0" applyBorder="0" applyAlignment="0" applyProtection="0"/>
    <xf numFmtId="38" fontId="47" fillId="46" borderId="0" applyNumberFormat="0" applyBorder="0" applyAlignment="0" applyProtection="0"/>
    <xf numFmtId="0" fontId="53" fillId="0" borderId="116">
      <alignment horizontal="left" vertical="center"/>
    </xf>
    <xf numFmtId="0" fontId="137" fillId="0" borderId="0">
      <alignment horizontal="centerContinuous"/>
    </xf>
    <xf numFmtId="0" fontId="138" fillId="0" borderId="127" applyNumberFormat="0" applyFill="0" applyAlignment="0" applyProtection="0"/>
    <xf numFmtId="195" fontId="131" fillId="0" borderId="0">
      <protection locked="0"/>
    </xf>
    <xf numFmtId="0" fontId="138" fillId="0" borderId="127" applyNumberFormat="0" applyFill="0" applyAlignment="0" applyProtection="0"/>
    <xf numFmtId="0" fontId="139" fillId="0" borderId="1" applyNumberFormat="0" applyFill="0" applyAlignment="0" applyProtection="0"/>
    <xf numFmtId="0" fontId="140" fillId="0" borderId="128" applyNumberFormat="0" applyFill="0" applyAlignment="0" applyProtection="0"/>
    <xf numFmtId="195" fontId="131" fillId="0" borderId="0">
      <protection locked="0"/>
    </xf>
    <xf numFmtId="0" fontId="140" fillId="0" borderId="128" applyNumberFormat="0" applyFill="0" applyAlignment="0" applyProtection="0"/>
    <xf numFmtId="0" fontId="141" fillId="0" borderId="2" applyNumberFormat="0" applyFill="0" applyAlignment="0" applyProtection="0"/>
    <xf numFmtId="0" fontId="142" fillId="0" borderId="129" applyNumberFormat="0" applyFill="0" applyAlignment="0" applyProtection="0"/>
    <xf numFmtId="0" fontId="142" fillId="0" borderId="129" applyNumberFormat="0" applyFill="0" applyAlignment="0" applyProtection="0"/>
    <xf numFmtId="0" fontId="143" fillId="0" borderId="3"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4" fillId="0" borderId="0"/>
    <xf numFmtId="0" fontId="31" fillId="0" borderId="26" applyNumberFormat="0" applyFill="0" applyAlignment="0" applyProtection="0"/>
    <xf numFmtId="0" fontId="45" fillId="49" borderId="118"/>
    <xf numFmtId="0" fontId="45" fillId="47" borderId="118"/>
    <xf numFmtId="10" fontId="47" fillId="52" borderId="130" applyNumberFormat="0" applyBorder="0" applyAlignment="0" applyProtection="0"/>
    <xf numFmtId="10" fontId="47" fillId="52" borderId="130" applyNumberFormat="0" applyBorder="0" applyAlignment="0" applyProtection="0"/>
    <xf numFmtId="10" fontId="47" fillId="52" borderId="130" applyNumberFormat="0" applyBorder="0" applyAlignment="0" applyProtection="0"/>
    <xf numFmtId="10" fontId="47" fillId="52" borderId="130" applyNumberFormat="0" applyBorder="0" applyAlignment="0" applyProtection="0"/>
    <xf numFmtId="10" fontId="47" fillId="52" borderId="130" applyNumberFormat="0" applyBorder="0" applyAlignment="0" applyProtection="0"/>
    <xf numFmtId="10" fontId="47" fillId="52" borderId="130" applyNumberFormat="0" applyBorder="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45" fillId="71" borderId="125"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46" fillId="6" borderId="4" applyNumberFormat="0" applyAlignment="0" applyProtection="0"/>
    <xf numFmtId="0" fontId="145" fillId="71" borderId="125" applyNumberFormat="0" applyAlignment="0" applyProtection="0"/>
    <xf numFmtId="0" fontId="16" fillId="6" borderId="4" applyNumberFormat="0" applyAlignment="0" applyProtection="0"/>
    <xf numFmtId="0" fontId="147" fillId="6" borderId="4" applyNumberFormat="0" applyAlignment="0" applyProtection="0"/>
    <xf numFmtId="0" fontId="16" fillId="6" borderId="4" applyNumberFormat="0" applyAlignment="0" applyProtection="0"/>
    <xf numFmtId="0" fontId="147"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199" fontId="148" fillId="85" borderId="131" applyNumberFormat="0" applyBorder="0" applyAlignment="0" applyProtection="0"/>
    <xf numFmtId="199" fontId="148" fillId="85" borderId="131" applyNumberFormat="0" applyBorder="0" applyAlignment="0" applyProtection="0"/>
    <xf numFmtId="199" fontId="149" fillId="85" borderId="131" applyNumberFormat="0" applyBorder="0" applyAlignment="0" applyProtection="0"/>
    <xf numFmtId="0" fontId="150" fillId="86" borderId="0" applyNumberFormat="0"/>
    <xf numFmtId="0" fontId="151" fillId="0" borderId="132" applyNumberFormat="0" applyFill="0" applyAlignment="0" applyProtection="0"/>
    <xf numFmtId="0" fontId="151" fillId="0" borderId="132" applyNumberFormat="0" applyFill="0" applyAlignment="0" applyProtection="0"/>
    <xf numFmtId="0" fontId="152" fillId="0" borderId="6" applyNumberFormat="0" applyFill="0" applyAlignment="0" applyProtection="0"/>
    <xf numFmtId="0" fontId="58" fillId="0" borderId="118"/>
    <xf numFmtId="182" fontId="25" fillId="0" borderId="0" applyFont="0" applyFill="0" applyBorder="0" applyAlignment="0" applyProtection="0"/>
    <xf numFmtId="42" fontId="25" fillId="0" borderId="0" applyFont="0" applyFill="0" applyBorder="0" applyAlignment="0" applyProtection="0"/>
    <xf numFmtId="200" fontId="25" fillId="0" borderId="0" applyFont="0" applyFill="0" applyBorder="0" applyAlignment="0" applyProtection="0"/>
    <xf numFmtId="0" fontId="153" fillId="87" borderId="0" applyNumberFormat="0" applyBorder="0" applyAlignment="0" applyProtection="0"/>
    <xf numFmtId="0" fontId="153" fillId="87" borderId="0" applyNumberFormat="0" applyBorder="0" applyAlignment="0" applyProtection="0"/>
    <xf numFmtId="0" fontId="154" fillId="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5" fillId="0" borderId="0"/>
    <xf numFmtId="0" fontId="7" fillId="0" borderId="0"/>
    <xf numFmtId="0" fontId="7" fillId="0" borderId="0"/>
    <xf numFmtId="0" fontId="25" fillId="0" borderId="0"/>
    <xf numFmtId="0" fontId="7"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37" fillId="0" borderId="0"/>
    <xf numFmtId="0" fontId="7" fillId="0" borderId="0"/>
    <xf numFmtId="0" fontId="7" fillId="0" borderId="0"/>
    <xf numFmtId="0" fontId="7" fillId="0" borderId="0"/>
    <xf numFmtId="0" fontId="7" fillId="0" borderId="0"/>
    <xf numFmtId="0" fontId="12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127" fillId="0" borderId="0">
      <alignment vertical="top"/>
    </xf>
    <xf numFmtId="0" fontId="7" fillId="0" borderId="0"/>
    <xf numFmtId="0" fontId="7" fillId="0" borderId="0"/>
    <xf numFmtId="0" fontId="25" fillId="0" borderId="0"/>
    <xf numFmtId="0" fontId="7" fillId="0" borderId="0"/>
    <xf numFmtId="0" fontId="102" fillId="0" borderId="0"/>
    <xf numFmtId="0" fontId="102" fillId="0" borderId="0"/>
    <xf numFmtId="0" fontId="7" fillId="0" borderId="0"/>
    <xf numFmtId="0" fontId="25" fillId="0" borderId="0"/>
    <xf numFmtId="0" fontId="7" fillId="0" borderId="0"/>
    <xf numFmtId="0" fontId="7" fillId="0" borderId="0"/>
    <xf numFmtId="0" fontId="7" fillId="0" borderId="0"/>
    <xf numFmtId="0" fontId="102" fillId="0" borderId="0"/>
    <xf numFmtId="0" fontId="127" fillId="0" borderId="0">
      <alignment vertical="top"/>
    </xf>
    <xf numFmtId="0" fontId="102" fillId="0" borderId="0"/>
    <xf numFmtId="0" fontId="102" fillId="0" borderId="0"/>
    <xf numFmtId="0" fontId="127" fillId="0" borderId="0">
      <alignment vertical="top"/>
    </xf>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25"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5"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5"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7" fillId="0" borderId="0"/>
    <xf numFmtId="0" fontId="102" fillId="0" borderId="0"/>
    <xf numFmtId="0" fontId="102"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102" fillId="0" borderId="0"/>
    <xf numFmtId="0" fontId="7" fillId="0" borderId="0"/>
    <xf numFmtId="0" fontId="7" fillId="0" borderId="0"/>
    <xf numFmtId="0" fontId="102" fillId="0" borderId="0"/>
    <xf numFmtId="0" fontId="102" fillId="0" borderId="0"/>
    <xf numFmtId="0" fontId="7" fillId="0" borderId="0"/>
    <xf numFmtId="0" fontId="7" fillId="0" borderId="0"/>
    <xf numFmtId="0" fontId="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5"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25"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7" fillId="0" borderId="0"/>
    <xf numFmtId="0" fontId="7" fillId="0" borderId="0"/>
    <xf numFmtId="0" fontId="127" fillId="0" borderId="0">
      <alignment vertical="top"/>
    </xf>
    <xf numFmtId="0" fontId="127" fillId="0" borderId="0">
      <alignment vertical="top"/>
    </xf>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127" fillId="0" borderId="0">
      <alignment vertical="top"/>
    </xf>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127" fillId="0" borderId="0">
      <alignment vertical="top"/>
    </xf>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127" fillId="0" borderId="0">
      <alignment vertical="top"/>
    </xf>
    <xf numFmtId="0" fontId="25" fillId="0" borderId="0"/>
    <xf numFmtId="0" fontId="12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1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7" fillId="0" borderId="0">
      <alignment vertical="top"/>
    </xf>
    <xf numFmtId="0" fontId="127" fillId="0" borderId="0">
      <alignment vertical="top"/>
    </xf>
    <xf numFmtId="0" fontId="127" fillId="0" borderId="0">
      <alignment vertical="top"/>
    </xf>
    <xf numFmtId="0" fontId="25" fillId="0" borderId="0"/>
    <xf numFmtId="0" fontId="119" fillId="0" borderId="0"/>
    <xf numFmtId="0" fontId="127" fillId="0" borderId="0">
      <alignment vertical="top"/>
    </xf>
    <xf numFmtId="0" fontId="25" fillId="0" borderId="0"/>
    <xf numFmtId="0" fontId="127" fillId="0" borderId="0">
      <alignment vertical="top"/>
    </xf>
    <xf numFmtId="0" fontId="25" fillId="0" borderId="0"/>
    <xf numFmtId="0" fontId="127" fillId="0" borderId="0">
      <alignment vertical="top"/>
    </xf>
    <xf numFmtId="0" fontId="25" fillId="0" borderId="0"/>
    <xf numFmtId="0" fontId="127" fillId="0" borderId="0">
      <alignment vertical="top"/>
    </xf>
    <xf numFmtId="0" fontId="127" fillId="0" borderId="0">
      <alignment vertical="top"/>
    </xf>
    <xf numFmtId="0" fontId="25" fillId="0" borderId="0">
      <alignment wrapText="1"/>
    </xf>
    <xf numFmtId="0" fontId="7" fillId="0" borderId="0"/>
    <xf numFmtId="0" fontId="7" fillId="0" borderId="0"/>
    <xf numFmtId="0" fontId="25" fillId="0" borderId="0">
      <alignment wrapText="1"/>
    </xf>
    <xf numFmtId="0" fontId="7" fillId="0" borderId="0"/>
    <xf numFmtId="0" fontId="25" fillId="0" borderId="0">
      <alignment wrapText="1"/>
    </xf>
    <xf numFmtId="0" fontId="7" fillId="0" borderId="0"/>
    <xf numFmtId="0" fontId="7" fillId="0" borderId="0"/>
    <xf numFmtId="0" fontId="7" fillId="0" borderId="0"/>
    <xf numFmtId="0" fontId="7" fillId="0" borderId="0"/>
    <xf numFmtId="0" fontId="7" fillId="0" borderId="0"/>
    <xf numFmtId="0" fontId="25" fillId="0" borderId="0">
      <alignment wrapText="1"/>
    </xf>
    <xf numFmtId="0" fontId="127" fillId="0" borderId="0">
      <alignment vertical="top"/>
    </xf>
    <xf numFmtId="0" fontId="127" fillId="0" borderId="0">
      <alignment vertical="top"/>
    </xf>
    <xf numFmtId="0" fontId="127" fillId="0" borderId="0">
      <alignment vertical="top"/>
    </xf>
    <xf numFmtId="0" fontId="127" fillId="0" borderId="0">
      <alignment vertical="top"/>
    </xf>
    <xf numFmtId="0" fontId="127" fillId="0" borderId="0">
      <alignment vertical="top"/>
    </xf>
    <xf numFmtId="0" fontId="127" fillId="0" borderId="0">
      <alignment vertical="top"/>
    </xf>
    <xf numFmtId="0" fontId="12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7" fillId="0" borderId="0">
      <alignment vertical="top"/>
    </xf>
    <xf numFmtId="0" fontId="127" fillId="0" borderId="0">
      <alignment vertical="top"/>
    </xf>
    <xf numFmtId="0" fontId="7" fillId="0" borderId="0"/>
    <xf numFmtId="0" fontId="7" fillId="0" borderId="0"/>
    <xf numFmtId="0" fontId="7" fillId="0" borderId="0"/>
    <xf numFmtId="0" fontId="7" fillId="0" borderId="0"/>
    <xf numFmtId="0" fontId="127" fillId="0" borderId="0">
      <alignment vertical="top"/>
    </xf>
    <xf numFmtId="0" fontId="7" fillId="0" borderId="0"/>
    <xf numFmtId="0" fontId="7" fillId="0" borderId="0"/>
    <xf numFmtId="0" fontId="7" fillId="0" borderId="0"/>
    <xf numFmtId="0" fontId="7" fillId="0" borderId="0"/>
    <xf numFmtId="0" fontId="127" fillId="0" borderId="0">
      <alignment vertical="top"/>
    </xf>
    <xf numFmtId="0" fontId="7" fillId="0" borderId="0"/>
    <xf numFmtId="0" fontId="7" fillId="0" borderId="0"/>
    <xf numFmtId="0" fontId="7" fillId="0" borderId="0"/>
    <xf numFmtId="0" fontId="7" fillId="0" borderId="0"/>
    <xf numFmtId="0" fontId="127" fillId="0" borderId="0">
      <alignment vertical="top"/>
    </xf>
    <xf numFmtId="0" fontId="119" fillId="0" borderId="0"/>
    <xf numFmtId="0" fontId="127" fillId="0" borderId="0">
      <alignment vertical="top"/>
    </xf>
    <xf numFmtId="0" fontId="119" fillId="0" borderId="0"/>
    <xf numFmtId="0" fontId="127" fillId="0" borderId="0">
      <alignment vertical="top"/>
    </xf>
    <xf numFmtId="0" fontId="119" fillId="0" borderId="0"/>
    <xf numFmtId="0" fontId="127" fillId="0" borderId="0">
      <alignment vertical="top"/>
    </xf>
    <xf numFmtId="0" fontId="65" fillId="0" borderId="0"/>
    <xf numFmtId="0" fontId="119" fillId="0" borderId="0"/>
    <xf numFmtId="0" fontId="127" fillId="0" borderId="0">
      <alignment vertical="top"/>
    </xf>
    <xf numFmtId="0" fontId="65" fillId="0" borderId="0"/>
    <xf numFmtId="0" fontId="25" fillId="0" borderId="0"/>
    <xf numFmtId="0" fontId="7" fillId="0" borderId="0"/>
    <xf numFmtId="0" fontId="6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27" fillId="0" borderId="0">
      <alignment vertical="top"/>
    </xf>
    <xf numFmtId="0" fontId="12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8" fillId="0" borderId="0"/>
    <xf numFmtId="0" fontId="7" fillId="0" borderId="0"/>
    <xf numFmtId="0" fontId="158" fillId="0" borderId="0"/>
    <xf numFmtId="0" fontId="7" fillId="0" borderId="0"/>
    <xf numFmtId="0" fontId="158" fillId="0" borderId="0"/>
    <xf numFmtId="0" fontId="7" fillId="0" borderId="0"/>
    <xf numFmtId="0" fontId="158" fillId="0" borderId="0"/>
    <xf numFmtId="0" fontId="158" fillId="0" borderId="0"/>
    <xf numFmtId="0" fontId="15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02" fillId="9" borderId="8" applyNumberFormat="0" applyFont="0" applyAlignment="0" applyProtection="0"/>
    <xf numFmtId="0" fontId="7" fillId="9" borderId="8" applyNumberFormat="0" applyFont="0" applyAlignment="0" applyProtection="0"/>
    <xf numFmtId="0" fontId="102" fillId="9" borderId="8" applyNumberFormat="0" applyFont="0" applyAlignment="0" applyProtection="0"/>
    <xf numFmtId="0" fontId="102" fillId="9" borderId="8" applyNumberFormat="0" applyFont="0" applyAlignment="0" applyProtection="0"/>
    <xf numFmtId="0" fontId="7" fillId="9" borderId="8" applyNumberFormat="0" applyFont="0" applyAlignment="0" applyProtection="0"/>
    <xf numFmtId="0" fontId="102" fillId="9" borderId="8" applyNumberFormat="0" applyFont="0" applyAlignment="0" applyProtection="0"/>
    <xf numFmtId="0" fontId="102" fillId="9" borderId="8" applyNumberFormat="0" applyFont="0" applyAlignment="0" applyProtection="0"/>
    <xf numFmtId="0" fontId="102" fillId="9" borderId="8" applyNumberFormat="0" applyFont="0" applyAlignment="0" applyProtection="0"/>
    <xf numFmtId="0" fontId="7" fillId="9" borderId="8" applyNumberFormat="0" applyFont="0" applyAlignment="0" applyProtection="0"/>
    <xf numFmtId="0" fontId="102" fillId="9" borderId="8" applyNumberFormat="0" applyFont="0" applyAlignment="0" applyProtection="0"/>
    <xf numFmtId="0" fontId="102" fillId="9" borderId="8" applyNumberFormat="0" applyFont="0" applyAlignment="0" applyProtection="0"/>
    <xf numFmtId="0" fontId="7" fillId="9" borderId="8" applyNumberFormat="0" applyFont="0" applyAlignment="0" applyProtection="0"/>
    <xf numFmtId="0" fontId="102" fillId="9" borderId="8" applyNumberFormat="0" applyFont="0" applyAlignment="0" applyProtection="0"/>
    <xf numFmtId="0" fontId="102" fillId="9" borderId="8" applyNumberFormat="0" applyFont="0" applyAlignment="0" applyProtection="0"/>
    <xf numFmtId="0" fontId="102" fillId="9" borderId="8" applyNumberFormat="0" applyFont="0" applyAlignment="0" applyProtection="0"/>
    <xf numFmtId="0" fontId="102" fillId="9" borderId="8" applyNumberFormat="0" applyFont="0" applyAlignment="0" applyProtection="0"/>
    <xf numFmtId="0" fontId="25" fillId="88" borderId="49" applyNumberFormat="0" applyFont="0" applyAlignment="0" applyProtection="0"/>
    <xf numFmtId="0" fontId="102"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19"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25" fillId="88" borderId="49"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25" fillId="88" borderId="49" applyNumberFormat="0" applyFont="0" applyAlignment="0" applyProtection="0"/>
    <xf numFmtId="0" fontId="119" fillId="9" borderId="8" applyNumberFormat="0" applyFont="0" applyAlignment="0" applyProtection="0"/>
    <xf numFmtId="0" fontId="7" fillId="9" borderId="8" applyNumberFormat="0" applyFont="0" applyAlignment="0" applyProtection="0"/>
    <xf numFmtId="0" fontId="119" fillId="9" borderId="8" applyNumberFormat="0" applyFont="0" applyAlignment="0" applyProtection="0"/>
    <xf numFmtId="0" fontId="7" fillId="9" borderId="8" applyNumberFormat="0" applyFont="0" applyAlignment="0" applyProtection="0"/>
    <xf numFmtId="0" fontId="119"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7" fillId="9" borderId="8" applyNumberFormat="0" applyFont="0" applyAlignment="0" applyProtection="0"/>
    <xf numFmtId="0" fontId="159" fillId="45" borderId="133" applyNumberFormat="0" applyAlignment="0" applyProtection="0"/>
    <xf numFmtId="0" fontId="159" fillId="45" borderId="133" applyNumberFormat="0" applyAlignment="0" applyProtection="0"/>
    <xf numFmtId="0" fontId="160" fillId="7" borderId="5" applyNumberFormat="0" applyAlignment="0" applyProtection="0"/>
    <xf numFmtId="201" fontId="161" fillId="0" borderId="0"/>
    <xf numFmtId="9" fontId="25" fillId="0" borderId="0" applyFont="0" applyFill="0" applyBorder="0" applyAlignment="0" applyProtection="0"/>
    <xf numFmtId="9" fontId="25" fillId="0" borderId="0" applyFont="0" applyFill="0" applyBorder="0" applyAlignment="0" applyProtection="0"/>
    <xf numFmtId="9" fontId="127" fillId="0" borderId="0" applyFont="0" applyFill="0" applyBorder="0" applyAlignment="0" applyProtection="0">
      <alignment vertical="top"/>
    </xf>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7" fillId="0" borderId="0" applyFont="0" applyFill="0" applyBorder="0" applyAlignment="0" applyProtection="0">
      <alignment vertical="top"/>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118" fillId="0" borderId="0" applyFont="0" applyFill="0" applyBorder="0" applyAlignment="0" applyProtection="0"/>
    <xf numFmtId="9" fontId="25"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alignment wrapText="1"/>
    </xf>
    <xf numFmtId="9" fontId="7" fillId="0" borderId="0" applyFont="0" applyFill="0" applyBorder="0" applyAlignment="0" applyProtection="0"/>
    <xf numFmtId="0" fontId="163" fillId="0" borderId="0"/>
    <xf numFmtId="43" fontId="104" fillId="0" borderId="13" applyFill="0" applyBorder="0">
      <alignment horizontal="right"/>
    </xf>
    <xf numFmtId="0" fontId="51" fillId="0" borderId="0"/>
    <xf numFmtId="0" fontId="51" fillId="0" borderId="0"/>
    <xf numFmtId="38" fontId="25" fillId="89" borderId="0" applyNumberFormat="0" applyFont="0" applyBorder="0" applyAlignment="0" applyProtection="0"/>
    <xf numFmtId="0" fontId="164" fillId="90" borderId="0" applyNumberFormat="0" applyFont="0" applyBorder="0" applyAlignment="0" applyProtection="0">
      <alignment horizontal="center"/>
    </xf>
    <xf numFmtId="0" fontId="165" fillId="0" borderId="0"/>
    <xf numFmtId="0" fontId="166" fillId="0" borderId="0"/>
    <xf numFmtId="0" fontId="132" fillId="0" borderId="0">
      <alignment horizontal="left"/>
    </xf>
    <xf numFmtId="0" fontId="51" fillId="0" borderId="0"/>
    <xf numFmtId="0" fontId="51" fillId="0" borderId="0"/>
    <xf numFmtId="0" fontId="167" fillId="0" borderId="0" applyNumberFormat="0" applyFill="0" applyBorder="0" applyAlignment="0" applyProtection="0"/>
    <xf numFmtId="0" fontId="167" fillId="0" borderId="0" applyNumberFormat="0" applyFill="0" applyBorder="0" applyAlignment="0" applyProtection="0"/>
    <xf numFmtId="172" fontId="25" fillId="0" borderId="44">
      <protection locked="0"/>
    </xf>
    <xf numFmtId="172" fontId="25" fillId="0" borderId="44">
      <protection locked="0"/>
    </xf>
    <xf numFmtId="172" fontId="25" fillId="0" borderId="44">
      <protection locked="0"/>
    </xf>
    <xf numFmtId="172" fontId="25" fillId="0" borderId="44">
      <protection locked="0"/>
    </xf>
    <xf numFmtId="195" fontId="131" fillId="0" borderId="134">
      <protection locked="0"/>
    </xf>
    <xf numFmtId="0" fontId="168" fillId="0" borderId="135" applyNumberFormat="0" applyFill="0" applyAlignment="0" applyProtection="0"/>
    <xf numFmtId="172" fontId="25" fillId="0" borderId="44">
      <protection locked="0"/>
    </xf>
    <xf numFmtId="0" fontId="23" fillId="0" borderId="9" applyNumberFormat="0" applyFill="0" applyAlignment="0" applyProtection="0"/>
    <xf numFmtId="0" fontId="114" fillId="0" borderId="9" applyNumberFormat="0" applyFill="0" applyAlignment="0" applyProtection="0"/>
    <xf numFmtId="178" fontId="169" fillId="0" borderId="0">
      <alignment horizontal="left"/>
      <protection locked="0"/>
    </xf>
    <xf numFmtId="0" fontId="170" fillId="0" borderId="0" applyNumberFormat="0" applyFont="0" applyFill="0"/>
    <xf numFmtId="37" fontId="47" fillId="55" borderId="0" applyNumberFormat="0" applyBorder="0" applyAlignment="0" applyProtection="0"/>
    <xf numFmtId="37" fontId="47" fillId="55" borderId="0" applyNumberFormat="0" applyBorder="0" applyAlignment="0" applyProtection="0"/>
    <xf numFmtId="37" fontId="47" fillId="55" borderId="0" applyNumberFormat="0" applyBorder="0" applyAlignment="0" applyProtection="0"/>
    <xf numFmtId="37" fontId="47" fillId="55" borderId="0" applyNumberFormat="0" applyBorder="0" applyAlignment="0" applyProtection="0"/>
    <xf numFmtId="37" fontId="47" fillId="0" borderId="0"/>
    <xf numFmtId="37" fontId="47" fillId="0" borderId="0"/>
    <xf numFmtId="37" fontId="47" fillId="0" borderId="0"/>
    <xf numFmtId="37" fontId="47" fillId="0" borderId="0"/>
    <xf numFmtId="37" fontId="47" fillId="55" borderId="0" applyNumberFormat="0" applyBorder="0" applyAlignment="0" applyProtection="0"/>
    <xf numFmtId="14" fontId="164" fillId="0" borderId="0" applyNumberFormat="0" applyFont="0" applyBorder="0" applyAlignment="0" applyProtection="0">
      <alignment horizontal="center"/>
    </xf>
    <xf numFmtId="0" fontId="45" fillId="56" borderId="118"/>
    <xf numFmtId="0" fontId="171" fillId="0" borderId="0" applyNumberFormat="0" applyFill="0" applyBorder="0" applyAlignment="0" applyProtection="0"/>
    <xf numFmtId="0" fontId="171" fillId="0" borderId="0" applyNumberFormat="0" applyFill="0" applyBorder="0" applyAlignment="0" applyProtection="0"/>
    <xf numFmtId="0" fontId="35" fillId="0" borderId="0" applyNumberFormat="0" applyFill="0" applyBorder="0" applyAlignment="0" applyProtection="0"/>
    <xf numFmtId="202" fontId="47" fillId="0" borderId="0" applyFill="0" applyProtection="0"/>
    <xf numFmtId="0" fontId="2" fillId="0" borderId="0"/>
    <xf numFmtId="0" fontId="7" fillId="0" borderId="0"/>
    <xf numFmtId="43" fontId="7" fillId="0" borderId="0" applyFont="0" applyFill="0" applyBorder="0" applyAlignment="0" applyProtection="0"/>
    <xf numFmtId="0" fontId="1" fillId="0" borderId="0"/>
  </cellStyleXfs>
  <cellXfs count="1182">
    <xf numFmtId="0" fontId="0" fillId="0" borderId="0" xfId="0"/>
    <xf numFmtId="164" fontId="0" fillId="0" borderId="0" xfId="2" applyNumberFormat="1" applyFont="1"/>
    <xf numFmtId="0" fontId="0" fillId="0" borderId="0" xfId="0" applyFill="1"/>
    <xf numFmtId="0" fontId="25" fillId="0" borderId="0" xfId="3" applyFill="1" applyProtection="1"/>
    <xf numFmtId="0" fontId="25" fillId="0" borderId="0" xfId="3" applyProtection="1"/>
    <xf numFmtId="0" fontId="29" fillId="0" borderId="11" xfId="3" applyFont="1" applyFill="1" applyBorder="1" applyAlignment="1" applyProtection="1">
      <alignment horizontal="center" vertical="center" wrapText="1"/>
    </xf>
    <xf numFmtId="0" fontId="30" fillId="0" borderId="11" xfId="3" applyFont="1" applyFill="1" applyBorder="1" applyAlignment="1" applyProtection="1">
      <alignment horizontal="center" vertical="center" wrapText="1"/>
    </xf>
    <xf numFmtId="7" fontId="29" fillId="0" borderId="11" xfId="3" applyNumberFormat="1" applyFont="1" applyFill="1" applyBorder="1" applyAlignment="1" applyProtection="1">
      <alignment horizontal="center" vertical="center" wrapText="1"/>
    </xf>
    <xf numFmtId="44" fontId="29" fillId="0" borderId="11" xfId="3" applyNumberFormat="1" applyFont="1" applyFill="1" applyBorder="1" applyAlignment="1" applyProtection="1">
      <alignment horizontal="center" vertical="center" wrapText="1"/>
    </xf>
    <xf numFmtId="0" fontId="25" fillId="0" borderId="0" xfId="3" applyFill="1" applyAlignment="1" applyProtection="1">
      <alignment vertical="center"/>
    </xf>
    <xf numFmtId="0" fontId="29" fillId="0" borderId="11" xfId="3" applyFont="1" applyFill="1" applyBorder="1" applyAlignment="1">
      <alignment horizontal="center" vertical="center" wrapText="1"/>
    </xf>
    <xf numFmtId="0" fontId="25" fillId="0" borderId="0" xfId="3" applyAlignment="1" applyProtection="1">
      <alignment vertical="center"/>
    </xf>
    <xf numFmtId="0" fontId="29" fillId="36" borderId="10" xfId="3" applyFont="1" applyFill="1" applyBorder="1" applyProtection="1"/>
    <xf numFmtId="0" fontId="29" fillId="36" borderId="12" xfId="3" applyFont="1" applyFill="1" applyBorder="1" applyAlignment="1" applyProtection="1">
      <alignment horizontal="center"/>
    </xf>
    <xf numFmtId="164" fontId="29" fillId="36" borderId="12" xfId="4" applyNumberFormat="1" applyFont="1" applyFill="1" applyBorder="1" applyProtection="1"/>
    <xf numFmtId="44" fontId="29" fillId="36" borderId="12" xfId="5" applyFont="1" applyFill="1" applyBorder="1" applyProtection="1"/>
    <xf numFmtId="0" fontId="29" fillId="36" borderId="12" xfId="3" applyFont="1" applyFill="1" applyBorder="1" applyProtection="1"/>
    <xf numFmtId="44" fontId="29" fillId="36" borderId="14" xfId="3" applyNumberFormat="1" applyFont="1" applyFill="1" applyBorder="1" applyProtection="1"/>
    <xf numFmtId="44" fontId="29" fillId="36" borderId="12" xfId="3" applyNumberFormat="1" applyFont="1" applyFill="1" applyBorder="1" applyProtection="1"/>
    <xf numFmtId="0" fontId="29" fillId="36" borderId="0" xfId="3" applyFont="1" applyFill="1" applyProtection="1"/>
    <xf numFmtId="44" fontId="29" fillId="36" borderId="10" xfId="3" applyNumberFormat="1" applyFont="1" applyFill="1" applyBorder="1" applyProtection="1"/>
    <xf numFmtId="37" fontId="29" fillId="36" borderId="12" xfId="3" applyNumberFormat="1" applyFont="1" applyFill="1" applyBorder="1" applyAlignment="1" applyProtection="1">
      <alignment wrapText="1"/>
    </xf>
    <xf numFmtId="44" fontId="29" fillId="36" borderId="15" xfId="3" applyNumberFormat="1" applyFont="1" applyFill="1" applyBorder="1" applyAlignment="1" applyProtection="1">
      <alignment wrapText="1"/>
    </xf>
    <xf numFmtId="0" fontId="29" fillId="0" borderId="0" xfId="3" applyFont="1" applyFill="1" applyProtection="1"/>
    <xf numFmtId="37" fontId="29" fillId="0" borderId="0" xfId="3" applyNumberFormat="1" applyFont="1" applyFill="1" applyProtection="1"/>
    <xf numFmtId="44" fontId="29" fillId="0" borderId="0" xfId="3" applyNumberFormat="1" applyFont="1" applyFill="1" applyProtection="1"/>
    <xf numFmtId="44" fontId="29" fillId="0" borderId="0" xfId="5" applyFont="1" applyFill="1" applyProtection="1"/>
    <xf numFmtId="0" fontId="29" fillId="0" borderId="0" xfId="3" applyFont="1" applyProtection="1"/>
    <xf numFmtId="0" fontId="25" fillId="0" borderId="0" xfId="3" applyFont="1" applyFill="1" applyAlignment="1" applyProtection="1">
      <alignment horizontal="center"/>
    </xf>
    <xf numFmtId="164" fontId="25" fillId="0" borderId="0" xfId="4" applyNumberFormat="1" applyFill="1" applyProtection="1"/>
    <xf numFmtId="44" fontId="25" fillId="0" borderId="0" xfId="5" applyNumberFormat="1" applyFill="1" applyProtection="1"/>
    <xf numFmtId="44" fontId="25" fillId="0" borderId="0" xfId="3" applyNumberFormat="1" applyFill="1" applyProtection="1"/>
    <xf numFmtId="44" fontId="25" fillId="0" borderId="0" xfId="3" applyNumberFormat="1" applyFont="1" applyFill="1" applyBorder="1" applyProtection="1"/>
    <xf numFmtId="37" fontId="25" fillId="0" borderId="0" xfId="3" applyNumberFormat="1" applyFill="1" applyBorder="1" applyAlignment="1" applyProtection="1">
      <alignment wrapText="1"/>
    </xf>
    <xf numFmtId="37" fontId="25" fillId="0" borderId="0" xfId="3" applyNumberFormat="1" applyFill="1" applyProtection="1"/>
    <xf numFmtId="0" fontId="25" fillId="0" borderId="0" xfId="3" applyFont="1" applyFill="1" applyAlignment="1" applyProtection="1">
      <alignment horizontal="left" vertical="center" wrapText="1"/>
    </xf>
    <xf numFmtId="164" fontId="25" fillId="0" borderId="0" xfId="4" applyNumberFormat="1" applyFont="1" applyFill="1" applyBorder="1" applyProtection="1"/>
    <xf numFmtId="7" fontId="0" fillId="0" borderId="0" xfId="5" applyNumberFormat="1" applyFont="1" applyFill="1" applyBorder="1" applyProtection="1"/>
    <xf numFmtId="7" fontId="29" fillId="0" borderId="0" xfId="3" applyNumberFormat="1" applyFont="1" applyFill="1" applyProtection="1"/>
    <xf numFmtId="0" fontId="25" fillId="0" borderId="0" xfId="3" applyFont="1" applyFill="1" applyProtection="1"/>
    <xf numFmtId="164" fontId="25" fillId="0" borderId="13" xfId="4" applyNumberFormat="1" applyFont="1" applyFill="1" applyBorder="1" applyProtection="1"/>
    <xf numFmtId="7" fontId="0" fillId="0" borderId="0" xfId="5" applyNumberFormat="1" applyFont="1" applyFill="1" applyProtection="1"/>
    <xf numFmtId="44" fontId="25" fillId="0" borderId="13" xfId="3" applyNumberFormat="1" applyFont="1" applyFill="1" applyBorder="1" applyProtection="1"/>
    <xf numFmtId="44" fontId="25" fillId="0" borderId="0" xfId="3" applyNumberFormat="1" applyFill="1" applyAlignment="1" applyProtection="1">
      <alignment horizontal="left" vertical="center"/>
    </xf>
    <xf numFmtId="37" fontId="29" fillId="0" borderId="0" xfId="3" applyNumberFormat="1" applyFont="1" applyFill="1" applyBorder="1" applyAlignment="1" applyProtection="1">
      <alignment wrapText="1"/>
    </xf>
    <xf numFmtId="164" fontId="25" fillId="0" borderId="0" xfId="3" applyNumberFormat="1" applyFill="1" applyProtection="1"/>
    <xf numFmtId="44" fontId="0" fillId="0" borderId="0" xfId="5" applyFont="1" applyFill="1" applyProtection="1"/>
    <xf numFmtId="0" fontId="29" fillId="0" borderId="0" xfId="3" quotePrefix="1" applyFont="1" applyFill="1" applyProtection="1"/>
    <xf numFmtId="0" fontId="29" fillId="0" borderId="0" xfId="3" quotePrefix="1" applyFont="1" applyFill="1" applyAlignment="1" applyProtection="1">
      <alignment horizontal="center"/>
    </xf>
    <xf numFmtId="164" fontId="29" fillId="0" borderId="0" xfId="4" applyNumberFormat="1" applyFont="1" applyFill="1" applyProtection="1"/>
    <xf numFmtId="44" fontId="29" fillId="0" borderId="0" xfId="5" applyNumberFormat="1" applyFont="1" applyFill="1" applyProtection="1"/>
    <xf numFmtId="43" fontId="25" fillId="0" borderId="0" xfId="3" applyNumberFormat="1" applyFill="1" applyProtection="1"/>
    <xf numFmtId="44" fontId="25" fillId="0" borderId="0" xfId="5" applyFont="1" applyFill="1" applyProtection="1"/>
    <xf numFmtId="164" fontId="31" fillId="0" borderId="0" xfId="4" applyNumberFormat="1" applyFont="1" applyFill="1" applyProtection="1"/>
    <xf numFmtId="44" fontId="25" fillId="0" borderId="0" xfId="5" applyNumberFormat="1" applyFont="1" applyFill="1" applyProtection="1"/>
    <xf numFmtId="44" fontId="25" fillId="0" borderId="0" xfId="3" applyNumberFormat="1" applyFont="1" applyFill="1" applyProtection="1"/>
    <xf numFmtId="43" fontId="29" fillId="0" borderId="10" xfId="3" applyNumberFormat="1" applyFont="1" applyFill="1" applyBorder="1" applyAlignment="1" applyProtection="1">
      <alignment horizontal="center"/>
    </xf>
    <xf numFmtId="43" fontId="29" fillId="36" borderId="10" xfId="3" applyNumberFormat="1" applyFont="1" applyFill="1" applyBorder="1" applyAlignment="1" applyProtection="1">
      <alignment horizontal="center"/>
    </xf>
    <xf numFmtId="37" fontId="25" fillId="36" borderId="12" xfId="3" applyNumberFormat="1" applyFont="1" applyFill="1" applyBorder="1" applyAlignment="1" applyProtection="1"/>
    <xf numFmtId="44" fontId="25" fillId="36" borderId="15" xfId="3" applyNumberFormat="1" applyFont="1" applyFill="1" applyBorder="1" applyProtection="1"/>
    <xf numFmtId="164" fontId="29" fillId="0" borderId="16" xfId="4" applyNumberFormat="1" applyFont="1" applyFill="1" applyBorder="1" applyProtection="1"/>
    <xf numFmtId="37" fontId="29" fillId="36" borderId="12" xfId="3" applyNumberFormat="1" applyFont="1" applyFill="1" applyBorder="1" applyAlignment="1" applyProtection="1"/>
    <xf numFmtId="44" fontId="29" fillId="36" borderId="15" xfId="3" applyNumberFormat="1" applyFont="1" applyFill="1" applyBorder="1" applyProtection="1"/>
    <xf numFmtId="164" fontId="29" fillId="0" borderId="0" xfId="4" applyNumberFormat="1" applyFont="1" applyFill="1" applyBorder="1" applyProtection="1"/>
    <xf numFmtId="37" fontId="25" fillId="0" borderId="12" xfId="3" applyNumberFormat="1" applyFill="1" applyBorder="1" applyProtection="1"/>
    <xf numFmtId="44" fontId="25" fillId="0" borderId="15" xfId="3" applyNumberFormat="1" applyFill="1" applyBorder="1" applyProtection="1"/>
    <xf numFmtId="0" fontId="29" fillId="37" borderId="12" xfId="3" applyFont="1" applyFill="1" applyBorder="1" applyProtection="1"/>
    <xf numFmtId="0" fontId="25" fillId="37" borderId="12" xfId="3" applyFont="1" applyFill="1" applyBorder="1" applyAlignment="1" applyProtection="1">
      <alignment horizontal="center"/>
    </xf>
    <xf numFmtId="10" fontId="0" fillId="37" borderId="12" xfId="4" applyNumberFormat="1" applyFont="1" applyFill="1" applyBorder="1" applyProtection="1"/>
    <xf numFmtId="7" fontId="0" fillId="37" borderId="12" xfId="5" applyNumberFormat="1" applyFont="1" applyFill="1" applyBorder="1" applyProtection="1"/>
    <xf numFmtId="0" fontId="25" fillId="37" borderId="12" xfId="3" applyFill="1" applyBorder="1" applyProtection="1"/>
    <xf numFmtId="7" fontId="25" fillId="37" borderId="12" xfId="3" applyNumberFormat="1" applyFill="1" applyBorder="1" applyProtection="1"/>
    <xf numFmtId="0" fontId="29" fillId="38" borderId="0" xfId="3" applyFont="1" applyFill="1" applyProtection="1"/>
    <xf numFmtId="0" fontId="25" fillId="38" borderId="0" xfId="3" applyFont="1" applyFill="1" applyAlignment="1" applyProtection="1">
      <alignment horizontal="center"/>
    </xf>
    <xf numFmtId="164" fontId="25" fillId="38" borderId="0" xfId="4" applyNumberFormat="1" applyFont="1" applyFill="1" applyProtection="1"/>
    <xf numFmtId="44" fontId="25" fillId="38" borderId="0" xfId="5" applyNumberFormat="1" applyFill="1" applyProtection="1"/>
    <xf numFmtId="0" fontId="32" fillId="38" borderId="0" xfId="3" applyFont="1" applyFill="1" applyProtection="1"/>
    <xf numFmtId="44" fontId="25" fillId="38" borderId="0" xfId="3" applyNumberFormat="1" applyFont="1" applyFill="1" applyProtection="1"/>
    <xf numFmtId="44" fontId="25" fillId="38" borderId="0" xfId="3" applyNumberFormat="1" applyFill="1" applyAlignment="1" applyProtection="1">
      <alignment horizontal="left" vertical="center" wrapText="1"/>
    </xf>
    <xf numFmtId="0" fontId="25" fillId="38" borderId="0" xfId="3" applyFill="1" applyProtection="1"/>
    <xf numFmtId="44" fontId="25" fillId="38" borderId="0" xfId="3" applyNumberFormat="1" applyFill="1" applyProtection="1"/>
    <xf numFmtId="37" fontId="34" fillId="38" borderId="0" xfId="3" applyNumberFormat="1" applyFont="1" applyFill="1"/>
    <xf numFmtId="164" fontId="25" fillId="38" borderId="0" xfId="3" applyNumberFormat="1" applyFill="1" applyAlignment="1" applyProtection="1">
      <alignment horizontal="right" vertical="center"/>
    </xf>
    <xf numFmtId="44" fontId="25" fillId="38" borderId="0" xfId="3" applyNumberFormat="1" applyFill="1"/>
    <xf numFmtId="37" fontId="25" fillId="38" borderId="0" xfId="3" applyNumberFormat="1" applyFill="1" applyProtection="1"/>
    <xf numFmtId="44" fontId="0" fillId="38" borderId="0" xfId="5" applyFont="1" applyFill="1" applyProtection="1"/>
    <xf numFmtId="44" fontId="25" fillId="38" borderId="0" xfId="5" applyFont="1" applyFill="1" applyProtection="1"/>
    <xf numFmtId="0" fontId="29" fillId="38" borderId="0" xfId="3" applyFont="1" applyFill="1" applyAlignment="1" applyProtection="1">
      <alignment horizontal="left" vertical="center" wrapText="1"/>
    </xf>
    <xf numFmtId="0" fontId="25" fillId="0" borderId="0" xfId="3" quotePrefix="1" applyFill="1" applyProtection="1"/>
    <xf numFmtId="0" fontId="25" fillId="0" borderId="0" xfId="3" quotePrefix="1" applyFont="1" applyFill="1" applyAlignment="1" applyProtection="1">
      <alignment horizontal="center"/>
    </xf>
    <xf numFmtId="164" fontId="25" fillId="0" borderId="0" xfId="4" applyNumberFormat="1" applyFont="1" applyFill="1" applyProtection="1"/>
    <xf numFmtId="44" fontId="25" fillId="0" borderId="0" xfId="4" applyNumberFormat="1" applyFill="1" applyProtection="1"/>
    <xf numFmtId="164" fontId="25" fillId="0" borderId="0" xfId="3" applyNumberFormat="1" applyFill="1" applyAlignment="1" applyProtection="1">
      <alignment horizontal="right" vertical="center"/>
    </xf>
    <xf numFmtId="44" fontId="0" fillId="0" borderId="13" xfId="5" applyFont="1" applyFill="1" applyBorder="1" applyProtection="1"/>
    <xf numFmtId="44" fontId="29" fillId="36" borderId="12" xfId="5" applyNumberFormat="1" applyFont="1" applyFill="1" applyBorder="1" applyProtection="1"/>
    <xf numFmtId="44" fontId="29" fillId="0" borderId="10" xfId="3" applyNumberFormat="1" applyFont="1" applyFill="1" applyBorder="1" applyAlignment="1" applyProtection="1">
      <alignment wrapText="1"/>
    </xf>
    <xf numFmtId="44" fontId="29" fillId="0" borderId="12" xfId="3" applyNumberFormat="1" applyFont="1" applyFill="1" applyBorder="1" applyAlignment="1" applyProtection="1">
      <alignment wrapText="1"/>
    </xf>
    <xf numFmtId="44" fontId="29" fillId="0" borderId="15" xfId="3" applyNumberFormat="1" applyFont="1" applyFill="1" applyBorder="1" applyAlignment="1" applyProtection="1">
      <alignment wrapText="1"/>
    </xf>
    <xf numFmtId="0" fontId="29" fillId="39" borderId="0" xfId="3" applyFont="1" applyFill="1" applyProtection="1"/>
    <xf numFmtId="0" fontId="25" fillId="0" borderId="0" xfId="3" applyFill="1" applyAlignment="1" applyProtection="1">
      <alignment horizontal="center"/>
    </xf>
    <xf numFmtId="0" fontId="25" fillId="0" borderId="0" xfId="3" applyFont="1" applyFill="1" applyBorder="1" applyProtection="1"/>
    <xf numFmtId="0" fontId="25" fillId="0" borderId="0" xfId="3" applyFont="1" applyFill="1" applyBorder="1" applyAlignment="1" applyProtection="1">
      <alignment horizontal="center"/>
    </xf>
    <xf numFmtId="0" fontId="25" fillId="0" borderId="0" xfId="3" applyFill="1" applyBorder="1" applyProtection="1"/>
    <xf numFmtId="44" fontId="25" fillId="0" borderId="0" xfId="3" applyNumberFormat="1" applyFill="1" applyBorder="1" applyAlignment="1" applyProtection="1">
      <alignment horizontal="left" vertical="center"/>
    </xf>
    <xf numFmtId="37" fontId="25" fillId="0" borderId="0" xfId="3" applyNumberFormat="1" applyFill="1" applyBorder="1" applyProtection="1"/>
    <xf numFmtId="164" fontId="25" fillId="0" borderId="0" xfId="3" applyNumberFormat="1" applyFill="1" applyBorder="1" applyProtection="1"/>
    <xf numFmtId="44" fontId="0" fillId="0" borderId="0" xfId="5" applyFont="1" applyFill="1" applyBorder="1" applyProtection="1"/>
    <xf numFmtId="44" fontId="25" fillId="0" borderId="0" xfId="3" applyNumberFormat="1" applyFill="1" applyBorder="1" applyProtection="1"/>
    <xf numFmtId="0" fontId="25" fillId="0" borderId="0" xfId="3" applyBorder="1" applyProtection="1"/>
    <xf numFmtId="7" fontId="25" fillId="0" borderId="0" xfId="5" applyNumberFormat="1" applyFont="1" applyFill="1" applyProtection="1"/>
    <xf numFmtId="164" fontId="25" fillId="2" borderId="0" xfId="4" applyNumberFormat="1" applyFont="1" applyFill="1" applyProtection="1"/>
    <xf numFmtId="37" fontId="35" fillId="38" borderId="0" xfId="3" applyNumberFormat="1" applyFont="1" applyFill="1"/>
    <xf numFmtId="0" fontId="25" fillId="38" borderId="0" xfId="3" applyFont="1" applyFill="1" applyProtection="1"/>
    <xf numFmtId="13" fontId="25" fillId="0" borderId="0" xfId="3" applyNumberFormat="1" applyFont="1" applyFill="1" applyBorder="1" applyProtection="1"/>
    <xf numFmtId="7" fontId="25" fillId="38" borderId="0" xfId="5" applyNumberFormat="1" applyFill="1" applyProtection="1"/>
    <xf numFmtId="44" fontId="25" fillId="38" borderId="0" xfId="5" applyFill="1" applyProtection="1"/>
    <xf numFmtId="44" fontId="25" fillId="38" borderId="0" xfId="5" applyNumberFormat="1" applyFont="1" applyFill="1" applyProtection="1"/>
    <xf numFmtId="0" fontId="30" fillId="38" borderId="0" xfId="3" applyFont="1" applyFill="1" applyAlignment="1" applyProtection="1">
      <alignment horizontal="center"/>
    </xf>
    <xf numFmtId="0" fontId="30" fillId="0" borderId="0" xfId="3" applyFont="1" applyFill="1" applyAlignment="1" applyProtection="1">
      <alignment horizontal="right"/>
    </xf>
    <xf numFmtId="43" fontId="25" fillId="0" borderId="0" xfId="3" applyNumberFormat="1" applyFill="1" applyAlignment="1" applyProtection="1">
      <alignment horizontal="right" vertical="center"/>
    </xf>
    <xf numFmtId="37" fontId="30" fillId="0" borderId="0" xfId="3" applyNumberFormat="1" applyFont="1" applyFill="1" applyAlignment="1" applyProtection="1">
      <alignment horizontal="right"/>
    </xf>
    <xf numFmtId="37" fontId="30" fillId="0" borderId="0" xfId="3" applyNumberFormat="1" applyFont="1" applyFill="1" applyAlignment="1" applyProtection="1">
      <alignment horizontal="center"/>
    </xf>
    <xf numFmtId="10" fontId="30" fillId="37" borderId="12" xfId="4" applyNumberFormat="1" applyFont="1" applyFill="1" applyBorder="1" applyAlignment="1" applyProtection="1">
      <alignment horizontal="center"/>
    </xf>
    <xf numFmtId="164" fontId="34" fillId="0" borderId="0" xfId="4" applyNumberFormat="1" applyFont="1" applyFill="1" applyBorder="1" applyProtection="1"/>
    <xf numFmtId="37" fontId="25" fillId="0" borderId="0" xfId="3" applyNumberFormat="1" applyProtection="1"/>
    <xf numFmtId="0" fontId="30" fillId="38" borderId="0" xfId="5" applyNumberFormat="1" applyFont="1" applyFill="1" applyProtection="1"/>
    <xf numFmtId="37" fontId="25" fillId="0" borderId="13" xfId="3" applyNumberFormat="1" applyFill="1" applyBorder="1" applyProtection="1"/>
    <xf numFmtId="0" fontId="25" fillId="0" borderId="13" xfId="3" applyFill="1" applyBorder="1" applyProtection="1"/>
    <xf numFmtId="37" fontId="25" fillId="36" borderId="13" xfId="3" applyNumberFormat="1" applyFont="1" applyFill="1" applyBorder="1" applyAlignment="1" applyProtection="1"/>
    <xf numFmtId="44" fontId="25" fillId="36" borderId="17" xfId="3" applyNumberFormat="1" applyFont="1" applyFill="1" applyBorder="1" applyProtection="1"/>
    <xf numFmtId="0" fontId="30" fillId="37" borderId="12" xfId="3" applyFont="1" applyFill="1" applyBorder="1" applyAlignment="1" applyProtection="1">
      <alignment horizontal="right"/>
    </xf>
    <xf numFmtId="0" fontId="30" fillId="37" borderId="12" xfId="3" applyFont="1" applyFill="1" applyBorder="1" applyAlignment="1" applyProtection="1">
      <alignment horizontal="center"/>
    </xf>
    <xf numFmtId="0" fontId="30" fillId="37" borderId="12" xfId="3" applyFont="1" applyFill="1" applyBorder="1" applyProtection="1"/>
    <xf numFmtId="7" fontId="33" fillId="37" borderId="12" xfId="3" applyNumberFormat="1" applyFont="1" applyFill="1" applyBorder="1" applyAlignment="1" applyProtection="1">
      <alignment horizontal="center"/>
    </xf>
    <xf numFmtId="44" fontId="25" fillId="38" borderId="0" xfId="4" applyNumberFormat="1" applyFill="1" applyProtection="1"/>
    <xf numFmtId="44" fontId="0" fillId="38" borderId="13" xfId="5" applyFont="1" applyFill="1" applyBorder="1" applyProtection="1"/>
    <xf numFmtId="7" fontId="30" fillId="37" borderId="12" xfId="3" applyNumberFormat="1" applyFont="1" applyFill="1" applyBorder="1" applyAlignment="1" applyProtection="1">
      <alignment horizontal="center"/>
    </xf>
    <xf numFmtId="44" fontId="25" fillId="38" borderId="0" xfId="3" applyNumberFormat="1" applyFont="1" applyFill="1"/>
    <xf numFmtId="0" fontId="30" fillId="0" borderId="0" xfId="3" applyFont="1" applyFill="1" applyAlignment="1" applyProtection="1">
      <alignment horizontal="center"/>
    </xf>
    <xf numFmtId="0" fontId="30" fillId="0" borderId="0" xfId="3" applyFont="1" applyProtection="1"/>
    <xf numFmtId="44" fontId="29" fillId="0" borderId="0" xfId="6" applyNumberFormat="1" applyFont="1" applyFill="1"/>
    <xf numFmtId="0" fontId="30" fillId="0" borderId="0" xfId="3" applyFont="1" applyFill="1" applyProtection="1"/>
    <xf numFmtId="0" fontId="25" fillId="0" borderId="0" xfId="3" applyFill="1"/>
    <xf numFmtId="0" fontId="25" fillId="0" borderId="0" xfId="3" applyFont="1" applyFill="1"/>
    <xf numFmtId="0" fontId="25" fillId="0" borderId="0" xfId="3"/>
    <xf numFmtId="44" fontId="33" fillId="0" borderId="0" xfId="4" applyNumberFormat="1" applyFont="1" applyFill="1" applyProtection="1"/>
    <xf numFmtId="44" fontId="30" fillId="0" borderId="0" xfId="3" applyNumberFormat="1" applyFont="1" applyFill="1" applyProtection="1"/>
    <xf numFmtId="44" fontId="25" fillId="0" borderId="0" xfId="3" applyNumberFormat="1" applyProtection="1"/>
    <xf numFmtId="44" fontId="36" fillId="0" borderId="0" xfId="3" applyNumberFormat="1" applyFont="1" applyFill="1" applyProtection="1"/>
    <xf numFmtId="0" fontId="25" fillId="0" borderId="0" xfId="3" applyFont="1" applyAlignment="1" applyProtection="1">
      <alignment horizontal="center"/>
    </xf>
    <xf numFmtId="164" fontId="25" fillId="0" borderId="0" xfId="4" applyNumberFormat="1" applyProtection="1"/>
    <xf numFmtId="44" fontId="25" fillId="0" borderId="0" xfId="5" applyNumberFormat="1" applyProtection="1"/>
    <xf numFmtId="44" fontId="25" fillId="0" borderId="0" xfId="4" applyNumberFormat="1" applyProtection="1"/>
    <xf numFmtId="44" fontId="37" fillId="0" borderId="0" xfId="3" applyNumberFormat="1" applyFont="1" applyProtection="1"/>
    <xf numFmtId="0" fontId="39" fillId="0" borderId="0" xfId="3" applyFont="1" applyFill="1" applyProtection="1"/>
    <xf numFmtId="0" fontId="25" fillId="0" borderId="0" xfId="3" applyFont="1" applyProtection="1"/>
    <xf numFmtId="164" fontId="25" fillId="38" borderId="13" xfId="4" applyNumberFormat="1" applyFont="1" applyFill="1" applyBorder="1" applyProtection="1"/>
    <xf numFmtId="0" fontId="29" fillId="40" borderId="0" xfId="3" applyFont="1" applyFill="1" applyProtection="1"/>
    <xf numFmtId="164" fontId="29" fillId="0" borderId="13" xfId="4" applyNumberFormat="1" applyFont="1" applyFill="1" applyBorder="1" applyProtection="1"/>
    <xf numFmtId="164" fontId="25" fillId="0" borderId="13" xfId="4" applyNumberFormat="1" applyBorder="1" applyProtection="1"/>
    <xf numFmtId="0" fontId="29" fillId="41" borderId="0" xfId="3" applyFont="1" applyFill="1" applyProtection="1"/>
    <xf numFmtId="0" fontId="25" fillId="0" borderId="0" xfId="3" applyFont="1" applyAlignment="1" applyProtection="1">
      <alignment wrapText="1"/>
    </xf>
    <xf numFmtId="0" fontId="25" fillId="0" borderId="0" xfId="3" applyAlignment="1" applyProtection="1">
      <alignment horizontal="center"/>
    </xf>
    <xf numFmtId="0" fontId="25" fillId="0" borderId="0" xfId="3" applyAlignment="1" applyProtection="1">
      <alignment horizontal="right"/>
    </xf>
    <xf numFmtId="0" fontId="29" fillId="40" borderId="0" xfId="3" applyFont="1" applyFill="1" applyAlignment="1" applyProtection="1">
      <alignment horizontal="right"/>
    </xf>
    <xf numFmtId="164" fontId="25" fillId="0" borderId="0" xfId="4" applyNumberFormat="1" applyBorder="1" applyProtection="1"/>
    <xf numFmtId="0" fontId="25" fillId="0" borderId="0" xfId="3" applyFont="1" applyBorder="1" applyAlignment="1" applyProtection="1">
      <alignment horizontal="center"/>
    </xf>
    <xf numFmtId="43" fontId="25" fillId="0" borderId="0" xfId="4" applyProtection="1"/>
    <xf numFmtId="0" fontId="53" fillId="0" borderId="0" xfId="237" applyFont="1" applyProtection="1"/>
    <xf numFmtId="0" fontId="25" fillId="0" borderId="0" xfId="237" applyAlignment="1" applyProtection="1">
      <alignment horizontal="center"/>
    </xf>
    <xf numFmtId="0" fontId="25" fillId="0" borderId="0" xfId="237" applyProtection="1"/>
    <xf numFmtId="44" fontId="25" fillId="0" borderId="0" xfId="237" applyNumberFormat="1" applyProtection="1"/>
    <xf numFmtId="0" fontId="53" fillId="2" borderId="0" xfId="237" applyFont="1" applyFill="1"/>
    <xf numFmtId="0" fontId="53" fillId="0" borderId="0" xfId="237" applyFont="1" applyFill="1"/>
    <xf numFmtId="0" fontId="53" fillId="0" borderId="0" xfId="237" applyFont="1"/>
    <xf numFmtId="0" fontId="25" fillId="0" borderId="0" xfId="237"/>
    <xf numFmtId="7" fontId="53" fillId="39" borderId="0" xfId="237" applyNumberFormat="1" applyFont="1" applyFill="1"/>
    <xf numFmtId="7" fontId="53" fillId="0" borderId="0" xfId="237" applyNumberFormat="1" applyFont="1" applyFill="1"/>
    <xf numFmtId="7" fontId="53" fillId="0" borderId="0" xfId="237" applyNumberFormat="1" applyFont="1"/>
    <xf numFmtId="7" fontId="25" fillId="0" borderId="0" xfId="237" applyNumberFormat="1"/>
    <xf numFmtId="0" fontId="29" fillId="39" borderId="10" xfId="237" applyFont="1" applyFill="1" applyBorder="1" applyAlignment="1" applyProtection="1">
      <alignment wrapText="1"/>
    </xf>
    <xf numFmtId="0" fontId="29" fillId="39" borderId="10" xfId="237" applyFont="1" applyFill="1" applyBorder="1" applyAlignment="1" applyProtection="1">
      <alignment horizontal="center"/>
    </xf>
    <xf numFmtId="0" fontId="29" fillId="38" borderId="11" xfId="237" applyFont="1" applyFill="1" applyBorder="1" applyAlignment="1" applyProtection="1">
      <alignment horizontal="center" wrapText="1"/>
    </xf>
    <xf numFmtId="7" fontId="29" fillId="39" borderId="11" xfId="237" applyNumberFormat="1" applyFont="1" applyFill="1" applyBorder="1" applyAlignment="1" applyProtection="1">
      <alignment horizontal="center" wrapText="1"/>
    </xf>
    <xf numFmtId="0" fontId="29" fillId="39" borderId="11" xfId="237" applyFont="1" applyFill="1" applyBorder="1" applyAlignment="1" applyProtection="1">
      <alignment horizontal="center" wrapText="1"/>
    </xf>
    <xf numFmtId="44" fontId="29" fillId="39" borderId="11" xfId="237" applyNumberFormat="1" applyFont="1" applyFill="1" applyBorder="1" applyAlignment="1" applyProtection="1">
      <alignment horizontal="center" wrapText="1"/>
    </xf>
    <xf numFmtId="0" fontId="29" fillId="39" borderId="11" xfId="237" applyFont="1" applyFill="1" applyBorder="1" applyAlignment="1">
      <alignment horizontal="center" wrapText="1"/>
    </xf>
    <xf numFmtId="0" fontId="29" fillId="0" borderId="11" xfId="237" applyFont="1" applyFill="1" applyBorder="1" applyAlignment="1">
      <alignment horizontal="center" wrapText="1"/>
    </xf>
    <xf numFmtId="0" fontId="29" fillId="39" borderId="10" xfId="237" applyFont="1" applyFill="1" applyBorder="1" applyProtection="1"/>
    <xf numFmtId="0" fontId="29" fillId="39" borderId="12" xfId="237" applyFont="1" applyFill="1" applyBorder="1" applyAlignment="1" applyProtection="1">
      <alignment horizontal="center"/>
    </xf>
    <xf numFmtId="164" fontId="29" fillId="39" borderId="12" xfId="4" applyNumberFormat="1" applyFont="1" applyFill="1" applyBorder="1" applyProtection="1"/>
    <xf numFmtId="44" fontId="29" fillId="39" borderId="12" xfId="5" applyFont="1" applyFill="1" applyBorder="1" applyProtection="1"/>
    <xf numFmtId="0" fontId="29" fillId="39" borderId="12" xfId="237" applyFont="1" applyFill="1" applyBorder="1" applyProtection="1"/>
    <xf numFmtId="44" fontId="29" fillId="39" borderId="14" xfId="237" applyNumberFormat="1" applyFont="1" applyFill="1" applyBorder="1" applyProtection="1"/>
    <xf numFmtId="44" fontId="29" fillId="39" borderId="12" xfId="237" applyNumberFormat="1" applyFont="1" applyFill="1" applyBorder="1" applyProtection="1"/>
    <xf numFmtId="0" fontId="29" fillId="0" borderId="0" xfId="237" applyFont="1" applyProtection="1"/>
    <xf numFmtId="44" fontId="29" fillId="39" borderId="10" xfId="237" applyNumberFormat="1" applyFont="1" applyFill="1" applyBorder="1" applyProtection="1"/>
    <xf numFmtId="44" fontId="29" fillId="0" borderId="12" xfId="237" applyNumberFormat="1" applyFont="1" applyFill="1" applyBorder="1" applyProtection="1"/>
    <xf numFmtId="44" fontId="29" fillId="39" borderId="15" xfId="237" applyNumberFormat="1" applyFont="1" applyFill="1" applyBorder="1" applyAlignment="1" applyProtection="1">
      <alignment wrapText="1"/>
    </xf>
    <xf numFmtId="0" fontId="29" fillId="0" borderId="0" xfId="237" applyFont="1" applyFill="1" applyProtection="1"/>
    <xf numFmtId="37" fontId="29" fillId="0" borderId="0" xfId="237" applyNumberFormat="1" applyFont="1" applyProtection="1"/>
    <xf numFmtId="44" fontId="29" fillId="0" borderId="0" xfId="237" applyNumberFormat="1" applyFont="1" applyProtection="1"/>
    <xf numFmtId="44" fontId="29" fillId="0" borderId="0" xfId="5" applyFont="1" applyProtection="1"/>
    <xf numFmtId="44" fontId="25" fillId="0" borderId="0" xfId="237" applyNumberFormat="1" applyFont="1" applyBorder="1" applyProtection="1"/>
    <xf numFmtId="44" fontId="25" fillId="0" borderId="0" xfId="237" applyNumberFormat="1" applyFont="1" applyFill="1" applyBorder="1" applyProtection="1"/>
    <xf numFmtId="0" fontId="25" fillId="0" borderId="0" xfId="237" applyFill="1" applyProtection="1"/>
    <xf numFmtId="0" fontId="31" fillId="0" borderId="0" xfId="237" applyFont="1" applyAlignment="1" applyProtection="1">
      <alignment horizontal="center"/>
    </xf>
    <xf numFmtId="7" fontId="29" fillId="0" borderId="0" xfId="237" applyNumberFormat="1" applyFont="1" applyFill="1" applyProtection="1"/>
    <xf numFmtId="0" fontId="25" fillId="0" borderId="0" xfId="237" applyFont="1"/>
    <xf numFmtId="164" fontId="34" fillId="0" borderId="0" xfId="4" applyNumberFormat="1" applyFont="1" applyFill="1" applyProtection="1"/>
    <xf numFmtId="0" fontId="25" fillId="0" borderId="0" xfId="237" applyFont="1" applyProtection="1"/>
    <xf numFmtId="0" fontId="25" fillId="0" borderId="0" xfId="237" applyFont="1" applyAlignment="1" applyProtection="1">
      <alignment horizontal="center"/>
    </xf>
    <xf numFmtId="44" fontId="25" fillId="0" borderId="13" xfId="237" applyNumberFormat="1" applyFont="1" applyFill="1" applyBorder="1" applyProtection="1"/>
    <xf numFmtId="44" fontId="25" fillId="0" borderId="0" xfId="237" applyNumberFormat="1" applyFill="1" applyAlignment="1" applyProtection="1">
      <alignment horizontal="left" vertical="center"/>
    </xf>
    <xf numFmtId="164" fontId="25" fillId="0" borderId="0" xfId="237" applyNumberFormat="1" applyProtection="1"/>
    <xf numFmtId="37" fontId="25" fillId="0" borderId="0" xfId="237" applyNumberFormat="1" applyProtection="1"/>
    <xf numFmtId="44" fontId="0" fillId="0" borderId="0" xfId="5" applyFont="1" applyProtection="1"/>
    <xf numFmtId="0" fontId="29" fillId="0" borderId="0" xfId="237" quotePrefix="1" applyFont="1" applyProtection="1"/>
    <xf numFmtId="0" fontId="29" fillId="0" borderId="0" xfId="237" quotePrefix="1" applyFont="1" applyAlignment="1" applyProtection="1">
      <alignment horizontal="center"/>
    </xf>
    <xf numFmtId="44" fontId="29" fillId="0" borderId="0" xfId="5" applyNumberFormat="1" applyFont="1" applyProtection="1"/>
    <xf numFmtId="44" fontId="29" fillId="0" borderId="0" xfId="237" applyNumberFormat="1" applyFont="1" applyFill="1" applyProtection="1"/>
    <xf numFmtId="43" fontId="25" fillId="0" borderId="0" xfId="237" applyNumberFormat="1" applyProtection="1"/>
    <xf numFmtId="43" fontId="25" fillId="0" borderId="0" xfId="237" applyNumberFormat="1" applyFill="1" applyProtection="1"/>
    <xf numFmtId="44" fontId="25" fillId="0" borderId="0" xfId="5" applyFont="1" applyProtection="1"/>
    <xf numFmtId="44" fontId="25" fillId="0" borderId="0" xfId="5" applyNumberFormat="1" applyFont="1" applyProtection="1"/>
    <xf numFmtId="44" fontId="25" fillId="0" borderId="0" xfId="237" applyNumberFormat="1" applyFont="1" applyFill="1" applyProtection="1"/>
    <xf numFmtId="43" fontId="29" fillId="0" borderId="10" xfId="237" applyNumberFormat="1" applyFont="1" applyBorder="1" applyAlignment="1" applyProtection="1">
      <alignment horizontal="center"/>
    </xf>
    <xf numFmtId="43" fontId="29" fillId="0" borderId="12" xfId="237" applyNumberFormat="1" applyFont="1" applyFill="1" applyBorder="1" applyAlignment="1" applyProtection="1">
      <alignment horizontal="center"/>
    </xf>
    <xf numFmtId="37" fontId="25" fillId="0" borderId="12" xfId="237" applyNumberFormat="1" applyFont="1" applyBorder="1" applyAlignment="1" applyProtection="1"/>
    <xf numFmtId="44" fontId="25" fillId="0" borderId="15" xfId="237" applyNumberFormat="1" applyFont="1" applyBorder="1" applyProtection="1"/>
    <xf numFmtId="44" fontId="29" fillId="46" borderId="10" xfId="237" applyNumberFormat="1" applyFont="1" applyFill="1" applyBorder="1" applyProtection="1"/>
    <xf numFmtId="37" fontId="29" fillId="0" borderId="12" xfId="237" applyNumberFormat="1" applyFont="1" applyBorder="1" applyAlignment="1" applyProtection="1"/>
    <xf numFmtId="44" fontId="29" fillId="0" borderId="15" xfId="237" applyNumberFormat="1" applyFont="1" applyBorder="1" applyProtection="1"/>
    <xf numFmtId="43" fontId="29" fillId="0" borderId="12" xfId="237" applyNumberFormat="1" applyFont="1" applyBorder="1" applyAlignment="1" applyProtection="1">
      <alignment horizontal="center"/>
    </xf>
    <xf numFmtId="44" fontId="25" fillId="0" borderId="15" xfId="237" applyNumberFormat="1" applyBorder="1" applyProtection="1"/>
    <xf numFmtId="0" fontId="36" fillId="0" borderId="0" xfId="237" applyFont="1" applyAlignment="1" applyProtection="1">
      <alignment horizontal="center"/>
    </xf>
    <xf numFmtId="44" fontId="25" fillId="0" borderId="0" xfId="237" applyNumberFormat="1" applyAlignment="1" applyProtection="1">
      <alignment horizontal="left" vertical="center" wrapText="1"/>
    </xf>
    <xf numFmtId="44" fontId="25" fillId="2" borderId="0" xfId="237" applyNumberFormat="1" applyFill="1" applyProtection="1"/>
    <xf numFmtId="44" fontId="25" fillId="0" borderId="0" xfId="237" applyNumberFormat="1" applyFill="1" applyProtection="1"/>
    <xf numFmtId="164" fontId="25" fillId="0" borderId="0" xfId="237" applyNumberFormat="1" applyAlignment="1" applyProtection="1">
      <alignment horizontal="right" vertical="center"/>
    </xf>
    <xf numFmtId="44" fontId="25" fillId="2" borderId="0" xfId="237" applyNumberFormat="1" applyFill="1"/>
    <xf numFmtId="44" fontId="25" fillId="0" borderId="0" xfId="237" applyNumberFormat="1" applyFill="1"/>
    <xf numFmtId="0" fontId="25" fillId="0" borderId="0" xfId="237" applyFont="1" applyAlignment="1" applyProtection="1">
      <alignment horizontal="left" vertical="center" wrapText="1"/>
    </xf>
    <xf numFmtId="0" fontId="25" fillId="0" borderId="0" xfId="237" quotePrefix="1" applyProtection="1"/>
    <xf numFmtId="0" fontId="25" fillId="0" borderId="0" xfId="237" quotePrefix="1" applyAlignment="1" applyProtection="1">
      <alignment horizontal="center"/>
    </xf>
    <xf numFmtId="164" fontId="25" fillId="0" borderId="0" xfId="237" applyNumberFormat="1" applyFill="1" applyAlignment="1" applyProtection="1">
      <alignment horizontal="right" vertical="center"/>
    </xf>
    <xf numFmtId="44" fontId="0" fillId="0" borderId="13" xfId="5" applyFont="1" applyBorder="1" applyProtection="1"/>
    <xf numFmtId="44" fontId="29" fillId="39" borderId="12" xfId="5" applyNumberFormat="1" applyFont="1" applyFill="1" applyBorder="1" applyProtection="1"/>
    <xf numFmtId="44" fontId="29" fillId="39" borderId="15" xfId="237" applyNumberFormat="1" applyFont="1" applyFill="1" applyBorder="1" applyProtection="1"/>
    <xf numFmtId="44" fontId="29" fillId="39" borderId="10" xfId="237" applyNumberFormat="1" applyFont="1" applyFill="1" applyBorder="1" applyAlignment="1" applyProtection="1">
      <alignment wrapText="1"/>
    </xf>
    <xf numFmtId="44" fontId="29" fillId="0" borderId="12" xfId="237" applyNumberFormat="1" applyFont="1" applyFill="1" applyBorder="1" applyAlignment="1" applyProtection="1">
      <alignment wrapText="1"/>
    </xf>
    <xf numFmtId="44" fontId="29" fillId="39" borderId="12" xfId="237" applyNumberFormat="1" applyFont="1" applyFill="1" applyBorder="1" applyAlignment="1" applyProtection="1">
      <alignment wrapText="1"/>
    </xf>
    <xf numFmtId="0" fontId="29" fillId="39" borderId="0" xfId="237" applyFont="1" applyFill="1" applyProtection="1"/>
    <xf numFmtId="0" fontId="25" fillId="39" borderId="0" xfId="237" applyFill="1" applyProtection="1"/>
    <xf numFmtId="44" fontId="29" fillId="2" borderId="0" xfId="237" applyNumberFormat="1" applyFont="1" applyFill="1" applyProtection="1"/>
    <xf numFmtId="0" fontId="25" fillId="0" borderId="0" xfId="237" applyFont="1" applyFill="1" applyProtection="1"/>
    <xf numFmtId="7" fontId="0" fillId="0" borderId="0" xfId="5" applyNumberFormat="1" applyFont="1" applyProtection="1"/>
    <xf numFmtId="44" fontId="30" fillId="0" borderId="0" xfId="237" applyNumberFormat="1" applyFont="1" applyFill="1" applyAlignment="1" applyProtection="1">
      <alignment horizontal="right"/>
    </xf>
    <xf numFmtId="44" fontId="30" fillId="0" borderId="0" xfId="237" applyNumberFormat="1" applyFont="1" applyFill="1" applyAlignment="1">
      <alignment horizontal="right"/>
    </xf>
    <xf numFmtId="0" fontId="0" fillId="0" borderId="0" xfId="5" applyNumberFormat="1" applyFont="1" applyProtection="1"/>
    <xf numFmtId="0" fontId="25" fillId="0" borderId="0" xfId="237" applyFont="1" applyBorder="1" applyProtection="1"/>
    <xf numFmtId="0" fontId="31" fillId="0" borderId="0" xfId="237" applyFont="1" applyBorder="1" applyAlignment="1" applyProtection="1">
      <alignment horizontal="center"/>
    </xf>
    <xf numFmtId="0" fontId="25" fillId="0" borderId="0" xfId="237" applyBorder="1" applyProtection="1"/>
    <xf numFmtId="0" fontId="25" fillId="0" borderId="0" xfId="237" applyFill="1" applyBorder="1" applyProtection="1"/>
    <xf numFmtId="44" fontId="25" fillId="0" borderId="0" xfId="237" applyNumberFormat="1" applyFill="1" applyBorder="1" applyAlignment="1" applyProtection="1">
      <alignment horizontal="left" vertical="center"/>
    </xf>
    <xf numFmtId="164" fontId="25" fillId="0" borderId="0" xfId="237" applyNumberFormat="1" applyBorder="1" applyProtection="1"/>
    <xf numFmtId="37" fontId="25" fillId="0" borderId="0" xfId="237" applyNumberFormat="1" applyBorder="1" applyProtection="1"/>
    <xf numFmtId="44" fontId="0" fillId="0" borderId="0" xfId="5" applyFont="1" applyBorder="1" applyProtection="1"/>
    <xf numFmtId="44" fontId="25" fillId="0" borderId="0" xfId="237" applyNumberFormat="1" applyBorder="1" applyProtection="1"/>
    <xf numFmtId="164" fontId="30" fillId="0" borderId="0" xfId="4" applyNumberFormat="1" applyFont="1" applyProtection="1"/>
    <xf numFmtId="0" fontId="25" fillId="0" borderId="0" xfId="237" applyFont="1" applyBorder="1" applyAlignment="1" applyProtection="1">
      <alignment wrapText="1"/>
    </xf>
    <xf numFmtId="0" fontId="29" fillId="0" borderId="0" xfId="237" applyFont="1" applyAlignment="1" applyProtection="1">
      <alignment horizontal="center"/>
    </xf>
    <xf numFmtId="0" fontId="25" fillId="0" borderId="0" xfId="237" applyFill="1"/>
    <xf numFmtId="0" fontId="25" fillId="0" borderId="0" xfId="237" applyFill="1" applyAlignment="1" applyProtection="1">
      <alignment horizontal="center"/>
    </xf>
    <xf numFmtId="0" fontId="82" fillId="0" borderId="0" xfId="237" applyFont="1" applyFill="1" applyBorder="1" applyAlignment="1" applyProtection="1">
      <alignment horizontal="center"/>
    </xf>
    <xf numFmtId="0" fontId="83" fillId="0" borderId="0" xfId="237" applyFont="1" applyFill="1" applyBorder="1" applyAlignment="1" applyProtection="1">
      <alignment horizontal="center"/>
    </xf>
    <xf numFmtId="0" fontId="83" fillId="0" borderId="13" xfId="237" applyFont="1" applyFill="1" applyBorder="1" applyAlignment="1" applyProtection="1">
      <alignment horizontal="center"/>
    </xf>
    <xf numFmtId="0" fontId="82" fillId="0" borderId="13" xfId="237" applyFont="1" applyFill="1" applyBorder="1" applyAlignment="1" applyProtection="1">
      <alignment horizontal="center"/>
    </xf>
    <xf numFmtId="44" fontId="82" fillId="0" borderId="0" xfId="5" applyFont="1" applyFill="1" applyBorder="1" applyAlignment="1">
      <alignment horizontal="center"/>
    </xf>
    <xf numFmtId="44" fontId="82" fillId="0" borderId="13" xfId="5" applyFont="1" applyFill="1" applyBorder="1" applyAlignment="1">
      <alignment horizontal="center"/>
    </xf>
    <xf numFmtId="0" fontId="29" fillId="36" borderId="10" xfId="237" applyFont="1" applyFill="1" applyBorder="1" applyAlignment="1" applyProtection="1">
      <alignment horizontal="center" wrapText="1"/>
    </xf>
    <xf numFmtId="0" fontId="29" fillId="36" borderId="11" xfId="237" applyFont="1" applyFill="1" applyBorder="1" applyAlignment="1" applyProtection="1">
      <alignment horizontal="center" wrapText="1"/>
    </xf>
    <xf numFmtId="0" fontId="30" fillId="0" borderId="0" xfId="237" applyFont="1" applyAlignment="1">
      <alignment horizontal="right"/>
    </xf>
    <xf numFmtId="44" fontId="29" fillId="36" borderId="42" xfId="5" applyFont="1" applyFill="1" applyBorder="1" applyAlignment="1">
      <alignment horizontal="center" wrapText="1"/>
    </xf>
    <xf numFmtId="44" fontId="29" fillId="36" borderId="11" xfId="5" applyFont="1" applyFill="1" applyBorder="1" applyAlignment="1">
      <alignment horizontal="center" wrapText="1"/>
    </xf>
    <xf numFmtId="17" fontId="25" fillId="0" borderId="0" xfId="237" applyNumberFormat="1" applyAlignment="1" applyProtection="1">
      <alignment horizontal="center"/>
    </xf>
    <xf numFmtId="17" fontId="30" fillId="0" borderId="0" xfId="237" applyNumberFormat="1" applyFont="1" applyAlignment="1" applyProtection="1">
      <alignment horizontal="right"/>
    </xf>
    <xf numFmtId="164" fontId="29" fillId="36" borderId="0" xfId="4" applyNumberFormat="1" applyFont="1" applyFill="1" applyProtection="1"/>
    <xf numFmtId="44" fontId="25" fillId="0" borderId="0" xfId="5" applyFill="1" applyBorder="1"/>
    <xf numFmtId="44" fontId="29" fillId="36" borderId="0" xfId="5" applyFont="1" applyFill="1" applyBorder="1"/>
    <xf numFmtId="0" fontId="25" fillId="0" borderId="0" xfId="237" applyAlignment="1" applyProtection="1">
      <alignment horizontal="left"/>
    </xf>
    <xf numFmtId="44" fontId="25" fillId="0" borderId="0" xfId="5" applyFont="1" applyFill="1" applyBorder="1"/>
    <xf numFmtId="0" fontId="30" fillId="0" borderId="0" xfId="268" applyFont="1" applyAlignment="1">
      <alignment horizontal="left"/>
    </xf>
    <xf numFmtId="0" fontId="30" fillId="0" borderId="0" xfId="237" applyFont="1" applyFill="1" applyAlignment="1" applyProtection="1">
      <alignment horizontal="left"/>
    </xf>
    <xf numFmtId="164" fontId="29" fillId="36" borderId="0" xfId="4" applyNumberFormat="1" applyFont="1" applyFill="1" applyBorder="1" applyProtection="1"/>
    <xf numFmtId="0" fontId="33" fillId="0" borderId="0" xfId="237" applyFont="1" applyFill="1" applyAlignment="1" applyProtection="1">
      <alignment horizontal="left"/>
    </xf>
    <xf numFmtId="44" fontId="25" fillId="0" borderId="13" xfId="5" applyFill="1" applyBorder="1"/>
    <xf numFmtId="44" fontId="29" fillId="36" borderId="13" xfId="5" applyFont="1" applyFill="1" applyBorder="1"/>
    <xf numFmtId="164" fontId="25" fillId="0" borderId="12" xfId="237" applyNumberFormat="1" applyBorder="1" applyProtection="1"/>
    <xf numFmtId="164" fontId="25" fillId="0" borderId="13" xfId="237" applyNumberFormat="1" applyBorder="1" applyProtection="1"/>
    <xf numFmtId="164" fontId="29" fillId="36" borderId="12" xfId="237" applyNumberFormat="1" applyFont="1" applyFill="1" applyBorder="1" applyProtection="1"/>
    <xf numFmtId="0" fontId="30" fillId="0" borderId="0" xfId="237" applyFont="1" applyProtection="1"/>
    <xf numFmtId="44" fontId="29" fillId="0" borderId="12" xfId="5" applyFont="1" applyBorder="1" applyProtection="1"/>
    <xf numFmtId="44" fontId="29" fillId="0" borderId="13" xfId="5" applyFont="1" applyBorder="1" applyProtection="1"/>
    <xf numFmtId="7" fontId="29" fillId="36" borderId="12" xfId="5" applyNumberFormat="1" applyFont="1" applyFill="1" applyBorder="1" applyProtection="1"/>
    <xf numFmtId="44" fontId="25" fillId="0" borderId="12" xfId="5" applyFill="1" applyBorder="1"/>
    <xf numFmtId="44" fontId="29" fillId="36" borderId="12" xfId="5" applyFont="1" applyFill="1" applyBorder="1"/>
    <xf numFmtId="164" fontId="25" fillId="0" borderId="0" xfId="4" applyNumberFormat="1" applyFont="1" applyBorder="1" applyProtection="1"/>
    <xf numFmtId="44" fontId="29" fillId="0" borderId="0" xfId="5" applyFont="1" applyFill="1" applyBorder="1" applyAlignment="1" applyProtection="1">
      <alignment horizontal="right"/>
    </xf>
    <xf numFmtId="164" fontId="29" fillId="0" borderId="0" xfId="4" quotePrefix="1" applyNumberFormat="1" applyFont="1" applyFill="1" applyProtection="1"/>
    <xf numFmtId="0" fontId="33" fillId="0" borderId="0" xfId="237" applyFont="1" applyProtection="1"/>
    <xf numFmtId="44" fontId="29" fillId="0" borderId="0" xfId="5" applyFont="1" applyBorder="1" applyProtection="1"/>
    <xf numFmtId="44" fontId="29" fillId="0" borderId="0" xfId="5" applyFont="1" applyFill="1" applyBorder="1"/>
    <xf numFmtId="164" fontId="25" fillId="0" borderId="43" xfId="121" applyNumberFormat="1" applyFont="1" applyFill="1" applyBorder="1" applyAlignment="1"/>
    <xf numFmtId="7" fontId="29" fillId="0" borderId="0" xfId="5" applyNumberFormat="1" applyFont="1" applyBorder="1" applyProtection="1"/>
    <xf numFmtId="0" fontId="29" fillId="0" borderId="0" xfId="237" applyFont="1" applyAlignment="1" applyProtection="1">
      <alignment horizontal="right"/>
    </xf>
    <xf numFmtId="164" fontId="29" fillId="0" borderId="44" xfId="237" applyNumberFormat="1" applyFont="1" applyBorder="1" applyProtection="1"/>
    <xf numFmtId="7" fontId="29" fillId="0" borderId="44" xfId="237" applyNumberFormat="1" applyFont="1" applyBorder="1" applyProtection="1"/>
    <xf numFmtId="0" fontId="25" fillId="57" borderId="0" xfId="237" applyFill="1"/>
    <xf numFmtId="7" fontId="25" fillId="0" borderId="0" xfId="237" applyNumberFormat="1" applyProtection="1"/>
    <xf numFmtId="17" fontId="25" fillId="0" borderId="0" xfId="237" applyNumberFormat="1" applyFill="1" applyAlignment="1" applyProtection="1">
      <alignment horizontal="center"/>
    </xf>
    <xf numFmtId="164" fontId="82" fillId="0" borderId="0" xfId="237" applyNumberFormat="1" applyFont="1" applyFill="1" applyBorder="1" applyAlignment="1" applyProtection="1">
      <alignment horizontal="center"/>
    </xf>
    <xf numFmtId="7" fontId="25" fillId="0" borderId="0" xfId="237" applyNumberFormat="1" applyFill="1" applyProtection="1"/>
    <xf numFmtId="0" fontId="30" fillId="0" borderId="0" xfId="237" applyFont="1" applyAlignment="1" applyProtection="1">
      <alignment horizontal="right"/>
    </xf>
    <xf numFmtId="0" fontId="29" fillId="36" borderId="42" xfId="237" applyFont="1" applyFill="1" applyBorder="1" applyAlignment="1" applyProtection="1">
      <alignment horizontal="center" wrapText="1"/>
    </xf>
    <xf numFmtId="44" fontId="25" fillId="36" borderId="0" xfId="5" applyFill="1" applyBorder="1"/>
    <xf numFmtId="0" fontId="33" fillId="0" borderId="0" xfId="237" applyFont="1" applyFill="1" applyProtection="1"/>
    <xf numFmtId="44" fontId="25" fillId="36" borderId="13" xfId="5" applyFill="1" applyBorder="1"/>
    <xf numFmtId="44" fontId="0" fillId="0" borderId="12" xfId="5" applyNumberFormat="1" applyFont="1" applyBorder="1" applyProtection="1"/>
    <xf numFmtId="44" fontId="25" fillId="36" borderId="12" xfId="5" applyFill="1" applyBorder="1"/>
    <xf numFmtId="164" fontId="25" fillId="0" borderId="16" xfId="4" applyNumberFormat="1" applyFont="1" applyBorder="1" applyProtection="1"/>
    <xf numFmtId="44" fontId="29" fillId="0" borderId="16" xfId="5" applyFont="1" applyFill="1" applyBorder="1" applyAlignment="1" applyProtection="1">
      <alignment horizontal="right"/>
    </xf>
    <xf numFmtId="44" fontId="25" fillId="0" borderId="0" xfId="5" applyFill="1" applyBorder="1" applyProtection="1"/>
    <xf numFmtId="164" fontId="25" fillId="0" borderId="0" xfId="237" quotePrefix="1" applyNumberFormat="1" applyFont="1" applyBorder="1" applyProtection="1"/>
    <xf numFmtId="7" fontId="25" fillId="0" borderId="0" xfId="237" applyNumberFormat="1" applyFont="1" applyBorder="1" applyProtection="1"/>
    <xf numFmtId="0" fontId="29" fillId="0" borderId="0" xfId="237" applyFont="1" applyBorder="1" applyAlignment="1" applyProtection="1">
      <alignment horizontal="right"/>
    </xf>
    <xf numFmtId="7" fontId="29" fillId="0" borderId="44" xfId="5" applyNumberFormat="1" applyFont="1" applyBorder="1" applyProtection="1"/>
    <xf numFmtId="0" fontId="25" fillId="0" borderId="0" xfId="237" applyAlignment="1">
      <alignment horizontal="center"/>
    </xf>
    <xf numFmtId="0" fontId="36" fillId="0" borderId="45" xfId="237" applyFont="1" applyFill="1" applyBorder="1" applyAlignment="1">
      <alignment horizontal="center" wrapText="1"/>
    </xf>
    <xf numFmtId="0" fontId="29" fillId="36" borderId="11" xfId="237" applyFont="1" applyFill="1" applyBorder="1" applyAlignment="1">
      <alignment horizontal="center" wrapText="1"/>
    </xf>
    <xf numFmtId="0" fontId="36" fillId="0" borderId="32" xfId="237" applyFont="1" applyFill="1" applyBorder="1" applyAlignment="1">
      <alignment horizontal="center" wrapText="1"/>
    </xf>
    <xf numFmtId="44" fontId="25" fillId="0" borderId="45" xfId="5" applyFont="1" applyFill="1" applyBorder="1"/>
    <xf numFmtId="0" fontId="34" fillId="0" borderId="0" xfId="237" applyFont="1" applyProtection="1"/>
    <xf numFmtId="164" fontId="25" fillId="36" borderId="12" xfId="4" applyNumberFormat="1" applyFont="1" applyFill="1" applyBorder="1" applyProtection="1"/>
    <xf numFmtId="44" fontId="0" fillId="36" borderId="12" xfId="5" applyFont="1" applyFill="1" applyBorder="1" applyProtection="1"/>
    <xf numFmtId="0" fontId="29" fillId="0" borderId="0" xfId="237" applyFont="1" applyAlignment="1" applyProtection="1">
      <alignment horizontal="left"/>
    </xf>
    <xf numFmtId="0" fontId="85" fillId="0" borderId="0" xfId="268" applyFont="1"/>
    <xf numFmtId="0" fontId="30" fillId="0" borderId="0" xfId="268" applyFont="1" applyAlignment="1">
      <alignment horizontal="right"/>
    </xf>
    <xf numFmtId="0" fontId="25" fillId="0" borderId="0" xfId="268" applyFill="1"/>
    <xf numFmtId="0" fontId="25" fillId="0" borderId="0" xfId="268" applyFont="1" applyAlignment="1">
      <alignment horizontal="left"/>
    </xf>
    <xf numFmtId="0" fontId="25" fillId="0" borderId="0" xfId="268"/>
    <xf numFmtId="0" fontId="30" fillId="0" borderId="0" xfId="268" applyFont="1" applyAlignment="1">
      <alignment horizontal="center"/>
    </xf>
    <xf numFmtId="0" fontId="30" fillId="0" borderId="0" xfId="237" applyFont="1" applyAlignment="1" applyProtection="1">
      <alignment horizontal="left"/>
    </xf>
    <xf numFmtId="0" fontId="33" fillId="0" borderId="0" xfId="237" applyFont="1" applyAlignment="1" applyProtection="1">
      <alignment horizontal="left"/>
    </xf>
    <xf numFmtId="0" fontId="25" fillId="57" borderId="0" xfId="237" applyFill="1" applyAlignment="1">
      <alignment horizontal="left"/>
    </xf>
    <xf numFmtId="0" fontId="25" fillId="0" borderId="0" xfId="237" applyFill="1" applyAlignment="1">
      <alignment horizontal="left"/>
    </xf>
    <xf numFmtId="0" fontId="7" fillId="0" borderId="0" xfId="326" applyBorder="1" applyAlignment="1">
      <alignment horizontal="left" vertical="top" wrapText="1"/>
    </xf>
    <xf numFmtId="0" fontId="7" fillId="0" borderId="0" xfId="326" applyBorder="1"/>
    <xf numFmtId="0" fontId="7" fillId="0" borderId="0" xfId="326" applyFill="1" applyBorder="1" applyAlignment="1">
      <alignment horizontal="left" vertical="top" wrapText="1"/>
    </xf>
    <xf numFmtId="0" fontId="7" fillId="0" borderId="0" xfId="326" applyFill="1" applyBorder="1"/>
    <xf numFmtId="0" fontId="7" fillId="0" borderId="0" xfId="326"/>
    <xf numFmtId="0" fontId="87" fillId="0" borderId="0" xfId="326" applyFont="1" applyBorder="1" applyAlignment="1">
      <alignment horizontal="center"/>
    </xf>
    <xf numFmtId="0" fontId="87" fillId="0" borderId="39" xfId="326" applyFont="1" applyBorder="1" applyAlignment="1">
      <alignment horizontal="center"/>
    </xf>
    <xf numFmtId="0" fontId="7" fillId="0" borderId="0" xfId="326" applyFill="1"/>
    <xf numFmtId="0" fontId="23" fillId="0" borderId="39" xfId="326" applyFont="1" applyBorder="1" applyAlignment="1">
      <alignment horizontal="center"/>
    </xf>
    <xf numFmtId="0" fontId="86" fillId="0" borderId="0" xfId="326" applyFont="1" applyBorder="1" applyAlignment="1">
      <alignment horizontal="right"/>
    </xf>
    <xf numFmtId="0" fontId="7" fillId="0" borderId="39" xfId="326" applyBorder="1" applyAlignment="1">
      <alignment horizontal="center"/>
    </xf>
    <xf numFmtId="0" fontId="7" fillId="0" borderId="41" xfId="326" applyBorder="1" applyAlignment="1">
      <alignment horizontal="center"/>
    </xf>
    <xf numFmtId="0" fontId="86" fillId="0" borderId="38" xfId="326" applyFont="1" applyBorder="1" applyAlignment="1">
      <alignment horizontal="center"/>
    </xf>
    <xf numFmtId="0" fontId="86" fillId="0" borderId="0" xfId="326" applyFont="1" applyBorder="1" applyAlignment="1">
      <alignment horizontal="center"/>
    </xf>
    <xf numFmtId="0" fontId="23" fillId="0" borderId="38" xfId="326" applyFont="1" applyBorder="1" applyAlignment="1">
      <alignment horizontal="right"/>
    </xf>
    <xf numFmtId="0" fontId="23" fillId="0" borderId="0" xfId="326" applyFont="1" applyBorder="1" applyAlignment="1">
      <alignment horizontal="right"/>
    </xf>
    <xf numFmtId="0" fontId="23" fillId="0" borderId="40" xfId="326" applyFont="1" applyBorder="1" applyAlignment="1">
      <alignment horizontal="right"/>
    </xf>
    <xf numFmtId="0" fontId="23" fillId="0" borderId="33" xfId="326" applyFont="1" applyBorder="1" applyAlignment="1">
      <alignment horizontal="right"/>
    </xf>
    <xf numFmtId="0" fontId="86" fillId="0" borderId="39" xfId="326" applyFont="1" applyBorder="1" applyAlignment="1">
      <alignment horizontal="center"/>
    </xf>
    <xf numFmtId="0" fontId="88" fillId="0" borderId="48" xfId="520" applyFont="1" applyBorder="1" applyAlignment="1">
      <alignment vertical="center"/>
    </xf>
    <xf numFmtId="184" fontId="31" fillId="0" borderId="48" xfId="520" applyNumberFormat="1" applyFont="1" applyBorder="1" applyAlignment="1">
      <alignment horizontal="left" vertical="center"/>
    </xf>
    <xf numFmtId="0" fontId="31" fillId="0" borderId="48" xfId="520" applyFont="1" applyBorder="1" applyAlignment="1">
      <alignment horizontal="left" vertical="center"/>
    </xf>
    <xf numFmtId="185" fontId="31" fillId="0" borderId="49" xfId="520" applyNumberFormat="1" applyFont="1" applyBorder="1" applyAlignment="1">
      <alignment horizontal="left" vertical="center"/>
    </xf>
    <xf numFmtId="0" fontId="25" fillId="0" borderId="49" xfId="520" applyFont="1" applyBorder="1"/>
    <xf numFmtId="0" fontId="25" fillId="0" borderId="53" xfId="520" applyFont="1" applyBorder="1" applyAlignment="1">
      <alignment vertical="center"/>
    </xf>
    <xf numFmtId="0" fontId="29" fillId="46" borderId="11" xfId="520" applyFont="1" applyFill="1" applyBorder="1" applyAlignment="1">
      <alignment horizontal="left" vertical="center" indent="1"/>
    </xf>
    <xf numFmtId="0" fontId="88" fillId="42" borderId="60" xfId="520" applyFont="1" applyFill="1" applyBorder="1" applyAlignment="1">
      <alignment horizontal="center" vertical="center"/>
    </xf>
    <xf numFmtId="0" fontId="88" fillId="42" borderId="61" xfId="520" applyFont="1" applyFill="1" applyBorder="1" applyAlignment="1">
      <alignment horizontal="center" vertical="center"/>
    </xf>
    <xf numFmtId="0" fontId="29" fillId="46" borderId="11" xfId="520" applyFont="1" applyFill="1" applyBorder="1" applyAlignment="1">
      <alignment horizontal="center" vertical="center"/>
    </xf>
    <xf numFmtId="39" fontId="25" fillId="2" borderId="63" xfId="520" applyNumberFormat="1" applyFont="1" applyFill="1" applyBorder="1"/>
    <xf numFmtId="2" fontId="25" fillId="2" borderId="63" xfId="520" applyNumberFormat="1" applyFont="1" applyFill="1" applyBorder="1"/>
    <xf numFmtId="0" fontId="25" fillId="0" borderId="0" xfId="237" applyBorder="1"/>
    <xf numFmtId="0" fontId="25" fillId="0" borderId="0" xfId="237" applyFont="1" applyFill="1" applyBorder="1"/>
    <xf numFmtId="164" fontId="25" fillId="0" borderId="0" xfId="237" applyNumberFormat="1"/>
    <xf numFmtId="164" fontId="0" fillId="0" borderId="0" xfId="4" applyNumberFormat="1" applyFont="1" applyProtection="1"/>
    <xf numFmtId="0" fontId="0" fillId="0" borderId="0" xfId="0" applyAlignment="1">
      <alignment wrapText="1"/>
    </xf>
    <xf numFmtId="0" fontId="23" fillId="0" borderId="0" xfId="0" applyFont="1"/>
    <xf numFmtId="44" fontId="25" fillId="0" borderId="0" xfId="237" applyNumberFormat="1" applyFill="1" applyAlignment="1" applyProtection="1">
      <alignment horizontal="left" vertical="center" wrapText="1"/>
    </xf>
    <xf numFmtId="0" fontId="31" fillId="0" borderId="0" xfId="237" applyFont="1" applyFill="1" applyBorder="1" applyAlignment="1" applyProtection="1">
      <alignment horizontal="center"/>
    </xf>
    <xf numFmtId="37" fontId="25" fillId="0" borderId="0" xfId="237" applyNumberFormat="1" applyFill="1" applyProtection="1"/>
    <xf numFmtId="0" fontId="0" fillId="0" borderId="0" xfId="5" applyNumberFormat="1" applyFont="1" applyFill="1" applyProtection="1"/>
    <xf numFmtId="0" fontId="25" fillId="0" borderId="0" xfId="237" quotePrefix="1" applyFill="1" applyProtection="1"/>
    <xf numFmtId="0" fontId="25" fillId="0" borderId="0" xfId="237" quotePrefix="1" applyFill="1" applyAlignment="1" applyProtection="1">
      <alignment horizontal="center"/>
    </xf>
    <xf numFmtId="0" fontId="30" fillId="0" borderId="0" xfId="237" applyFont="1"/>
    <xf numFmtId="0" fontId="25" fillId="0" borderId="0" xfId="237" applyFont="1" applyFill="1" applyProtection="1">
      <protection locked="0"/>
    </xf>
    <xf numFmtId="0" fontId="25" fillId="0" borderId="0" xfId="237" applyProtection="1">
      <protection locked="0"/>
    </xf>
    <xf numFmtId="0" fontId="26" fillId="35" borderId="0" xfId="237" applyFont="1" applyFill="1" applyAlignment="1" applyProtection="1">
      <alignment vertical="center"/>
    </xf>
    <xf numFmtId="0" fontId="28" fillId="35" borderId="0" xfId="237" applyFont="1" applyFill="1" applyAlignment="1" applyProtection="1">
      <alignment horizontal="center" vertical="center"/>
      <protection locked="0"/>
    </xf>
    <xf numFmtId="164" fontId="27" fillId="35" borderId="0" xfId="4" applyNumberFormat="1" applyFont="1" applyFill="1" applyAlignment="1" applyProtection="1">
      <alignment vertical="center"/>
      <protection locked="0"/>
    </xf>
    <xf numFmtId="44" fontId="28" fillId="35" borderId="0" xfId="5" applyFont="1" applyFill="1" applyAlignment="1" applyProtection="1">
      <alignment vertical="center"/>
      <protection locked="0"/>
    </xf>
    <xf numFmtId="0" fontId="28" fillId="35" borderId="0" xfId="237" applyFont="1" applyFill="1" applyAlignment="1" applyProtection="1">
      <alignment vertical="center"/>
      <protection locked="0"/>
    </xf>
    <xf numFmtId="0" fontId="28" fillId="35" borderId="0" xfId="237" applyFont="1" applyFill="1" applyAlignment="1">
      <alignment vertical="center"/>
    </xf>
    <xf numFmtId="0" fontId="29" fillId="38" borderId="10" xfId="237" applyFont="1" applyFill="1" applyBorder="1" applyAlignment="1" applyProtection="1">
      <alignment wrapText="1"/>
    </xf>
    <xf numFmtId="0" fontId="29" fillId="38" borderId="11" xfId="237" applyFont="1" applyFill="1" applyBorder="1" applyAlignment="1" applyProtection="1">
      <alignment horizontal="center"/>
    </xf>
    <xf numFmtId="0" fontId="25" fillId="38" borderId="0" xfId="237" applyFill="1"/>
    <xf numFmtId="0" fontId="29" fillId="38" borderId="11" xfId="237" applyFont="1" applyFill="1" applyBorder="1" applyAlignment="1">
      <alignment horizontal="center" wrapText="1"/>
    </xf>
    <xf numFmtId="37" fontId="29" fillId="38" borderId="11" xfId="237" applyNumberFormat="1" applyFont="1" applyFill="1" applyBorder="1" applyAlignment="1">
      <alignment horizontal="center" wrapText="1"/>
    </xf>
    <xf numFmtId="0" fontId="25" fillId="38" borderId="0" xfId="237" applyFill="1" applyProtection="1"/>
    <xf numFmtId="0" fontId="29" fillId="36" borderId="0" xfId="237" applyFont="1" applyFill="1" applyProtection="1"/>
    <xf numFmtId="0" fontId="29" fillId="36" borderId="0" xfId="237" applyFont="1" applyFill="1" applyAlignment="1" applyProtection="1">
      <alignment horizontal="center"/>
    </xf>
    <xf numFmtId="44" fontId="29" fillId="36" borderId="0" xfId="5" applyFont="1" applyFill="1" applyProtection="1"/>
    <xf numFmtId="44" fontId="29" fillId="36" borderId="64" xfId="237" applyNumberFormat="1" applyFont="1" applyFill="1" applyBorder="1" applyProtection="1"/>
    <xf numFmtId="7" fontId="29" fillId="36" borderId="0" xfId="237" applyNumberFormat="1" applyFont="1" applyFill="1" applyProtection="1">
      <protection locked="0"/>
    </xf>
    <xf numFmtId="7" fontId="29" fillId="0" borderId="0" xfId="4" applyNumberFormat="1" applyFont="1" applyFill="1"/>
    <xf numFmtId="44" fontId="0" fillId="0" borderId="0" xfId="5" applyFont="1"/>
    <xf numFmtId="44" fontId="25" fillId="0" borderId="0" xfId="237" applyNumberFormat="1"/>
    <xf numFmtId="44" fontId="25" fillId="0" borderId="0" xfId="5" applyFill="1" applyProtection="1"/>
    <xf numFmtId="0" fontId="31" fillId="0" borderId="0" xfId="237" applyFont="1" applyFill="1" applyAlignment="1" applyProtection="1">
      <alignment horizontal="center" wrapText="1"/>
      <protection locked="0"/>
    </xf>
    <xf numFmtId="7" fontId="25" fillId="0" borderId="0" xfId="4" applyNumberFormat="1" applyFill="1" applyBorder="1" applyProtection="1">
      <protection locked="0"/>
    </xf>
    <xf numFmtId="0" fontId="29" fillId="0" borderId="0" xfId="237" applyFont="1" applyFill="1" applyAlignment="1" applyProtection="1">
      <alignment horizontal="center"/>
      <protection locked="0"/>
    </xf>
    <xf numFmtId="7" fontId="29" fillId="0" borderId="0" xfId="237" applyNumberFormat="1" applyFont="1" applyFill="1" applyProtection="1">
      <protection locked="0"/>
    </xf>
    <xf numFmtId="0" fontId="29" fillId="0" borderId="0" xfId="237" quotePrefix="1" applyFont="1" applyFill="1" applyAlignment="1" applyProtection="1">
      <alignment horizontal="center"/>
    </xf>
    <xf numFmtId="0" fontId="25" fillId="0" borderId="0" xfId="237" applyFill="1" applyAlignment="1">
      <alignment wrapText="1"/>
    </xf>
    <xf numFmtId="0" fontId="25" fillId="0" borderId="0" xfId="237" applyFill="1" applyAlignment="1" applyProtection="1">
      <alignment horizontal="center" wrapText="1"/>
      <protection locked="0"/>
    </xf>
    <xf numFmtId="0" fontId="25" fillId="0" borderId="0" xfId="237" applyFont="1" applyProtection="1">
      <protection locked="0"/>
    </xf>
    <xf numFmtId="0" fontId="25" fillId="0" borderId="0" xfId="237" applyAlignment="1" applyProtection="1">
      <alignment horizontal="center" wrapText="1"/>
      <protection locked="0"/>
    </xf>
    <xf numFmtId="164" fontId="25" fillId="0" borderId="0" xfId="4" applyNumberFormat="1" applyFont="1" applyProtection="1"/>
    <xf numFmtId="7" fontId="25" fillId="0" borderId="0" xfId="5" applyNumberFormat="1" applyFont="1" applyProtection="1"/>
    <xf numFmtId="7" fontId="29" fillId="0" borderId="0" xfId="237" applyNumberFormat="1" applyFont="1" applyProtection="1">
      <protection locked="0"/>
    </xf>
    <xf numFmtId="37" fontId="25" fillId="0" borderId="12" xfId="237" applyNumberFormat="1" applyBorder="1" applyProtection="1"/>
    <xf numFmtId="0" fontId="29" fillId="38" borderId="0" xfId="237" applyFont="1" applyFill="1" applyProtection="1">
      <protection locked="0"/>
    </xf>
    <xf numFmtId="7" fontId="25" fillId="38" borderId="0" xfId="5" applyNumberFormat="1" applyFont="1" applyFill="1" applyProtection="1"/>
    <xf numFmtId="44" fontId="29" fillId="38" borderId="0" xfId="237" applyNumberFormat="1" applyFont="1" applyFill="1" applyProtection="1"/>
    <xf numFmtId="0" fontId="29" fillId="38" borderId="0" xfId="237" applyFont="1" applyFill="1" applyProtection="1"/>
    <xf numFmtId="7" fontId="29" fillId="38" borderId="0" xfId="237" applyNumberFormat="1" applyFont="1" applyFill="1" applyProtection="1">
      <protection locked="0"/>
    </xf>
    <xf numFmtId="44" fontId="25" fillId="38" borderId="0" xfId="237" applyNumberFormat="1" applyFill="1" applyProtection="1"/>
    <xf numFmtId="37" fontId="34" fillId="38" borderId="0" xfId="5" applyNumberFormat="1" applyFont="1" applyFill="1"/>
    <xf numFmtId="164" fontId="25" fillId="38" borderId="0" xfId="237" quotePrefix="1" applyNumberFormat="1" applyFill="1" applyAlignment="1" applyProtection="1">
      <alignment horizontal="right" vertical="center"/>
    </xf>
    <xf numFmtId="44" fontId="25" fillId="38" borderId="0" xfId="237" applyNumberFormat="1" applyFill="1"/>
    <xf numFmtId="37" fontId="34" fillId="38" borderId="0" xfId="237" applyNumberFormat="1" applyFont="1" applyFill="1"/>
    <xf numFmtId="164" fontId="25" fillId="38" borderId="0" xfId="237" applyNumberFormat="1" applyFill="1"/>
    <xf numFmtId="7" fontId="29" fillId="0" borderId="0" xfId="5" applyNumberFormat="1" applyFont="1" applyProtection="1"/>
    <xf numFmtId="164" fontId="25" fillId="0" borderId="0" xfId="237" quotePrefix="1" applyNumberFormat="1" applyAlignment="1" applyProtection="1">
      <alignment horizontal="right" vertical="center"/>
    </xf>
    <xf numFmtId="37" fontId="0" fillId="0" borderId="0" xfId="5" applyNumberFormat="1" applyFont="1" applyFill="1"/>
    <xf numFmtId="37" fontId="25" fillId="0" borderId="0" xfId="237" applyNumberFormat="1" applyFill="1"/>
    <xf numFmtId="0" fontId="25" fillId="0" borderId="13" xfId="237" applyBorder="1"/>
    <xf numFmtId="37" fontId="25" fillId="0" borderId="0" xfId="237" applyNumberFormat="1"/>
    <xf numFmtId="44" fontId="29" fillId="0" borderId="0" xfId="237" applyNumberFormat="1" applyFont="1" applyFill="1"/>
    <xf numFmtId="0" fontId="25" fillId="0" borderId="0" xfId="237" applyAlignment="1" applyProtection="1">
      <alignment horizontal="center"/>
      <protection locked="0"/>
    </xf>
    <xf numFmtId="164" fontId="25" fillId="0" borderId="0" xfId="4" applyNumberFormat="1" applyProtection="1">
      <protection locked="0"/>
    </xf>
    <xf numFmtId="44" fontId="25" fillId="0" borderId="0" xfId="5" applyProtection="1">
      <protection locked="0"/>
    </xf>
    <xf numFmtId="44" fontId="25" fillId="0" borderId="0" xfId="237" applyNumberFormat="1" applyProtection="1">
      <protection locked="0"/>
    </xf>
    <xf numFmtId="164" fontId="25" fillId="0" borderId="13" xfId="4" applyNumberFormat="1" applyFont="1" applyBorder="1" applyProtection="1"/>
    <xf numFmtId="7" fontId="25" fillId="0" borderId="0" xfId="4" applyNumberFormat="1" applyProtection="1">
      <protection locked="0"/>
    </xf>
    <xf numFmtId="44" fontId="25" fillId="0" borderId="13" xfId="237" applyNumberFormat="1" applyFont="1" applyBorder="1" applyProtection="1"/>
    <xf numFmtId="0" fontId="29" fillId="0" borderId="0" xfId="237" applyFont="1" applyProtection="1">
      <protection locked="0"/>
    </xf>
    <xf numFmtId="0" fontId="29" fillId="0" borderId="0" xfId="237" applyFont="1" applyAlignment="1" applyProtection="1">
      <alignment horizontal="center"/>
      <protection locked="0"/>
    </xf>
    <xf numFmtId="164" fontId="29" fillId="0" borderId="0" xfId="4" applyNumberFormat="1" applyFont="1" applyProtection="1"/>
    <xf numFmtId="0" fontId="31" fillId="38" borderId="0" xfId="237" applyFont="1" applyFill="1" applyAlignment="1" applyProtection="1">
      <alignment horizontal="center" wrapText="1"/>
      <protection locked="0"/>
    </xf>
    <xf numFmtId="0" fontId="25" fillId="38" borderId="0" xfId="237" applyFont="1" applyFill="1" applyAlignment="1" applyProtection="1">
      <alignment horizontal="center" wrapText="1"/>
      <protection locked="0"/>
    </xf>
    <xf numFmtId="44" fontId="25" fillId="0" borderId="13" xfId="237" applyNumberFormat="1" applyBorder="1" applyProtection="1"/>
    <xf numFmtId="0" fontId="29" fillId="36" borderId="0" xfId="237" applyFont="1" applyFill="1" applyProtection="1">
      <protection locked="0"/>
    </xf>
    <xf numFmtId="0" fontId="29" fillId="36" borderId="0" xfId="237" applyFont="1" applyFill="1" applyAlignment="1" applyProtection="1">
      <alignment horizontal="center"/>
      <protection locked="0"/>
    </xf>
    <xf numFmtId="0" fontId="93" fillId="0" borderId="0" xfId="237" applyFont="1" applyFill="1" applyProtection="1">
      <protection locked="0"/>
    </xf>
    <xf numFmtId="0" fontId="93" fillId="0" borderId="0" xfId="237" applyFont="1" applyFill="1" applyAlignment="1" applyProtection="1">
      <alignment horizontal="center"/>
      <protection locked="0"/>
    </xf>
    <xf numFmtId="164" fontId="93" fillId="0" borderId="0" xfId="4" applyNumberFormat="1" applyFont="1" applyFill="1" applyProtection="1">
      <protection locked="0"/>
    </xf>
    <xf numFmtId="44" fontId="93" fillId="0" borderId="0" xfId="5" applyFont="1" applyFill="1" applyProtection="1">
      <protection locked="0"/>
    </xf>
    <xf numFmtId="44" fontId="93" fillId="0" borderId="0" xfId="237" applyNumberFormat="1" applyFont="1" applyFill="1" applyBorder="1" applyProtection="1">
      <protection locked="0"/>
    </xf>
    <xf numFmtId="43" fontId="93" fillId="0" borderId="0" xfId="237" applyNumberFormat="1" applyFont="1" applyFill="1" applyProtection="1">
      <protection locked="0"/>
    </xf>
    <xf numFmtId="0" fontId="25" fillId="0" borderId="0" xfId="237" quotePrefix="1" applyAlignment="1" applyProtection="1">
      <alignment wrapText="1"/>
    </xf>
    <xf numFmtId="0" fontId="25" fillId="0" borderId="0" xfId="237" applyBorder="1" applyAlignment="1" applyProtection="1">
      <alignment horizontal="center" wrapText="1"/>
      <protection locked="0"/>
    </xf>
    <xf numFmtId="44" fontId="0" fillId="38" borderId="0" xfId="5" applyFont="1" applyFill="1" applyBorder="1" applyProtection="1"/>
    <xf numFmtId="0" fontId="25" fillId="0" borderId="0" xfId="237" applyFont="1" applyFill="1" applyAlignment="1" applyProtection="1">
      <alignment horizontal="center" wrapText="1"/>
      <protection locked="0"/>
    </xf>
    <xf numFmtId="37" fontId="34" fillId="0" borderId="0" xfId="5" applyNumberFormat="1" applyFont="1" applyFill="1"/>
    <xf numFmtId="164" fontId="25" fillId="0" borderId="0" xfId="237" quotePrefix="1" applyNumberFormat="1" applyFill="1" applyAlignment="1" applyProtection="1">
      <alignment horizontal="right" vertical="center"/>
    </xf>
    <xf numFmtId="37" fontId="34" fillId="0" borderId="0" xfId="237" applyNumberFormat="1" applyFont="1" applyFill="1"/>
    <xf numFmtId="164" fontId="25" fillId="0" borderId="0" xfId="237" applyNumberFormat="1" applyFill="1"/>
    <xf numFmtId="164" fontId="34" fillId="0" borderId="13" xfId="4" applyNumberFormat="1" applyFont="1" applyBorder="1" applyProtection="1"/>
    <xf numFmtId="44" fontId="34" fillId="0" borderId="13" xfId="237" applyNumberFormat="1" applyFont="1" applyBorder="1" applyProtection="1"/>
    <xf numFmtId="0" fontId="25" fillId="0" borderId="0" xfId="237" applyAlignment="1" applyProtection="1">
      <alignment wrapText="1"/>
    </xf>
    <xf numFmtId="164" fontId="34" fillId="0" borderId="0" xfId="4" applyNumberFormat="1" applyFont="1" applyProtection="1"/>
    <xf numFmtId="164" fontId="34" fillId="0" borderId="0" xfId="4" applyNumberFormat="1" applyFont="1"/>
    <xf numFmtId="43" fontId="29" fillId="0" borderId="0" xfId="237" applyNumberFormat="1" applyFont="1" applyBorder="1" applyAlignment="1" applyProtection="1">
      <alignment horizontal="center"/>
    </xf>
    <xf numFmtId="164" fontId="25" fillId="0" borderId="0" xfId="4" applyNumberFormat="1"/>
    <xf numFmtId="7" fontId="25" fillId="0" borderId="0" xfId="5" applyNumberFormat="1" applyFont="1" applyFill="1" applyBorder="1"/>
    <xf numFmtId="7" fontId="25" fillId="0" borderId="0" xfId="237" applyNumberFormat="1" applyFont="1" applyFill="1" applyBorder="1"/>
    <xf numFmtId="44" fontId="25" fillId="0" borderId="0" xfId="5" applyProtection="1"/>
    <xf numFmtId="2" fontId="25" fillId="0" borderId="0" xfId="237" applyNumberFormat="1" applyProtection="1"/>
    <xf numFmtId="2" fontId="25" fillId="38" borderId="0" xfId="237" applyNumberFormat="1" applyFill="1" applyProtection="1"/>
    <xf numFmtId="0" fontId="25" fillId="38" borderId="0" xfId="237" applyFill="1" applyAlignment="1" applyProtection="1">
      <alignment horizontal="center"/>
      <protection locked="0"/>
    </xf>
    <xf numFmtId="0" fontId="25" fillId="38" borderId="0" xfId="237" applyFill="1" applyProtection="1">
      <protection locked="0"/>
    </xf>
    <xf numFmtId="0" fontId="29" fillId="0" borderId="0" xfId="237" quotePrefix="1" applyFont="1" applyAlignment="1">
      <alignment horizontal="center"/>
    </xf>
    <xf numFmtId="0" fontId="30" fillId="38" borderId="0" xfId="5" applyNumberFormat="1" applyFont="1" applyFill="1" applyAlignment="1" applyProtection="1">
      <alignment horizontal="center"/>
    </xf>
    <xf numFmtId="44" fontId="29" fillId="0" borderId="13" xfId="237" applyNumberFormat="1" applyFont="1" applyBorder="1" applyProtection="1"/>
    <xf numFmtId="44" fontId="25" fillId="0" borderId="0" xfId="237" applyNumberFormat="1" applyFont="1" applyFill="1"/>
    <xf numFmtId="43" fontId="25" fillId="0" borderId="0" xfId="237" applyNumberFormat="1"/>
    <xf numFmtId="7" fontId="25" fillId="0" borderId="0" xfId="4" applyNumberFormat="1" applyBorder="1" applyProtection="1">
      <protection locked="0"/>
    </xf>
    <xf numFmtId="44" fontId="25" fillId="38" borderId="0" xfId="237" applyNumberFormat="1" applyFont="1" applyFill="1" applyProtection="1"/>
    <xf numFmtId="44" fontId="0" fillId="38" borderId="0" xfId="5" applyNumberFormat="1" applyFont="1" applyFill="1" applyProtection="1"/>
    <xf numFmtId="44" fontId="94" fillId="0" borderId="0" xfId="5" applyFont="1" applyProtection="1"/>
    <xf numFmtId="44" fontId="29" fillId="38" borderId="0" xfId="237" applyNumberFormat="1" applyFont="1" applyFill="1"/>
    <xf numFmtId="0" fontId="29" fillId="0" borderId="0" xfId="237" applyFont="1" applyFill="1" applyProtection="1">
      <protection locked="0"/>
    </xf>
    <xf numFmtId="0" fontId="95" fillId="0" borderId="0" xfId="237" applyFont="1"/>
    <xf numFmtId="164" fontId="34" fillId="0" borderId="0" xfId="4" applyNumberFormat="1" applyFont="1" applyBorder="1" applyProtection="1"/>
    <xf numFmtId="0" fontId="30" fillId="0" borderId="0" xfId="237" applyFont="1" applyAlignment="1">
      <alignment horizontal="center"/>
    </xf>
    <xf numFmtId="44" fontId="29" fillId="2" borderId="0" xfId="237" applyNumberFormat="1" applyFont="1" applyFill="1"/>
    <xf numFmtId="44" fontId="29" fillId="0" borderId="0" xfId="237" applyNumberFormat="1" applyFont="1" applyBorder="1" applyProtection="1"/>
    <xf numFmtId="44" fontId="0" fillId="0" borderId="0" xfId="5" applyFont="1" applyAlignment="1">
      <alignment horizontal="center" wrapText="1"/>
    </xf>
    <xf numFmtId="0" fontId="25" fillId="0" borderId="0" xfId="237" applyAlignment="1">
      <alignment wrapText="1"/>
    </xf>
    <xf numFmtId="0" fontId="25" fillId="60" borderId="0" xfId="237" applyFont="1" applyFill="1" applyProtection="1">
      <protection locked="0"/>
    </xf>
    <xf numFmtId="164" fontId="25" fillId="60" borderId="0" xfId="4" applyNumberFormat="1" applyFont="1" applyFill="1" applyProtection="1"/>
    <xf numFmtId="7" fontId="25" fillId="60" borderId="0" xfId="5" applyNumberFormat="1" applyFont="1" applyFill="1" applyProtection="1"/>
    <xf numFmtId="44" fontId="29" fillId="60" borderId="0" xfId="237" applyNumberFormat="1" applyFont="1" applyFill="1" applyProtection="1"/>
    <xf numFmtId="0" fontId="29" fillId="60" borderId="0" xfId="237" applyFont="1" applyFill="1" applyProtection="1"/>
    <xf numFmtId="7" fontId="29" fillId="60" borderId="0" xfId="237" applyNumberFormat="1" applyFont="1" applyFill="1" applyProtection="1">
      <protection locked="0"/>
    </xf>
    <xf numFmtId="0" fontId="25" fillId="60" borderId="0" xfId="237" applyFill="1"/>
    <xf numFmtId="44" fontId="25" fillId="60" borderId="0" xfId="237" applyNumberFormat="1" applyFill="1" applyProtection="1"/>
    <xf numFmtId="164" fontId="25" fillId="60" borderId="0" xfId="237" quotePrefix="1" applyNumberFormat="1" applyFill="1" applyAlignment="1" applyProtection="1">
      <alignment horizontal="right" vertical="center"/>
    </xf>
    <xf numFmtId="0" fontId="25" fillId="60" borderId="0" xfId="237" applyFill="1" applyProtection="1"/>
    <xf numFmtId="44" fontId="25" fillId="60" borderId="0" xfId="237" applyNumberFormat="1" applyFill="1"/>
    <xf numFmtId="37" fontId="34" fillId="60" borderId="0" xfId="237" applyNumberFormat="1" applyFont="1" applyFill="1"/>
    <xf numFmtId="164" fontId="25" fillId="60" borderId="0" xfId="237" applyNumberFormat="1" applyFill="1"/>
    <xf numFmtId="44" fontId="0" fillId="60" borderId="0" xfId="5" applyFont="1" applyFill="1" applyProtection="1"/>
    <xf numFmtId="37" fontId="34" fillId="2" borderId="0" xfId="5" applyNumberFormat="1" applyFont="1" applyFill="1"/>
    <xf numFmtId="37" fontId="34" fillId="2" borderId="0" xfId="237" applyNumberFormat="1" applyFont="1" applyFill="1"/>
    <xf numFmtId="0" fontId="29" fillId="39" borderId="0" xfId="237" applyFont="1" applyFill="1" applyBorder="1" applyAlignment="1" applyProtection="1">
      <alignment horizontal="center"/>
    </xf>
    <xf numFmtId="164" fontId="29" fillId="39" borderId="0" xfId="4" applyNumberFormat="1" applyFont="1" applyFill="1" applyProtection="1"/>
    <xf numFmtId="44" fontId="29" fillId="39" borderId="0" xfId="5" applyFont="1" applyFill="1" applyProtection="1"/>
    <xf numFmtId="7" fontId="29" fillId="39" borderId="0" xfId="237" applyNumberFormat="1" applyFont="1" applyFill="1" applyProtection="1">
      <protection locked="0"/>
    </xf>
    <xf numFmtId="44" fontId="30" fillId="38" borderId="0" xfId="237" applyNumberFormat="1" applyFont="1" applyFill="1" applyProtection="1"/>
    <xf numFmtId="37" fontId="0" fillId="38" borderId="0" xfId="5" applyNumberFormat="1" applyFont="1" applyFill="1"/>
    <xf numFmtId="37" fontId="25" fillId="38" borderId="0" xfId="237" applyNumberFormat="1" applyFill="1"/>
    <xf numFmtId="0" fontId="25" fillId="0" borderId="0" xfId="237" applyFill="1" applyAlignment="1">
      <alignment horizontal="center"/>
    </xf>
    <xf numFmtId="0" fontId="29" fillId="38" borderId="0" xfId="237" applyNumberFormat="1" applyFont="1" applyFill="1" applyProtection="1"/>
    <xf numFmtId="0" fontId="29" fillId="0" borderId="0" xfId="237" applyFont="1" applyAlignment="1">
      <alignment horizontal="center"/>
    </xf>
    <xf numFmtId="0" fontId="25" fillId="0" borderId="0" xfId="237" applyFont="1" applyBorder="1"/>
    <xf numFmtId="0" fontId="25" fillId="38" borderId="0" xfId="268" applyFill="1"/>
    <xf numFmtId="0" fontId="82" fillId="38" borderId="0" xfId="268" applyFont="1" applyFill="1" applyBorder="1" applyAlignment="1">
      <alignment horizontal="center"/>
    </xf>
    <xf numFmtId="0" fontId="82" fillId="38" borderId="13" xfId="268" applyFont="1" applyFill="1" applyBorder="1" applyAlignment="1">
      <alignment horizontal="center"/>
    </xf>
    <xf numFmtId="44" fontId="82" fillId="38" borderId="0" xfId="5" applyFont="1" applyFill="1" applyBorder="1" applyAlignment="1">
      <alignment horizontal="center"/>
    </xf>
    <xf numFmtId="44" fontId="82" fillId="38" borderId="13" xfId="5" applyFont="1" applyFill="1" applyBorder="1" applyAlignment="1">
      <alignment horizontal="center"/>
    </xf>
    <xf numFmtId="0" fontId="29" fillId="36" borderId="42" xfId="268" applyFont="1" applyFill="1" applyBorder="1" applyAlignment="1">
      <alignment horizontal="center" wrapText="1"/>
    </xf>
    <xf numFmtId="0" fontId="29" fillId="36" borderId="11" xfId="268" applyFont="1" applyFill="1" applyBorder="1" applyAlignment="1">
      <alignment horizontal="center" wrapText="1"/>
    </xf>
    <xf numFmtId="164" fontId="25" fillId="0" borderId="0" xfId="268" applyNumberFormat="1"/>
    <xf numFmtId="17" fontId="25" fillId="0" borderId="0" xfId="268" applyNumberFormat="1" applyBorder="1"/>
    <xf numFmtId="17" fontId="30" fillId="0" borderId="0" xfId="268" applyNumberFormat="1" applyFont="1" applyBorder="1" applyAlignment="1">
      <alignment horizontal="right"/>
    </xf>
    <xf numFmtId="164" fontId="31" fillId="0" borderId="0" xfId="4" applyNumberFormat="1" applyFont="1" applyFill="1" applyBorder="1"/>
    <xf numFmtId="164" fontId="96" fillId="0" borderId="0" xfId="4" applyNumberFormat="1" applyFont="1" applyFill="1" applyBorder="1"/>
    <xf numFmtId="164" fontId="29" fillId="36" borderId="0" xfId="4" applyNumberFormat="1" applyFont="1" applyFill="1" applyBorder="1"/>
    <xf numFmtId="44" fontId="34" fillId="0" borderId="0" xfId="5" applyFont="1" applyFill="1" applyBorder="1"/>
    <xf numFmtId="44" fontId="29" fillId="36" borderId="0" xfId="5" applyFont="1" applyFill="1" applyBorder="1" applyAlignment="1">
      <alignment horizontal="left"/>
    </xf>
    <xf numFmtId="0" fontId="25" fillId="0" borderId="0" xfId="268" applyBorder="1"/>
    <xf numFmtId="0" fontId="30" fillId="0" borderId="0" xfId="268" applyFont="1"/>
    <xf numFmtId="164" fontId="31" fillId="0" borderId="13" xfId="4" applyNumberFormat="1" applyFont="1" applyFill="1" applyBorder="1"/>
    <xf numFmtId="164" fontId="96" fillId="0" borderId="13" xfId="4" applyNumberFormat="1" applyFont="1" applyFill="1" applyBorder="1"/>
    <xf numFmtId="164" fontId="29" fillId="36" borderId="13" xfId="4" applyNumberFormat="1" applyFont="1" applyFill="1" applyBorder="1"/>
    <xf numFmtId="0" fontId="34" fillId="0" borderId="0" xfId="268" applyFont="1"/>
    <xf numFmtId="44" fontId="34" fillId="0" borderId="13" xfId="5" applyFont="1" applyFill="1" applyBorder="1"/>
    <xf numFmtId="44" fontId="29" fillId="36" borderId="13" xfId="5" applyFont="1" applyFill="1" applyBorder="1" applyAlignment="1">
      <alignment horizontal="left"/>
    </xf>
    <xf numFmtId="164" fontId="36" fillId="2" borderId="65" xfId="4" applyNumberFormat="1" applyFont="1" applyFill="1" applyBorder="1"/>
    <xf numFmtId="44" fontId="31" fillId="0" borderId="13" xfId="5" applyFont="1" applyFill="1" applyBorder="1"/>
    <xf numFmtId="44" fontId="88" fillId="2" borderId="65" xfId="5" applyFont="1" applyFill="1" applyBorder="1"/>
    <xf numFmtId="0" fontId="25" fillId="0" borderId="66" xfId="268" applyBorder="1"/>
    <xf numFmtId="0" fontId="30" fillId="0" borderId="13" xfId="268" applyFont="1" applyBorder="1" applyAlignment="1">
      <alignment horizontal="right"/>
    </xf>
    <xf numFmtId="164" fontId="96" fillId="0" borderId="13" xfId="268" applyNumberFormat="1" applyFont="1" applyFill="1" applyBorder="1"/>
    <xf numFmtId="164" fontId="29" fillId="36" borderId="12" xfId="268" applyNumberFormat="1" applyFont="1" applyFill="1" applyBorder="1"/>
    <xf numFmtId="44" fontId="96" fillId="0" borderId="13" xfId="5" applyFont="1" applyBorder="1"/>
    <xf numFmtId="0" fontId="30" fillId="0" borderId="0" xfId="268" applyFont="1" applyBorder="1" applyAlignment="1">
      <alignment horizontal="right"/>
    </xf>
    <xf numFmtId="164" fontId="25" fillId="0" borderId="0" xfId="268" applyNumberFormat="1" applyFill="1" applyBorder="1"/>
    <xf numFmtId="164" fontId="25" fillId="0" borderId="0" xfId="268" applyNumberFormat="1" applyFont="1" applyFill="1" applyBorder="1" applyAlignment="1">
      <alignment horizontal="right"/>
    </xf>
    <xf numFmtId="0" fontId="33" fillId="0" borderId="0" xfId="268" applyFont="1"/>
    <xf numFmtId="44" fontId="25" fillId="0" borderId="0" xfId="5" applyFont="1" applyBorder="1"/>
    <xf numFmtId="0" fontId="29" fillId="0" borderId="0" xfId="268" applyFont="1" applyBorder="1" applyAlignment="1" applyProtection="1">
      <alignment horizontal="right"/>
    </xf>
    <xf numFmtId="164" fontId="29" fillId="0" borderId="67" xfId="268" applyNumberFormat="1" applyFont="1" applyBorder="1"/>
    <xf numFmtId="44" fontId="25" fillId="0" borderId="0" xfId="5"/>
    <xf numFmtId="44" fontId="29" fillId="0" borderId="44" xfId="5" applyFont="1" applyBorder="1"/>
    <xf numFmtId="44" fontId="96" fillId="0" borderId="0" xfId="5" applyFont="1" applyFill="1" applyBorder="1"/>
    <xf numFmtId="44" fontId="34" fillId="0" borderId="0" xfId="5" applyFont="1" applyFill="1"/>
    <xf numFmtId="44" fontId="31" fillId="0" borderId="0" xfId="5" applyFont="1" applyFill="1" applyBorder="1"/>
    <xf numFmtId="44" fontId="96" fillId="0" borderId="13" xfId="5" applyFont="1" applyFill="1" applyBorder="1"/>
    <xf numFmtId="164" fontId="96" fillId="0" borderId="12" xfId="4" applyNumberFormat="1" applyFont="1" applyFill="1" applyBorder="1"/>
    <xf numFmtId="164" fontId="29" fillId="36" borderId="12" xfId="4" applyNumberFormat="1" applyFont="1" applyFill="1" applyBorder="1"/>
    <xf numFmtId="44" fontId="96" fillId="0" borderId="12" xfId="5" applyFont="1" applyBorder="1"/>
    <xf numFmtId="44" fontId="96" fillId="0" borderId="12" xfId="5" applyFont="1" applyFill="1" applyBorder="1"/>
    <xf numFmtId="164" fontId="29" fillId="0" borderId="44" xfId="268" applyNumberFormat="1" applyFont="1" applyBorder="1"/>
    <xf numFmtId="164" fontId="96" fillId="0" borderId="45" xfId="4" applyNumberFormat="1" applyFont="1" applyFill="1" applyBorder="1"/>
    <xf numFmtId="44" fontId="96" fillId="0" borderId="45" xfId="5" applyFont="1" applyFill="1" applyBorder="1"/>
    <xf numFmtId="0" fontId="33" fillId="0" borderId="0" xfId="268" applyFont="1" applyBorder="1"/>
    <xf numFmtId="0" fontId="33" fillId="0" borderId="0" xfId="237" applyFont="1"/>
    <xf numFmtId="0" fontId="25" fillId="0" borderId="66" xfId="237" applyBorder="1"/>
    <xf numFmtId="0" fontId="30" fillId="0" borderId="13" xfId="237" applyFont="1" applyBorder="1" applyAlignment="1">
      <alignment horizontal="right"/>
    </xf>
    <xf numFmtId="0" fontId="29" fillId="0" borderId="0" xfId="237" applyFont="1"/>
    <xf numFmtId="0" fontId="30" fillId="0" borderId="0" xfId="268" applyFont="1" applyFill="1"/>
    <xf numFmtId="1" fontId="7" fillId="0" borderId="39" xfId="326" applyNumberFormat="1" applyBorder="1" applyAlignment="1">
      <alignment horizontal="center"/>
    </xf>
    <xf numFmtId="0" fontId="29" fillId="36" borderId="69" xfId="268" applyFont="1" applyFill="1" applyBorder="1" applyAlignment="1">
      <alignment horizontal="center" wrapText="1"/>
    </xf>
    <xf numFmtId="0" fontId="25" fillId="0" borderId="0" xfId="268" applyFont="1" applyFill="1" applyAlignment="1">
      <alignment vertical="top"/>
    </xf>
    <xf numFmtId="164" fontId="25" fillId="0" borderId="0" xfId="4" applyNumberFormat="1" applyBorder="1"/>
    <xf numFmtId="0" fontId="25" fillId="0" borderId="0" xfId="237" applyFont="1" applyFill="1"/>
    <xf numFmtId="0" fontId="25" fillId="0" borderId="0" xfId="237" applyFill="1" applyBorder="1"/>
    <xf numFmtId="0" fontId="26" fillId="35" borderId="0" xfId="237" quotePrefix="1" applyFont="1" applyFill="1" applyAlignment="1">
      <alignment vertical="center"/>
    </xf>
    <xf numFmtId="0" fontId="26" fillId="35" borderId="0" xfId="237" quotePrefix="1" applyFont="1" applyFill="1" applyAlignment="1">
      <alignment horizontal="center" vertical="center"/>
    </xf>
    <xf numFmtId="164" fontId="26" fillId="35" borderId="0" xfId="4" applyNumberFormat="1" applyFont="1" applyFill="1" applyAlignment="1">
      <alignment vertical="center"/>
    </xf>
    <xf numFmtId="7" fontId="97" fillId="35" borderId="0" xfId="5" applyNumberFormat="1" applyFont="1" applyFill="1" applyAlignment="1">
      <alignment vertical="center"/>
    </xf>
    <xf numFmtId="44" fontId="97" fillId="35" borderId="0" xfId="5" applyFont="1" applyFill="1" applyAlignment="1">
      <alignment vertical="center"/>
    </xf>
    <xf numFmtId="0" fontId="97" fillId="35" borderId="0" xfId="237" applyFont="1" applyFill="1" applyAlignment="1">
      <alignment vertical="center"/>
    </xf>
    <xf numFmtId="7" fontId="97" fillId="35" borderId="0" xfId="237" applyNumberFormat="1" applyFont="1" applyFill="1" applyAlignment="1">
      <alignment vertical="center"/>
    </xf>
    <xf numFmtId="0" fontId="26" fillId="35" borderId="0" xfId="237" applyFont="1" applyFill="1" applyAlignment="1">
      <alignment vertical="center"/>
    </xf>
    <xf numFmtId="37" fontId="26" fillId="35" borderId="0" xfId="237" applyNumberFormat="1" applyFont="1" applyFill="1" applyAlignment="1">
      <alignment vertical="center"/>
    </xf>
    <xf numFmtId="7" fontId="26" fillId="35" borderId="0" xfId="237" applyNumberFormat="1" applyFont="1" applyFill="1" applyAlignment="1">
      <alignment horizontal="right" vertical="center"/>
    </xf>
    <xf numFmtId="7" fontId="26" fillId="35" borderId="0" xfId="237" applyNumberFormat="1" applyFont="1" applyFill="1" applyAlignment="1">
      <alignment vertical="center"/>
    </xf>
    <xf numFmtId="37" fontId="97" fillId="35" borderId="0" xfId="237" applyNumberFormat="1" applyFont="1" applyFill="1" applyAlignment="1">
      <alignment vertical="center"/>
    </xf>
    <xf numFmtId="0" fontId="37" fillId="0" borderId="0" xfId="237" applyFont="1" applyAlignment="1">
      <alignment vertical="center"/>
    </xf>
    <xf numFmtId="7" fontId="29" fillId="38" borderId="10" xfId="237" applyNumberFormat="1" applyFont="1" applyFill="1" applyBorder="1" applyAlignment="1">
      <alignment horizontal="center" wrapText="1"/>
    </xf>
    <xf numFmtId="7" fontId="29" fillId="38" borderId="69" xfId="237" applyNumberFormat="1" applyFont="1" applyFill="1" applyBorder="1" applyAlignment="1">
      <alignment horizontal="center" wrapText="1"/>
    </xf>
    <xf numFmtId="44" fontId="29" fillId="38" borderId="69" xfId="5" applyFont="1" applyFill="1" applyBorder="1" applyAlignment="1">
      <alignment horizontal="center" wrapText="1"/>
    </xf>
    <xf numFmtId="0" fontId="29" fillId="38" borderId="15" xfId="237" applyFont="1" applyFill="1" applyBorder="1" applyAlignment="1">
      <alignment horizontal="center" wrapText="1"/>
    </xf>
    <xf numFmtId="0" fontId="25" fillId="38" borderId="0" xfId="237" applyFill="1" applyAlignment="1">
      <alignment horizontal="center" wrapText="1"/>
    </xf>
    <xf numFmtId="0" fontId="29" fillId="36" borderId="0" xfId="237" applyFont="1" applyFill="1"/>
    <xf numFmtId="0" fontId="29" fillId="36" borderId="0" xfId="237" applyFont="1" applyFill="1" applyAlignment="1">
      <alignment horizontal="center"/>
    </xf>
    <xf numFmtId="164" fontId="29" fillId="36" borderId="0" xfId="4" applyNumberFormat="1" applyFont="1" applyFill="1"/>
    <xf numFmtId="7" fontId="29" fillId="36" borderId="0" xfId="5" applyNumberFormat="1" applyFont="1" applyFill="1"/>
    <xf numFmtId="44" fontId="29" fillId="36" borderId="16" xfId="5" applyFont="1" applyFill="1" applyBorder="1"/>
    <xf numFmtId="7" fontId="29" fillId="36" borderId="0" xfId="4" applyNumberFormat="1" applyFont="1" applyFill="1"/>
    <xf numFmtId="44" fontId="25" fillId="0" borderId="0" xfId="5" applyFill="1"/>
    <xf numFmtId="7" fontId="25" fillId="0" borderId="0" xfId="237" applyNumberFormat="1" applyFont="1" applyFill="1" applyBorder="1" applyAlignment="1">
      <alignment wrapText="1"/>
    </xf>
    <xf numFmtId="0" fontId="31" fillId="0" borderId="0" xfId="237" applyFont="1" applyAlignment="1">
      <alignment horizontal="center"/>
    </xf>
    <xf numFmtId="7" fontId="25" fillId="0" borderId="0" xfId="4" applyNumberFormat="1" applyFont="1" applyFill="1" applyBorder="1"/>
    <xf numFmtId="7" fontId="25" fillId="0" borderId="0" xfId="237" applyNumberFormat="1" applyFont="1" applyFill="1" applyBorder="1" applyAlignment="1"/>
    <xf numFmtId="0" fontId="25" fillId="0" borderId="0" xfId="237" applyFont="1" applyAlignment="1">
      <alignment horizontal="center"/>
    </xf>
    <xf numFmtId="164" fontId="25" fillId="0" borderId="13" xfId="4" applyNumberFormat="1" applyBorder="1"/>
    <xf numFmtId="44" fontId="25" fillId="0" borderId="13" xfId="5" applyFont="1" applyFill="1" applyBorder="1"/>
    <xf numFmtId="164" fontId="29" fillId="0" borderId="0" xfId="4" applyNumberFormat="1" applyFont="1"/>
    <xf numFmtId="7" fontId="29" fillId="0" borderId="0" xfId="4" applyNumberFormat="1" applyFont="1" applyFill="1" applyBorder="1"/>
    <xf numFmtId="0" fontId="29" fillId="0" borderId="0" xfId="237" applyFont="1" applyFill="1" applyBorder="1"/>
    <xf numFmtId="7" fontId="29" fillId="0" borderId="0" xfId="237" applyNumberFormat="1" applyFont="1" applyFill="1" applyBorder="1"/>
    <xf numFmtId="164" fontId="25" fillId="0" borderId="0" xfId="4" applyNumberFormat="1" applyFont="1" applyBorder="1"/>
    <xf numFmtId="44" fontId="29" fillId="46" borderId="10" xfId="237" applyNumberFormat="1" applyFont="1" applyFill="1" applyBorder="1" applyAlignment="1" applyProtection="1">
      <alignment horizontal="center"/>
    </xf>
    <xf numFmtId="37" fontId="29" fillId="46" borderId="12" xfId="237" applyNumberFormat="1" applyFont="1" applyFill="1" applyBorder="1" applyAlignment="1" applyProtection="1">
      <alignment wrapText="1"/>
    </xf>
    <xf numFmtId="44" fontId="29" fillId="46" borderId="15" xfId="237" applyNumberFormat="1" applyFont="1" applyFill="1" applyBorder="1" applyAlignment="1" applyProtection="1">
      <alignment wrapText="1"/>
    </xf>
    <xf numFmtId="0" fontId="31" fillId="38" borderId="0" xfId="237" applyFont="1" applyFill="1" applyAlignment="1" applyProtection="1">
      <alignment horizontal="center"/>
    </xf>
    <xf numFmtId="164" fontId="0" fillId="38" borderId="0" xfId="4" applyNumberFormat="1" applyFont="1" applyFill="1" applyProtection="1"/>
    <xf numFmtId="7" fontId="25" fillId="38" borderId="0" xfId="237" applyNumberFormat="1" applyFont="1" applyFill="1" applyAlignment="1">
      <alignment vertical="center"/>
    </xf>
    <xf numFmtId="44" fontId="25" fillId="38" borderId="0" xfId="5" applyFill="1"/>
    <xf numFmtId="7" fontId="25" fillId="0" borderId="0" xfId="5" applyNumberFormat="1" applyProtection="1"/>
    <xf numFmtId="7" fontId="25" fillId="0" borderId="0" xfId="237" applyNumberFormat="1" applyFont="1" applyFill="1" applyAlignment="1">
      <alignment vertical="center"/>
    </xf>
    <xf numFmtId="44" fontId="25" fillId="0" borderId="0" xfId="237" applyNumberFormat="1" applyFill="1" applyBorder="1" applyProtection="1"/>
    <xf numFmtId="37" fontId="0" fillId="0" borderId="0" xfId="5" applyNumberFormat="1" applyFont="1" applyFill="1" applyBorder="1"/>
    <xf numFmtId="164" fontId="25" fillId="0" borderId="0" xfId="237" applyNumberFormat="1" applyFill="1" applyBorder="1" applyAlignment="1" applyProtection="1">
      <alignment horizontal="right" vertical="center"/>
    </xf>
    <xf numFmtId="37" fontId="25" fillId="0" borderId="0" xfId="237" applyNumberFormat="1" applyFill="1" applyBorder="1" applyProtection="1"/>
    <xf numFmtId="7" fontId="25" fillId="36" borderId="0" xfId="4" applyNumberFormat="1" applyFont="1" applyFill="1" applyBorder="1"/>
    <xf numFmtId="0" fontId="29" fillId="36" borderId="0" xfId="237" applyFont="1" applyFill="1" applyBorder="1"/>
    <xf numFmtId="0" fontId="29" fillId="36" borderId="0" xfId="237" applyFont="1" applyFill="1" applyAlignment="1">
      <alignment wrapText="1"/>
    </xf>
    <xf numFmtId="43" fontId="0" fillId="0" borderId="0" xfId="4" applyFont="1" applyFill="1" applyBorder="1"/>
    <xf numFmtId="0" fontId="29" fillId="0" borderId="0" xfId="237" applyFont="1" applyFill="1"/>
    <xf numFmtId="0" fontId="29" fillId="0" borderId="0" xfId="237" applyFont="1" applyFill="1" applyAlignment="1">
      <alignment horizontal="center"/>
    </xf>
    <xf numFmtId="164" fontId="29" fillId="0" borderId="0" xfId="4" applyNumberFormat="1" applyFont="1" applyFill="1"/>
    <xf numFmtId="0" fontId="29" fillId="0" borderId="0" xfId="237" applyFont="1" applyFill="1" applyBorder="1" applyAlignment="1">
      <alignment wrapText="1"/>
    </xf>
    <xf numFmtId="44" fontId="29" fillId="0" borderId="0" xfId="5" applyFont="1" applyFill="1" applyBorder="1" applyAlignment="1">
      <alignment horizontal="center" wrapText="1"/>
    </xf>
    <xf numFmtId="164" fontId="31" fillId="0" borderId="13" xfId="4" applyNumberFormat="1" applyFont="1" applyBorder="1"/>
    <xf numFmtId="0" fontId="25" fillId="38" borderId="0" xfId="237" applyFont="1" applyFill="1" applyBorder="1"/>
    <xf numFmtId="7" fontId="25" fillId="38" borderId="0" xfId="237" applyNumberFormat="1" applyFont="1" applyFill="1" applyBorder="1"/>
    <xf numFmtId="0" fontId="25" fillId="36" borderId="0" xfId="237" applyFill="1"/>
    <xf numFmtId="44" fontId="29" fillId="36" borderId="15" xfId="5" applyFont="1" applyFill="1" applyBorder="1" applyAlignment="1">
      <alignment horizontal="center" wrapText="1"/>
    </xf>
    <xf numFmtId="7" fontId="29" fillId="0" borderId="0" xfId="5" applyNumberFormat="1" applyFont="1" applyFill="1" applyBorder="1"/>
    <xf numFmtId="0" fontId="29" fillId="38" borderId="0" xfId="237" applyFont="1" applyFill="1" applyAlignment="1" applyProtection="1">
      <alignment wrapText="1"/>
      <protection locked="0"/>
    </xf>
    <xf numFmtId="44" fontId="25" fillId="38" borderId="13" xfId="5" applyFill="1" applyBorder="1" applyProtection="1"/>
    <xf numFmtId="7" fontId="29" fillId="0" borderId="0" xfId="237" quotePrefix="1" applyNumberFormat="1" applyFont="1" applyFill="1" applyBorder="1"/>
    <xf numFmtId="0" fontId="25" fillId="0" borderId="0" xfId="237" applyAlignment="1">
      <alignment horizontal="left" vertical="center" wrapText="1"/>
    </xf>
    <xf numFmtId="164" fontId="25" fillId="0" borderId="0" xfId="4" applyNumberFormat="1" applyFont="1" applyFill="1" applyBorder="1"/>
    <xf numFmtId="44" fontId="29" fillId="38" borderId="0" xfId="5" applyFont="1" applyFill="1" applyProtection="1"/>
    <xf numFmtId="164" fontId="25" fillId="0" borderId="13" xfId="4" applyNumberFormat="1" applyFont="1" applyBorder="1"/>
    <xf numFmtId="164" fontId="25" fillId="0" borderId="13" xfId="4" applyNumberFormat="1" applyFont="1" applyFill="1" applyBorder="1"/>
    <xf numFmtId="4" fontId="25" fillId="0" borderId="0" xfId="237" applyNumberFormat="1"/>
    <xf numFmtId="39" fontId="25" fillId="38" borderId="0" xfId="237" applyNumberFormat="1" applyFill="1"/>
    <xf numFmtId="39" fontId="25" fillId="38" borderId="13" xfId="237" applyNumberFormat="1" applyFill="1" applyBorder="1"/>
    <xf numFmtId="39" fontId="25" fillId="0" borderId="0" xfId="237" applyNumberFormat="1" applyFont="1" applyFill="1"/>
    <xf numFmtId="164" fontId="25" fillId="36" borderId="0" xfId="237" applyNumberFormat="1" applyFill="1"/>
    <xf numFmtId="164" fontId="25" fillId="0" borderId="0" xfId="4" applyNumberFormat="1" applyBorder="1" applyAlignment="1">
      <alignment horizontal="center"/>
    </xf>
    <xf numFmtId="44" fontId="25" fillId="0" borderId="0" xfId="5" applyBorder="1" applyAlignment="1">
      <alignment horizontal="center"/>
    </xf>
    <xf numFmtId="164" fontId="29" fillId="0" borderId="13" xfId="4" applyNumberFormat="1" applyFont="1" applyBorder="1" applyAlignment="1">
      <alignment horizontal="center"/>
    </xf>
    <xf numFmtId="44" fontId="25" fillId="0" borderId="13" xfId="5" applyBorder="1" applyAlignment="1">
      <alignment horizontal="center"/>
    </xf>
    <xf numFmtId="0" fontId="25" fillId="0" borderId="0" xfId="237" applyAlignment="1">
      <alignment horizontal="right"/>
    </xf>
    <xf numFmtId="39" fontId="29" fillId="0" borderId="0" xfId="237" applyNumberFormat="1" applyFont="1" applyFill="1"/>
    <xf numFmtId="7" fontId="25" fillId="36" borderId="0" xfId="237" applyNumberFormat="1" applyFill="1"/>
    <xf numFmtId="44" fontId="25" fillId="0" borderId="0" xfId="5" applyBorder="1" applyAlignment="1">
      <alignment horizontal="right"/>
    </xf>
    <xf numFmtId="7" fontId="25" fillId="0" borderId="0" xfId="237" applyNumberFormat="1" applyFont="1"/>
    <xf numFmtId="164" fontId="25" fillId="0" borderId="13" xfId="4" applyNumberFormat="1" applyBorder="1" applyAlignment="1">
      <alignment horizontal="center"/>
    </xf>
    <xf numFmtId="44" fontId="25" fillId="0" borderId="13" xfId="5" applyBorder="1" applyAlignment="1">
      <alignment horizontal="right"/>
    </xf>
    <xf numFmtId="0" fontId="30" fillId="0" borderId="0" xfId="237" applyFont="1" applyAlignment="1">
      <alignment wrapText="1"/>
    </xf>
    <xf numFmtId="7" fontId="25" fillId="0" borderId="0" xfId="4" applyNumberFormat="1"/>
    <xf numFmtId="44" fontId="29" fillId="38" borderId="0" xfId="4" applyNumberFormat="1" applyFont="1" applyFill="1" applyProtection="1"/>
    <xf numFmtId="39" fontId="25" fillId="38" borderId="0" xfId="237" applyNumberFormat="1" applyFill="1" applyBorder="1"/>
    <xf numFmtId="164" fontId="0" fillId="0" borderId="0" xfId="4" applyNumberFormat="1" applyFont="1" applyFill="1" applyProtection="1"/>
    <xf numFmtId="43" fontId="29" fillId="36" borderId="0" xfId="4" applyFont="1" applyFill="1"/>
    <xf numFmtId="0" fontId="98" fillId="0" borderId="0" xfId="237" applyFont="1" applyFill="1"/>
    <xf numFmtId="43" fontId="25" fillId="0" borderId="0" xfId="4" applyFont="1" applyFill="1" applyBorder="1"/>
    <xf numFmtId="164" fontId="25" fillId="0" borderId="0" xfId="4" applyNumberFormat="1" applyFill="1"/>
    <xf numFmtId="44" fontId="29" fillId="0" borderId="0" xfId="237" applyNumberFormat="1" applyFont="1" applyFill="1" applyBorder="1" applyAlignment="1" applyProtection="1">
      <alignment horizontal="center"/>
    </xf>
    <xf numFmtId="4" fontId="25" fillId="0" borderId="0" xfId="237" applyNumberFormat="1" applyFill="1"/>
    <xf numFmtId="44" fontId="25" fillId="0" borderId="0" xfId="5" applyFill="1" applyAlignment="1">
      <alignment wrapText="1"/>
    </xf>
    <xf numFmtId="44" fontId="25" fillId="0" borderId="0" xfId="237" applyNumberFormat="1" applyFill="1" applyAlignment="1">
      <alignment wrapText="1"/>
    </xf>
    <xf numFmtId="44" fontId="25" fillId="0" borderId="0" xfId="5" applyFont="1"/>
    <xf numFmtId="44" fontId="30" fillId="0" borderId="0" xfId="5" applyFont="1" applyFill="1" applyBorder="1" applyAlignment="1">
      <alignment horizontal="center"/>
    </xf>
    <xf numFmtId="37" fontId="30" fillId="0" borderId="0" xfId="237" applyNumberFormat="1" applyFont="1" applyFill="1" applyBorder="1" applyAlignment="1" applyProtection="1">
      <alignment horizontal="center" wrapText="1"/>
    </xf>
    <xf numFmtId="0" fontId="33" fillId="0" borderId="0" xfId="237" applyFont="1" applyAlignment="1">
      <alignment horizontal="left"/>
    </xf>
    <xf numFmtId="44" fontId="30" fillId="0" borderId="0" xfId="237" applyNumberFormat="1" applyFont="1"/>
    <xf numFmtId="44" fontId="29" fillId="0" borderId="0" xfId="5" applyFont="1"/>
    <xf numFmtId="7" fontId="25" fillId="0" borderId="0" xfId="5" applyNumberFormat="1" applyFont="1"/>
    <xf numFmtId="164" fontId="25" fillId="0" borderId="13" xfId="4" applyNumberFormat="1" applyFill="1" applyBorder="1"/>
    <xf numFmtId="0" fontId="30" fillId="0" borderId="0" xfId="237" applyFont="1" applyFill="1" applyBorder="1"/>
    <xf numFmtId="0" fontId="30" fillId="38" borderId="0" xfId="237" applyFont="1" applyFill="1" applyProtection="1"/>
    <xf numFmtId="0" fontId="31" fillId="0" borderId="0" xfId="237" applyFont="1" applyFill="1" applyAlignment="1">
      <alignment horizontal="center"/>
    </xf>
    <xf numFmtId="0" fontId="29" fillId="0" borderId="0" xfId="237" applyFont="1" applyFill="1" applyBorder="1" applyAlignment="1" applyProtection="1">
      <alignment horizontal="center"/>
    </xf>
    <xf numFmtId="0" fontId="29" fillId="0" borderId="11" xfId="237" applyFont="1" applyFill="1" applyBorder="1" applyAlignment="1" applyProtection="1">
      <alignment horizontal="center"/>
    </xf>
    <xf numFmtId="17" fontId="25" fillId="0" borderId="0" xfId="237" applyNumberFormat="1" applyProtection="1"/>
    <xf numFmtId="164" fontId="96" fillId="0" borderId="16" xfId="4" applyNumberFormat="1" applyFont="1" applyFill="1" applyBorder="1" applyProtection="1"/>
    <xf numFmtId="164" fontId="96" fillId="0" borderId="0" xfId="4" applyNumberFormat="1" applyFont="1" applyFill="1" applyProtection="1"/>
    <xf numFmtId="44" fontId="25" fillId="0" borderId="16" xfId="5" applyFont="1" applyFill="1" applyBorder="1"/>
    <xf numFmtId="44" fontId="34" fillId="0" borderId="16" xfId="5" applyFont="1" applyFill="1" applyBorder="1"/>
    <xf numFmtId="164" fontId="96" fillId="0" borderId="0" xfId="4" applyNumberFormat="1" applyFont="1" applyFill="1" applyBorder="1" applyProtection="1"/>
    <xf numFmtId="0" fontId="96" fillId="0" borderId="0" xfId="237" applyFont="1" applyFill="1"/>
    <xf numFmtId="164" fontId="96" fillId="0" borderId="13" xfId="4" applyNumberFormat="1" applyFont="1" applyFill="1" applyBorder="1" applyProtection="1"/>
    <xf numFmtId="164" fontId="96" fillId="0" borderId="13" xfId="237" applyNumberFormat="1" applyFont="1" applyFill="1" applyBorder="1" applyProtection="1"/>
    <xf numFmtId="164" fontId="96" fillId="0" borderId="12" xfId="237" applyNumberFormat="1" applyFont="1" applyFill="1" applyBorder="1" applyProtection="1"/>
    <xf numFmtId="164" fontId="29" fillId="0" borderId="0" xfId="237" applyNumberFormat="1" applyFont="1" applyFill="1" applyBorder="1" applyProtection="1"/>
    <xf numFmtId="164" fontId="29" fillId="0" borderId="44" xfId="237" applyNumberFormat="1" applyFont="1" applyFill="1" applyBorder="1" applyProtection="1"/>
    <xf numFmtId="0" fontId="34" fillId="0" borderId="0" xfId="237" applyFont="1" applyFill="1"/>
    <xf numFmtId="164" fontId="96" fillId="0" borderId="12" xfId="4" applyNumberFormat="1" applyFont="1" applyFill="1" applyBorder="1" applyProtection="1"/>
    <xf numFmtId="42" fontId="96" fillId="0" borderId="12" xfId="5" applyNumberFormat="1" applyFont="1" applyFill="1" applyBorder="1"/>
    <xf numFmtId="164" fontId="25" fillId="0" borderId="0" xfId="237" applyNumberFormat="1" applyFont="1" applyBorder="1" applyProtection="1"/>
    <xf numFmtId="0" fontId="25" fillId="0" borderId="0" xfId="237" applyFont="1" applyAlignment="1" applyProtection="1">
      <alignment horizontal="right"/>
    </xf>
    <xf numFmtId="44" fontId="25" fillId="0" borderId="44" xfId="5" applyFont="1" applyBorder="1"/>
    <xf numFmtId="43" fontId="0" fillId="0" borderId="0" xfId="4" applyFont="1" applyProtection="1"/>
    <xf numFmtId="164" fontId="25" fillId="0" borderId="0" xfId="237" applyNumberFormat="1" applyAlignment="1">
      <alignment horizontal="left"/>
    </xf>
    <xf numFmtId="0" fontId="29" fillId="0" borderId="0" xfId="237" applyFont="1" applyBorder="1"/>
    <xf numFmtId="1" fontId="7" fillId="62" borderId="0" xfId="326" applyNumberFormat="1" applyFill="1" applyBorder="1" applyAlignment="1">
      <alignment horizontal="center"/>
    </xf>
    <xf numFmtId="0" fontId="7" fillId="62" borderId="0" xfId="326" applyFill="1" applyBorder="1" applyAlignment="1">
      <alignment horizontal="center"/>
    </xf>
    <xf numFmtId="0" fontId="7" fillId="62" borderId="33" xfId="326" applyFill="1" applyBorder="1" applyAlignment="1">
      <alignment horizontal="center"/>
    </xf>
    <xf numFmtId="0" fontId="86" fillId="0" borderId="38" xfId="326" applyFont="1" applyBorder="1" applyAlignment="1">
      <alignment horizontal="center" wrapText="1"/>
    </xf>
    <xf numFmtId="0" fontId="86" fillId="0" borderId="0" xfId="326" applyFont="1" applyBorder="1" applyAlignment="1">
      <alignment horizontal="center" wrapText="1"/>
    </xf>
    <xf numFmtId="0" fontId="23" fillId="0" borderId="0" xfId="326" applyFont="1" applyBorder="1" applyAlignment="1">
      <alignment horizontal="center" wrapText="1"/>
    </xf>
    <xf numFmtId="0" fontId="23" fillId="0" borderId="39" xfId="326" applyFont="1" applyBorder="1" applyAlignment="1">
      <alignment horizontal="center" wrapText="1"/>
    </xf>
    <xf numFmtId="0" fontId="7" fillId="0" borderId="0" xfId="326" applyAlignment="1">
      <alignment wrapText="1"/>
    </xf>
    <xf numFmtId="0" fontId="99" fillId="0" borderId="0" xfId="326" applyFont="1" applyBorder="1" applyAlignment="1">
      <alignment horizontal="left" vertical="top" wrapText="1"/>
    </xf>
    <xf numFmtId="0" fontId="99" fillId="0" borderId="0" xfId="326" applyFont="1" applyBorder="1"/>
    <xf numFmtId="0" fontId="30" fillId="0" borderId="13" xfId="237" applyFont="1" applyFill="1" applyBorder="1" applyAlignment="1" applyProtection="1">
      <alignment horizontal="right"/>
    </xf>
    <xf numFmtId="0" fontId="39" fillId="0" borderId="0" xfId="237" applyFont="1" applyFill="1" applyAlignment="1">
      <alignment horizontal="center" vertical="center" wrapText="1"/>
    </xf>
    <xf numFmtId="0" fontId="37" fillId="0" borderId="0" xfId="237" applyFont="1" applyFill="1" applyAlignment="1">
      <alignment horizontal="left" vertical="center"/>
    </xf>
    <xf numFmtId="0" fontId="30" fillId="0" borderId="0" xfId="237" applyFont="1" applyFill="1" applyAlignment="1">
      <alignment vertical="center"/>
    </xf>
    <xf numFmtId="0" fontId="29" fillId="0" borderId="0" xfId="237" applyFont="1" applyBorder="1" applyAlignment="1">
      <alignment horizontal="center"/>
    </xf>
    <xf numFmtId="164" fontId="31" fillId="0" borderId="0" xfId="4" applyNumberFormat="1" applyFont="1" applyBorder="1"/>
    <xf numFmtId="0" fontId="25" fillId="0" borderId="0" xfId="237"/>
    <xf numFmtId="0" fontId="25" fillId="0" borderId="0" xfId="237" applyBorder="1"/>
    <xf numFmtId="0" fontId="25" fillId="0" borderId="0" xfId="237" applyFont="1" applyBorder="1" applyAlignment="1" applyProtection="1">
      <alignment wrapText="1"/>
    </xf>
    <xf numFmtId="0" fontId="21" fillId="0" borderId="0" xfId="0" applyFont="1"/>
    <xf numFmtId="44" fontId="25" fillId="36" borderId="16" xfId="5" applyFill="1" applyBorder="1"/>
    <xf numFmtId="44" fontId="25" fillId="36" borderId="0" xfId="237" applyNumberFormat="1" applyFill="1" applyProtection="1"/>
    <xf numFmtId="0" fontId="29" fillId="36" borderId="15" xfId="237" applyFont="1" applyFill="1" applyBorder="1" applyAlignment="1">
      <alignment horizontal="center" wrapText="1"/>
    </xf>
    <xf numFmtId="0" fontId="29" fillId="36" borderId="70" xfId="268" applyFont="1" applyFill="1" applyBorder="1" applyAlignment="1">
      <alignment horizontal="center" wrapText="1"/>
    </xf>
    <xf numFmtId="0" fontId="82" fillId="38" borderId="13" xfId="705" applyFont="1" applyFill="1" applyBorder="1" applyAlignment="1"/>
    <xf numFmtId="44" fontId="29" fillId="36" borderId="0" xfId="237" applyNumberFormat="1" applyFont="1" applyFill="1" applyProtection="1"/>
    <xf numFmtId="44" fontId="96" fillId="0" borderId="15" xfId="5" applyFont="1" applyFill="1" applyBorder="1"/>
    <xf numFmtId="164" fontId="96" fillId="0" borderId="15" xfId="4" applyNumberFormat="1" applyFont="1" applyFill="1" applyBorder="1"/>
    <xf numFmtId="44" fontId="31" fillId="2" borderId="13" xfId="5" applyFont="1" applyFill="1" applyBorder="1"/>
    <xf numFmtId="0" fontId="30" fillId="0" borderId="0" xfId="268" applyFont="1" applyFill="1" applyAlignment="1">
      <alignment horizontal="left"/>
    </xf>
    <xf numFmtId="44" fontId="25" fillId="2" borderId="13" xfId="5" applyFill="1" applyBorder="1"/>
    <xf numFmtId="0" fontId="82" fillId="38" borderId="13" xfId="718" applyFont="1" applyFill="1" applyBorder="1" applyAlignment="1" applyProtection="1"/>
    <xf numFmtId="0" fontId="29" fillId="36" borderId="10" xfId="237" applyFont="1" applyFill="1" applyBorder="1" applyAlignment="1">
      <alignment horizontal="center" wrapText="1"/>
    </xf>
    <xf numFmtId="44" fontId="31" fillId="2" borderId="0" xfId="5" applyFont="1" applyFill="1" applyBorder="1"/>
    <xf numFmtId="0" fontId="37" fillId="0" borderId="0" xfId="237" applyFont="1" applyProtection="1"/>
    <xf numFmtId="44" fontId="25" fillId="0" borderId="0" xfId="5" applyFill="1" applyBorder="1"/>
    <xf numFmtId="44" fontId="29" fillId="36" borderId="12" xfId="5" applyNumberFormat="1" applyFont="1" applyFill="1" applyBorder="1" applyProtection="1"/>
    <xf numFmtId="0" fontId="25" fillId="0" borderId="0" xfId="268"/>
    <xf numFmtId="0" fontId="30" fillId="0" borderId="0" xfId="268" applyFont="1" applyFill="1" applyAlignment="1">
      <alignment horizontal="center"/>
    </xf>
    <xf numFmtId="0" fontId="25" fillId="0" borderId="0" xfId="237"/>
    <xf numFmtId="0" fontId="25" fillId="0" borderId="0" xfId="237" applyFill="1"/>
    <xf numFmtId="0" fontId="30" fillId="0" borderId="0" xfId="237" applyFont="1"/>
    <xf numFmtId="0" fontId="30" fillId="0" borderId="0" xfId="237" applyFont="1" applyAlignment="1">
      <alignment horizontal="right"/>
    </xf>
    <xf numFmtId="0" fontId="29" fillId="36" borderId="11" xfId="237" applyFont="1" applyFill="1" applyBorder="1" applyAlignment="1" applyProtection="1">
      <alignment horizontal="center" wrapText="1"/>
    </xf>
    <xf numFmtId="0" fontId="25" fillId="0" borderId="0" xfId="237" applyFill="1" applyAlignment="1" applyProtection="1">
      <alignment horizontal="center"/>
    </xf>
    <xf numFmtId="44" fontId="25" fillId="0" borderId="45" xfId="5" applyFont="1" applyFill="1" applyBorder="1"/>
    <xf numFmtId="0" fontId="25" fillId="0" borderId="0" xfId="237" applyFill="1" applyProtection="1"/>
    <xf numFmtId="0" fontId="82" fillId="0" borderId="0" xfId="237" applyFont="1" applyFill="1" applyBorder="1" applyAlignment="1" applyProtection="1">
      <alignment horizontal="center"/>
    </xf>
    <xf numFmtId="17" fontId="30" fillId="0" borderId="0" xfId="237" applyNumberFormat="1" applyFont="1" applyAlignment="1" applyProtection="1">
      <alignment horizontal="right"/>
    </xf>
    <xf numFmtId="164" fontId="25" fillId="0" borderId="12" xfId="237" applyNumberFormat="1" applyBorder="1" applyProtection="1"/>
    <xf numFmtId="44" fontId="25" fillId="0" borderId="12" xfId="5" applyFill="1" applyBorder="1"/>
    <xf numFmtId="0" fontId="30" fillId="0" borderId="0" xfId="237" applyFont="1" applyAlignment="1" applyProtection="1">
      <alignment horizontal="right"/>
    </xf>
    <xf numFmtId="44" fontId="25" fillId="0" borderId="0" xfId="5" applyFont="1" applyFill="1" applyBorder="1"/>
    <xf numFmtId="0" fontId="25" fillId="0" borderId="0" xfId="268"/>
    <xf numFmtId="44" fontId="29" fillId="36" borderId="11" xfId="5" applyFont="1" applyFill="1" applyBorder="1" applyAlignment="1">
      <alignment horizontal="center" wrapText="1"/>
    </xf>
    <xf numFmtId="44" fontId="25" fillId="0" borderId="0" xfId="5" applyFill="1" applyBorder="1"/>
    <xf numFmtId="0" fontId="30" fillId="0" borderId="0" xfId="268" applyFont="1"/>
    <xf numFmtId="0" fontId="33" fillId="0" borderId="0" xfId="268" applyFont="1"/>
    <xf numFmtId="164" fontId="29" fillId="0" borderId="13" xfId="268" applyNumberFormat="1" applyFont="1" applyFill="1" applyBorder="1"/>
    <xf numFmtId="164" fontId="96" fillId="0" borderId="13" xfId="268" applyNumberFormat="1" applyFont="1" applyFill="1" applyBorder="1"/>
    <xf numFmtId="44" fontId="25" fillId="0" borderId="12" xfId="5" applyFill="1" applyBorder="1"/>
    <xf numFmtId="44" fontId="96" fillId="0" borderId="0" xfId="5" applyFont="1" applyFill="1" applyBorder="1"/>
    <xf numFmtId="44" fontId="96" fillId="0" borderId="12" xfId="5" applyFont="1" applyFill="1" applyBorder="1"/>
    <xf numFmtId="0" fontId="25" fillId="0" borderId="0" xfId="237"/>
    <xf numFmtId="0" fontId="25" fillId="2" borderId="0" xfId="268" applyFill="1"/>
    <xf numFmtId="0" fontId="82" fillId="38" borderId="13" xfId="653" applyFont="1" applyFill="1" applyBorder="1" applyAlignment="1" applyProtection="1"/>
    <xf numFmtId="7" fontId="25" fillId="38" borderId="0" xfId="5" applyNumberFormat="1" applyFont="1" applyFill="1" applyProtection="1"/>
    <xf numFmtId="37" fontId="34" fillId="38" borderId="0" xfId="5" applyNumberFormat="1" applyFont="1" applyFill="1"/>
    <xf numFmtId="44" fontId="29" fillId="36" borderId="11" xfId="5" applyFont="1" applyFill="1" applyBorder="1" applyAlignment="1">
      <alignment horizontal="center" wrapText="1"/>
    </xf>
    <xf numFmtId="44" fontId="34" fillId="0" borderId="0" xfId="5" applyFont="1" applyFill="1" applyBorder="1"/>
    <xf numFmtId="44" fontId="29" fillId="36" borderId="0" xfId="5" applyFont="1" applyFill="1" applyBorder="1" applyAlignment="1">
      <alignment horizontal="left"/>
    </xf>
    <xf numFmtId="44" fontId="34" fillId="0" borderId="13" xfId="5" applyFont="1" applyFill="1" applyBorder="1"/>
    <xf numFmtId="44" fontId="96" fillId="0" borderId="13" xfId="5" applyFont="1" applyBorder="1"/>
    <xf numFmtId="44" fontId="29" fillId="36" borderId="0" xfId="5" applyFont="1" applyFill="1" applyBorder="1"/>
    <xf numFmtId="44" fontId="96" fillId="0" borderId="0" xfId="5" applyFont="1" applyFill="1" applyBorder="1"/>
    <xf numFmtId="44" fontId="96" fillId="0" borderId="13" xfId="5" applyFont="1" applyFill="1" applyBorder="1"/>
    <xf numFmtId="44" fontId="96" fillId="0" borderId="12" xfId="5" applyFont="1" applyBorder="1"/>
    <xf numFmtId="44" fontId="96" fillId="0" borderId="12" xfId="5" applyFont="1" applyFill="1" applyBorder="1"/>
    <xf numFmtId="44" fontId="96" fillId="0" borderId="45" xfId="5" applyFont="1" applyFill="1" applyBorder="1"/>
    <xf numFmtId="0" fontId="25" fillId="0" borderId="0" xfId="237"/>
    <xf numFmtId="0" fontId="25" fillId="0" borderId="0" xfId="268" applyFont="1" applyFill="1" applyAlignment="1">
      <alignment horizontal="left"/>
    </xf>
    <xf numFmtId="0" fontId="85" fillId="0" borderId="0" xfId="268" applyFont="1" applyFill="1"/>
    <xf numFmtId="0" fontId="30" fillId="0" borderId="0" xfId="268" applyFont="1" applyFill="1" applyAlignment="1">
      <alignment horizontal="right"/>
    </xf>
    <xf numFmtId="0" fontId="82" fillId="38" borderId="0" xfId="268" applyFont="1" applyFill="1" applyBorder="1" applyAlignment="1">
      <alignment horizontal="center"/>
    </xf>
    <xf numFmtId="0" fontId="25" fillId="0" borderId="0" xfId="268"/>
    <xf numFmtId="44" fontId="25" fillId="0" borderId="0" xfId="5"/>
    <xf numFmtId="0" fontId="25" fillId="0" borderId="0" xfId="268" applyFill="1"/>
    <xf numFmtId="0" fontId="30" fillId="0" borderId="0" xfId="268" applyFont="1" applyFill="1"/>
    <xf numFmtId="0" fontId="30" fillId="0" borderId="0" xfId="268" applyFont="1" applyAlignment="1">
      <alignment horizontal="center"/>
    </xf>
    <xf numFmtId="0" fontId="25" fillId="0" borderId="0" xfId="268"/>
    <xf numFmtId="44" fontId="25" fillId="0" borderId="0" xfId="5"/>
    <xf numFmtId="0" fontId="30" fillId="0" borderId="0" xfId="268" applyFont="1" applyAlignment="1">
      <alignment horizontal="center"/>
    </xf>
    <xf numFmtId="0" fontId="30" fillId="0" borderId="0" xfId="268" applyFont="1" applyAlignment="1">
      <alignment horizontal="left"/>
    </xf>
    <xf numFmtId="0" fontId="25" fillId="0" borderId="0" xfId="268" applyFill="1"/>
    <xf numFmtId="0" fontId="30" fillId="0" borderId="0" xfId="268" applyFont="1" applyFill="1"/>
    <xf numFmtId="0" fontId="85" fillId="0" borderId="0" xfId="268" applyFont="1"/>
    <xf numFmtId="0" fontId="25" fillId="0" borderId="0" xfId="268" applyFont="1" applyAlignment="1">
      <alignment horizontal="left"/>
    </xf>
    <xf numFmtId="39" fontId="25" fillId="34" borderId="63" xfId="520" applyNumberFormat="1" applyFont="1" applyFill="1" applyBorder="1"/>
    <xf numFmtId="0" fontId="37" fillId="0" borderId="0" xfId="237" applyFont="1" applyFill="1" applyProtection="1"/>
    <xf numFmtId="0" fontId="31" fillId="0" borderId="0" xfId="237" applyFont="1" applyFill="1" applyAlignment="1" applyProtection="1">
      <alignment horizontal="center"/>
    </xf>
    <xf numFmtId="0" fontId="84" fillId="0" borderId="0" xfId="237" applyFont="1" applyAlignment="1">
      <alignment horizontal="right"/>
    </xf>
    <xf numFmtId="164" fontId="29" fillId="34" borderId="0" xfId="4" quotePrefix="1" applyNumberFormat="1" applyFont="1" applyFill="1" applyProtection="1"/>
    <xf numFmtId="164" fontId="25" fillId="34" borderId="16" xfId="237" quotePrefix="1" applyNumberFormat="1" applyFont="1" applyFill="1" applyBorder="1" applyProtection="1"/>
    <xf numFmtId="44" fontId="25" fillId="34" borderId="16" xfId="237" applyNumberFormat="1" applyFont="1" applyFill="1" applyBorder="1" applyProtection="1"/>
    <xf numFmtId="44" fontId="29" fillId="34" borderId="0" xfId="5" applyFont="1" applyFill="1" applyBorder="1" applyProtection="1"/>
    <xf numFmtId="7" fontId="30" fillId="37" borderId="12" xfId="3" applyNumberFormat="1" applyFont="1" applyFill="1" applyBorder="1" applyAlignment="1" applyProtection="1">
      <alignment horizontal="right"/>
    </xf>
    <xf numFmtId="44" fontId="29" fillId="0" borderId="44" xfId="5" applyNumberFormat="1" applyFont="1" applyBorder="1" applyProtection="1"/>
    <xf numFmtId="44" fontId="29" fillId="0" borderId="44" xfId="237" applyNumberFormat="1" applyFont="1" applyBorder="1" applyProtection="1"/>
    <xf numFmtId="164" fontId="25" fillId="0" borderId="16" xfId="237" quotePrefix="1" applyNumberFormat="1" applyFont="1" applyFill="1" applyBorder="1" applyProtection="1"/>
    <xf numFmtId="44" fontId="25" fillId="0" borderId="16" xfId="237" applyNumberFormat="1" applyFont="1" applyFill="1" applyBorder="1" applyProtection="1"/>
    <xf numFmtId="44" fontId="29" fillId="0" borderId="0" xfId="5" applyFont="1" applyFill="1" applyBorder="1" applyProtection="1"/>
    <xf numFmtId="37" fontId="25" fillId="38" borderId="0" xfId="3" applyNumberFormat="1" applyFont="1" applyFill="1" applyAlignment="1" applyProtection="1">
      <alignment horizontal="center"/>
    </xf>
    <xf numFmtId="0" fontId="34" fillId="60" borderId="0" xfId="237" applyFont="1" applyFill="1" applyAlignment="1" applyProtection="1">
      <alignment horizontal="center" wrapText="1"/>
      <protection locked="0"/>
    </xf>
    <xf numFmtId="0" fontId="25" fillId="60" borderId="0" xfId="237" applyFill="1" applyAlignment="1" applyProtection="1">
      <alignment horizontal="center" wrapText="1"/>
      <protection locked="0"/>
    </xf>
    <xf numFmtId="37" fontId="25" fillId="0" borderId="12" xfId="268" applyNumberFormat="1" applyFill="1" applyBorder="1"/>
    <xf numFmtId="44" fontId="25" fillId="0" borderId="12" xfId="5" applyFont="1" applyFill="1" applyBorder="1"/>
    <xf numFmtId="164" fontId="25" fillId="0" borderId="12" xfId="268" applyNumberFormat="1" applyFont="1" applyFill="1" applyBorder="1"/>
    <xf numFmtId="0" fontId="0" fillId="0" borderId="0" xfId="0"/>
    <xf numFmtId="0" fontId="29" fillId="0" borderId="10" xfId="3" applyFont="1" applyFill="1" applyBorder="1" applyAlignment="1" applyProtection="1">
      <alignment horizontal="center" vertical="center"/>
    </xf>
    <xf numFmtId="0" fontId="28" fillId="0" borderId="0" xfId="3" applyFont="1" applyFill="1" applyAlignment="1" applyProtection="1">
      <alignment vertical="center"/>
    </xf>
    <xf numFmtId="0" fontId="53" fillId="63" borderId="0" xfId="3" applyFont="1" applyFill="1" applyAlignment="1" applyProtection="1">
      <alignment vertical="center"/>
    </xf>
    <xf numFmtId="0" fontId="25" fillId="63" borderId="0" xfId="3" applyFont="1" applyFill="1" applyAlignment="1" applyProtection="1">
      <alignment horizontal="center" vertical="center"/>
    </xf>
    <xf numFmtId="164" fontId="28" fillId="63" borderId="0" xfId="4" applyNumberFormat="1" applyFont="1" applyFill="1" applyAlignment="1" applyProtection="1">
      <alignment vertical="center"/>
    </xf>
    <xf numFmtId="44" fontId="28" fillId="63" borderId="0" xfId="5" applyNumberFormat="1" applyFont="1" applyFill="1" applyAlignment="1" applyProtection="1">
      <alignment vertical="center"/>
    </xf>
    <xf numFmtId="0" fontId="28" fillId="63" borderId="0" xfId="3" applyFont="1" applyFill="1" applyAlignment="1" applyProtection="1">
      <alignment vertical="center"/>
    </xf>
    <xf numFmtId="44" fontId="28" fillId="63" borderId="0" xfId="3" applyNumberFormat="1" applyFont="1" applyFill="1" applyAlignment="1" applyProtection="1">
      <alignment vertical="center"/>
    </xf>
    <xf numFmtId="0" fontId="53" fillId="0" borderId="10" xfId="3" applyFont="1" applyFill="1" applyBorder="1" applyAlignment="1" applyProtection="1">
      <alignment vertical="center" wrapText="1"/>
    </xf>
    <xf numFmtId="185" fontId="31" fillId="0" borderId="49" xfId="520" applyNumberFormat="1" applyFont="1" applyBorder="1" applyAlignment="1">
      <alignment horizontal="left" vertical="center"/>
    </xf>
    <xf numFmtId="0" fontId="25" fillId="0" borderId="0" xfId="237" applyFont="1" applyAlignment="1" applyProtection="1">
      <alignment wrapText="1"/>
      <protection locked="0"/>
    </xf>
    <xf numFmtId="7" fontId="25" fillId="0" borderId="13" xfId="4" applyNumberFormat="1" applyBorder="1" applyProtection="1">
      <protection locked="0"/>
    </xf>
    <xf numFmtId="0" fontId="7" fillId="0" borderId="39" xfId="326" applyFill="1" applyBorder="1" applyAlignment="1">
      <alignment horizontal="center"/>
    </xf>
    <xf numFmtId="0" fontId="23" fillId="0" borderId="38" xfId="326" applyFont="1" applyFill="1" applyBorder="1" applyAlignment="1">
      <alignment horizontal="right"/>
    </xf>
    <xf numFmtId="0" fontId="86" fillId="0" borderId="0" xfId="326" applyFont="1" applyFill="1" applyBorder="1" applyAlignment="1">
      <alignment horizontal="right"/>
    </xf>
    <xf numFmtId="0" fontId="108" fillId="0" borderId="13" xfId="3" applyFont="1" applyBorder="1" applyProtection="1"/>
    <xf numFmtId="44" fontId="25" fillId="38" borderId="0" xfId="789" applyFont="1" applyFill="1" applyProtection="1"/>
    <xf numFmtId="0" fontId="25" fillId="62" borderId="0" xfId="3" applyFill="1" applyProtection="1"/>
    <xf numFmtId="0" fontId="25" fillId="62" borderId="0" xfId="3" applyFont="1" applyFill="1" applyAlignment="1" applyProtection="1">
      <alignment horizontal="center"/>
    </xf>
    <xf numFmtId="164" fontId="25" fillId="62" borderId="0" xfId="4" applyNumberFormat="1" applyFill="1" applyProtection="1"/>
    <xf numFmtId="44" fontId="25" fillId="62" borderId="0" xfId="5" applyNumberFormat="1" applyFill="1" applyProtection="1"/>
    <xf numFmtId="44" fontId="25" fillId="62" borderId="0" xfId="4" applyNumberFormat="1" applyFill="1" applyProtection="1"/>
    <xf numFmtId="44" fontId="25" fillId="62" borderId="0" xfId="3" applyNumberFormat="1" applyFill="1" applyProtection="1"/>
    <xf numFmtId="37" fontId="25" fillId="62" borderId="0" xfId="3" applyNumberFormat="1" applyFill="1" applyProtection="1"/>
    <xf numFmtId="0" fontId="0" fillId="0" borderId="0" xfId="0" applyBorder="1"/>
    <xf numFmtId="43" fontId="25" fillId="38" borderId="0" xfId="237" quotePrefix="1" applyNumberFormat="1" applyFill="1" applyAlignment="1" applyProtection="1">
      <alignment horizontal="right" vertical="center"/>
    </xf>
    <xf numFmtId="0" fontId="0" fillId="0" borderId="0" xfId="0" applyFill="1" applyAlignment="1">
      <alignment vertical="top" wrapText="1"/>
    </xf>
    <xf numFmtId="7" fontId="25" fillId="0" borderId="0" xfId="5" applyNumberFormat="1" applyFont="1" applyFill="1" applyBorder="1" applyAlignment="1">
      <alignment horizontal="right"/>
    </xf>
    <xf numFmtId="44" fontId="25" fillId="38" borderId="13" xfId="4" applyNumberFormat="1" applyFill="1" applyBorder="1" applyProtection="1"/>
    <xf numFmtId="44" fontId="25" fillId="38" borderId="0" xfId="789" quotePrefix="1" applyFont="1" applyFill="1" applyAlignment="1" applyProtection="1">
      <alignment horizontal="right" vertical="center"/>
    </xf>
    <xf numFmtId="44" fontId="25" fillId="38" borderId="13" xfId="789" quotePrefix="1" applyFont="1" applyFill="1" applyBorder="1" applyAlignment="1" applyProtection="1">
      <alignment horizontal="right" vertical="center"/>
    </xf>
    <xf numFmtId="44" fontId="29" fillId="38" borderId="13" xfId="237" applyNumberFormat="1" applyFont="1" applyFill="1" applyBorder="1" applyProtection="1"/>
    <xf numFmtId="44" fontId="25" fillId="38" borderId="13" xfId="237" applyNumberFormat="1" applyFill="1" applyBorder="1" applyProtection="1"/>
    <xf numFmtId="44" fontId="25" fillId="38" borderId="13" xfId="237" applyNumberFormat="1" applyFill="1" applyBorder="1"/>
    <xf numFmtId="7" fontId="25" fillId="0" borderId="0" xfId="5" applyNumberFormat="1" applyFont="1" applyAlignment="1" applyProtection="1">
      <alignment horizontal="right"/>
    </xf>
    <xf numFmtId="0" fontId="25" fillId="0" borderId="0" xfId="3" applyFill="1" applyAlignment="1" applyProtection="1">
      <alignment horizontal="right"/>
    </xf>
    <xf numFmtId="44" fontId="25" fillId="38" borderId="13" xfId="3" applyNumberFormat="1" applyFont="1" applyFill="1" applyBorder="1" applyProtection="1"/>
    <xf numFmtId="44" fontId="25" fillId="38" borderId="13" xfId="3" applyNumberFormat="1" applyFill="1" applyBorder="1" applyProtection="1"/>
    <xf numFmtId="44" fontId="25" fillId="38" borderId="13" xfId="3" applyNumberFormat="1" applyFill="1" applyBorder="1"/>
    <xf numFmtId="0" fontId="31" fillId="0" borderId="49" xfId="520" applyFont="1" applyBorder="1" applyAlignment="1">
      <alignment horizontal="left" vertical="center"/>
    </xf>
    <xf numFmtId="0" fontId="88" fillId="0" borderId="0" xfId="520" applyFont="1" applyFill="1" applyBorder="1" applyAlignment="1">
      <alignment vertical="center"/>
    </xf>
    <xf numFmtId="184" fontId="31" fillId="0" borderId="0" xfId="520" applyNumberFormat="1" applyFont="1" applyFill="1" applyBorder="1" applyAlignment="1">
      <alignment horizontal="left" vertical="center"/>
    </xf>
    <xf numFmtId="188" fontId="31" fillId="0" borderId="0" xfId="520" applyNumberFormat="1" applyFont="1" applyFill="1" applyBorder="1" applyAlignment="1">
      <alignment vertical="center"/>
    </xf>
    <xf numFmtId="0" fontId="25" fillId="0" borderId="0" xfId="520" applyFont="1" applyFill="1" applyBorder="1"/>
    <xf numFmtId="0" fontId="31" fillId="0" borderId="0" xfId="520" applyFont="1" applyFill="1" applyBorder="1" applyAlignment="1">
      <alignment horizontal="left" vertical="center"/>
    </xf>
    <xf numFmtId="0" fontId="31" fillId="0" borderId="0" xfId="520" applyFont="1" applyFill="1" applyBorder="1" applyAlignment="1">
      <alignment horizontal="center" vertical="center"/>
    </xf>
    <xf numFmtId="0" fontId="31" fillId="0" borderId="0" xfId="520" applyFont="1" applyFill="1" applyBorder="1" applyAlignment="1">
      <alignment vertical="center"/>
    </xf>
    <xf numFmtId="185" fontId="31" fillId="0" borderId="0" xfId="520" applyNumberFormat="1" applyFont="1" applyFill="1" applyBorder="1" applyAlignment="1">
      <alignment horizontal="left" vertical="center"/>
    </xf>
    <xf numFmtId="185" fontId="31" fillId="0" borderId="0" xfId="520" applyNumberFormat="1" applyFont="1" applyFill="1" applyBorder="1" applyAlignment="1">
      <alignment horizontal="center" vertical="center"/>
    </xf>
    <xf numFmtId="7" fontId="25" fillId="0" borderId="0" xfId="520" applyNumberFormat="1" applyFont="1" applyFill="1" applyBorder="1"/>
    <xf numFmtId="0" fontId="88" fillId="0" borderId="0" xfId="520" applyFont="1" applyFill="1" applyBorder="1" applyAlignment="1">
      <alignment horizontal="right" vertical="center"/>
    </xf>
    <xf numFmtId="0" fontId="25" fillId="0" borderId="0" xfId="0" applyFont="1" applyFill="1" applyBorder="1"/>
    <xf numFmtId="0" fontId="25" fillId="0" borderId="0" xfId="520" applyFont="1" applyFill="1" applyBorder="1" applyAlignment="1">
      <alignment vertical="center"/>
    </xf>
    <xf numFmtId="0" fontId="29" fillId="0" borderId="0" xfId="520" applyFont="1" applyFill="1" applyBorder="1" applyAlignment="1">
      <alignment horizontal="left" vertical="center" indent="1"/>
    </xf>
    <xf numFmtId="0" fontId="88" fillId="0" borderId="0" xfId="520" applyFont="1" applyFill="1" applyBorder="1" applyAlignment="1">
      <alignment horizontal="center" vertical="center"/>
    </xf>
    <xf numFmtId="0" fontId="29" fillId="0" borderId="0" xfId="520" applyFont="1" applyFill="1" applyBorder="1" applyAlignment="1">
      <alignment horizontal="center" vertical="center"/>
    </xf>
    <xf numFmtId="0" fontId="25" fillId="0" borderId="0" xfId="520" applyFont="1" applyFill="1" applyBorder="1" applyAlignment="1">
      <alignment horizontal="left" indent="1"/>
    </xf>
    <xf numFmtId="39" fontId="25" fillId="0" borderId="0" xfId="520" applyNumberFormat="1" applyFont="1" applyFill="1" applyBorder="1"/>
    <xf numFmtId="186" fontId="25" fillId="0" borderId="0" xfId="520" applyNumberFormat="1" applyFont="1" applyFill="1" applyBorder="1"/>
    <xf numFmtId="2" fontId="25" fillId="0" borderId="0" xfId="520" applyNumberFormat="1" applyFont="1" applyFill="1" applyBorder="1"/>
    <xf numFmtId="187" fontId="25" fillId="0" borderId="0" xfId="520" applyNumberFormat="1" applyFont="1" applyFill="1" applyBorder="1"/>
    <xf numFmtId="0" fontId="30" fillId="0" borderId="0" xfId="237" applyFont="1" applyFill="1" applyBorder="1" applyAlignment="1">
      <alignment horizontal="right"/>
    </xf>
    <xf numFmtId="1" fontId="25" fillId="0" borderId="0" xfId="237" applyNumberFormat="1" applyFill="1" applyBorder="1"/>
    <xf numFmtId="0" fontId="29" fillId="0" borderId="0" xfId="237" applyFont="1" applyFill="1" applyBorder="1" applyAlignment="1">
      <alignment horizontal="right"/>
    </xf>
    <xf numFmtId="44" fontId="25" fillId="0" borderId="116" xfId="4" applyNumberFormat="1" applyFill="1" applyBorder="1" applyProtection="1"/>
    <xf numFmtId="0" fontId="21" fillId="0" borderId="0" xfId="0" applyFont="1" applyFill="1" applyAlignment="1"/>
    <xf numFmtId="0" fontId="21" fillId="0" borderId="0" xfId="0" applyFont="1" applyFill="1" applyAlignment="1">
      <alignment wrapText="1"/>
    </xf>
    <xf numFmtId="176" fontId="21" fillId="0" borderId="0" xfId="0" applyNumberFormat="1" applyFont="1" applyAlignment="1">
      <alignment horizontal="left"/>
    </xf>
    <xf numFmtId="0" fontId="0" fillId="61" borderId="0" xfId="0" applyFill="1"/>
    <xf numFmtId="0" fontId="0" fillId="61" borderId="0" xfId="0" applyFill="1" applyAlignment="1">
      <alignment wrapText="1"/>
    </xf>
    <xf numFmtId="184" fontId="31" fillId="0" borderId="48" xfId="520" applyNumberFormat="1" applyFont="1" applyFill="1" applyBorder="1" applyAlignment="1">
      <alignment horizontal="left" vertical="center"/>
    </xf>
    <xf numFmtId="0" fontId="88" fillId="0" borderId="48" xfId="520" applyFont="1" applyFill="1" applyBorder="1" applyAlignment="1">
      <alignment vertical="center"/>
    </xf>
    <xf numFmtId="0" fontId="31" fillId="0" borderId="48" xfId="520" applyFont="1" applyFill="1" applyBorder="1" applyAlignment="1">
      <alignment horizontal="left" vertical="center"/>
    </xf>
    <xf numFmtId="185" fontId="31" fillId="0" borderId="49" xfId="520" applyNumberFormat="1" applyFont="1" applyFill="1" applyBorder="1" applyAlignment="1">
      <alignment horizontal="left" vertical="center"/>
    </xf>
    <xf numFmtId="0" fontId="23" fillId="0" borderId="0" xfId="326" applyFont="1" applyFill="1" applyBorder="1" applyAlignment="1">
      <alignment horizontal="right"/>
    </xf>
    <xf numFmtId="0" fontId="29" fillId="46" borderId="123" xfId="520" applyFont="1" applyFill="1" applyBorder="1" applyAlignment="1">
      <alignment horizontal="left" vertical="center" indent="1"/>
    </xf>
    <xf numFmtId="0" fontId="29" fillId="46" borderId="123" xfId="520" applyFont="1" applyFill="1" applyBorder="1" applyAlignment="1">
      <alignment horizontal="center" vertical="center"/>
    </xf>
    <xf numFmtId="0" fontId="25" fillId="0" borderId="0" xfId="237" applyFill="1" applyAlignment="1">
      <alignment vertical="top" wrapText="1"/>
    </xf>
    <xf numFmtId="0" fontId="30" fillId="0" borderId="0" xfId="237" applyFont="1" applyAlignment="1">
      <alignment horizontal="right"/>
    </xf>
    <xf numFmtId="0" fontId="29" fillId="38" borderId="0" xfId="237" applyFont="1" applyFill="1" applyAlignment="1" applyProtection="1">
      <alignment horizontal="left"/>
      <protection locked="0"/>
    </xf>
    <xf numFmtId="0" fontId="25" fillId="0" borderId="0" xfId="237" applyFont="1" applyFill="1" applyAlignment="1">
      <alignment horizontal="right"/>
    </xf>
    <xf numFmtId="0" fontId="25" fillId="0" borderId="0" xfId="237" applyBorder="1" applyAlignment="1">
      <alignment horizontal="center"/>
    </xf>
    <xf numFmtId="0" fontId="91" fillId="0" borderId="0" xfId="237" applyFont="1" applyFill="1"/>
    <xf numFmtId="0" fontId="0" fillId="0" borderId="0" xfId="0" applyFill="1" applyBorder="1"/>
    <xf numFmtId="164" fontId="0" fillId="0" borderId="0" xfId="2" applyNumberFormat="1" applyFont="1" applyBorder="1"/>
    <xf numFmtId="0" fontId="110" fillId="0" borderId="0" xfId="237" applyFont="1" applyAlignment="1" applyProtection="1">
      <alignment horizontal="center"/>
    </xf>
    <xf numFmtId="1" fontId="7" fillId="0" borderId="39" xfId="326" applyNumberFormat="1" applyFill="1" applyBorder="1" applyAlignment="1">
      <alignment horizontal="center"/>
    </xf>
    <xf numFmtId="0" fontId="37" fillId="0" borderId="0" xfId="3" applyFont="1" applyProtection="1"/>
    <xf numFmtId="0" fontId="53" fillId="0" borderId="0" xfId="3" applyFont="1" applyProtection="1"/>
    <xf numFmtId="0" fontId="29" fillId="2" borderId="0" xfId="237" applyFont="1" applyFill="1" applyProtection="1"/>
    <xf numFmtId="0" fontId="91" fillId="0" borderId="0" xfId="237" applyFont="1" applyFill="1" applyBorder="1"/>
    <xf numFmtId="17" fontId="25" fillId="0" borderId="0" xfId="268" applyNumberFormat="1" applyBorder="1" applyAlignment="1">
      <alignment horizontal="right"/>
    </xf>
    <xf numFmtId="17" fontId="25" fillId="0" borderId="0" xfId="237" applyNumberFormat="1" applyAlignment="1" applyProtection="1">
      <alignment horizontal="right"/>
    </xf>
    <xf numFmtId="0" fontId="86" fillId="0" borderId="0" xfId="0" applyFont="1"/>
    <xf numFmtId="44" fontId="25" fillId="38" borderId="0" xfId="4" applyNumberFormat="1" applyFill="1" applyBorder="1" applyProtection="1"/>
    <xf numFmtId="44" fontId="25" fillId="38" borderId="0" xfId="789" quotePrefix="1" applyFont="1" applyFill="1" applyBorder="1" applyAlignment="1" applyProtection="1">
      <alignment horizontal="right" vertical="center"/>
    </xf>
    <xf numFmtId="164" fontId="25" fillId="0" borderId="0" xfId="4" applyNumberFormat="1" applyFill="1" applyBorder="1"/>
    <xf numFmtId="44" fontId="25" fillId="38" borderId="13" xfId="237" applyNumberFormat="1" applyFont="1" applyFill="1" applyBorder="1" applyProtection="1"/>
    <xf numFmtId="0" fontId="30" fillId="0" borderId="0" xfId="237" applyFont="1" applyFill="1"/>
    <xf numFmtId="0" fontId="3" fillId="0" borderId="0" xfId="797" applyFill="1" applyBorder="1" applyAlignment="1">
      <alignment horizontal="left"/>
    </xf>
    <xf numFmtId="0" fontId="7" fillId="0" borderId="41" xfId="326" applyFill="1" applyBorder="1" applyAlignment="1">
      <alignment horizontal="center"/>
    </xf>
    <xf numFmtId="0" fontId="23" fillId="0" borderId="40" xfId="326" applyFont="1" applyFill="1" applyBorder="1" applyAlignment="1">
      <alignment horizontal="right"/>
    </xf>
    <xf numFmtId="0" fontId="23" fillId="0" borderId="33" xfId="326" applyFont="1" applyFill="1" applyBorder="1" applyAlignment="1">
      <alignment horizontal="right"/>
    </xf>
    <xf numFmtId="0" fontId="25" fillId="0" borderId="49" xfId="520" applyFont="1" applyBorder="1" applyAlignment="1">
      <alignment horizontal="left" indent="1"/>
    </xf>
    <xf numFmtId="0" fontId="25" fillId="0" borderId="62" xfId="520" applyFont="1" applyBorder="1" applyAlignment="1">
      <alignment horizontal="left" indent="1"/>
    </xf>
    <xf numFmtId="0" fontId="25" fillId="0" borderId="63" xfId="520" applyFont="1" applyBorder="1" applyAlignment="1">
      <alignment horizontal="left" indent="1"/>
    </xf>
    <xf numFmtId="2" fontId="25" fillId="0" borderId="49" xfId="520" applyNumberFormat="1" applyFont="1" applyFill="1" applyBorder="1"/>
    <xf numFmtId="2" fontId="25" fillId="0" borderId="62" xfId="520" applyNumberFormat="1" applyFont="1" applyFill="1" applyBorder="1"/>
    <xf numFmtId="186" fontId="25" fillId="0" borderId="49" xfId="520" applyNumberFormat="1" applyFont="1" applyFill="1" applyBorder="1"/>
    <xf numFmtId="186" fontId="25" fillId="0" borderId="62" xfId="520" applyNumberFormat="1" applyFont="1" applyFill="1" applyBorder="1"/>
    <xf numFmtId="186" fontId="25" fillId="0" borderId="63" xfId="520" applyNumberFormat="1" applyFont="1" applyFill="1" applyBorder="1"/>
    <xf numFmtId="39" fontId="25" fillId="0" borderId="49" xfId="520" applyNumberFormat="1" applyFont="1" applyFill="1" applyBorder="1"/>
    <xf numFmtId="39" fontId="25" fillId="0" borderId="62" xfId="520" applyNumberFormat="1" applyFont="1" applyFill="1" applyBorder="1"/>
    <xf numFmtId="39" fontId="25" fillId="0" borderId="63" xfId="520" applyNumberFormat="1" applyFont="1" applyFill="1" applyBorder="1"/>
    <xf numFmtId="1" fontId="113" fillId="0" borderId="0" xfId="326" applyNumberFormat="1" applyFont="1" applyFill="1" applyBorder="1" applyAlignment="1">
      <alignment horizontal="center"/>
    </xf>
    <xf numFmtId="0" fontId="113" fillId="0" borderId="0" xfId="326" applyFont="1" applyFill="1" applyBorder="1" applyAlignment="1">
      <alignment horizontal="center"/>
    </xf>
    <xf numFmtId="0" fontId="113" fillId="0" borderId="0" xfId="326" applyFont="1" applyFill="1" applyBorder="1" applyAlignment="1">
      <alignment vertical="top"/>
    </xf>
    <xf numFmtId="0" fontId="37" fillId="0" borderId="0" xfId="3" applyFont="1" applyFill="1" applyAlignment="1" applyProtection="1">
      <alignment horizontal="center"/>
    </xf>
    <xf numFmtId="0" fontId="37" fillId="0" borderId="0" xfId="3" applyFont="1" applyFill="1" applyBorder="1" applyAlignment="1" applyProtection="1">
      <alignment horizontal="center"/>
    </xf>
    <xf numFmtId="10" fontId="37" fillId="0" borderId="0" xfId="769" applyNumberFormat="1" applyFont="1" applyFill="1" applyAlignment="1" applyProtection="1">
      <alignment horizontal="center"/>
    </xf>
    <xf numFmtId="0" fontId="37" fillId="0" borderId="16" xfId="3" applyFont="1" applyFill="1" applyBorder="1" applyAlignment="1" applyProtection="1">
      <alignment horizontal="center"/>
    </xf>
    <xf numFmtId="10" fontId="37" fillId="0" borderId="13" xfId="3" applyNumberFormat="1" applyFont="1" applyFill="1" applyBorder="1" applyAlignment="1" applyProtection="1">
      <alignment horizontal="center"/>
    </xf>
    <xf numFmtId="1" fontId="37" fillId="0" borderId="0" xfId="3" applyNumberFormat="1" applyFont="1" applyFill="1" applyAlignment="1" applyProtection="1">
      <alignment horizontal="center"/>
    </xf>
    <xf numFmtId="44" fontId="37" fillId="0" borderId="13" xfId="3" applyNumberFormat="1" applyFont="1" applyFill="1" applyBorder="1" applyAlignment="1" applyProtection="1">
      <alignment horizontal="center"/>
    </xf>
    <xf numFmtId="44" fontId="37" fillId="0" borderId="0" xfId="3" applyNumberFormat="1" applyFont="1" applyFill="1" applyAlignment="1" applyProtection="1">
      <alignment horizontal="center"/>
    </xf>
    <xf numFmtId="37" fontId="37" fillId="0" borderId="0" xfId="3" applyNumberFormat="1" applyFont="1" applyFill="1" applyAlignment="1" applyProtection="1">
      <alignment horizontal="center"/>
    </xf>
    <xf numFmtId="37" fontId="37" fillId="0" borderId="13" xfId="3" applyNumberFormat="1" applyFont="1" applyFill="1" applyBorder="1" applyAlignment="1" applyProtection="1">
      <alignment horizontal="center"/>
    </xf>
    <xf numFmtId="37" fontId="25" fillId="36" borderId="116" xfId="3" applyNumberFormat="1" applyFont="1" applyFill="1" applyBorder="1" applyAlignment="1" applyProtection="1"/>
    <xf numFmtId="0" fontId="88" fillId="0" borderId="0" xfId="237" applyFont="1" applyBorder="1" applyAlignment="1" applyProtection="1">
      <alignment horizontal="center"/>
    </xf>
    <xf numFmtId="0" fontId="173" fillId="62" borderId="0" xfId="326" applyFont="1" applyFill="1" applyBorder="1" applyAlignment="1">
      <alignment horizontal="center"/>
    </xf>
    <xf numFmtId="164" fontId="0" fillId="38" borderId="13" xfId="4" applyNumberFormat="1" applyFont="1" applyFill="1" applyBorder="1" applyProtection="1"/>
    <xf numFmtId="0" fontId="113" fillId="0" borderId="33" xfId="326" applyFont="1" applyFill="1" applyBorder="1" applyAlignment="1">
      <alignment horizontal="center"/>
    </xf>
    <xf numFmtId="0" fontId="173" fillId="0" borderId="0" xfId="326" applyFont="1" applyFill="1" applyBorder="1" applyAlignment="1">
      <alignment horizontal="center"/>
    </xf>
    <xf numFmtId="44" fontId="25" fillId="0" borderId="0" xfId="5" applyFont="1" applyFill="1" applyBorder="1" applyProtection="1"/>
    <xf numFmtId="44" fontId="25" fillId="0" borderId="0" xfId="5" applyNumberFormat="1" applyFont="1" applyFill="1" applyBorder="1" applyProtection="1"/>
    <xf numFmtId="44" fontId="25" fillId="0" borderId="0" xfId="5" applyFont="1" applyFill="1" applyBorder="1" applyAlignment="1" applyProtection="1">
      <alignment horizontal="right"/>
    </xf>
    <xf numFmtId="44" fontId="25" fillId="0" borderId="13" xfId="5" applyFont="1" applyFill="1" applyBorder="1" applyProtection="1"/>
    <xf numFmtId="183" fontId="25" fillId="0" borderId="0" xfId="5" applyNumberFormat="1" applyFont="1" applyFill="1" applyBorder="1" applyProtection="1"/>
    <xf numFmtId="0" fontId="29" fillId="0" borderId="48" xfId="520" applyFont="1" applyBorder="1" applyAlignment="1">
      <alignment vertical="center"/>
    </xf>
    <xf numFmtId="164" fontId="174" fillId="0" borderId="0" xfId="4" applyNumberFormat="1" applyFont="1" applyFill="1" applyBorder="1"/>
    <xf numFmtId="164" fontId="23" fillId="0" borderId="0" xfId="2" applyNumberFormat="1" applyFont="1"/>
    <xf numFmtId="164" fontId="7" fillId="0" borderId="0" xfId="2" applyNumberFormat="1" applyFont="1"/>
    <xf numFmtId="0" fontId="23" fillId="0" borderId="35" xfId="0" applyFont="1" applyBorder="1"/>
    <xf numFmtId="164" fontId="7" fillId="0" borderId="37" xfId="2" applyNumberFormat="1" applyFont="1" applyBorder="1"/>
    <xf numFmtId="0" fontId="23" fillId="0" borderId="40" xfId="0" applyFont="1" applyBorder="1"/>
    <xf numFmtId="164" fontId="7" fillId="0" borderId="41" xfId="2" applyNumberFormat="1" applyFont="1" applyBorder="1"/>
    <xf numFmtId="0" fontId="23" fillId="0" borderId="0" xfId="0" applyFont="1" applyBorder="1"/>
    <xf numFmtId="0" fontId="23" fillId="0" borderId="38" xfId="0" applyFont="1" applyBorder="1"/>
    <xf numFmtId="164" fontId="7" fillId="0" borderId="39" xfId="2" applyNumberFormat="1" applyFont="1" applyBorder="1"/>
    <xf numFmtId="164" fontId="0" fillId="0" borderId="37" xfId="2" applyNumberFormat="1" applyFont="1" applyBorder="1"/>
    <xf numFmtId="164" fontId="0" fillId="0" borderId="39" xfId="2" applyNumberFormat="1" applyFont="1" applyBorder="1"/>
    <xf numFmtId="164" fontId="0" fillId="0" borderId="41" xfId="2" applyNumberFormat="1" applyFont="1" applyBorder="1"/>
    <xf numFmtId="0" fontId="24" fillId="91" borderId="0" xfId="0" applyFont="1" applyFill="1"/>
    <xf numFmtId="164" fontId="24" fillId="91" borderId="0" xfId="2" applyNumberFormat="1" applyFont="1" applyFill="1"/>
    <xf numFmtId="164" fontId="0" fillId="0" borderId="136" xfId="2" applyNumberFormat="1" applyFont="1" applyBorder="1"/>
    <xf numFmtId="164" fontId="96" fillId="0" borderId="16" xfId="4" applyNumberFormat="1" applyFont="1" applyFill="1" applyBorder="1"/>
    <xf numFmtId="164" fontId="7" fillId="0" borderId="0" xfId="2" applyNumberFormat="1" applyFont="1" applyBorder="1"/>
    <xf numFmtId="0" fontId="0" fillId="0" borderId="0" xfId="0" applyFont="1" applyBorder="1"/>
    <xf numFmtId="1" fontId="0" fillId="0" borderId="0" xfId="0" applyNumberFormat="1" applyAlignment="1"/>
    <xf numFmtId="0" fontId="86" fillId="0" borderId="38" xfId="326" applyFont="1" applyFill="1" applyBorder="1" applyAlignment="1">
      <alignment horizontal="center"/>
    </xf>
    <xf numFmtId="0" fontId="86" fillId="0" borderId="0" xfId="326" applyFont="1" applyFill="1" applyBorder="1" applyAlignment="1">
      <alignment horizontal="center"/>
    </xf>
    <xf numFmtId="0" fontId="87" fillId="0" borderId="0" xfId="326" applyFont="1" applyFill="1" applyBorder="1" applyAlignment="1">
      <alignment horizontal="center"/>
    </xf>
    <xf numFmtId="0" fontId="87" fillId="0" borderId="39" xfId="326" applyFont="1" applyFill="1" applyBorder="1" applyAlignment="1">
      <alignment horizontal="center"/>
    </xf>
    <xf numFmtId="0" fontId="86" fillId="0" borderId="38" xfId="326" applyFont="1" applyFill="1" applyBorder="1" applyAlignment="1">
      <alignment horizontal="center" wrapText="1"/>
    </xf>
    <xf numFmtId="0" fontId="86" fillId="0" borderId="0" xfId="326" applyFont="1" applyFill="1" applyBorder="1" applyAlignment="1">
      <alignment horizontal="center" wrapText="1"/>
    </xf>
    <xf numFmtId="0" fontId="23" fillId="0" borderId="0" xfId="326" applyFont="1" applyFill="1" applyBorder="1" applyAlignment="1">
      <alignment horizontal="center" wrapText="1"/>
    </xf>
    <xf numFmtId="0" fontId="23" fillId="0" borderId="39" xfId="326" applyFont="1" applyFill="1" applyBorder="1" applyAlignment="1">
      <alignment horizontal="center" wrapText="1"/>
    </xf>
    <xf numFmtId="0" fontId="7" fillId="0" borderId="0" xfId="326" applyFill="1" applyAlignment="1">
      <alignment wrapText="1"/>
    </xf>
    <xf numFmtId="0" fontId="86" fillId="0" borderId="39" xfId="326" applyFont="1" applyFill="1" applyBorder="1" applyAlignment="1">
      <alignment horizontal="center"/>
    </xf>
    <xf numFmtId="0" fontId="23" fillId="0" borderId="39" xfId="326" applyFont="1" applyFill="1" applyBorder="1" applyAlignment="1">
      <alignment horizontal="center"/>
    </xf>
    <xf numFmtId="164" fontId="0" fillId="38" borderId="0" xfId="4" applyNumberFormat="1" applyFont="1" applyFill="1" applyBorder="1" applyProtection="1"/>
    <xf numFmtId="44" fontId="29" fillId="0" borderId="116" xfId="237" applyNumberFormat="1" applyFont="1" applyBorder="1" applyProtection="1"/>
    <xf numFmtId="164" fontId="25" fillId="0" borderId="116" xfId="4" applyNumberFormat="1" applyBorder="1" applyProtection="1"/>
    <xf numFmtId="37" fontId="113" fillId="0" borderId="0" xfId="326" applyNumberFormat="1" applyFont="1" applyFill="1" applyBorder="1" applyAlignment="1">
      <alignment horizontal="center"/>
    </xf>
    <xf numFmtId="37" fontId="173" fillId="0" borderId="0" xfId="326" applyNumberFormat="1" applyFont="1" applyFill="1" applyBorder="1" applyAlignment="1">
      <alignment horizontal="center"/>
    </xf>
    <xf numFmtId="44" fontId="29" fillId="0" borderId="16" xfId="237" applyNumberFormat="1" applyFont="1" applyBorder="1" applyProtection="1"/>
    <xf numFmtId="0" fontId="29" fillId="46" borderId="10" xfId="520" applyFont="1" applyFill="1" applyBorder="1" applyAlignment="1">
      <alignment horizontal="center" vertical="center"/>
    </xf>
    <xf numFmtId="186" fontId="25" fillId="0" borderId="48" xfId="520" applyNumberFormat="1" applyFont="1" applyFill="1" applyBorder="1"/>
    <xf numFmtId="0" fontId="30" fillId="0" borderId="0" xfId="237" applyFont="1" applyFill="1" applyBorder="1" applyAlignment="1">
      <alignment vertical="center"/>
    </xf>
    <xf numFmtId="0" fontId="1" fillId="0" borderId="0" xfId="44026"/>
    <xf numFmtId="0" fontId="114" fillId="0" borderId="0" xfId="44026" applyFont="1" applyFill="1" applyAlignment="1">
      <alignment horizontal="right"/>
    </xf>
    <xf numFmtId="0" fontId="114" fillId="0" borderId="0" xfId="44026" applyFont="1" applyAlignment="1">
      <alignment horizontal="centerContinuous"/>
    </xf>
    <xf numFmtId="0" fontId="1" fillId="0" borderId="0" xfId="44026" applyAlignment="1">
      <alignment horizontal="centerContinuous"/>
    </xf>
    <xf numFmtId="0" fontId="1" fillId="0" borderId="68" xfId="44026" applyBorder="1"/>
    <xf numFmtId="0" fontId="1" fillId="0" borderId="0" xfId="44026" applyBorder="1" applyAlignment="1">
      <alignment horizontal="center"/>
    </xf>
    <xf numFmtId="0" fontId="1" fillId="0" borderId="45" xfId="44026" applyBorder="1" applyAlignment="1">
      <alignment horizontal="center"/>
    </xf>
    <xf numFmtId="0" fontId="1" fillId="0" borderId="66" xfId="44026" applyBorder="1"/>
    <xf numFmtId="0" fontId="1" fillId="0" borderId="13" xfId="44026" applyBorder="1" applyAlignment="1">
      <alignment horizontal="center"/>
    </xf>
    <xf numFmtId="0" fontId="1" fillId="0" borderId="17" xfId="44026" applyBorder="1" applyAlignment="1">
      <alignment horizontal="center"/>
    </xf>
    <xf numFmtId="0" fontId="1" fillId="0" borderId="0" xfId="44026" applyBorder="1"/>
    <xf numFmtId="0" fontId="1" fillId="0" borderId="45" xfId="44026" applyBorder="1"/>
    <xf numFmtId="0" fontId="116" fillId="0" borderId="68" xfId="44026" quotePrefix="1" applyFont="1" applyFill="1" applyBorder="1" applyAlignment="1">
      <alignment horizontal="left" vertical="center"/>
    </xf>
    <xf numFmtId="41" fontId="34" fillId="41" borderId="0" xfId="44026" applyNumberFormat="1" applyFont="1" applyFill="1" applyBorder="1"/>
    <xf numFmtId="41" fontId="1" fillId="0" borderId="45" xfId="44026" applyNumberFormat="1" applyBorder="1"/>
    <xf numFmtId="189" fontId="34" fillId="41" borderId="0" xfId="44026" applyNumberFormat="1" applyFont="1" applyFill="1" applyBorder="1"/>
    <xf numFmtId="42" fontId="34" fillId="41" borderId="0" xfId="44026" applyNumberFormat="1" applyFont="1" applyFill="1" applyBorder="1"/>
    <xf numFmtId="189" fontId="1" fillId="0" borderId="45" xfId="44026" applyNumberFormat="1" applyBorder="1"/>
    <xf numFmtId="203" fontId="1" fillId="0" borderId="0" xfId="44026" applyNumberFormat="1" applyBorder="1"/>
    <xf numFmtId="203" fontId="1" fillId="0" borderId="45" xfId="44026" applyNumberFormat="1" applyBorder="1"/>
    <xf numFmtId="0" fontId="116" fillId="0" borderId="68" xfId="44026" quotePrefix="1" applyFont="1" applyFill="1" applyBorder="1" applyAlignment="1">
      <alignment horizontal="left"/>
    </xf>
    <xf numFmtId="0" fontId="1" fillId="0" borderId="0" xfId="44026" applyFill="1" applyBorder="1"/>
    <xf numFmtId="0" fontId="1" fillId="0" borderId="45" xfId="44026" applyFill="1" applyBorder="1"/>
    <xf numFmtId="0" fontId="1" fillId="0" borderId="68" xfId="44026" applyFill="1" applyBorder="1"/>
    <xf numFmtId="41" fontId="1" fillId="0" borderId="45" xfId="44026" applyNumberFormat="1" applyFill="1" applyBorder="1"/>
    <xf numFmtId="189" fontId="1" fillId="0" borderId="45" xfId="44026" applyNumberFormat="1" applyFill="1" applyBorder="1"/>
    <xf numFmtId="203" fontId="1" fillId="0" borderId="0" xfId="44026" applyNumberFormat="1" applyFill="1" applyBorder="1"/>
    <xf numFmtId="203" fontId="1" fillId="0" borderId="45" xfId="44026" applyNumberFormat="1" applyFill="1" applyBorder="1"/>
    <xf numFmtId="0" fontId="116" fillId="0" borderId="68" xfId="44026" applyFont="1" applyFill="1" applyBorder="1"/>
    <xf numFmtId="41" fontId="25" fillId="0" borderId="0" xfId="44026" applyNumberFormat="1" applyFont="1" applyFill="1" applyBorder="1"/>
    <xf numFmtId="41" fontId="25" fillId="0" borderId="45" xfId="44026" applyNumberFormat="1" applyFont="1" applyFill="1" applyBorder="1"/>
    <xf numFmtId="0" fontId="1" fillId="0" borderId="66" xfId="44026" applyFill="1" applyBorder="1"/>
    <xf numFmtId="189" fontId="25" fillId="0" borderId="13" xfId="44026" applyNumberFormat="1" applyFont="1" applyFill="1" applyBorder="1"/>
    <xf numFmtId="42" fontId="25" fillId="0" borderId="13" xfId="44026" applyNumberFormat="1" applyFont="1" applyFill="1" applyBorder="1"/>
    <xf numFmtId="189" fontId="25" fillId="65" borderId="13" xfId="44026" applyNumberFormat="1" applyFont="1" applyFill="1" applyBorder="1"/>
    <xf numFmtId="189" fontId="25" fillId="65" borderId="17" xfId="44026" applyNumberFormat="1" applyFont="1" applyFill="1" applyBorder="1"/>
    <xf numFmtId="0" fontId="1" fillId="0" borderId="0" xfId="44026" applyFill="1"/>
    <xf numFmtId="0" fontId="1" fillId="0" borderId="0" xfId="44026" applyFill="1" applyAlignment="1">
      <alignment horizontal="left" vertical="top" wrapText="1"/>
    </xf>
    <xf numFmtId="0" fontId="1" fillId="0" borderId="0" xfId="44026" applyAlignment="1">
      <alignment wrapText="1"/>
    </xf>
    <xf numFmtId="41" fontId="1" fillId="0" borderId="0" xfId="44026" applyNumberFormat="1"/>
    <xf numFmtId="0" fontId="34" fillId="0" borderId="0" xfId="44026" applyFont="1" applyAlignment="1">
      <alignment horizontal="centerContinuous"/>
    </xf>
    <xf numFmtId="1" fontId="25" fillId="0" borderId="0" xfId="5" applyNumberFormat="1" applyFont="1" applyBorder="1"/>
    <xf numFmtId="10" fontId="25" fillId="0" borderId="0" xfId="237" applyNumberFormat="1" applyFont="1" applyBorder="1"/>
    <xf numFmtId="7" fontId="25" fillId="0" borderId="0" xfId="5" applyNumberFormat="1" applyFont="1" applyBorder="1"/>
    <xf numFmtId="0" fontId="30" fillId="0" borderId="0" xfId="237" applyFont="1" applyBorder="1"/>
    <xf numFmtId="0" fontId="29" fillId="0" borderId="0" xfId="237" quotePrefix="1" applyFont="1" applyBorder="1" applyAlignment="1">
      <alignment horizontal="right"/>
    </xf>
    <xf numFmtId="164" fontId="29" fillId="0" borderId="0" xfId="4" applyNumberFormat="1" applyFont="1" applyBorder="1"/>
    <xf numFmtId="7" fontId="29" fillId="0" borderId="0" xfId="5" applyNumberFormat="1" applyFont="1" applyBorder="1" applyAlignment="1">
      <alignment horizontal="right"/>
    </xf>
    <xf numFmtId="44" fontId="29" fillId="0" borderId="0" xfId="5" applyFont="1" applyBorder="1"/>
    <xf numFmtId="164" fontId="34" fillId="0" borderId="0" xfId="4" applyNumberFormat="1" applyFont="1" applyFill="1" applyBorder="1"/>
    <xf numFmtId="0" fontId="29" fillId="0" borderId="0" xfId="3" applyFont="1" applyFill="1" applyBorder="1" applyProtection="1"/>
    <xf numFmtId="0" fontId="25" fillId="0" borderId="0" xfId="3" applyFill="1" applyBorder="1"/>
    <xf numFmtId="0" fontId="29" fillId="0" borderId="0" xfId="3" applyFont="1" applyFill="1" applyBorder="1"/>
    <xf numFmtId="37" fontId="25" fillId="0" borderId="0" xfId="3" applyNumberFormat="1" applyFill="1" applyBorder="1"/>
    <xf numFmtId="44" fontId="25" fillId="0" borderId="0" xfId="3" applyNumberFormat="1" applyFill="1" applyBorder="1"/>
    <xf numFmtId="0" fontId="30" fillId="0" borderId="0" xfId="3" applyFont="1" applyFill="1" applyBorder="1" applyProtection="1"/>
    <xf numFmtId="3" fontId="0" fillId="0" borderId="0" xfId="0" applyNumberFormat="1"/>
    <xf numFmtId="0" fontId="114" fillId="0" borderId="10" xfId="44026" quotePrefix="1" applyFont="1" applyFill="1" applyBorder="1" applyAlignment="1">
      <alignment horizontal="center"/>
    </xf>
    <xf numFmtId="0" fontId="114" fillId="0" borderId="116" xfId="44026" applyFont="1" applyFill="1" applyBorder="1" applyAlignment="1">
      <alignment horizontal="center"/>
    </xf>
    <xf numFmtId="0" fontId="114" fillId="0" borderId="15" xfId="44026" applyFont="1" applyFill="1" applyBorder="1" applyAlignment="1">
      <alignment horizontal="center"/>
    </xf>
    <xf numFmtId="0" fontId="1" fillId="0" borderId="0" xfId="44026" applyFill="1" applyAlignment="1">
      <alignment horizontal="left" vertical="top" wrapText="1"/>
    </xf>
    <xf numFmtId="43" fontId="29" fillId="0" borderId="0" xfId="4" applyFont="1" applyFill="1" applyAlignment="1" applyProtection="1">
      <alignment horizontal="right"/>
    </xf>
    <xf numFmtId="0" fontId="53" fillId="61" borderId="13" xfId="3" applyFont="1" applyFill="1" applyBorder="1" applyAlignment="1">
      <alignment horizontal="center" vertical="center"/>
    </xf>
    <xf numFmtId="7" fontId="53" fillId="40" borderId="13" xfId="3" applyNumberFormat="1" applyFont="1" applyFill="1" applyBorder="1" applyAlignment="1">
      <alignment horizontal="center" vertical="center"/>
    </xf>
    <xf numFmtId="0" fontId="53" fillId="41" borderId="13" xfId="3" applyFont="1" applyFill="1" applyBorder="1" applyAlignment="1" applyProtection="1">
      <alignment horizontal="center" vertical="center"/>
    </xf>
    <xf numFmtId="0" fontId="30" fillId="0" borderId="0" xfId="3" applyFont="1" applyFill="1" applyBorder="1" applyAlignment="1" applyProtection="1">
      <alignment horizontal="center"/>
    </xf>
    <xf numFmtId="164" fontId="82" fillId="0" borderId="13" xfId="237" applyNumberFormat="1" applyFont="1" applyBorder="1" applyAlignment="1">
      <alignment horizontal="center"/>
    </xf>
    <xf numFmtId="0" fontId="82" fillId="0" borderId="13" xfId="237" applyFont="1" applyBorder="1" applyAlignment="1">
      <alignment horizontal="center"/>
    </xf>
    <xf numFmtId="44" fontId="82" fillId="0" borderId="13" xfId="5" applyFont="1" applyBorder="1" applyAlignment="1">
      <alignment horizontal="center"/>
    </xf>
    <xf numFmtId="0" fontId="25" fillId="0" borderId="35" xfId="237" applyFont="1" applyBorder="1" applyAlignment="1" applyProtection="1">
      <alignment wrapText="1"/>
    </xf>
    <xf numFmtId="0" fontId="25" fillId="0" borderId="36" xfId="237" applyFont="1" applyBorder="1" applyAlignment="1" applyProtection="1">
      <alignment wrapText="1"/>
    </xf>
    <xf numFmtId="0" fontId="25" fillId="0" borderId="37" xfId="237" applyFont="1" applyBorder="1" applyAlignment="1" applyProtection="1">
      <alignment wrapText="1"/>
    </xf>
    <xf numFmtId="0" fontId="25" fillId="0" borderId="38" xfId="237" applyFont="1" applyBorder="1" applyAlignment="1" applyProtection="1">
      <alignment wrapText="1"/>
    </xf>
    <xf numFmtId="0" fontId="25" fillId="0" borderId="0" xfId="237" applyFont="1" applyBorder="1" applyAlignment="1" applyProtection="1">
      <alignment wrapText="1"/>
    </xf>
    <xf numFmtId="0" fontId="25" fillId="0" borderId="39" xfId="237" applyFont="1" applyBorder="1" applyAlignment="1" applyProtection="1">
      <alignment wrapText="1"/>
    </xf>
    <xf numFmtId="0" fontId="25" fillId="0" borderId="40" xfId="237" applyFont="1" applyBorder="1" applyAlignment="1" applyProtection="1">
      <alignment wrapText="1"/>
    </xf>
    <xf numFmtId="0" fontId="25" fillId="0" borderId="33" xfId="237" applyFont="1" applyBorder="1" applyAlignment="1" applyProtection="1">
      <alignment wrapText="1"/>
    </xf>
    <xf numFmtId="0" fontId="25" fillId="0" borderId="41" xfId="237" applyFont="1" applyBorder="1" applyAlignment="1" applyProtection="1">
      <alignment wrapText="1"/>
    </xf>
    <xf numFmtId="0" fontId="81" fillId="35" borderId="0" xfId="237" applyFont="1" applyFill="1" applyAlignment="1" applyProtection="1">
      <alignment horizontal="center" vertical="center"/>
    </xf>
    <xf numFmtId="0" fontId="82" fillId="38" borderId="13" xfId="237" applyFont="1" applyFill="1" applyBorder="1" applyAlignment="1" applyProtection="1">
      <alignment horizontal="center"/>
    </xf>
    <xf numFmtId="44" fontId="82" fillId="38" borderId="13" xfId="5" applyFont="1" applyFill="1" applyBorder="1" applyAlignment="1">
      <alignment horizontal="center"/>
    </xf>
    <xf numFmtId="0" fontId="25" fillId="0" borderId="0" xfId="237" applyAlignment="1" applyProtection="1">
      <alignment wrapText="1"/>
    </xf>
    <xf numFmtId="0" fontId="30" fillId="0" borderId="68" xfId="237" applyFont="1" applyFill="1" applyBorder="1" applyAlignment="1">
      <alignment horizontal="left" vertical="top" wrapText="1"/>
    </xf>
    <xf numFmtId="0" fontId="30" fillId="0" borderId="0" xfId="237" applyFont="1" applyFill="1" applyAlignment="1">
      <alignment horizontal="left" vertical="top" wrapText="1"/>
    </xf>
    <xf numFmtId="0" fontId="27" fillId="61" borderId="13" xfId="237" applyFont="1" applyFill="1" applyBorder="1" applyAlignment="1">
      <alignment horizontal="center" vertical="center" wrapText="1"/>
    </xf>
    <xf numFmtId="0" fontId="27" fillId="64" borderId="13" xfId="237" applyFont="1" applyFill="1" applyBorder="1" applyAlignment="1">
      <alignment horizontal="center" vertical="center"/>
    </xf>
    <xf numFmtId="0" fontId="81" fillId="35" borderId="0" xfId="268" applyFont="1" applyFill="1" applyAlignment="1">
      <alignment horizontal="center" vertical="center"/>
    </xf>
    <xf numFmtId="0" fontId="82" fillId="38" borderId="13" xfId="268" applyFont="1" applyFill="1" applyBorder="1" applyAlignment="1">
      <alignment horizontal="center"/>
    </xf>
    <xf numFmtId="0" fontId="107" fillId="38" borderId="0" xfId="268" applyFont="1" applyFill="1" applyAlignment="1">
      <alignment horizontal="center"/>
    </xf>
    <xf numFmtId="0" fontId="82" fillId="38" borderId="0" xfId="268" applyFont="1" applyFill="1" applyAlignment="1">
      <alignment horizontal="center"/>
    </xf>
    <xf numFmtId="0" fontId="21" fillId="0" borderId="0" xfId="0" applyFont="1" applyFill="1" applyAlignment="1">
      <alignment horizontal="left" vertical="top" wrapText="1"/>
    </xf>
    <xf numFmtId="7" fontId="25" fillId="0" borderId="0" xfId="5" applyNumberFormat="1" applyFont="1" applyBorder="1" applyAlignment="1">
      <alignment horizontal="right"/>
    </xf>
    <xf numFmtId="7" fontId="25" fillId="0" borderId="0" xfId="237" applyNumberFormat="1" applyFont="1" applyAlignment="1">
      <alignment horizontal="left" vertical="center" wrapText="1"/>
    </xf>
    <xf numFmtId="7" fontId="25" fillId="0" borderId="0" xfId="237" applyNumberFormat="1" applyFont="1" applyFill="1" applyBorder="1" applyAlignment="1">
      <alignment horizontal="center" wrapText="1"/>
    </xf>
    <xf numFmtId="0" fontId="30" fillId="0" borderId="0" xfId="237" applyFont="1" applyAlignment="1">
      <alignment horizontal="right"/>
    </xf>
    <xf numFmtId="164" fontId="25" fillId="0" borderId="0" xfId="4" applyNumberFormat="1" applyBorder="1" applyAlignment="1">
      <alignment horizontal="right"/>
    </xf>
    <xf numFmtId="0" fontId="25" fillId="0" borderId="0" xfId="237" applyAlignment="1">
      <alignment horizontal="right"/>
    </xf>
    <xf numFmtId="0" fontId="26" fillId="35" borderId="0" xfId="237" applyFont="1" applyFill="1" applyAlignment="1" applyProtection="1">
      <alignment horizontal="center" vertical="center"/>
    </xf>
    <xf numFmtId="0" fontId="82" fillId="38" borderId="13" xfId="718" applyFont="1" applyFill="1" applyBorder="1" applyAlignment="1" applyProtection="1">
      <alignment horizontal="center"/>
    </xf>
    <xf numFmtId="0" fontId="82" fillId="38" borderId="13" xfId="653" applyFont="1" applyFill="1" applyBorder="1" applyAlignment="1" applyProtection="1">
      <alignment horizontal="center"/>
    </xf>
    <xf numFmtId="0" fontId="82" fillId="38" borderId="13" xfId="705" applyFont="1" applyFill="1" applyBorder="1" applyAlignment="1">
      <alignment horizontal="center"/>
    </xf>
    <xf numFmtId="0" fontId="23" fillId="58" borderId="46" xfId="326" applyFont="1" applyFill="1" applyBorder="1" applyAlignment="1">
      <alignment horizontal="center"/>
    </xf>
    <xf numFmtId="0" fontId="23" fillId="58" borderId="25" xfId="326" applyFont="1" applyFill="1" applyBorder="1" applyAlignment="1">
      <alignment horizontal="center"/>
    </xf>
    <xf numFmtId="0" fontId="23" fillId="58" borderId="47" xfId="326" applyFont="1" applyFill="1" applyBorder="1" applyAlignment="1">
      <alignment horizontal="center"/>
    </xf>
    <xf numFmtId="0" fontId="92" fillId="2" borderId="33" xfId="326" applyFont="1" applyFill="1" applyBorder="1" applyAlignment="1">
      <alignment horizontal="center" wrapText="1"/>
    </xf>
    <xf numFmtId="0" fontId="92" fillId="34" borderId="33" xfId="326" applyFont="1" applyFill="1" applyBorder="1" applyAlignment="1">
      <alignment horizontal="center" wrapText="1"/>
    </xf>
    <xf numFmtId="0" fontId="92" fillId="36" borderId="33" xfId="326" applyFont="1" applyFill="1" applyBorder="1" applyAlignment="1">
      <alignment horizontal="center" wrapText="1"/>
    </xf>
    <xf numFmtId="0" fontId="23" fillId="59" borderId="46" xfId="326" applyFont="1" applyFill="1" applyBorder="1" applyAlignment="1">
      <alignment horizontal="center"/>
    </xf>
    <xf numFmtId="0" fontId="23" fillId="59" borderId="25" xfId="326" applyFont="1" applyFill="1" applyBorder="1" applyAlignment="1">
      <alignment horizontal="center"/>
    </xf>
    <xf numFmtId="0" fontId="23" fillId="59" borderId="47" xfId="326" applyFont="1" applyFill="1" applyBorder="1" applyAlignment="1">
      <alignment horizontal="center"/>
    </xf>
    <xf numFmtId="0" fontId="99" fillId="0" borderId="0" xfId="326" applyFont="1" applyFill="1" applyBorder="1" applyAlignment="1">
      <alignment horizontal="left" vertical="top" wrapText="1"/>
    </xf>
    <xf numFmtId="0" fontId="23" fillId="0" borderId="46" xfId="326" applyFont="1" applyFill="1" applyBorder="1" applyAlignment="1">
      <alignment horizontal="center"/>
    </xf>
    <xf numFmtId="0" fontId="23" fillId="0" borderId="25" xfId="326" applyFont="1" applyFill="1" applyBorder="1" applyAlignment="1">
      <alignment horizontal="center"/>
    </xf>
    <xf numFmtId="0" fontId="23" fillId="0" borderId="47" xfId="326" applyFont="1" applyFill="1" applyBorder="1" applyAlignment="1">
      <alignment horizontal="center"/>
    </xf>
    <xf numFmtId="0" fontId="90" fillId="61" borderId="0" xfId="237" applyFont="1" applyFill="1" applyAlignment="1">
      <alignment horizontal="center" vertical="center" wrapText="1"/>
    </xf>
    <xf numFmtId="0" fontId="101" fillId="63" borderId="0" xfId="237" applyFont="1" applyFill="1" applyAlignment="1">
      <alignment horizontal="center" vertical="center" wrapText="1"/>
    </xf>
    <xf numFmtId="0" fontId="29" fillId="2" borderId="50" xfId="520" applyFont="1" applyFill="1" applyBorder="1" applyAlignment="1">
      <alignment horizontal="center"/>
    </xf>
    <xf numFmtId="0" fontId="29" fillId="2" borderId="51" xfId="520" applyFont="1" applyFill="1" applyBorder="1" applyAlignment="1">
      <alignment horizontal="center"/>
    </xf>
    <xf numFmtId="0" fontId="29" fillId="2" borderId="52" xfId="520" applyFont="1" applyFill="1" applyBorder="1" applyAlignment="1">
      <alignment horizontal="center"/>
    </xf>
    <xf numFmtId="0" fontId="29" fillId="34" borderId="50" xfId="520" applyFont="1" applyFill="1" applyBorder="1" applyAlignment="1">
      <alignment horizontal="center"/>
    </xf>
    <xf numFmtId="0" fontId="29" fillId="34" borderId="51" xfId="520" applyFont="1" applyFill="1" applyBorder="1" applyAlignment="1">
      <alignment horizontal="center"/>
    </xf>
    <xf numFmtId="0" fontId="29" fillId="34" borderId="52" xfId="520" applyFont="1" applyFill="1" applyBorder="1" applyAlignment="1">
      <alignment horizontal="center"/>
    </xf>
    <xf numFmtId="0" fontId="29" fillId="0" borderId="50" xfId="520" applyFont="1" applyBorder="1" applyAlignment="1">
      <alignment horizontal="center"/>
    </xf>
    <xf numFmtId="0" fontId="29" fillId="0" borderId="52" xfId="520" applyFont="1" applyBorder="1" applyAlignment="1">
      <alignment horizontal="center"/>
    </xf>
    <xf numFmtId="0" fontId="29" fillId="0" borderId="51" xfId="520" applyFont="1" applyBorder="1" applyAlignment="1">
      <alignment horizontal="center"/>
    </xf>
    <xf numFmtId="0" fontId="88" fillId="42" borderId="54" xfId="520" applyFont="1" applyFill="1" applyBorder="1" applyAlignment="1">
      <alignment horizontal="center" vertical="center"/>
    </xf>
    <xf numFmtId="0" fontId="88" fillId="42" borderId="55" xfId="520" applyFont="1" applyFill="1" applyBorder="1" applyAlignment="1">
      <alignment horizontal="center" vertical="center"/>
    </xf>
    <xf numFmtId="0" fontId="88" fillId="42" borderId="56" xfId="520" applyFont="1" applyFill="1" applyBorder="1" applyAlignment="1">
      <alignment horizontal="center" vertical="center"/>
    </xf>
    <xf numFmtId="0" fontId="29" fillId="46" borderId="124" xfId="520" applyFont="1" applyFill="1" applyBorder="1" applyAlignment="1">
      <alignment horizontal="center" vertical="center"/>
    </xf>
    <xf numFmtId="0" fontId="29" fillId="46" borderId="116" xfId="520" applyFont="1" applyFill="1" applyBorder="1" applyAlignment="1">
      <alignment horizontal="center" vertical="center"/>
    </xf>
    <xf numFmtId="0" fontId="89" fillId="0" borderId="0" xfId="575" applyAlignment="1">
      <alignment horizontal="left" vertical="top" wrapText="1"/>
    </xf>
    <xf numFmtId="0" fontId="29" fillId="46" borderId="57" xfId="520" applyFont="1" applyFill="1" applyBorder="1" applyAlignment="1">
      <alignment horizontal="center" vertical="center"/>
    </xf>
    <xf numFmtId="0" fontId="29" fillId="46" borderId="58" xfId="520" applyFont="1" applyFill="1" applyBorder="1" applyAlignment="1">
      <alignment horizontal="center" vertical="center"/>
    </xf>
    <xf numFmtId="0" fontId="29" fillId="46" borderId="59" xfId="520" applyFont="1" applyFill="1" applyBorder="1" applyAlignment="1">
      <alignment horizontal="center" vertical="center"/>
    </xf>
    <xf numFmtId="0" fontId="29" fillId="46" borderId="15" xfId="520" applyFont="1" applyFill="1" applyBorder="1" applyAlignment="1">
      <alignment horizontal="center" vertical="center"/>
    </xf>
    <xf numFmtId="0" fontId="88" fillId="0" borderId="0" xfId="520" applyFont="1" applyFill="1" applyBorder="1" applyAlignment="1">
      <alignment horizontal="right" vertical="center"/>
    </xf>
    <xf numFmtId="188" fontId="31" fillId="0" borderId="0" xfId="520" applyNumberFormat="1" applyFont="1" applyFill="1" applyBorder="1" applyAlignment="1">
      <alignment horizontal="left" vertical="center"/>
    </xf>
    <xf numFmtId="0" fontId="31" fillId="0" borderId="0" xfId="520" applyFont="1" applyFill="1" applyBorder="1" applyAlignment="1">
      <alignment horizontal="left" vertical="center"/>
    </xf>
    <xf numFmtId="185" fontId="31" fillId="0" borderId="0" xfId="520" applyNumberFormat="1" applyFont="1" applyFill="1" applyBorder="1" applyAlignment="1">
      <alignment horizontal="left" vertical="center"/>
    </xf>
    <xf numFmtId="0" fontId="29" fillId="0" borderId="0" xfId="520" applyFont="1" applyFill="1" applyBorder="1" applyAlignment="1">
      <alignment horizontal="center"/>
    </xf>
    <xf numFmtId="0" fontId="89" fillId="0" borderId="0" xfId="575" applyFill="1" applyBorder="1" applyAlignment="1">
      <alignment horizontal="left" vertical="top" wrapText="1"/>
    </xf>
    <xf numFmtId="0" fontId="25" fillId="0" borderId="0" xfId="237" applyFill="1" applyBorder="1" applyAlignment="1">
      <alignment horizontal="left" vertical="top" wrapText="1"/>
    </xf>
    <xf numFmtId="0" fontId="88" fillId="0" borderId="0" xfId="520" applyFont="1" applyFill="1" applyBorder="1" applyAlignment="1">
      <alignment horizontal="center" vertical="center"/>
    </xf>
    <xf numFmtId="0" fontId="29" fillId="0" borderId="0" xfId="520" applyFont="1" applyFill="1" applyBorder="1" applyAlignment="1">
      <alignment horizontal="center" vertical="center"/>
    </xf>
  </cellXfs>
  <cellStyles count="44027">
    <cellStyle name="_ColumnHeaderUL" xfId="816"/>
    <cellStyle name="_EditableNumber" xfId="817"/>
    <cellStyle name="_EditableRowText" xfId="818"/>
    <cellStyle name="_GrandTotal" xfId="819"/>
    <cellStyle name="_Number" xfId="820"/>
    <cellStyle name="_RowText" xfId="821"/>
    <cellStyle name="_Subtitle" xfId="822"/>
    <cellStyle name="_Title" xfId="823"/>
    <cellStyle name="0 Decimals" xfId="824"/>
    <cellStyle name="1 Decimal" xfId="825"/>
    <cellStyle name="2 Decimals" xfId="826"/>
    <cellStyle name="20% - Accent1" xfId="599" builtinId="30" customBuiltin="1"/>
    <cellStyle name="20% - Accent1 10" xfId="827"/>
    <cellStyle name="20% - Accent1 11" xfId="828"/>
    <cellStyle name="20% - Accent1 12" xfId="829"/>
    <cellStyle name="20% - Accent1 13" xfId="830"/>
    <cellStyle name="20% - Accent1 14" xfId="831"/>
    <cellStyle name="20% - Accent1 2" xfId="7"/>
    <cellStyle name="20% - Accent1 2 2" xfId="8"/>
    <cellStyle name="20% - Accent1 2 2 2" xfId="9"/>
    <cellStyle name="20% - Accent1 2 3" xfId="10"/>
    <cellStyle name="20% - Accent1 2 4" xfId="832"/>
    <cellStyle name="20% - Accent1 2 5" xfId="833"/>
    <cellStyle name="20% - Accent1 3" xfId="11"/>
    <cellStyle name="20% - Accent1 3 2" xfId="12"/>
    <cellStyle name="20% - Accent1 3 2 2" xfId="834"/>
    <cellStyle name="20% - Accent1 3 2 3" xfId="835"/>
    <cellStyle name="20% - Accent1 3 2 4" xfId="836"/>
    <cellStyle name="20% - Accent1 3 2 5" xfId="837"/>
    <cellStyle name="20% - Accent1 3 3" xfId="838"/>
    <cellStyle name="20% - Accent1 3 4" xfId="839"/>
    <cellStyle name="20% - Accent1 3 5" xfId="840"/>
    <cellStyle name="20% - Accent1 3 6" xfId="841"/>
    <cellStyle name="20% - Accent1 3 6 2" xfId="842"/>
    <cellStyle name="20% - Accent1 3 7" xfId="843"/>
    <cellStyle name="20% - Accent1 4" xfId="844"/>
    <cellStyle name="20% - Accent1 4 2" xfId="845"/>
    <cellStyle name="20% - Accent1 4 2 2" xfId="846"/>
    <cellStyle name="20% - Accent1 4 3" xfId="847"/>
    <cellStyle name="20% - Accent1 4 4" xfId="848"/>
    <cellStyle name="20% - Accent1 4 5" xfId="849"/>
    <cellStyle name="20% - Accent1 4 5 2" xfId="850"/>
    <cellStyle name="20% - Accent1 4 6" xfId="851"/>
    <cellStyle name="20% - Accent1 5" xfId="852"/>
    <cellStyle name="20% - Accent1 5 2" xfId="853"/>
    <cellStyle name="20% - Accent1 5 3" xfId="854"/>
    <cellStyle name="20% - Accent1 6" xfId="855"/>
    <cellStyle name="20% - Accent1 6 2" xfId="856"/>
    <cellStyle name="20% - Accent1 7" xfId="857"/>
    <cellStyle name="20% - Accent1 7 2" xfId="858"/>
    <cellStyle name="20% - Accent1 8" xfId="859"/>
    <cellStyle name="20% - Accent1 8 2" xfId="860"/>
    <cellStyle name="20% - Accent1 9" xfId="861"/>
    <cellStyle name="20% - Accent1 9 2" xfId="862"/>
    <cellStyle name="20% - Accent2" xfId="750" builtinId="34" customBuiltin="1"/>
    <cellStyle name="20% - Accent2 10" xfId="863"/>
    <cellStyle name="20% - Accent2 11" xfId="864"/>
    <cellStyle name="20% - Accent2 12" xfId="865"/>
    <cellStyle name="20% - Accent2 13" xfId="866"/>
    <cellStyle name="20% - Accent2 14" xfId="867"/>
    <cellStyle name="20% - Accent2 2" xfId="13"/>
    <cellStyle name="20% - Accent2 2 2" xfId="14"/>
    <cellStyle name="20% - Accent2 2 2 2" xfId="15"/>
    <cellStyle name="20% - Accent2 2 3" xfId="16"/>
    <cellStyle name="20% - Accent2 2 4" xfId="868"/>
    <cellStyle name="20% - Accent2 2 5" xfId="869"/>
    <cellStyle name="20% - Accent2 3" xfId="17"/>
    <cellStyle name="20% - Accent2 3 2" xfId="18"/>
    <cellStyle name="20% - Accent2 3 2 2" xfId="870"/>
    <cellStyle name="20% - Accent2 3 2 3" xfId="871"/>
    <cellStyle name="20% - Accent2 3 2 4" xfId="872"/>
    <cellStyle name="20% - Accent2 3 2 5" xfId="873"/>
    <cellStyle name="20% - Accent2 3 3" xfId="874"/>
    <cellStyle name="20% - Accent2 3 4" xfId="875"/>
    <cellStyle name="20% - Accent2 3 5" xfId="876"/>
    <cellStyle name="20% - Accent2 3 6" xfId="877"/>
    <cellStyle name="20% - Accent2 3 6 2" xfId="878"/>
    <cellStyle name="20% - Accent2 3 7" xfId="879"/>
    <cellStyle name="20% - Accent2 4" xfId="880"/>
    <cellStyle name="20% - Accent2 4 2" xfId="881"/>
    <cellStyle name="20% - Accent2 4 2 2" xfId="882"/>
    <cellStyle name="20% - Accent2 4 3" xfId="883"/>
    <cellStyle name="20% - Accent2 4 4" xfId="884"/>
    <cellStyle name="20% - Accent2 4 5" xfId="885"/>
    <cellStyle name="20% - Accent2 4 5 2" xfId="886"/>
    <cellStyle name="20% - Accent2 4 6" xfId="887"/>
    <cellStyle name="20% - Accent2 5" xfId="888"/>
    <cellStyle name="20% - Accent2 5 2" xfId="889"/>
    <cellStyle name="20% - Accent2 5 3" xfId="890"/>
    <cellStyle name="20% - Accent2 6" xfId="891"/>
    <cellStyle name="20% - Accent2 6 2" xfId="892"/>
    <cellStyle name="20% - Accent2 7" xfId="893"/>
    <cellStyle name="20% - Accent2 7 2" xfId="894"/>
    <cellStyle name="20% - Accent2 8" xfId="895"/>
    <cellStyle name="20% - Accent2 8 2" xfId="896"/>
    <cellStyle name="20% - Accent2 9" xfId="897"/>
    <cellStyle name="20% - Accent2 9 2" xfId="898"/>
    <cellStyle name="20% - Accent3" xfId="772" builtinId="38" customBuiltin="1"/>
    <cellStyle name="20% - Accent3 10" xfId="899"/>
    <cellStyle name="20% - Accent3 11" xfId="900"/>
    <cellStyle name="20% - Accent3 12" xfId="901"/>
    <cellStyle name="20% - Accent3 13" xfId="902"/>
    <cellStyle name="20% - Accent3 14" xfId="903"/>
    <cellStyle name="20% - Accent3 2" xfId="19"/>
    <cellStyle name="20% - Accent3 2 2" xfId="20"/>
    <cellStyle name="20% - Accent3 2 2 2" xfId="21"/>
    <cellStyle name="20% - Accent3 2 3" xfId="22"/>
    <cellStyle name="20% - Accent3 2 4" xfId="904"/>
    <cellStyle name="20% - Accent3 2 5" xfId="905"/>
    <cellStyle name="20% - Accent3 3" xfId="23"/>
    <cellStyle name="20% - Accent3 3 2" xfId="24"/>
    <cellStyle name="20% - Accent3 3 2 2" xfId="906"/>
    <cellStyle name="20% - Accent3 3 2 3" xfId="907"/>
    <cellStyle name="20% - Accent3 3 2 4" xfId="908"/>
    <cellStyle name="20% - Accent3 3 2 5" xfId="909"/>
    <cellStyle name="20% - Accent3 3 3" xfId="910"/>
    <cellStyle name="20% - Accent3 3 4" xfId="911"/>
    <cellStyle name="20% - Accent3 3 5" xfId="912"/>
    <cellStyle name="20% - Accent3 3 6" xfId="913"/>
    <cellStyle name="20% - Accent3 3 6 2" xfId="914"/>
    <cellStyle name="20% - Accent3 3 7" xfId="915"/>
    <cellStyle name="20% - Accent3 4" xfId="916"/>
    <cellStyle name="20% - Accent3 4 2" xfId="917"/>
    <cellStyle name="20% - Accent3 4 2 2" xfId="918"/>
    <cellStyle name="20% - Accent3 4 3" xfId="919"/>
    <cellStyle name="20% - Accent3 4 4" xfId="920"/>
    <cellStyle name="20% - Accent3 4 5" xfId="921"/>
    <cellStyle name="20% - Accent3 4 5 2" xfId="922"/>
    <cellStyle name="20% - Accent3 4 6" xfId="923"/>
    <cellStyle name="20% - Accent3 5" xfId="924"/>
    <cellStyle name="20% - Accent3 5 2" xfId="925"/>
    <cellStyle name="20% - Accent3 5 3" xfId="926"/>
    <cellStyle name="20% - Accent3 6" xfId="927"/>
    <cellStyle name="20% - Accent3 6 2" xfId="928"/>
    <cellStyle name="20% - Accent3 7" xfId="929"/>
    <cellStyle name="20% - Accent3 7 2" xfId="930"/>
    <cellStyle name="20% - Accent3 8" xfId="931"/>
    <cellStyle name="20% - Accent3 8 2" xfId="932"/>
    <cellStyle name="20% - Accent3 9" xfId="933"/>
    <cellStyle name="20% - Accent3 9 2" xfId="934"/>
    <cellStyle name="20% - Accent4" xfId="776" builtinId="42" customBuiltin="1"/>
    <cellStyle name="20% - Accent4 10" xfId="935"/>
    <cellStyle name="20% - Accent4 11" xfId="936"/>
    <cellStyle name="20% - Accent4 12" xfId="937"/>
    <cellStyle name="20% - Accent4 13" xfId="938"/>
    <cellStyle name="20% - Accent4 14" xfId="939"/>
    <cellStyle name="20% - Accent4 2" xfId="25"/>
    <cellStyle name="20% - Accent4 2 2" xfId="26"/>
    <cellStyle name="20% - Accent4 2 2 2" xfId="27"/>
    <cellStyle name="20% - Accent4 2 3" xfId="28"/>
    <cellStyle name="20% - Accent4 2 4" xfId="940"/>
    <cellStyle name="20% - Accent4 2 5" xfId="941"/>
    <cellStyle name="20% - Accent4 3" xfId="29"/>
    <cellStyle name="20% - Accent4 3 2" xfId="30"/>
    <cellStyle name="20% - Accent4 3 2 2" xfId="942"/>
    <cellStyle name="20% - Accent4 3 2 3" xfId="943"/>
    <cellStyle name="20% - Accent4 3 2 4" xfId="944"/>
    <cellStyle name="20% - Accent4 3 2 5" xfId="945"/>
    <cellStyle name="20% - Accent4 3 3" xfId="946"/>
    <cellStyle name="20% - Accent4 3 4" xfId="947"/>
    <cellStyle name="20% - Accent4 3 5" xfId="948"/>
    <cellStyle name="20% - Accent4 3 6" xfId="949"/>
    <cellStyle name="20% - Accent4 3 6 2" xfId="950"/>
    <cellStyle name="20% - Accent4 3 7" xfId="951"/>
    <cellStyle name="20% - Accent4 4" xfId="952"/>
    <cellStyle name="20% - Accent4 4 2" xfId="953"/>
    <cellStyle name="20% - Accent4 4 2 2" xfId="954"/>
    <cellStyle name="20% - Accent4 4 3" xfId="955"/>
    <cellStyle name="20% - Accent4 4 4" xfId="956"/>
    <cellStyle name="20% - Accent4 4 5" xfId="957"/>
    <cellStyle name="20% - Accent4 4 5 2" xfId="958"/>
    <cellStyle name="20% - Accent4 4 6" xfId="959"/>
    <cellStyle name="20% - Accent4 5" xfId="960"/>
    <cellStyle name="20% - Accent4 5 2" xfId="961"/>
    <cellStyle name="20% - Accent4 5 3" xfId="962"/>
    <cellStyle name="20% - Accent4 6" xfId="963"/>
    <cellStyle name="20% - Accent4 6 2" xfId="964"/>
    <cellStyle name="20% - Accent4 7" xfId="965"/>
    <cellStyle name="20% - Accent4 7 2" xfId="966"/>
    <cellStyle name="20% - Accent4 8" xfId="967"/>
    <cellStyle name="20% - Accent4 8 2" xfId="968"/>
    <cellStyle name="20% - Accent4 9" xfId="969"/>
    <cellStyle name="20% - Accent4 9 2" xfId="970"/>
    <cellStyle name="20% - Accent5" xfId="780" builtinId="46" customBuiltin="1"/>
    <cellStyle name="20% - Accent5 10" xfId="971"/>
    <cellStyle name="20% - Accent5 11" xfId="972"/>
    <cellStyle name="20% - Accent5 12" xfId="973"/>
    <cellStyle name="20% - Accent5 13" xfId="974"/>
    <cellStyle name="20% - Accent5 14" xfId="975"/>
    <cellStyle name="20% - Accent5 2" xfId="31"/>
    <cellStyle name="20% - Accent5 2 2" xfId="32"/>
    <cellStyle name="20% - Accent5 2 2 2" xfId="33"/>
    <cellStyle name="20% - Accent5 2 3" xfId="34"/>
    <cellStyle name="20% - Accent5 2 4" xfId="976"/>
    <cellStyle name="20% - Accent5 2 5" xfId="977"/>
    <cellStyle name="20% - Accent5 3" xfId="35"/>
    <cellStyle name="20% - Accent5 3 2" xfId="36"/>
    <cellStyle name="20% - Accent5 3 2 2" xfId="978"/>
    <cellStyle name="20% - Accent5 3 2 3" xfId="979"/>
    <cellStyle name="20% - Accent5 3 2 4" xfId="980"/>
    <cellStyle name="20% - Accent5 3 2 5" xfId="981"/>
    <cellStyle name="20% - Accent5 3 3" xfId="982"/>
    <cellStyle name="20% - Accent5 3 4" xfId="983"/>
    <cellStyle name="20% - Accent5 3 5" xfId="984"/>
    <cellStyle name="20% - Accent5 3 6" xfId="985"/>
    <cellStyle name="20% - Accent5 3 6 2" xfId="986"/>
    <cellStyle name="20% - Accent5 3 7" xfId="987"/>
    <cellStyle name="20% - Accent5 4" xfId="988"/>
    <cellStyle name="20% - Accent5 4 2" xfId="989"/>
    <cellStyle name="20% - Accent5 4 2 2" xfId="990"/>
    <cellStyle name="20% - Accent5 4 3" xfId="991"/>
    <cellStyle name="20% - Accent5 4 4" xfId="992"/>
    <cellStyle name="20% - Accent5 4 5" xfId="993"/>
    <cellStyle name="20% - Accent5 4 5 2" xfId="994"/>
    <cellStyle name="20% - Accent5 4 6" xfId="995"/>
    <cellStyle name="20% - Accent5 5" xfId="996"/>
    <cellStyle name="20% - Accent5 5 2" xfId="997"/>
    <cellStyle name="20% - Accent5 5 3" xfId="998"/>
    <cellStyle name="20% - Accent5 6" xfId="999"/>
    <cellStyle name="20% - Accent5 6 2" xfId="1000"/>
    <cellStyle name="20% - Accent5 7" xfId="1001"/>
    <cellStyle name="20% - Accent5 7 2" xfId="1002"/>
    <cellStyle name="20% - Accent5 8" xfId="1003"/>
    <cellStyle name="20% - Accent5 8 2" xfId="1004"/>
    <cellStyle name="20% - Accent5 9" xfId="1005"/>
    <cellStyle name="20% - Accent5 9 2" xfId="1006"/>
    <cellStyle name="20% - Accent6" xfId="784" builtinId="50" customBuiltin="1"/>
    <cellStyle name="20% - Accent6 10" xfId="1007"/>
    <cellStyle name="20% - Accent6 11" xfId="1008"/>
    <cellStyle name="20% - Accent6 12" xfId="1009"/>
    <cellStyle name="20% - Accent6 13" xfId="1010"/>
    <cellStyle name="20% - Accent6 14" xfId="1011"/>
    <cellStyle name="20% - Accent6 2" xfId="37"/>
    <cellStyle name="20% - Accent6 2 2" xfId="38"/>
    <cellStyle name="20% - Accent6 2 2 2" xfId="39"/>
    <cellStyle name="20% - Accent6 2 3" xfId="40"/>
    <cellStyle name="20% - Accent6 2 4" xfId="1012"/>
    <cellStyle name="20% - Accent6 2 5" xfId="1013"/>
    <cellStyle name="20% - Accent6 3" xfId="41"/>
    <cellStyle name="20% - Accent6 3 2" xfId="42"/>
    <cellStyle name="20% - Accent6 3 2 2" xfId="1014"/>
    <cellStyle name="20% - Accent6 3 2 3" xfId="1015"/>
    <cellStyle name="20% - Accent6 3 2 4" xfId="1016"/>
    <cellStyle name="20% - Accent6 3 2 5" xfId="1017"/>
    <cellStyle name="20% - Accent6 3 3" xfId="1018"/>
    <cellStyle name="20% - Accent6 3 4" xfId="1019"/>
    <cellStyle name="20% - Accent6 3 5" xfId="1020"/>
    <cellStyle name="20% - Accent6 3 6" xfId="1021"/>
    <cellStyle name="20% - Accent6 3 6 2" xfId="1022"/>
    <cellStyle name="20% - Accent6 3 7" xfId="1023"/>
    <cellStyle name="20% - Accent6 4" xfId="1024"/>
    <cellStyle name="20% - Accent6 4 2" xfId="1025"/>
    <cellStyle name="20% - Accent6 4 2 2" xfId="1026"/>
    <cellStyle name="20% - Accent6 4 3" xfId="1027"/>
    <cellStyle name="20% - Accent6 4 4" xfId="1028"/>
    <cellStyle name="20% - Accent6 4 5" xfId="1029"/>
    <cellStyle name="20% - Accent6 4 5 2" xfId="1030"/>
    <cellStyle name="20% - Accent6 4 6" xfId="1031"/>
    <cellStyle name="20% - Accent6 5" xfId="1032"/>
    <cellStyle name="20% - Accent6 5 2" xfId="1033"/>
    <cellStyle name="20% - Accent6 5 3" xfId="1034"/>
    <cellStyle name="20% - Accent6 6" xfId="1035"/>
    <cellStyle name="20% - Accent6 6 2" xfId="1036"/>
    <cellStyle name="20% - Accent6 7" xfId="1037"/>
    <cellStyle name="20% - Accent6 7 2" xfId="1038"/>
    <cellStyle name="20% - Accent6 8" xfId="1039"/>
    <cellStyle name="20% - Accent6 8 2" xfId="1040"/>
    <cellStyle name="20% - Accent6 9" xfId="1041"/>
    <cellStyle name="20% - Accent6 9 2" xfId="1042"/>
    <cellStyle name="40% - Accent1" xfId="721" builtinId="31" customBuiltin="1"/>
    <cellStyle name="40% - Accent1 10" xfId="1043"/>
    <cellStyle name="40% - Accent1 11" xfId="1044"/>
    <cellStyle name="40% - Accent1 12" xfId="1045"/>
    <cellStyle name="40% - Accent1 13" xfId="1046"/>
    <cellStyle name="40% - Accent1 14" xfId="1047"/>
    <cellStyle name="40% - Accent1 2" xfId="43"/>
    <cellStyle name="40% - Accent1 2 2" xfId="44"/>
    <cellStyle name="40% - Accent1 2 2 2" xfId="45"/>
    <cellStyle name="40% - Accent1 2 3" xfId="46"/>
    <cellStyle name="40% - Accent1 2 4" xfId="1048"/>
    <cellStyle name="40% - Accent1 2 5" xfId="1049"/>
    <cellStyle name="40% - Accent1 3" xfId="47"/>
    <cellStyle name="40% - Accent1 3 2" xfId="48"/>
    <cellStyle name="40% - Accent1 3 2 2" xfId="1050"/>
    <cellStyle name="40% - Accent1 3 2 3" xfId="1051"/>
    <cellStyle name="40% - Accent1 3 2 4" xfId="1052"/>
    <cellStyle name="40% - Accent1 3 2 5" xfId="1053"/>
    <cellStyle name="40% - Accent1 3 3" xfId="1054"/>
    <cellStyle name="40% - Accent1 3 4" xfId="1055"/>
    <cellStyle name="40% - Accent1 3 5" xfId="1056"/>
    <cellStyle name="40% - Accent1 3 6" xfId="1057"/>
    <cellStyle name="40% - Accent1 3 6 2" xfId="1058"/>
    <cellStyle name="40% - Accent1 3 7" xfId="1059"/>
    <cellStyle name="40% - Accent1 4" xfId="1060"/>
    <cellStyle name="40% - Accent1 4 2" xfId="1061"/>
    <cellStyle name="40% - Accent1 4 2 2" xfId="1062"/>
    <cellStyle name="40% - Accent1 4 3" xfId="1063"/>
    <cellStyle name="40% - Accent1 4 4" xfId="1064"/>
    <cellStyle name="40% - Accent1 4 5" xfId="1065"/>
    <cellStyle name="40% - Accent1 4 5 2" xfId="1066"/>
    <cellStyle name="40% - Accent1 4 6" xfId="1067"/>
    <cellStyle name="40% - Accent1 5" xfId="1068"/>
    <cellStyle name="40% - Accent1 5 2" xfId="1069"/>
    <cellStyle name="40% - Accent1 5 3" xfId="1070"/>
    <cellStyle name="40% - Accent1 6" xfId="1071"/>
    <cellStyle name="40% - Accent1 6 2" xfId="1072"/>
    <cellStyle name="40% - Accent1 7" xfId="1073"/>
    <cellStyle name="40% - Accent1 7 2" xfId="1074"/>
    <cellStyle name="40% - Accent1 8" xfId="1075"/>
    <cellStyle name="40% - Accent1 8 2" xfId="1076"/>
    <cellStyle name="40% - Accent1 9" xfId="1077"/>
    <cellStyle name="40% - Accent1 9 2" xfId="1078"/>
    <cellStyle name="40% - Accent2" xfId="719" builtinId="35" customBuiltin="1"/>
    <cellStyle name="40% - Accent2 10" xfId="1079"/>
    <cellStyle name="40% - Accent2 11" xfId="1080"/>
    <cellStyle name="40% - Accent2 12" xfId="1081"/>
    <cellStyle name="40% - Accent2 13" xfId="1082"/>
    <cellStyle name="40% - Accent2 14" xfId="1083"/>
    <cellStyle name="40% - Accent2 2" xfId="49"/>
    <cellStyle name="40% - Accent2 2 2" xfId="50"/>
    <cellStyle name="40% - Accent2 2 2 2" xfId="51"/>
    <cellStyle name="40% - Accent2 2 3" xfId="52"/>
    <cellStyle name="40% - Accent2 2 4" xfId="1084"/>
    <cellStyle name="40% - Accent2 2 5" xfId="1085"/>
    <cellStyle name="40% - Accent2 3" xfId="53"/>
    <cellStyle name="40% - Accent2 3 2" xfId="54"/>
    <cellStyle name="40% - Accent2 3 2 2" xfId="1086"/>
    <cellStyle name="40% - Accent2 3 2 3" xfId="1087"/>
    <cellStyle name="40% - Accent2 3 2 4" xfId="1088"/>
    <cellStyle name="40% - Accent2 3 2 5" xfId="1089"/>
    <cellStyle name="40% - Accent2 3 3" xfId="1090"/>
    <cellStyle name="40% - Accent2 3 4" xfId="1091"/>
    <cellStyle name="40% - Accent2 3 5" xfId="1092"/>
    <cellStyle name="40% - Accent2 3 6" xfId="1093"/>
    <cellStyle name="40% - Accent2 3 6 2" xfId="1094"/>
    <cellStyle name="40% - Accent2 3 7" xfId="1095"/>
    <cellStyle name="40% - Accent2 4" xfId="1096"/>
    <cellStyle name="40% - Accent2 4 2" xfId="1097"/>
    <cellStyle name="40% - Accent2 4 2 2" xfId="1098"/>
    <cellStyle name="40% - Accent2 4 3" xfId="1099"/>
    <cellStyle name="40% - Accent2 4 4" xfId="1100"/>
    <cellStyle name="40% - Accent2 4 5" xfId="1101"/>
    <cellStyle name="40% - Accent2 4 5 2" xfId="1102"/>
    <cellStyle name="40% - Accent2 4 6" xfId="1103"/>
    <cellStyle name="40% - Accent2 5" xfId="1104"/>
    <cellStyle name="40% - Accent2 5 2" xfId="1105"/>
    <cellStyle name="40% - Accent2 5 3" xfId="1106"/>
    <cellStyle name="40% - Accent2 6" xfId="1107"/>
    <cellStyle name="40% - Accent2 6 2" xfId="1108"/>
    <cellStyle name="40% - Accent2 7" xfId="1109"/>
    <cellStyle name="40% - Accent2 7 2" xfId="1110"/>
    <cellStyle name="40% - Accent2 8" xfId="1111"/>
    <cellStyle name="40% - Accent2 8 2" xfId="1112"/>
    <cellStyle name="40% - Accent2 9" xfId="1113"/>
    <cellStyle name="40% - Accent2 9 2" xfId="1114"/>
    <cellStyle name="40% - Accent3" xfId="773" builtinId="39" customBuiltin="1"/>
    <cellStyle name="40% - Accent3 10" xfId="1115"/>
    <cellStyle name="40% - Accent3 11" xfId="1116"/>
    <cellStyle name="40% - Accent3 12" xfId="1117"/>
    <cellStyle name="40% - Accent3 13" xfId="1118"/>
    <cellStyle name="40% - Accent3 14" xfId="1119"/>
    <cellStyle name="40% - Accent3 2" xfId="55"/>
    <cellStyle name="40% - Accent3 2 2" xfId="56"/>
    <cellStyle name="40% - Accent3 2 2 2" xfId="57"/>
    <cellStyle name="40% - Accent3 2 3" xfId="58"/>
    <cellStyle name="40% - Accent3 2 4" xfId="1120"/>
    <cellStyle name="40% - Accent3 2 5" xfId="1121"/>
    <cellStyle name="40% - Accent3 3" xfId="59"/>
    <cellStyle name="40% - Accent3 3 2" xfId="60"/>
    <cellStyle name="40% - Accent3 3 2 2" xfId="1122"/>
    <cellStyle name="40% - Accent3 3 2 3" xfId="1123"/>
    <cellStyle name="40% - Accent3 3 2 4" xfId="1124"/>
    <cellStyle name="40% - Accent3 3 2 5" xfId="1125"/>
    <cellStyle name="40% - Accent3 3 3" xfId="1126"/>
    <cellStyle name="40% - Accent3 3 4" xfId="1127"/>
    <cellStyle name="40% - Accent3 3 5" xfId="1128"/>
    <cellStyle name="40% - Accent3 3 6" xfId="1129"/>
    <cellStyle name="40% - Accent3 3 6 2" xfId="1130"/>
    <cellStyle name="40% - Accent3 3 7" xfId="1131"/>
    <cellStyle name="40% - Accent3 4" xfId="1132"/>
    <cellStyle name="40% - Accent3 4 2" xfId="1133"/>
    <cellStyle name="40% - Accent3 4 2 2" xfId="1134"/>
    <cellStyle name="40% - Accent3 4 3" xfId="1135"/>
    <cellStyle name="40% - Accent3 4 4" xfId="1136"/>
    <cellStyle name="40% - Accent3 4 5" xfId="1137"/>
    <cellStyle name="40% - Accent3 4 5 2" xfId="1138"/>
    <cellStyle name="40% - Accent3 4 6" xfId="1139"/>
    <cellStyle name="40% - Accent3 5" xfId="1140"/>
    <cellStyle name="40% - Accent3 5 2" xfId="1141"/>
    <cellStyle name="40% - Accent3 5 3" xfId="1142"/>
    <cellStyle name="40% - Accent3 6" xfId="1143"/>
    <cellStyle name="40% - Accent3 6 2" xfId="1144"/>
    <cellStyle name="40% - Accent3 7" xfId="1145"/>
    <cellStyle name="40% - Accent3 7 2" xfId="1146"/>
    <cellStyle name="40% - Accent3 8" xfId="1147"/>
    <cellStyle name="40% - Accent3 8 2" xfId="1148"/>
    <cellStyle name="40% - Accent3 9" xfId="1149"/>
    <cellStyle name="40% - Accent3 9 2" xfId="1150"/>
    <cellStyle name="40% - Accent4" xfId="777" builtinId="43" customBuiltin="1"/>
    <cellStyle name="40% - Accent4 10" xfId="1151"/>
    <cellStyle name="40% - Accent4 11" xfId="1152"/>
    <cellStyle name="40% - Accent4 12" xfId="1153"/>
    <cellStyle name="40% - Accent4 13" xfId="1154"/>
    <cellStyle name="40% - Accent4 14" xfId="1155"/>
    <cellStyle name="40% - Accent4 2" xfId="61"/>
    <cellStyle name="40% - Accent4 2 2" xfId="62"/>
    <cellStyle name="40% - Accent4 2 2 2" xfId="63"/>
    <cellStyle name="40% - Accent4 2 3" xfId="64"/>
    <cellStyle name="40% - Accent4 2 4" xfId="1156"/>
    <cellStyle name="40% - Accent4 2 5" xfId="1157"/>
    <cellStyle name="40% - Accent4 3" xfId="65"/>
    <cellStyle name="40% - Accent4 3 2" xfId="66"/>
    <cellStyle name="40% - Accent4 3 2 2" xfId="1158"/>
    <cellStyle name="40% - Accent4 3 2 3" xfId="1159"/>
    <cellStyle name="40% - Accent4 3 2 4" xfId="1160"/>
    <cellStyle name="40% - Accent4 3 2 5" xfId="1161"/>
    <cellStyle name="40% - Accent4 3 3" xfId="1162"/>
    <cellStyle name="40% - Accent4 3 4" xfId="1163"/>
    <cellStyle name="40% - Accent4 3 5" xfId="1164"/>
    <cellStyle name="40% - Accent4 3 6" xfId="1165"/>
    <cellStyle name="40% - Accent4 3 6 2" xfId="1166"/>
    <cellStyle name="40% - Accent4 3 7" xfId="1167"/>
    <cellStyle name="40% - Accent4 4" xfId="1168"/>
    <cellStyle name="40% - Accent4 4 2" xfId="1169"/>
    <cellStyle name="40% - Accent4 4 2 2" xfId="1170"/>
    <cellStyle name="40% - Accent4 4 3" xfId="1171"/>
    <cellStyle name="40% - Accent4 4 4" xfId="1172"/>
    <cellStyle name="40% - Accent4 4 5" xfId="1173"/>
    <cellStyle name="40% - Accent4 4 5 2" xfId="1174"/>
    <cellStyle name="40% - Accent4 4 6" xfId="1175"/>
    <cellStyle name="40% - Accent4 5" xfId="1176"/>
    <cellStyle name="40% - Accent4 5 2" xfId="1177"/>
    <cellStyle name="40% - Accent4 5 3" xfId="1178"/>
    <cellStyle name="40% - Accent4 6" xfId="1179"/>
    <cellStyle name="40% - Accent4 6 2" xfId="1180"/>
    <cellStyle name="40% - Accent4 7" xfId="1181"/>
    <cellStyle name="40% - Accent4 7 2" xfId="1182"/>
    <cellStyle name="40% - Accent4 8" xfId="1183"/>
    <cellStyle name="40% - Accent4 8 2" xfId="1184"/>
    <cellStyle name="40% - Accent4 9" xfId="1185"/>
    <cellStyle name="40% - Accent4 9 2" xfId="1186"/>
    <cellStyle name="40% - Accent5" xfId="781" builtinId="47" customBuiltin="1"/>
    <cellStyle name="40% - Accent5 10" xfId="1187"/>
    <cellStyle name="40% - Accent5 11" xfId="1188"/>
    <cellStyle name="40% - Accent5 12" xfId="1189"/>
    <cellStyle name="40% - Accent5 13" xfId="1190"/>
    <cellStyle name="40% - Accent5 14" xfId="1191"/>
    <cellStyle name="40% - Accent5 2" xfId="67"/>
    <cellStyle name="40% - Accent5 2 2" xfId="68"/>
    <cellStyle name="40% - Accent5 2 2 2" xfId="69"/>
    <cellStyle name="40% - Accent5 2 3" xfId="70"/>
    <cellStyle name="40% - Accent5 2 4" xfId="1192"/>
    <cellStyle name="40% - Accent5 2 5" xfId="1193"/>
    <cellStyle name="40% - Accent5 3" xfId="71"/>
    <cellStyle name="40% - Accent5 3 2" xfId="72"/>
    <cellStyle name="40% - Accent5 3 2 2" xfId="1194"/>
    <cellStyle name="40% - Accent5 3 2 3" xfId="1195"/>
    <cellStyle name="40% - Accent5 3 2 4" xfId="1196"/>
    <cellStyle name="40% - Accent5 3 2 5" xfId="1197"/>
    <cellStyle name="40% - Accent5 3 3" xfId="1198"/>
    <cellStyle name="40% - Accent5 3 4" xfId="1199"/>
    <cellStyle name="40% - Accent5 3 5" xfId="1200"/>
    <cellStyle name="40% - Accent5 3 6" xfId="1201"/>
    <cellStyle name="40% - Accent5 3 6 2" xfId="1202"/>
    <cellStyle name="40% - Accent5 3 7" xfId="1203"/>
    <cellStyle name="40% - Accent5 4" xfId="1204"/>
    <cellStyle name="40% - Accent5 4 2" xfId="1205"/>
    <cellStyle name="40% - Accent5 4 2 2" xfId="1206"/>
    <cellStyle name="40% - Accent5 4 3" xfId="1207"/>
    <cellStyle name="40% - Accent5 4 4" xfId="1208"/>
    <cellStyle name="40% - Accent5 4 5" xfId="1209"/>
    <cellStyle name="40% - Accent5 4 5 2" xfId="1210"/>
    <cellStyle name="40% - Accent5 4 6" xfId="1211"/>
    <cellStyle name="40% - Accent5 5" xfId="1212"/>
    <cellStyle name="40% - Accent5 5 2" xfId="1213"/>
    <cellStyle name="40% - Accent5 5 3" xfId="1214"/>
    <cellStyle name="40% - Accent5 6" xfId="1215"/>
    <cellStyle name="40% - Accent5 6 2" xfId="1216"/>
    <cellStyle name="40% - Accent5 7" xfId="1217"/>
    <cellStyle name="40% - Accent5 7 2" xfId="1218"/>
    <cellStyle name="40% - Accent5 8" xfId="1219"/>
    <cellStyle name="40% - Accent5 8 2" xfId="1220"/>
    <cellStyle name="40% - Accent5 9" xfId="1221"/>
    <cellStyle name="40% - Accent5 9 2" xfId="1222"/>
    <cellStyle name="40% - Accent6" xfId="785" builtinId="51" customBuiltin="1"/>
    <cellStyle name="40% - Accent6 10" xfId="1223"/>
    <cellStyle name="40% - Accent6 11" xfId="1224"/>
    <cellStyle name="40% - Accent6 12" xfId="1225"/>
    <cellStyle name="40% - Accent6 13" xfId="1226"/>
    <cellStyle name="40% - Accent6 14" xfId="1227"/>
    <cellStyle name="40% - Accent6 2" xfId="73"/>
    <cellStyle name="40% - Accent6 2 2" xfId="74"/>
    <cellStyle name="40% - Accent6 2 2 2" xfId="75"/>
    <cellStyle name="40% - Accent6 2 3" xfId="76"/>
    <cellStyle name="40% - Accent6 2 4" xfId="1228"/>
    <cellStyle name="40% - Accent6 2 5" xfId="1229"/>
    <cellStyle name="40% - Accent6 3" xfId="77"/>
    <cellStyle name="40% - Accent6 3 2" xfId="78"/>
    <cellStyle name="40% - Accent6 3 2 2" xfId="1230"/>
    <cellStyle name="40% - Accent6 3 2 3" xfId="1231"/>
    <cellStyle name="40% - Accent6 3 2 4" xfId="1232"/>
    <cellStyle name="40% - Accent6 3 2 5" xfId="1233"/>
    <cellStyle name="40% - Accent6 3 3" xfId="1234"/>
    <cellStyle name="40% - Accent6 3 4" xfId="1235"/>
    <cellStyle name="40% - Accent6 3 5" xfId="1236"/>
    <cellStyle name="40% - Accent6 3 6" xfId="1237"/>
    <cellStyle name="40% - Accent6 3 6 2" xfId="1238"/>
    <cellStyle name="40% - Accent6 3 7" xfId="1239"/>
    <cellStyle name="40% - Accent6 4" xfId="1240"/>
    <cellStyle name="40% - Accent6 4 2" xfId="1241"/>
    <cellStyle name="40% - Accent6 4 2 2" xfId="1242"/>
    <cellStyle name="40% - Accent6 4 3" xfId="1243"/>
    <cellStyle name="40% - Accent6 4 4" xfId="1244"/>
    <cellStyle name="40% - Accent6 4 5" xfId="1245"/>
    <cellStyle name="40% - Accent6 4 5 2" xfId="1246"/>
    <cellStyle name="40% - Accent6 4 6" xfId="1247"/>
    <cellStyle name="40% - Accent6 5" xfId="1248"/>
    <cellStyle name="40% - Accent6 5 2" xfId="1249"/>
    <cellStyle name="40% - Accent6 5 3" xfId="1250"/>
    <cellStyle name="40% - Accent6 6" xfId="1251"/>
    <cellStyle name="40% - Accent6 6 2" xfId="1252"/>
    <cellStyle name="40% - Accent6 7" xfId="1253"/>
    <cellStyle name="40% - Accent6 7 2" xfId="1254"/>
    <cellStyle name="40% - Accent6 8" xfId="1255"/>
    <cellStyle name="40% - Accent6 8 2" xfId="1256"/>
    <cellStyle name="40% - Accent6 9" xfId="1257"/>
    <cellStyle name="40% - Accent6 9 2" xfId="1258"/>
    <cellStyle name="60% - Accent1" xfId="677" builtinId="32" customBuiltin="1"/>
    <cellStyle name="60% - Accent1 2" xfId="79"/>
    <cellStyle name="60% - Accent1 2 2" xfId="1259"/>
    <cellStyle name="60% - Accent1 3" xfId="1260"/>
    <cellStyle name="60% - Accent1 4" xfId="1261"/>
    <cellStyle name="60% - Accent2" xfId="770" builtinId="36" customBuiltin="1"/>
    <cellStyle name="60% - Accent2 2" xfId="80"/>
    <cellStyle name="60% - Accent2 2 2" xfId="1262"/>
    <cellStyle name="60% - Accent2 3" xfId="1263"/>
    <cellStyle name="60% - Accent2 4" xfId="1264"/>
    <cellStyle name="60% - Accent3" xfId="774" builtinId="40" customBuiltin="1"/>
    <cellStyle name="60% - Accent3 2" xfId="81"/>
    <cellStyle name="60% - Accent3 2 2" xfId="1265"/>
    <cellStyle name="60% - Accent3 3" xfId="1266"/>
    <cellStyle name="60% - Accent3 4" xfId="1267"/>
    <cellStyle name="60% - Accent4" xfId="778" builtinId="44" customBuiltin="1"/>
    <cellStyle name="60% - Accent4 2" xfId="82"/>
    <cellStyle name="60% - Accent4 2 2" xfId="1268"/>
    <cellStyle name="60% - Accent4 3" xfId="1269"/>
    <cellStyle name="60% - Accent4 4" xfId="1270"/>
    <cellStyle name="60% - Accent5" xfId="782" builtinId="48" customBuiltin="1"/>
    <cellStyle name="60% - Accent5 2" xfId="83"/>
    <cellStyle name="60% - Accent5 2 2" xfId="1271"/>
    <cellStyle name="60% - Accent5 3" xfId="1272"/>
    <cellStyle name="60% - Accent5 4" xfId="1273"/>
    <cellStyle name="60% - Accent6" xfId="786" builtinId="52" customBuiltin="1"/>
    <cellStyle name="60% - Accent6 2" xfId="84"/>
    <cellStyle name="60% - Accent6 2 2" xfId="1274"/>
    <cellStyle name="60% - Accent6 3" xfId="1275"/>
    <cellStyle name="60% - Accent6 4" xfId="1276"/>
    <cellStyle name="a125body" xfId="85"/>
    <cellStyle name="a125body 2" xfId="597"/>
    <cellStyle name="a125body 3" xfId="659"/>
    <cellStyle name="a125body 4" xfId="639"/>
    <cellStyle name="a125body 5" xfId="684"/>
    <cellStyle name="a125body 6" xfId="733"/>
    <cellStyle name="a125body 7" xfId="608"/>
    <cellStyle name="a125body 8" xfId="654"/>
    <cellStyle name="a125body 9" xfId="1277"/>
    <cellStyle name="Accent1" xfId="662" builtinId="29" customBuiltin="1"/>
    <cellStyle name="Accent1 2" xfId="86"/>
    <cellStyle name="Accent1 2 2" xfId="1278"/>
    <cellStyle name="Accent1 3" xfId="1279"/>
    <cellStyle name="Accent1 4" xfId="1280"/>
    <cellStyle name="Accent2" xfId="767" builtinId="33" customBuiltin="1"/>
    <cellStyle name="Accent2 2" xfId="87"/>
    <cellStyle name="Accent2 2 2" xfId="1281"/>
    <cellStyle name="Accent2 3" xfId="1282"/>
    <cellStyle name="Accent2 4" xfId="1283"/>
    <cellStyle name="Accent3" xfId="771" builtinId="37" customBuiltin="1"/>
    <cellStyle name="Accent3 2" xfId="88"/>
    <cellStyle name="Accent3 2 2" xfId="1284"/>
    <cellStyle name="Accent3 3" xfId="1285"/>
    <cellStyle name="Accent3 4" xfId="1286"/>
    <cellStyle name="Accent4" xfId="775" builtinId="41" customBuiltin="1"/>
    <cellStyle name="Accent4 2" xfId="89"/>
    <cellStyle name="Accent4 2 2" xfId="1287"/>
    <cellStyle name="Accent4 3" xfId="1288"/>
    <cellStyle name="Accent4 4" xfId="1289"/>
    <cellStyle name="Accent5" xfId="779" builtinId="45" customBuiltin="1"/>
    <cellStyle name="Accent5 2" xfId="90"/>
    <cellStyle name="Accent5 2 2" xfId="1290"/>
    <cellStyle name="Accent5 3" xfId="1291"/>
    <cellStyle name="Accent5 4" xfId="1292"/>
    <cellStyle name="Accent6" xfId="783" builtinId="49" customBuiltin="1"/>
    <cellStyle name="Accent6 2" xfId="91"/>
    <cellStyle name="Accent6 2 2" xfId="1293"/>
    <cellStyle name="Accent6 3" xfId="1294"/>
    <cellStyle name="Accent6 4" xfId="1295"/>
    <cellStyle name="Activity" xfId="92"/>
    <cellStyle name="Activity 2" xfId="730"/>
    <cellStyle name="Activity 3" xfId="618"/>
    <cellStyle name="Activity 4" xfId="613"/>
    <cellStyle name="Activity 5" xfId="731"/>
    <cellStyle name="Activity 6" xfId="723"/>
    <cellStyle name="Activity 7" xfId="652"/>
    <cellStyle name="Activity 8" xfId="686"/>
    <cellStyle name="Activity 9" xfId="1296"/>
    <cellStyle name="Actual Date" xfId="93"/>
    <cellStyle name="Actual Date 2" xfId="1297"/>
    <cellStyle name="adjusted" xfId="1298"/>
    <cellStyle name="Assumption" xfId="94"/>
    <cellStyle name="Bad" xfId="628" builtinId="27" customBuiltin="1"/>
    <cellStyle name="Bad 2" xfId="95"/>
    <cellStyle name="Bad 2 2" xfId="1299"/>
    <cellStyle name="Bad 3" xfId="1300"/>
    <cellStyle name="Bad 4" xfId="1301"/>
    <cellStyle name="BegBal" xfId="96"/>
    <cellStyle name="BIM" xfId="97"/>
    <cellStyle name="Calculation" xfId="765" builtinId="22" customBuiltin="1"/>
    <cellStyle name="Calculation 2" xfId="98"/>
    <cellStyle name="Calculation 2 2" xfId="1302"/>
    <cellStyle name="Calculation 3" xfId="1303"/>
    <cellStyle name="Calculation 4" xfId="1304"/>
    <cellStyle name="Calculation in Model" xfId="99"/>
    <cellStyle name="Calculation in Model 2" xfId="701"/>
    <cellStyle name="Calculation in Model 3" xfId="606"/>
    <cellStyle name="Calculation in Model 4" xfId="713"/>
    <cellStyle name="Calculation in Model 5" xfId="603"/>
    <cellStyle name="Calculation in Model 6" xfId="742"/>
    <cellStyle name="Calculation in Model 7" xfId="648"/>
    <cellStyle name="Calculation in Model 8" xfId="724"/>
    <cellStyle name="Calculation in Model 9" xfId="1305"/>
    <cellStyle name="Check Cell" xfId="746" builtinId="23" customBuiltin="1"/>
    <cellStyle name="Check Cell 2" xfId="100"/>
    <cellStyle name="Check Cell 2 2" xfId="1306"/>
    <cellStyle name="Check Cell 3" xfId="1307"/>
    <cellStyle name="Check Cell 4" xfId="1308"/>
    <cellStyle name="ColLevel_" xfId="101"/>
    <cellStyle name="column1" xfId="102"/>
    <cellStyle name="column1 2" xfId="1309"/>
    <cellStyle name="column1 3" xfId="1310"/>
    <cellStyle name="column1 4" xfId="1311"/>
    <cellStyle name="column1 5" xfId="1312"/>
    <cellStyle name="Comma" xfId="2"/>
    <cellStyle name="Comma  - Style1" xfId="103"/>
    <cellStyle name="Comma  - Style1 2" xfId="1313"/>
    <cellStyle name="Comma  - Style2" xfId="104"/>
    <cellStyle name="Comma  - Style2 2" xfId="1314"/>
    <cellStyle name="Comma  - Style3" xfId="105"/>
    <cellStyle name="Comma  - Style3 2" xfId="1315"/>
    <cellStyle name="Comma  - Style4" xfId="106"/>
    <cellStyle name="Comma  - Style4 2" xfId="1316"/>
    <cellStyle name="Comma  - Style5" xfId="107"/>
    <cellStyle name="Comma  - Style5 2" xfId="1317"/>
    <cellStyle name="Comma  - Style6" xfId="108"/>
    <cellStyle name="Comma  - Style6 2" xfId="1318"/>
    <cellStyle name="Comma  - Style7" xfId="109"/>
    <cellStyle name="Comma  - Style7 2" xfId="1319"/>
    <cellStyle name="Comma  - Style8" xfId="110"/>
    <cellStyle name="Comma  - Style8 2" xfId="1320"/>
    <cellStyle name="Comma [0] 2" xfId="1321"/>
    <cellStyle name="Comma [2]" xfId="1322"/>
    <cellStyle name="Comma [2] 2" xfId="1323"/>
    <cellStyle name="Comma [2] 3" xfId="1324"/>
    <cellStyle name="Comma [2] 4" xfId="1325"/>
    <cellStyle name="Comma [2] 5" xfId="1326"/>
    <cellStyle name="Comma 0 [0]" xfId="1327"/>
    <cellStyle name="Comma 10" xfId="644"/>
    <cellStyle name="Comma 10 2" xfId="1328"/>
    <cellStyle name="Comma 10 2 2" xfId="1329"/>
    <cellStyle name="Comma 10 3" xfId="1330"/>
    <cellStyle name="Comma 11" xfId="671"/>
    <cellStyle name="Comma 11 2" xfId="1331"/>
    <cellStyle name="Comma 11 3" xfId="1332"/>
    <cellStyle name="Comma 11 4" xfId="1333"/>
    <cellStyle name="Comma 12" xfId="709"/>
    <cellStyle name="Comma 12 2" xfId="1334"/>
    <cellStyle name="Comma 13" xfId="698"/>
    <cellStyle name="Comma 13 2" xfId="1335"/>
    <cellStyle name="Comma 14" xfId="702"/>
    <cellStyle name="Comma 14 2" xfId="1336"/>
    <cellStyle name="Comma 15" xfId="629"/>
    <cellStyle name="Comma 15 2" xfId="1337"/>
    <cellStyle name="Comma 16" xfId="693"/>
    <cellStyle name="Comma 16 2" xfId="1338"/>
    <cellStyle name="Comma 17" xfId="651"/>
    <cellStyle name="Comma 17 2" xfId="1339"/>
    <cellStyle name="Comma 18" xfId="706"/>
    <cellStyle name="Comma 18 2" xfId="1340"/>
    <cellStyle name="Comma 19" xfId="710"/>
    <cellStyle name="Comma 19 2" xfId="1341"/>
    <cellStyle name="Comma 2" xfId="4"/>
    <cellStyle name="Comma 2 2" xfId="111"/>
    <cellStyle name="Comma 2 2 2" xfId="112"/>
    <cellStyle name="Comma 2 3" xfId="113"/>
    <cellStyle name="Comma 2 3 2" xfId="1342"/>
    <cellStyle name="Comma 2 3 2 2" xfId="1343"/>
    <cellStyle name="Comma 2 3 2 3" xfId="1344"/>
    <cellStyle name="Comma 2 3 3" xfId="1345"/>
    <cellStyle name="Comma 2 3 4" xfId="1346"/>
    <cellStyle name="Comma 2 3 5" xfId="1347"/>
    <cellStyle name="Comma 2 4" xfId="1348"/>
    <cellStyle name="Comma 2 4 2" xfId="1349"/>
    <cellStyle name="Comma 2 4 2 2" xfId="1350"/>
    <cellStyle name="Comma 2 4 2 3" xfId="1351"/>
    <cellStyle name="Comma 2 4 3" xfId="1352"/>
    <cellStyle name="Comma 2 4 4" xfId="1353"/>
    <cellStyle name="Comma 2 4 5" xfId="1354"/>
    <cellStyle name="Comma 2 5" xfId="1355"/>
    <cellStyle name="Comma 2 5 2" xfId="1356"/>
    <cellStyle name="Comma 2 5 2 2" xfId="1357"/>
    <cellStyle name="Comma 2 5 3" xfId="1358"/>
    <cellStyle name="Comma 2 5 4" xfId="1359"/>
    <cellStyle name="Comma 2 6" xfId="1360"/>
    <cellStyle name="Comma 20" xfId="616"/>
    <cellStyle name="Comma 20 2" xfId="1361"/>
    <cellStyle name="Comma 21" xfId="630"/>
    <cellStyle name="Comma 21 2" xfId="1362"/>
    <cellStyle name="Comma 22" xfId="621"/>
    <cellStyle name="Comma 22 2" xfId="1363"/>
    <cellStyle name="Comma 23" xfId="678"/>
    <cellStyle name="Comma 23 2" xfId="1364"/>
    <cellStyle name="Comma 24" xfId="703"/>
    <cellStyle name="Comma 24 2" xfId="1365"/>
    <cellStyle name="Comma 25" xfId="687"/>
    <cellStyle name="Comma 25 2" xfId="1366"/>
    <cellStyle name="Comma 26" xfId="680"/>
    <cellStyle name="Comma 26 2" xfId="1367"/>
    <cellStyle name="Comma 26 3" xfId="1368"/>
    <cellStyle name="Comma 27" xfId="793"/>
    <cellStyle name="Comma 27 2" xfId="1369"/>
    <cellStyle name="Comma 27 3" xfId="44025"/>
    <cellStyle name="Comma 28" xfId="1370"/>
    <cellStyle name="Comma 28 2" xfId="1371"/>
    <cellStyle name="Comma 29" xfId="1372"/>
    <cellStyle name="Comma 3" xfId="114"/>
    <cellStyle name="Comma 3 10" xfId="1373"/>
    <cellStyle name="Comma 3 2" xfId="115"/>
    <cellStyle name="Comma 3 2 10" xfId="1374"/>
    <cellStyle name="Comma 3 2 10 2" xfId="1375"/>
    <cellStyle name="Comma 3 2 10 2 2" xfId="1376"/>
    <cellStyle name="Comma 3 2 10 3" xfId="1377"/>
    <cellStyle name="Comma 3 2 10 3 2" xfId="1378"/>
    <cellStyle name="Comma 3 2 10 4" xfId="1379"/>
    <cellStyle name="Comma 3 2 10 4 2" xfId="1380"/>
    <cellStyle name="Comma 3 2 10 5" xfId="1381"/>
    <cellStyle name="Comma 3 2 10 6" xfId="1382"/>
    <cellStyle name="Comma 3 2 11" xfId="1383"/>
    <cellStyle name="Comma 3 2 11 2" xfId="1384"/>
    <cellStyle name="Comma 3 2 11 2 2" xfId="1385"/>
    <cellStyle name="Comma 3 2 11 3" xfId="1386"/>
    <cellStyle name="Comma 3 2 11 3 2" xfId="1387"/>
    <cellStyle name="Comma 3 2 11 4" xfId="1388"/>
    <cellStyle name="Comma 3 2 11 5" xfId="1389"/>
    <cellStyle name="Comma 3 2 12" xfId="1390"/>
    <cellStyle name="Comma 3 2 12 2" xfId="1391"/>
    <cellStyle name="Comma 3 2 13" xfId="1392"/>
    <cellStyle name="Comma 3 2 13 2" xfId="1393"/>
    <cellStyle name="Comma 3 2 14" xfId="1394"/>
    <cellStyle name="Comma 3 2 14 2" xfId="1395"/>
    <cellStyle name="Comma 3 2 15" xfId="1396"/>
    <cellStyle name="Comma 3 2 16" xfId="1397"/>
    <cellStyle name="Comma 3 2 17" xfId="1398"/>
    <cellStyle name="Comma 3 2 18" xfId="1399"/>
    <cellStyle name="Comma 3 2 2" xfId="116"/>
    <cellStyle name="Comma 3 2 2 10" xfId="1400"/>
    <cellStyle name="Comma 3 2 2 10 2" xfId="1401"/>
    <cellStyle name="Comma 3 2 2 11" xfId="1402"/>
    <cellStyle name="Comma 3 2 2 11 2" xfId="1403"/>
    <cellStyle name="Comma 3 2 2 12" xfId="1404"/>
    <cellStyle name="Comma 3 2 2 13" xfId="1405"/>
    <cellStyle name="Comma 3 2 2 2" xfId="117"/>
    <cellStyle name="Comma 3 2 2 2 10" xfId="1406"/>
    <cellStyle name="Comma 3 2 2 2 11" xfId="1407"/>
    <cellStyle name="Comma 3 2 2 2 2" xfId="1408"/>
    <cellStyle name="Comma 3 2 2 2 2 2" xfId="1409"/>
    <cellStyle name="Comma 3 2 2 2 2 2 2" xfId="1410"/>
    <cellStyle name="Comma 3 2 2 2 2 3" xfId="1411"/>
    <cellStyle name="Comma 3 2 2 2 2 3 2" xfId="1412"/>
    <cellStyle name="Comma 3 2 2 2 2 4" xfId="1413"/>
    <cellStyle name="Comma 3 2 2 2 2 4 2" xfId="1414"/>
    <cellStyle name="Comma 3 2 2 2 2 5" xfId="1415"/>
    <cellStyle name="Comma 3 2 2 2 2 6" xfId="1416"/>
    <cellStyle name="Comma 3 2 2 2 3" xfId="1417"/>
    <cellStyle name="Comma 3 2 2 2 3 2" xfId="1418"/>
    <cellStyle name="Comma 3 2 2 2 3 2 2" xfId="1419"/>
    <cellStyle name="Comma 3 2 2 2 3 3" xfId="1420"/>
    <cellStyle name="Comma 3 2 2 2 3 3 2" xfId="1421"/>
    <cellStyle name="Comma 3 2 2 2 3 4" xfId="1422"/>
    <cellStyle name="Comma 3 2 2 2 3 4 2" xfId="1423"/>
    <cellStyle name="Comma 3 2 2 2 3 5" xfId="1424"/>
    <cellStyle name="Comma 3 2 2 2 3 6" xfId="1425"/>
    <cellStyle name="Comma 3 2 2 2 4" xfId="1426"/>
    <cellStyle name="Comma 3 2 2 2 4 2" xfId="1427"/>
    <cellStyle name="Comma 3 2 2 2 4 2 2" xfId="1428"/>
    <cellStyle name="Comma 3 2 2 2 4 3" xfId="1429"/>
    <cellStyle name="Comma 3 2 2 2 4 3 2" xfId="1430"/>
    <cellStyle name="Comma 3 2 2 2 4 4" xfId="1431"/>
    <cellStyle name="Comma 3 2 2 2 4 4 2" xfId="1432"/>
    <cellStyle name="Comma 3 2 2 2 4 5" xfId="1433"/>
    <cellStyle name="Comma 3 2 2 2 4 6" xfId="1434"/>
    <cellStyle name="Comma 3 2 2 2 5" xfId="1435"/>
    <cellStyle name="Comma 3 2 2 2 5 2" xfId="1436"/>
    <cellStyle name="Comma 3 2 2 2 5 2 2" xfId="1437"/>
    <cellStyle name="Comma 3 2 2 2 5 3" xfId="1438"/>
    <cellStyle name="Comma 3 2 2 2 5 3 2" xfId="1439"/>
    <cellStyle name="Comma 3 2 2 2 5 4" xfId="1440"/>
    <cellStyle name="Comma 3 2 2 2 5 4 2" xfId="1441"/>
    <cellStyle name="Comma 3 2 2 2 5 5" xfId="1442"/>
    <cellStyle name="Comma 3 2 2 2 5 6" xfId="1443"/>
    <cellStyle name="Comma 3 2 2 2 6" xfId="1444"/>
    <cellStyle name="Comma 3 2 2 2 6 2" xfId="1445"/>
    <cellStyle name="Comma 3 2 2 2 6 2 2" xfId="1446"/>
    <cellStyle name="Comma 3 2 2 2 6 3" xfId="1447"/>
    <cellStyle name="Comma 3 2 2 2 6 3 2" xfId="1448"/>
    <cellStyle name="Comma 3 2 2 2 6 4" xfId="1449"/>
    <cellStyle name="Comma 3 2 2 2 6 5" xfId="1450"/>
    <cellStyle name="Comma 3 2 2 2 7" xfId="1451"/>
    <cellStyle name="Comma 3 2 2 2 7 2" xfId="1452"/>
    <cellStyle name="Comma 3 2 2 2 8" xfId="1453"/>
    <cellStyle name="Comma 3 2 2 2 8 2" xfId="1454"/>
    <cellStyle name="Comma 3 2 2 2 9" xfId="1455"/>
    <cellStyle name="Comma 3 2 2 2 9 2" xfId="1456"/>
    <cellStyle name="Comma 3 2 2 3" xfId="1457"/>
    <cellStyle name="Comma 3 2 2 3 10" xfId="1458"/>
    <cellStyle name="Comma 3 2 2 3 2" xfId="1459"/>
    <cellStyle name="Comma 3 2 2 3 2 2" xfId="1460"/>
    <cellStyle name="Comma 3 2 2 3 2 2 2" xfId="1461"/>
    <cellStyle name="Comma 3 2 2 3 2 3" xfId="1462"/>
    <cellStyle name="Comma 3 2 2 3 2 3 2" xfId="1463"/>
    <cellStyle name="Comma 3 2 2 3 2 4" xfId="1464"/>
    <cellStyle name="Comma 3 2 2 3 2 4 2" xfId="1465"/>
    <cellStyle name="Comma 3 2 2 3 2 5" xfId="1466"/>
    <cellStyle name="Comma 3 2 2 3 2 6" xfId="1467"/>
    <cellStyle name="Comma 3 2 2 3 3" xfId="1468"/>
    <cellStyle name="Comma 3 2 2 3 3 2" xfId="1469"/>
    <cellStyle name="Comma 3 2 2 3 3 2 2" xfId="1470"/>
    <cellStyle name="Comma 3 2 2 3 3 3" xfId="1471"/>
    <cellStyle name="Comma 3 2 2 3 3 3 2" xfId="1472"/>
    <cellStyle name="Comma 3 2 2 3 3 4" xfId="1473"/>
    <cellStyle name="Comma 3 2 2 3 3 4 2" xfId="1474"/>
    <cellStyle name="Comma 3 2 2 3 3 5" xfId="1475"/>
    <cellStyle name="Comma 3 2 2 3 3 6" xfId="1476"/>
    <cellStyle name="Comma 3 2 2 3 4" xfId="1477"/>
    <cellStyle name="Comma 3 2 2 3 4 2" xfId="1478"/>
    <cellStyle name="Comma 3 2 2 3 4 2 2" xfId="1479"/>
    <cellStyle name="Comma 3 2 2 3 4 3" xfId="1480"/>
    <cellStyle name="Comma 3 2 2 3 4 3 2" xfId="1481"/>
    <cellStyle name="Comma 3 2 2 3 4 4" xfId="1482"/>
    <cellStyle name="Comma 3 2 2 3 4 4 2" xfId="1483"/>
    <cellStyle name="Comma 3 2 2 3 4 5" xfId="1484"/>
    <cellStyle name="Comma 3 2 2 3 4 6" xfId="1485"/>
    <cellStyle name="Comma 3 2 2 3 5" xfId="1486"/>
    <cellStyle name="Comma 3 2 2 3 5 2" xfId="1487"/>
    <cellStyle name="Comma 3 2 2 3 5 2 2" xfId="1488"/>
    <cellStyle name="Comma 3 2 2 3 5 3" xfId="1489"/>
    <cellStyle name="Comma 3 2 2 3 5 3 2" xfId="1490"/>
    <cellStyle name="Comma 3 2 2 3 5 4" xfId="1491"/>
    <cellStyle name="Comma 3 2 2 3 5 5" xfId="1492"/>
    <cellStyle name="Comma 3 2 2 3 6" xfId="1493"/>
    <cellStyle name="Comma 3 2 2 3 6 2" xfId="1494"/>
    <cellStyle name="Comma 3 2 2 3 7" xfId="1495"/>
    <cellStyle name="Comma 3 2 2 3 7 2" xfId="1496"/>
    <cellStyle name="Comma 3 2 2 3 8" xfId="1497"/>
    <cellStyle name="Comma 3 2 2 3 8 2" xfId="1498"/>
    <cellStyle name="Comma 3 2 2 3 9" xfId="1499"/>
    <cellStyle name="Comma 3 2 2 4" xfId="1500"/>
    <cellStyle name="Comma 3 2 2 4 10" xfId="1501"/>
    <cellStyle name="Comma 3 2 2 4 2" xfId="1502"/>
    <cellStyle name="Comma 3 2 2 4 2 2" xfId="1503"/>
    <cellStyle name="Comma 3 2 2 4 2 2 2" xfId="1504"/>
    <cellStyle name="Comma 3 2 2 4 2 3" xfId="1505"/>
    <cellStyle name="Comma 3 2 2 4 2 3 2" xfId="1506"/>
    <cellStyle name="Comma 3 2 2 4 2 4" xfId="1507"/>
    <cellStyle name="Comma 3 2 2 4 2 4 2" xfId="1508"/>
    <cellStyle name="Comma 3 2 2 4 2 5" xfId="1509"/>
    <cellStyle name="Comma 3 2 2 4 2 6" xfId="1510"/>
    <cellStyle name="Comma 3 2 2 4 3" xfId="1511"/>
    <cellStyle name="Comma 3 2 2 4 3 2" xfId="1512"/>
    <cellStyle name="Comma 3 2 2 4 3 2 2" xfId="1513"/>
    <cellStyle name="Comma 3 2 2 4 3 3" xfId="1514"/>
    <cellStyle name="Comma 3 2 2 4 3 3 2" xfId="1515"/>
    <cellStyle name="Comma 3 2 2 4 3 4" xfId="1516"/>
    <cellStyle name="Comma 3 2 2 4 3 4 2" xfId="1517"/>
    <cellStyle name="Comma 3 2 2 4 3 5" xfId="1518"/>
    <cellStyle name="Comma 3 2 2 4 3 6" xfId="1519"/>
    <cellStyle name="Comma 3 2 2 4 4" xfId="1520"/>
    <cellStyle name="Comma 3 2 2 4 4 2" xfId="1521"/>
    <cellStyle name="Comma 3 2 2 4 4 2 2" xfId="1522"/>
    <cellStyle name="Comma 3 2 2 4 4 3" xfId="1523"/>
    <cellStyle name="Comma 3 2 2 4 4 3 2" xfId="1524"/>
    <cellStyle name="Comma 3 2 2 4 4 4" xfId="1525"/>
    <cellStyle name="Comma 3 2 2 4 4 4 2" xfId="1526"/>
    <cellStyle name="Comma 3 2 2 4 4 5" xfId="1527"/>
    <cellStyle name="Comma 3 2 2 4 4 6" xfId="1528"/>
    <cellStyle name="Comma 3 2 2 4 5" xfId="1529"/>
    <cellStyle name="Comma 3 2 2 4 5 2" xfId="1530"/>
    <cellStyle name="Comma 3 2 2 4 5 2 2" xfId="1531"/>
    <cellStyle name="Comma 3 2 2 4 5 3" xfId="1532"/>
    <cellStyle name="Comma 3 2 2 4 5 3 2" xfId="1533"/>
    <cellStyle name="Comma 3 2 2 4 5 4" xfId="1534"/>
    <cellStyle name="Comma 3 2 2 4 5 5" xfId="1535"/>
    <cellStyle name="Comma 3 2 2 4 6" xfId="1536"/>
    <cellStyle name="Comma 3 2 2 4 6 2" xfId="1537"/>
    <cellStyle name="Comma 3 2 2 4 7" xfId="1538"/>
    <cellStyle name="Comma 3 2 2 4 7 2" xfId="1539"/>
    <cellStyle name="Comma 3 2 2 4 8" xfId="1540"/>
    <cellStyle name="Comma 3 2 2 4 8 2" xfId="1541"/>
    <cellStyle name="Comma 3 2 2 4 9" xfId="1542"/>
    <cellStyle name="Comma 3 2 2 5" xfId="1543"/>
    <cellStyle name="Comma 3 2 2 5 2" xfId="1544"/>
    <cellStyle name="Comma 3 2 2 5 2 2" xfId="1545"/>
    <cellStyle name="Comma 3 2 2 5 3" xfId="1546"/>
    <cellStyle name="Comma 3 2 2 5 3 2" xfId="1547"/>
    <cellStyle name="Comma 3 2 2 5 4" xfId="1548"/>
    <cellStyle name="Comma 3 2 2 5 4 2" xfId="1549"/>
    <cellStyle name="Comma 3 2 2 5 5" xfId="1550"/>
    <cellStyle name="Comma 3 2 2 5 6" xfId="1551"/>
    <cellStyle name="Comma 3 2 2 6" xfId="1552"/>
    <cellStyle name="Comma 3 2 2 6 2" xfId="1553"/>
    <cellStyle name="Comma 3 2 2 6 2 2" xfId="1554"/>
    <cellStyle name="Comma 3 2 2 6 3" xfId="1555"/>
    <cellStyle name="Comma 3 2 2 6 3 2" xfId="1556"/>
    <cellStyle name="Comma 3 2 2 6 4" xfId="1557"/>
    <cellStyle name="Comma 3 2 2 6 4 2" xfId="1558"/>
    <cellStyle name="Comma 3 2 2 6 5" xfId="1559"/>
    <cellStyle name="Comma 3 2 2 6 6" xfId="1560"/>
    <cellStyle name="Comma 3 2 2 7" xfId="1561"/>
    <cellStyle name="Comma 3 2 2 7 2" xfId="1562"/>
    <cellStyle name="Comma 3 2 2 7 2 2" xfId="1563"/>
    <cellStyle name="Comma 3 2 2 7 3" xfId="1564"/>
    <cellStyle name="Comma 3 2 2 7 3 2" xfId="1565"/>
    <cellStyle name="Comma 3 2 2 7 4" xfId="1566"/>
    <cellStyle name="Comma 3 2 2 7 4 2" xfId="1567"/>
    <cellStyle name="Comma 3 2 2 7 5" xfId="1568"/>
    <cellStyle name="Comma 3 2 2 7 6" xfId="1569"/>
    <cellStyle name="Comma 3 2 2 8" xfId="1570"/>
    <cellStyle name="Comma 3 2 2 8 2" xfId="1571"/>
    <cellStyle name="Comma 3 2 2 8 2 2" xfId="1572"/>
    <cellStyle name="Comma 3 2 2 8 3" xfId="1573"/>
    <cellStyle name="Comma 3 2 2 8 3 2" xfId="1574"/>
    <cellStyle name="Comma 3 2 2 8 4" xfId="1575"/>
    <cellStyle name="Comma 3 2 2 8 5" xfId="1576"/>
    <cellStyle name="Comma 3 2 2 9" xfId="1577"/>
    <cellStyle name="Comma 3 2 2 9 2" xfId="1578"/>
    <cellStyle name="Comma 3 2 3" xfId="118"/>
    <cellStyle name="Comma 3 2 3 10" xfId="1579"/>
    <cellStyle name="Comma 3 2 3 10 2" xfId="1580"/>
    <cellStyle name="Comma 3 2 3 11" xfId="1581"/>
    <cellStyle name="Comma 3 2 3 11 2" xfId="1582"/>
    <cellStyle name="Comma 3 2 3 12" xfId="1583"/>
    <cellStyle name="Comma 3 2 3 13" xfId="1584"/>
    <cellStyle name="Comma 3 2 3 2" xfId="1585"/>
    <cellStyle name="Comma 3 2 3 2 10" xfId="1586"/>
    <cellStyle name="Comma 3 2 3 2 11" xfId="1587"/>
    <cellStyle name="Comma 3 2 3 2 2" xfId="1588"/>
    <cellStyle name="Comma 3 2 3 2 2 2" xfId="1589"/>
    <cellStyle name="Comma 3 2 3 2 2 2 2" xfId="1590"/>
    <cellStyle name="Comma 3 2 3 2 2 3" xfId="1591"/>
    <cellStyle name="Comma 3 2 3 2 2 3 2" xfId="1592"/>
    <cellStyle name="Comma 3 2 3 2 2 4" xfId="1593"/>
    <cellStyle name="Comma 3 2 3 2 2 4 2" xfId="1594"/>
    <cellStyle name="Comma 3 2 3 2 2 5" xfId="1595"/>
    <cellStyle name="Comma 3 2 3 2 2 6" xfId="1596"/>
    <cellStyle name="Comma 3 2 3 2 3" xfId="1597"/>
    <cellStyle name="Comma 3 2 3 2 3 2" xfId="1598"/>
    <cellStyle name="Comma 3 2 3 2 3 2 2" xfId="1599"/>
    <cellStyle name="Comma 3 2 3 2 3 3" xfId="1600"/>
    <cellStyle name="Comma 3 2 3 2 3 3 2" xfId="1601"/>
    <cellStyle name="Comma 3 2 3 2 3 4" xfId="1602"/>
    <cellStyle name="Comma 3 2 3 2 3 4 2" xfId="1603"/>
    <cellStyle name="Comma 3 2 3 2 3 5" xfId="1604"/>
    <cellStyle name="Comma 3 2 3 2 3 6" xfId="1605"/>
    <cellStyle name="Comma 3 2 3 2 4" xfId="1606"/>
    <cellStyle name="Comma 3 2 3 2 4 2" xfId="1607"/>
    <cellStyle name="Comma 3 2 3 2 4 2 2" xfId="1608"/>
    <cellStyle name="Comma 3 2 3 2 4 3" xfId="1609"/>
    <cellStyle name="Comma 3 2 3 2 4 3 2" xfId="1610"/>
    <cellStyle name="Comma 3 2 3 2 4 4" xfId="1611"/>
    <cellStyle name="Comma 3 2 3 2 4 4 2" xfId="1612"/>
    <cellStyle name="Comma 3 2 3 2 4 5" xfId="1613"/>
    <cellStyle name="Comma 3 2 3 2 4 6" xfId="1614"/>
    <cellStyle name="Comma 3 2 3 2 5" xfId="1615"/>
    <cellStyle name="Comma 3 2 3 2 5 2" xfId="1616"/>
    <cellStyle name="Comma 3 2 3 2 5 2 2" xfId="1617"/>
    <cellStyle name="Comma 3 2 3 2 5 3" xfId="1618"/>
    <cellStyle name="Comma 3 2 3 2 5 3 2" xfId="1619"/>
    <cellStyle name="Comma 3 2 3 2 5 4" xfId="1620"/>
    <cellStyle name="Comma 3 2 3 2 5 4 2" xfId="1621"/>
    <cellStyle name="Comma 3 2 3 2 5 5" xfId="1622"/>
    <cellStyle name="Comma 3 2 3 2 5 6" xfId="1623"/>
    <cellStyle name="Comma 3 2 3 2 6" xfId="1624"/>
    <cellStyle name="Comma 3 2 3 2 6 2" xfId="1625"/>
    <cellStyle name="Comma 3 2 3 2 6 2 2" xfId="1626"/>
    <cellStyle name="Comma 3 2 3 2 6 3" xfId="1627"/>
    <cellStyle name="Comma 3 2 3 2 6 3 2" xfId="1628"/>
    <cellStyle name="Comma 3 2 3 2 6 4" xfId="1629"/>
    <cellStyle name="Comma 3 2 3 2 6 5" xfId="1630"/>
    <cellStyle name="Comma 3 2 3 2 7" xfId="1631"/>
    <cellStyle name="Comma 3 2 3 2 7 2" xfId="1632"/>
    <cellStyle name="Comma 3 2 3 2 8" xfId="1633"/>
    <cellStyle name="Comma 3 2 3 2 8 2" xfId="1634"/>
    <cellStyle name="Comma 3 2 3 2 9" xfId="1635"/>
    <cellStyle name="Comma 3 2 3 2 9 2" xfId="1636"/>
    <cellStyle name="Comma 3 2 3 3" xfId="1637"/>
    <cellStyle name="Comma 3 2 3 3 10" xfId="1638"/>
    <cellStyle name="Comma 3 2 3 3 2" xfId="1639"/>
    <cellStyle name="Comma 3 2 3 3 2 2" xfId="1640"/>
    <cellStyle name="Comma 3 2 3 3 2 2 2" xfId="1641"/>
    <cellStyle name="Comma 3 2 3 3 2 3" xfId="1642"/>
    <cellStyle name="Comma 3 2 3 3 2 3 2" xfId="1643"/>
    <cellStyle name="Comma 3 2 3 3 2 4" xfId="1644"/>
    <cellStyle name="Comma 3 2 3 3 2 4 2" xfId="1645"/>
    <cellStyle name="Comma 3 2 3 3 2 5" xfId="1646"/>
    <cellStyle name="Comma 3 2 3 3 2 6" xfId="1647"/>
    <cellStyle name="Comma 3 2 3 3 3" xfId="1648"/>
    <cellStyle name="Comma 3 2 3 3 3 2" xfId="1649"/>
    <cellStyle name="Comma 3 2 3 3 3 2 2" xfId="1650"/>
    <cellStyle name="Comma 3 2 3 3 3 3" xfId="1651"/>
    <cellStyle name="Comma 3 2 3 3 3 3 2" xfId="1652"/>
    <cellStyle name="Comma 3 2 3 3 3 4" xfId="1653"/>
    <cellStyle name="Comma 3 2 3 3 3 4 2" xfId="1654"/>
    <cellStyle name="Comma 3 2 3 3 3 5" xfId="1655"/>
    <cellStyle name="Comma 3 2 3 3 3 6" xfId="1656"/>
    <cellStyle name="Comma 3 2 3 3 4" xfId="1657"/>
    <cellStyle name="Comma 3 2 3 3 4 2" xfId="1658"/>
    <cellStyle name="Comma 3 2 3 3 4 2 2" xfId="1659"/>
    <cellStyle name="Comma 3 2 3 3 4 3" xfId="1660"/>
    <cellStyle name="Comma 3 2 3 3 4 3 2" xfId="1661"/>
    <cellStyle name="Comma 3 2 3 3 4 4" xfId="1662"/>
    <cellStyle name="Comma 3 2 3 3 4 4 2" xfId="1663"/>
    <cellStyle name="Comma 3 2 3 3 4 5" xfId="1664"/>
    <cellStyle name="Comma 3 2 3 3 4 6" xfId="1665"/>
    <cellStyle name="Comma 3 2 3 3 5" xfId="1666"/>
    <cellStyle name="Comma 3 2 3 3 5 2" xfId="1667"/>
    <cellStyle name="Comma 3 2 3 3 5 2 2" xfId="1668"/>
    <cellStyle name="Comma 3 2 3 3 5 3" xfId="1669"/>
    <cellStyle name="Comma 3 2 3 3 5 3 2" xfId="1670"/>
    <cellStyle name="Comma 3 2 3 3 5 4" xfId="1671"/>
    <cellStyle name="Comma 3 2 3 3 5 5" xfId="1672"/>
    <cellStyle name="Comma 3 2 3 3 6" xfId="1673"/>
    <cellStyle name="Comma 3 2 3 3 6 2" xfId="1674"/>
    <cellStyle name="Comma 3 2 3 3 7" xfId="1675"/>
    <cellStyle name="Comma 3 2 3 3 7 2" xfId="1676"/>
    <cellStyle name="Comma 3 2 3 3 8" xfId="1677"/>
    <cellStyle name="Comma 3 2 3 3 8 2" xfId="1678"/>
    <cellStyle name="Comma 3 2 3 3 9" xfId="1679"/>
    <cellStyle name="Comma 3 2 3 4" xfId="1680"/>
    <cellStyle name="Comma 3 2 3 4 10" xfId="1681"/>
    <cellStyle name="Comma 3 2 3 4 2" xfId="1682"/>
    <cellStyle name="Comma 3 2 3 4 2 2" xfId="1683"/>
    <cellStyle name="Comma 3 2 3 4 2 2 2" xfId="1684"/>
    <cellStyle name="Comma 3 2 3 4 2 3" xfId="1685"/>
    <cellStyle name="Comma 3 2 3 4 2 3 2" xfId="1686"/>
    <cellStyle name="Comma 3 2 3 4 2 4" xfId="1687"/>
    <cellStyle name="Comma 3 2 3 4 2 4 2" xfId="1688"/>
    <cellStyle name="Comma 3 2 3 4 2 5" xfId="1689"/>
    <cellStyle name="Comma 3 2 3 4 2 6" xfId="1690"/>
    <cellStyle name="Comma 3 2 3 4 3" xfId="1691"/>
    <cellStyle name="Comma 3 2 3 4 3 2" xfId="1692"/>
    <cellStyle name="Comma 3 2 3 4 3 2 2" xfId="1693"/>
    <cellStyle name="Comma 3 2 3 4 3 3" xfId="1694"/>
    <cellStyle name="Comma 3 2 3 4 3 3 2" xfId="1695"/>
    <cellStyle name="Comma 3 2 3 4 3 4" xfId="1696"/>
    <cellStyle name="Comma 3 2 3 4 3 4 2" xfId="1697"/>
    <cellStyle name="Comma 3 2 3 4 3 5" xfId="1698"/>
    <cellStyle name="Comma 3 2 3 4 3 6" xfId="1699"/>
    <cellStyle name="Comma 3 2 3 4 4" xfId="1700"/>
    <cellStyle name="Comma 3 2 3 4 4 2" xfId="1701"/>
    <cellStyle name="Comma 3 2 3 4 4 2 2" xfId="1702"/>
    <cellStyle name="Comma 3 2 3 4 4 3" xfId="1703"/>
    <cellStyle name="Comma 3 2 3 4 4 3 2" xfId="1704"/>
    <cellStyle name="Comma 3 2 3 4 4 4" xfId="1705"/>
    <cellStyle name="Comma 3 2 3 4 4 4 2" xfId="1706"/>
    <cellStyle name="Comma 3 2 3 4 4 5" xfId="1707"/>
    <cellStyle name="Comma 3 2 3 4 4 6" xfId="1708"/>
    <cellStyle name="Comma 3 2 3 4 5" xfId="1709"/>
    <cellStyle name="Comma 3 2 3 4 5 2" xfId="1710"/>
    <cellStyle name="Comma 3 2 3 4 5 2 2" xfId="1711"/>
    <cellStyle name="Comma 3 2 3 4 5 3" xfId="1712"/>
    <cellStyle name="Comma 3 2 3 4 5 3 2" xfId="1713"/>
    <cellStyle name="Comma 3 2 3 4 5 4" xfId="1714"/>
    <cellStyle name="Comma 3 2 3 4 5 5" xfId="1715"/>
    <cellStyle name="Comma 3 2 3 4 6" xfId="1716"/>
    <cellStyle name="Comma 3 2 3 4 6 2" xfId="1717"/>
    <cellStyle name="Comma 3 2 3 4 7" xfId="1718"/>
    <cellStyle name="Comma 3 2 3 4 7 2" xfId="1719"/>
    <cellStyle name="Comma 3 2 3 4 8" xfId="1720"/>
    <cellStyle name="Comma 3 2 3 4 8 2" xfId="1721"/>
    <cellStyle name="Comma 3 2 3 4 9" xfId="1722"/>
    <cellStyle name="Comma 3 2 3 5" xfId="1723"/>
    <cellStyle name="Comma 3 2 3 5 2" xfId="1724"/>
    <cellStyle name="Comma 3 2 3 5 2 2" xfId="1725"/>
    <cellStyle name="Comma 3 2 3 5 3" xfId="1726"/>
    <cellStyle name="Comma 3 2 3 5 3 2" xfId="1727"/>
    <cellStyle name="Comma 3 2 3 5 4" xfId="1728"/>
    <cellStyle name="Comma 3 2 3 5 4 2" xfId="1729"/>
    <cellStyle name="Comma 3 2 3 5 5" xfId="1730"/>
    <cellStyle name="Comma 3 2 3 5 6" xfId="1731"/>
    <cellStyle name="Comma 3 2 3 6" xfId="1732"/>
    <cellStyle name="Comma 3 2 3 6 2" xfId="1733"/>
    <cellStyle name="Comma 3 2 3 6 2 2" xfId="1734"/>
    <cellStyle name="Comma 3 2 3 6 3" xfId="1735"/>
    <cellStyle name="Comma 3 2 3 6 3 2" xfId="1736"/>
    <cellStyle name="Comma 3 2 3 6 4" xfId="1737"/>
    <cellStyle name="Comma 3 2 3 6 4 2" xfId="1738"/>
    <cellStyle name="Comma 3 2 3 6 5" xfId="1739"/>
    <cellStyle name="Comma 3 2 3 6 6" xfId="1740"/>
    <cellStyle name="Comma 3 2 3 7" xfId="1741"/>
    <cellStyle name="Comma 3 2 3 7 2" xfId="1742"/>
    <cellStyle name="Comma 3 2 3 7 2 2" xfId="1743"/>
    <cellStyle name="Comma 3 2 3 7 3" xfId="1744"/>
    <cellStyle name="Comma 3 2 3 7 3 2" xfId="1745"/>
    <cellStyle name="Comma 3 2 3 7 4" xfId="1746"/>
    <cellStyle name="Comma 3 2 3 7 4 2" xfId="1747"/>
    <cellStyle name="Comma 3 2 3 7 5" xfId="1748"/>
    <cellStyle name="Comma 3 2 3 7 6" xfId="1749"/>
    <cellStyle name="Comma 3 2 3 8" xfId="1750"/>
    <cellStyle name="Comma 3 2 3 8 2" xfId="1751"/>
    <cellStyle name="Comma 3 2 3 8 2 2" xfId="1752"/>
    <cellStyle name="Comma 3 2 3 8 3" xfId="1753"/>
    <cellStyle name="Comma 3 2 3 8 3 2" xfId="1754"/>
    <cellStyle name="Comma 3 2 3 8 4" xfId="1755"/>
    <cellStyle name="Comma 3 2 3 8 5" xfId="1756"/>
    <cellStyle name="Comma 3 2 3 9" xfId="1757"/>
    <cellStyle name="Comma 3 2 3 9 2" xfId="1758"/>
    <cellStyle name="Comma 3 2 4" xfId="1759"/>
    <cellStyle name="Comma 3 2 4 10" xfId="1760"/>
    <cellStyle name="Comma 3 2 4 10 2" xfId="1761"/>
    <cellStyle name="Comma 3 2 4 11" xfId="1762"/>
    <cellStyle name="Comma 3 2 4 12" xfId="1763"/>
    <cellStyle name="Comma 3 2 4 2" xfId="1764"/>
    <cellStyle name="Comma 3 2 4 2 10" xfId="1765"/>
    <cellStyle name="Comma 3 2 4 2 2" xfId="1766"/>
    <cellStyle name="Comma 3 2 4 2 2 2" xfId="1767"/>
    <cellStyle name="Comma 3 2 4 2 2 2 2" xfId="1768"/>
    <cellStyle name="Comma 3 2 4 2 2 3" xfId="1769"/>
    <cellStyle name="Comma 3 2 4 2 2 3 2" xfId="1770"/>
    <cellStyle name="Comma 3 2 4 2 2 4" xfId="1771"/>
    <cellStyle name="Comma 3 2 4 2 2 4 2" xfId="1772"/>
    <cellStyle name="Comma 3 2 4 2 2 5" xfId="1773"/>
    <cellStyle name="Comma 3 2 4 2 2 6" xfId="1774"/>
    <cellStyle name="Comma 3 2 4 2 3" xfId="1775"/>
    <cellStyle name="Comma 3 2 4 2 3 2" xfId="1776"/>
    <cellStyle name="Comma 3 2 4 2 3 2 2" xfId="1777"/>
    <cellStyle name="Comma 3 2 4 2 3 3" xfId="1778"/>
    <cellStyle name="Comma 3 2 4 2 3 3 2" xfId="1779"/>
    <cellStyle name="Comma 3 2 4 2 3 4" xfId="1780"/>
    <cellStyle name="Comma 3 2 4 2 3 4 2" xfId="1781"/>
    <cellStyle name="Comma 3 2 4 2 3 5" xfId="1782"/>
    <cellStyle name="Comma 3 2 4 2 3 6" xfId="1783"/>
    <cellStyle name="Comma 3 2 4 2 4" xfId="1784"/>
    <cellStyle name="Comma 3 2 4 2 4 2" xfId="1785"/>
    <cellStyle name="Comma 3 2 4 2 4 2 2" xfId="1786"/>
    <cellStyle name="Comma 3 2 4 2 4 3" xfId="1787"/>
    <cellStyle name="Comma 3 2 4 2 4 3 2" xfId="1788"/>
    <cellStyle name="Comma 3 2 4 2 4 4" xfId="1789"/>
    <cellStyle name="Comma 3 2 4 2 4 4 2" xfId="1790"/>
    <cellStyle name="Comma 3 2 4 2 4 5" xfId="1791"/>
    <cellStyle name="Comma 3 2 4 2 4 6" xfId="1792"/>
    <cellStyle name="Comma 3 2 4 2 5" xfId="1793"/>
    <cellStyle name="Comma 3 2 4 2 5 2" xfId="1794"/>
    <cellStyle name="Comma 3 2 4 2 5 2 2" xfId="1795"/>
    <cellStyle name="Comma 3 2 4 2 5 3" xfId="1796"/>
    <cellStyle name="Comma 3 2 4 2 5 3 2" xfId="1797"/>
    <cellStyle name="Comma 3 2 4 2 5 4" xfId="1798"/>
    <cellStyle name="Comma 3 2 4 2 5 5" xfId="1799"/>
    <cellStyle name="Comma 3 2 4 2 6" xfId="1800"/>
    <cellStyle name="Comma 3 2 4 2 6 2" xfId="1801"/>
    <cellStyle name="Comma 3 2 4 2 7" xfId="1802"/>
    <cellStyle name="Comma 3 2 4 2 7 2" xfId="1803"/>
    <cellStyle name="Comma 3 2 4 2 8" xfId="1804"/>
    <cellStyle name="Comma 3 2 4 2 8 2" xfId="1805"/>
    <cellStyle name="Comma 3 2 4 2 9" xfId="1806"/>
    <cellStyle name="Comma 3 2 4 3" xfId="1807"/>
    <cellStyle name="Comma 3 2 4 3 10" xfId="1808"/>
    <cellStyle name="Comma 3 2 4 3 2" xfId="1809"/>
    <cellStyle name="Comma 3 2 4 3 2 2" xfId="1810"/>
    <cellStyle name="Comma 3 2 4 3 2 2 2" xfId="1811"/>
    <cellStyle name="Comma 3 2 4 3 2 3" xfId="1812"/>
    <cellStyle name="Comma 3 2 4 3 2 3 2" xfId="1813"/>
    <cellStyle name="Comma 3 2 4 3 2 4" xfId="1814"/>
    <cellStyle name="Comma 3 2 4 3 2 4 2" xfId="1815"/>
    <cellStyle name="Comma 3 2 4 3 2 5" xfId="1816"/>
    <cellStyle name="Comma 3 2 4 3 2 6" xfId="1817"/>
    <cellStyle name="Comma 3 2 4 3 3" xfId="1818"/>
    <cellStyle name="Comma 3 2 4 3 3 2" xfId="1819"/>
    <cellStyle name="Comma 3 2 4 3 3 2 2" xfId="1820"/>
    <cellStyle name="Comma 3 2 4 3 3 3" xfId="1821"/>
    <cellStyle name="Comma 3 2 4 3 3 3 2" xfId="1822"/>
    <cellStyle name="Comma 3 2 4 3 3 4" xfId="1823"/>
    <cellStyle name="Comma 3 2 4 3 3 4 2" xfId="1824"/>
    <cellStyle name="Comma 3 2 4 3 3 5" xfId="1825"/>
    <cellStyle name="Comma 3 2 4 3 3 6" xfId="1826"/>
    <cellStyle name="Comma 3 2 4 3 4" xfId="1827"/>
    <cellStyle name="Comma 3 2 4 3 4 2" xfId="1828"/>
    <cellStyle name="Comma 3 2 4 3 4 2 2" xfId="1829"/>
    <cellStyle name="Comma 3 2 4 3 4 3" xfId="1830"/>
    <cellStyle name="Comma 3 2 4 3 4 3 2" xfId="1831"/>
    <cellStyle name="Comma 3 2 4 3 4 4" xfId="1832"/>
    <cellStyle name="Comma 3 2 4 3 4 4 2" xfId="1833"/>
    <cellStyle name="Comma 3 2 4 3 4 5" xfId="1834"/>
    <cellStyle name="Comma 3 2 4 3 4 6" xfId="1835"/>
    <cellStyle name="Comma 3 2 4 3 5" xfId="1836"/>
    <cellStyle name="Comma 3 2 4 3 5 2" xfId="1837"/>
    <cellStyle name="Comma 3 2 4 3 5 2 2" xfId="1838"/>
    <cellStyle name="Comma 3 2 4 3 5 3" xfId="1839"/>
    <cellStyle name="Comma 3 2 4 3 5 3 2" xfId="1840"/>
    <cellStyle name="Comma 3 2 4 3 5 4" xfId="1841"/>
    <cellStyle name="Comma 3 2 4 3 5 5" xfId="1842"/>
    <cellStyle name="Comma 3 2 4 3 6" xfId="1843"/>
    <cellStyle name="Comma 3 2 4 3 6 2" xfId="1844"/>
    <cellStyle name="Comma 3 2 4 3 7" xfId="1845"/>
    <cellStyle name="Comma 3 2 4 3 7 2" xfId="1846"/>
    <cellStyle name="Comma 3 2 4 3 8" xfId="1847"/>
    <cellStyle name="Comma 3 2 4 3 8 2" xfId="1848"/>
    <cellStyle name="Comma 3 2 4 3 9" xfId="1849"/>
    <cellStyle name="Comma 3 2 4 4" xfId="1850"/>
    <cellStyle name="Comma 3 2 4 4 2" xfId="1851"/>
    <cellStyle name="Comma 3 2 4 4 2 2" xfId="1852"/>
    <cellStyle name="Comma 3 2 4 4 3" xfId="1853"/>
    <cellStyle name="Comma 3 2 4 4 3 2" xfId="1854"/>
    <cellStyle name="Comma 3 2 4 4 4" xfId="1855"/>
    <cellStyle name="Comma 3 2 4 4 4 2" xfId="1856"/>
    <cellStyle name="Comma 3 2 4 4 5" xfId="1857"/>
    <cellStyle name="Comma 3 2 4 4 6" xfId="1858"/>
    <cellStyle name="Comma 3 2 4 5" xfId="1859"/>
    <cellStyle name="Comma 3 2 4 5 2" xfId="1860"/>
    <cellStyle name="Comma 3 2 4 5 2 2" xfId="1861"/>
    <cellStyle name="Comma 3 2 4 5 3" xfId="1862"/>
    <cellStyle name="Comma 3 2 4 5 3 2" xfId="1863"/>
    <cellStyle name="Comma 3 2 4 5 4" xfId="1864"/>
    <cellStyle name="Comma 3 2 4 5 4 2" xfId="1865"/>
    <cellStyle name="Comma 3 2 4 5 5" xfId="1866"/>
    <cellStyle name="Comma 3 2 4 5 6" xfId="1867"/>
    <cellStyle name="Comma 3 2 4 6" xfId="1868"/>
    <cellStyle name="Comma 3 2 4 6 2" xfId="1869"/>
    <cellStyle name="Comma 3 2 4 6 2 2" xfId="1870"/>
    <cellStyle name="Comma 3 2 4 6 3" xfId="1871"/>
    <cellStyle name="Comma 3 2 4 6 3 2" xfId="1872"/>
    <cellStyle name="Comma 3 2 4 6 4" xfId="1873"/>
    <cellStyle name="Comma 3 2 4 6 4 2" xfId="1874"/>
    <cellStyle name="Comma 3 2 4 6 5" xfId="1875"/>
    <cellStyle name="Comma 3 2 4 6 6" xfId="1876"/>
    <cellStyle name="Comma 3 2 4 7" xfId="1877"/>
    <cellStyle name="Comma 3 2 4 7 2" xfId="1878"/>
    <cellStyle name="Comma 3 2 4 7 2 2" xfId="1879"/>
    <cellStyle name="Comma 3 2 4 7 3" xfId="1880"/>
    <cellStyle name="Comma 3 2 4 7 3 2" xfId="1881"/>
    <cellStyle name="Comma 3 2 4 7 4" xfId="1882"/>
    <cellStyle name="Comma 3 2 4 7 5" xfId="1883"/>
    <cellStyle name="Comma 3 2 4 8" xfId="1884"/>
    <cellStyle name="Comma 3 2 4 8 2" xfId="1885"/>
    <cellStyle name="Comma 3 2 4 9" xfId="1886"/>
    <cellStyle name="Comma 3 2 4 9 2" xfId="1887"/>
    <cellStyle name="Comma 3 2 5" xfId="1888"/>
    <cellStyle name="Comma 3 2 5 10" xfId="1889"/>
    <cellStyle name="Comma 3 2 5 11" xfId="1890"/>
    <cellStyle name="Comma 3 2 5 2" xfId="1891"/>
    <cellStyle name="Comma 3 2 5 2 2" xfId="1892"/>
    <cellStyle name="Comma 3 2 5 2 2 2" xfId="1893"/>
    <cellStyle name="Comma 3 2 5 2 3" xfId="1894"/>
    <cellStyle name="Comma 3 2 5 2 3 2" xfId="1895"/>
    <cellStyle name="Comma 3 2 5 2 4" xfId="1896"/>
    <cellStyle name="Comma 3 2 5 2 4 2" xfId="1897"/>
    <cellStyle name="Comma 3 2 5 2 5" xfId="1898"/>
    <cellStyle name="Comma 3 2 5 2 6" xfId="1899"/>
    <cellStyle name="Comma 3 2 5 3" xfId="1900"/>
    <cellStyle name="Comma 3 2 5 3 2" xfId="1901"/>
    <cellStyle name="Comma 3 2 5 3 2 2" xfId="1902"/>
    <cellStyle name="Comma 3 2 5 3 3" xfId="1903"/>
    <cellStyle name="Comma 3 2 5 3 3 2" xfId="1904"/>
    <cellStyle name="Comma 3 2 5 3 4" xfId="1905"/>
    <cellStyle name="Comma 3 2 5 3 4 2" xfId="1906"/>
    <cellStyle name="Comma 3 2 5 3 5" xfId="1907"/>
    <cellStyle name="Comma 3 2 5 3 6" xfId="1908"/>
    <cellStyle name="Comma 3 2 5 4" xfId="1909"/>
    <cellStyle name="Comma 3 2 5 4 2" xfId="1910"/>
    <cellStyle name="Comma 3 2 5 4 2 2" xfId="1911"/>
    <cellStyle name="Comma 3 2 5 4 3" xfId="1912"/>
    <cellStyle name="Comma 3 2 5 4 3 2" xfId="1913"/>
    <cellStyle name="Comma 3 2 5 4 4" xfId="1914"/>
    <cellStyle name="Comma 3 2 5 4 4 2" xfId="1915"/>
    <cellStyle name="Comma 3 2 5 4 5" xfId="1916"/>
    <cellStyle name="Comma 3 2 5 4 6" xfId="1917"/>
    <cellStyle name="Comma 3 2 5 5" xfId="1918"/>
    <cellStyle name="Comma 3 2 5 5 2" xfId="1919"/>
    <cellStyle name="Comma 3 2 5 5 2 2" xfId="1920"/>
    <cellStyle name="Comma 3 2 5 5 3" xfId="1921"/>
    <cellStyle name="Comma 3 2 5 5 3 2" xfId="1922"/>
    <cellStyle name="Comma 3 2 5 5 4" xfId="1923"/>
    <cellStyle name="Comma 3 2 5 5 4 2" xfId="1924"/>
    <cellStyle name="Comma 3 2 5 5 5" xfId="1925"/>
    <cellStyle name="Comma 3 2 5 5 6" xfId="1926"/>
    <cellStyle name="Comma 3 2 5 6" xfId="1927"/>
    <cellStyle name="Comma 3 2 5 6 2" xfId="1928"/>
    <cellStyle name="Comma 3 2 5 6 2 2" xfId="1929"/>
    <cellStyle name="Comma 3 2 5 6 3" xfId="1930"/>
    <cellStyle name="Comma 3 2 5 6 3 2" xfId="1931"/>
    <cellStyle name="Comma 3 2 5 6 4" xfId="1932"/>
    <cellStyle name="Comma 3 2 5 6 5" xfId="1933"/>
    <cellStyle name="Comma 3 2 5 7" xfId="1934"/>
    <cellStyle name="Comma 3 2 5 7 2" xfId="1935"/>
    <cellStyle name="Comma 3 2 5 8" xfId="1936"/>
    <cellStyle name="Comma 3 2 5 8 2" xfId="1937"/>
    <cellStyle name="Comma 3 2 5 9" xfId="1938"/>
    <cellStyle name="Comma 3 2 5 9 2" xfId="1939"/>
    <cellStyle name="Comma 3 2 6" xfId="1940"/>
    <cellStyle name="Comma 3 2 6 10" xfId="1941"/>
    <cellStyle name="Comma 3 2 6 2" xfId="1942"/>
    <cellStyle name="Comma 3 2 6 2 2" xfId="1943"/>
    <cellStyle name="Comma 3 2 6 2 2 2" xfId="1944"/>
    <cellStyle name="Comma 3 2 6 2 3" xfId="1945"/>
    <cellStyle name="Comma 3 2 6 2 3 2" xfId="1946"/>
    <cellStyle name="Comma 3 2 6 2 4" xfId="1947"/>
    <cellStyle name="Comma 3 2 6 2 4 2" xfId="1948"/>
    <cellStyle name="Comma 3 2 6 2 5" xfId="1949"/>
    <cellStyle name="Comma 3 2 6 2 6" xfId="1950"/>
    <cellStyle name="Comma 3 2 6 3" xfId="1951"/>
    <cellStyle name="Comma 3 2 6 3 2" xfId="1952"/>
    <cellStyle name="Comma 3 2 6 3 2 2" xfId="1953"/>
    <cellStyle name="Comma 3 2 6 3 3" xfId="1954"/>
    <cellStyle name="Comma 3 2 6 3 3 2" xfId="1955"/>
    <cellStyle name="Comma 3 2 6 3 4" xfId="1956"/>
    <cellStyle name="Comma 3 2 6 3 4 2" xfId="1957"/>
    <cellStyle name="Comma 3 2 6 3 5" xfId="1958"/>
    <cellStyle name="Comma 3 2 6 3 6" xfId="1959"/>
    <cellStyle name="Comma 3 2 6 4" xfId="1960"/>
    <cellStyle name="Comma 3 2 6 4 2" xfId="1961"/>
    <cellStyle name="Comma 3 2 6 4 2 2" xfId="1962"/>
    <cellStyle name="Comma 3 2 6 4 3" xfId="1963"/>
    <cellStyle name="Comma 3 2 6 4 3 2" xfId="1964"/>
    <cellStyle name="Comma 3 2 6 4 4" xfId="1965"/>
    <cellStyle name="Comma 3 2 6 4 4 2" xfId="1966"/>
    <cellStyle name="Comma 3 2 6 4 5" xfId="1967"/>
    <cellStyle name="Comma 3 2 6 4 6" xfId="1968"/>
    <cellStyle name="Comma 3 2 6 5" xfId="1969"/>
    <cellStyle name="Comma 3 2 6 5 2" xfId="1970"/>
    <cellStyle name="Comma 3 2 6 5 2 2" xfId="1971"/>
    <cellStyle name="Comma 3 2 6 5 3" xfId="1972"/>
    <cellStyle name="Comma 3 2 6 5 3 2" xfId="1973"/>
    <cellStyle name="Comma 3 2 6 5 4" xfId="1974"/>
    <cellStyle name="Comma 3 2 6 5 5" xfId="1975"/>
    <cellStyle name="Comma 3 2 6 6" xfId="1976"/>
    <cellStyle name="Comma 3 2 6 6 2" xfId="1977"/>
    <cellStyle name="Comma 3 2 6 7" xfId="1978"/>
    <cellStyle name="Comma 3 2 6 7 2" xfId="1979"/>
    <cellStyle name="Comma 3 2 6 8" xfId="1980"/>
    <cellStyle name="Comma 3 2 6 8 2" xfId="1981"/>
    <cellStyle name="Comma 3 2 6 9" xfId="1982"/>
    <cellStyle name="Comma 3 2 7" xfId="1983"/>
    <cellStyle name="Comma 3 2 7 10" xfId="1984"/>
    <cellStyle name="Comma 3 2 7 2" xfId="1985"/>
    <cellStyle name="Comma 3 2 7 2 2" xfId="1986"/>
    <cellStyle name="Comma 3 2 7 2 2 2" xfId="1987"/>
    <cellStyle name="Comma 3 2 7 2 3" xfId="1988"/>
    <cellStyle name="Comma 3 2 7 2 3 2" xfId="1989"/>
    <cellStyle name="Comma 3 2 7 2 4" xfId="1990"/>
    <cellStyle name="Comma 3 2 7 2 4 2" xfId="1991"/>
    <cellStyle name="Comma 3 2 7 2 5" xfId="1992"/>
    <cellStyle name="Comma 3 2 7 2 6" xfId="1993"/>
    <cellStyle name="Comma 3 2 7 3" xfId="1994"/>
    <cellStyle name="Comma 3 2 7 3 2" xfId="1995"/>
    <cellStyle name="Comma 3 2 7 3 2 2" xfId="1996"/>
    <cellStyle name="Comma 3 2 7 3 3" xfId="1997"/>
    <cellStyle name="Comma 3 2 7 3 3 2" xfId="1998"/>
    <cellStyle name="Comma 3 2 7 3 4" xfId="1999"/>
    <cellStyle name="Comma 3 2 7 3 4 2" xfId="2000"/>
    <cellStyle name="Comma 3 2 7 3 5" xfId="2001"/>
    <cellStyle name="Comma 3 2 7 3 6" xfId="2002"/>
    <cellStyle name="Comma 3 2 7 4" xfId="2003"/>
    <cellStyle name="Comma 3 2 7 4 2" xfId="2004"/>
    <cellStyle name="Comma 3 2 7 4 2 2" xfId="2005"/>
    <cellStyle name="Comma 3 2 7 4 3" xfId="2006"/>
    <cellStyle name="Comma 3 2 7 4 3 2" xfId="2007"/>
    <cellStyle name="Comma 3 2 7 4 4" xfId="2008"/>
    <cellStyle name="Comma 3 2 7 4 4 2" xfId="2009"/>
    <cellStyle name="Comma 3 2 7 4 5" xfId="2010"/>
    <cellStyle name="Comma 3 2 7 4 6" xfId="2011"/>
    <cellStyle name="Comma 3 2 7 5" xfId="2012"/>
    <cellStyle name="Comma 3 2 7 5 2" xfId="2013"/>
    <cellStyle name="Comma 3 2 7 5 2 2" xfId="2014"/>
    <cellStyle name="Comma 3 2 7 5 3" xfId="2015"/>
    <cellStyle name="Comma 3 2 7 5 3 2" xfId="2016"/>
    <cellStyle name="Comma 3 2 7 5 4" xfId="2017"/>
    <cellStyle name="Comma 3 2 7 5 5" xfId="2018"/>
    <cellStyle name="Comma 3 2 7 6" xfId="2019"/>
    <cellStyle name="Comma 3 2 7 6 2" xfId="2020"/>
    <cellStyle name="Comma 3 2 7 7" xfId="2021"/>
    <cellStyle name="Comma 3 2 7 7 2" xfId="2022"/>
    <cellStyle name="Comma 3 2 7 8" xfId="2023"/>
    <cellStyle name="Comma 3 2 7 8 2" xfId="2024"/>
    <cellStyle name="Comma 3 2 7 9" xfId="2025"/>
    <cellStyle name="Comma 3 2 8" xfId="2026"/>
    <cellStyle name="Comma 3 2 8 2" xfId="2027"/>
    <cellStyle name="Comma 3 2 8 2 2" xfId="2028"/>
    <cellStyle name="Comma 3 2 8 3" xfId="2029"/>
    <cellStyle name="Comma 3 2 8 3 2" xfId="2030"/>
    <cellStyle name="Comma 3 2 8 4" xfId="2031"/>
    <cellStyle name="Comma 3 2 8 4 2" xfId="2032"/>
    <cellStyle name="Comma 3 2 8 5" xfId="2033"/>
    <cellStyle name="Comma 3 2 8 6" xfId="2034"/>
    <cellStyle name="Comma 3 2 9" xfId="2035"/>
    <cellStyle name="Comma 3 2 9 2" xfId="2036"/>
    <cellStyle name="Comma 3 2 9 2 2" xfId="2037"/>
    <cellStyle name="Comma 3 2 9 3" xfId="2038"/>
    <cellStyle name="Comma 3 2 9 3 2" xfId="2039"/>
    <cellStyle name="Comma 3 2 9 4" xfId="2040"/>
    <cellStyle name="Comma 3 2 9 4 2" xfId="2041"/>
    <cellStyle name="Comma 3 2 9 5" xfId="2042"/>
    <cellStyle name="Comma 3 2 9 6" xfId="2043"/>
    <cellStyle name="Comma 3 3" xfId="119"/>
    <cellStyle name="Comma 3 3 10" xfId="2044"/>
    <cellStyle name="Comma 3 3 10 2" xfId="2045"/>
    <cellStyle name="Comma 3 3 10 2 2" xfId="2046"/>
    <cellStyle name="Comma 3 3 10 3" xfId="2047"/>
    <cellStyle name="Comma 3 3 10 3 2" xfId="2048"/>
    <cellStyle name="Comma 3 3 10 4" xfId="2049"/>
    <cellStyle name="Comma 3 3 11" xfId="2050"/>
    <cellStyle name="Comma 3 3 11 2" xfId="2051"/>
    <cellStyle name="Comma 3 3 11 3" xfId="2052"/>
    <cellStyle name="Comma 3 3 12" xfId="2053"/>
    <cellStyle name="Comma 3 3 12 2" xfId="2054"/>
    <cellStyle name="Comma 3 3 13" xfId="2055"/>
    <cellStyle name="Comma 3 3 13 2" xfId="2056"/>
    <cellStyle name="Comma 3 3 14" xfId="2057"/>
    <cellStyle name="Comma 3 3 15" xfId="2058"/>
    <cellStyle name="Comma 3 3 2" xfId="120"/>
    <cellStyle name="Comma 3 3 2 10" xfId="2059"/>
    <cellStyle name="Comma 3 3 2 10 2" xfId="2060"/>
    <cellStyle name="Comma 3 3 2 11" xfId="2061"/>
    <cellStyle name="Comma 3 3 2 11 2" xfId="2062"/>
    <cellStyle name="Comma 3 3 2 12" xfId="2063"/>
    <cellStyle name="Comma 3 3 2 2" xfId="121"/>
    <cellStyle name="Comma 3 3 2 2 10" xfId="2064"/>
    <cellStyle name="Comma 3 3 2 2 2" xfId="122"/>
    <cellStyle name="Comma 3 3 2 2 2 2" xfId="2065"/>
    <cellStyle name="Comma 3 3 2 2 2 2 2" xfId="2066"/>
    <cellStyle name="Comma 3 3 2 2 2 2 2 2" xfId="2067"/>
    <cellStyle name="Comma 3 3 2 2 2 2 2 3" xfId="2068"/>
    <cellStyle name="Comma 3 3 2 2 2 2 3" xfId="2069"/>
    <cellStyle name="Comma 3 3 2 2 2 2 3 2" xfId="2070"/>
    <cellStyle name="Comma 3 3 2 2 2 2 4" xfId="2071"/>
    <cellStyle name="Comma 3 3 2 2 2 2 4 2" xfId="2072"/>
    <cellStyle name="Comma 3 3 2 2 2 2 5" xfId="2073"/>
    <cellStyle name="Comma 3 3 2 2 2 3" xfId="2074"/>
    <cellStyle name="Comma 3 3 2 2 2 3 2" xfId="2075"/>
    <cellStyle name="Comma 3 3 2 2 2 3 2 2" xfId="2076"/>
    <cellStyle name="Comma 3 3 2 2 2 3 3" xfId="2077"/>
    <cellStyle name="Comma 3 3 2 2 2 3 3 2" xfId="2078"/>
    <cellStyle name="Comma 3 3 2 2 2 3 4" xfId="2079"/>
    <cellStyle name="Comma 3 3 2 2 2 4" xfId="2080"/>
    <cellStyle name="Comma 3 3 2 2 2 4 2" xfId="2081"/>
    <cellStyle name="Comma 3 3 2 2 2 4 3" xfId="2082"/>
    <cellStyle name="Comma 3 3 2 2 2 5" xfId="2083"/>
    <cellStyle name="Comma 3 3 2 2 2 5 2" xfId="2084"/>
    <cellStyle name="Comma 3 3 2 2 2 6" xfId="2085"/>
    <cellStyle name="Comma 3 3 2 2 2 6 2" xfId="2086"/>
    <cellStyle name="Comma 3 3 2 2 2 7" xfId="2087"/>
    <cellStyle name="Comma 3 3 2 2 3" xfId="2088"/>
    <cellStyle name="Comma 3 3 2 2 3 2" xfId="2089"/>
    <cellStyle name="Comma 3 3 2 2 3 2 2" xfId="2090"/>
    <cellStyle name="Comma 3 3 2 2 3 2 2 2" xfId="2091"/>
    <cellStyle name="Comma 3 3 2 2 3 2 2 3" xfId="2092"/>
    <cellStyle name="Comma 3 3 2 2 3 2 3" xfId="2093"/>
    <cellStyle name="Comma 3 3 2 2 3 2 3 2" xfId="2094"/>
    <cellStyle name="Comma 3 3 2 2 3 2 4" xfId="2095"/>
    <cellStyle name="Comma 3 3 2 2 3 2 4 2" xfId="2096"/>
    <cellStyle name="Comma 3 3 2 2 3 2 5" xfId="2097"/>
    <cellStyle name="Comma 3 3 2 2 3 3" xfId="2098"/>
    <cellStyle name="Comma 3 3 2 2 3 3 2" xfId="2099"/>
    <cellStyle name="Comma 3 3 2 2 3 3 2 2" xfId="2100"/>
    <cellStyle name="Comma 3 3 2 2 3 3 3" xfId="2101"/>
    <cellStyle name="Comma 3 3 2 2 3 3 3 2" xfId="2102"/>
    <cellStyle name="Comma 3 3 2 2 3 3 4" xfId="2103"/>
    <cellStyle name="Comma 3 3 2 2 3 4" xfId="2104"/>
    <cellStyle name="Comma 3 3 2 2 3 4 2" xfId="2105"/>
    <cellStyle name="Comma 3 3 2 2 3 4 3" xfId="2106"/>
    <cellStyle name="Comma 3 3 2 2 3 5" xfId="2107"/>
    <cellStyle name="Comma 3 3 2 2 3 5 2" xfId="2108"/>
    <cellStyle name="Comma 3 3 2 2 3 6" xfId="2109"/>
    <cellStyle name="Comma 3 3 2 2 3 6 2" xfId="2110"/>
    <cellStyle name="Comma 3 3 2 2 3 7" xfId="2111"/>
    <cellStyle name="Comma 3 3 2 2 4" xfId="2112"/>
    <cellStyle name="Comma 3 3 2 2 4 2" xfId="2113"/>
    <cellStyle name="Comma 3 3 2 2 4 2 2" xfId="2114"/>
    <cellStyle name="Comma 3 3 2 2 4 2 2 2" xfId="2115"/>
    <cellStyle name="Comma 3 3 2 2 4 2 3" xfId="2116"/>
    <cellStyle name="Comma 3 3 2 2 4 2 3 2" xfId="2117"/>
    <cellStyle name="Comma 3 3 2 2 4 2 4" xfId="2118"/>
    <cellStyle name="Comma 3 3 2 2 4 3" xfId="2119"/>
    <cellStyle name="Comma 3 3 2 2 4 3 2" xfId="2120"/>
    <cellStyle name="Comma 3 3 2 2 4 3 3" xfId="2121"/>
    <cellStyle name="Comma 3 3 2 2 4 4" xfId="2122"/>
    <cellStyle name="Comma 3 3 2 2 4 4 2" xfId="2123"/>
    <cellStyle name="Comma 3 3 2 2 4 5" xfId="2124"/>
    <cellStyle name="Comma 3 3 2 2 4 5 2" xfId="2125"/>
    <cellStyle name="Comma 3 3 2 2 4 6" xfId="2126"/>
    <cellStyle name="Comma 3 3 2 2 5" xfId="2127"/>
    <cellStyle name="Comma 3 3 2 2 5 2" xfId="2128"/>
    <cellStyle name="Comma 3 3 2 2 5 2 2" xfId="2129"/>
    <cellStyle name="Comma 3 3 2 2 5 3" xfId="2130"/>
    <cellStyle name="Comma 3 3 2 2 5 3 2" xfId="2131"/>
    <cellStyle name="Comma 3 3 2 2 5 4" xfId="2132"/>
    <cellStyle name="Comma 3 3 2 2 6" xfId="2133"/>
    <cellStyle name="Comma 3 3 2 2 6 2" xfId="2134"/>
    <cellStyle name="Comma 3 3 2 2 6 2 2" xfId="2135"/>
    <cellStyle name="Comma 3 3 2 2 6 3" xfId="2136"/>
    <cellStyle name="Comma 3 3 2 2 6 3 2" xfId="2137"/>
    <cellStyle name="Comma 3 3 2 2 6 4" xfId="2138"/>
    <cellStyle name="Comma 3 3 2 2 7" xfId="2139"/>
    <cellStyle name="Comma 3 3 2 2 7 2" xfId="2140"/>
    <cellStyle name="Comma 3 3 2 2 7 3" xfId="2141"/>
    <cellStyle name="Comma 3 3 2 2 8" xfId="2142"/>
    <cellStyle name="Comma 3 3 2 2 8 2" xfId="2143"/>
    <cellStyle name="Comma 3 3 2 2 9" xfId="2144"/>
    <cellStyle name="Comma 3 3 2 2 9 2" xfId="2145"/>
    <cellStyle name="Comma 3 3 2 3" xfId="123"/>
    <cellStyle name="Comma 3 3 2 3 2" xfId="2146"/>
    <cellStyle name="Comma 3 3 2 3 2 2" xfId="2147"/>
    <cellStyle name="Comma 3 3 2 3 2 2 2" xfId="2148"/>
    <cellStyle name="Comma 3 3 2 3 2 2 2 2" xfId="2149"/>
    <cellStyle name="Comma 3 3 2 3 2 2 2 3" xfId="2150"/>
    <cellStyle name="Comma 3 3 2 3 2 2 3" xfId="2151"/>
    <cellStyle name="Comma 3 3 2 3 2 2 3 2" xfId="2152"/>
    <cellStyle name="Comma 3 3 2 3 2 2 4" xfId="2153"/>
    <cellStyle name="Comma 3 3 2 3 2 2 4 2" xfId="2154"/>
    <cellStyle name="Comma 3 3 2 3 2 2 5" xfId="2155"/>
    <cellStyle name="Comma 3 3 2 3 2 3" xfId="2156"/>
    <cellStyle name="Comma 3 3 2 3 2 3 2" xfId="2157"/>
    <cellStyle name="Comma 3 3 2 3 2 3 2 2" xfId="2158"/>
    <cellStyle name="Comma 3 3 2 3 2 3 3" xfId="2159"/>
    <cellStyle name="Comma 3 3 2 3 2 3 3 2" xfId="2160"/>
    <cellStyle name="Comma 3 3 2 3 2 3 4" xfId="2161"/>
    <cellStyle name="Comma 3 3 2 3 2 4" xfId="2162"/>
    <cellStyle name="Comma 3 3 2 3 2 4 2" xfId="2163"/>
    <cellStyle name="Comma 3 3 2 3 2 4 3" xfId="2164"/>
    <cellStyle name="Comma 3 3 2 3 2 5" xfId="2165"/>
    <cellStyle name="Comma 3 3 2 3 2 5 2" xfId="2166"/>
    <cellStyle name="Comma 3 3 2 3 2 6" xfId="2167"/>
    <cellStyle name="Comma 3 3 2 3 2 6 2" xfId="2168"/>
    <cellStyle name="Comma 3 3 2 3 2 7" xfId="2169"/>
    <cellStyle name="Comma 3 3 2 3 3" xfId="2170"/>
    <cellStyle name="Comma 3 3 2 3 3 2" xfId="2171"/>
    <cellStyle name="Comma 3 3 2 3 3 2 2" xfId="2172"/>
    <cellStyle name="Comma 3 3 2 3 3 2 3" xfId="2173"/>
    <cellStyle name="Comma 3 3 2 3 3 3" xfId="2174"/>
    <cellStyle name="Comma 3 3 2 3 3 3 2" xfId="2175"/>
    <cellStyle name="Comma 3 3 2 3 3 4" xfId="2176"/>
    <cellStyle name="Comma 3 3 2 3 3 4 2" xfId="2177"/>
    <cellStyle name="Comma 3 3 2 3 3 5" xfId="2178"/>
    <cellStyle name="Comma 3 3 2 3 4" xfId="2179"/>
    <cellStyle name="Comma 3 3 2 3 4 2" xfId="2180"/>
    <cellStyle name="Comma 3 3 2 3 4 2 2" xfId="2181"/>
    <cellStyle name="Comma 3 3 2 3 4 3" xfId="2182"/>
    <cellStyle name="Comma 3 3 2 3 4 3 2" xfId="2183"/>
    <cellStyle name="Comma 3 3 2 3 4 4" xfId="2184"/>
    <cellStyle name="Comma 3 3 2 3 5" xfId="2185"/>
    <cellStyle name="Comma 3 3 2 3 5 2" xfId="2186"/>
    <cellStyle name="Comma 3 3 2 3 5 3" xfId="2187"/>
    <cellStyle name="Comma 3 3 2 3 6" xfId="2188"/>
    <cellStyle name="Comma 3 3 2 3 6 2" xfId="2189"/>
    <cellStyle name="Comma 3 3 2 3 7" xfId="2190"/>
    <cellStyle name="Comma 3 3 2 3 7 2" xfId="2191"/>
    <cellStyle name="Comma 3 3 2 3 8" xfId="2192"/>
    <cellStyle name="Comma 3 3 2 4" xfId="2193"/>
    <cellStyle name="Comma 3 3 2 4 2" xfId="2194"/>
    <cellStyle name="Comma 3 3 2 4 2 2" xfId="2195"/>
    <cellStyle name="Comma 3 3 2 4 2 2 2" xfId="2196"/>
    <cellStyle name="Comma 3 3 2 4 2 2 3" xfId="2197"/>
    <cellStyle name="Comma 3 3 2 4 2 3" xfId="2198"/>
    <cellStyle name="Comma 3 3 2 4 2 3 2" xfId="2199"/>
    <cellStyle name="Comma 3 3 2 4 2 4" xfId="2200"/>
    <cellStyle name="Comma 3 3 2 4 2 4 2" xfId="2201"/>
    <cellStyle name="Comma 3 3 2 4 2 5" xfId="2202"/>
    <cellStyle name="Comma 3 3 2 4 3" xfId="2203"/>
    <cellStyle name="Comma 3 3 2 4 3 2" xfId="2204"/>
    <cellStyle name="Comma 3 3 2 4 3 2 2" xfId="2205"/>
    <cellStyle name="Comma 3 3 2 4 3 3" xfId="2206"/>
    <cellStyle name="Comma 3 3 2 4 3 3 2" xfId="2207"/>
    <cellStyle name="Comma 3 3 2 4 3 4" xfId="2208"/>
    <cellStyle name="Comma 3 3 2 4 4" xfId="2209"/>
    <cellStyle name="Comma 3 3 2 4 4 2" xfId="2210"/>
    <cellStyle name="Comma 3 3 2 4 4 3" xfId="2211"/>
    <cellStyle name="Comma 3 3 2 4 5" xfId="2212"/>
    <cellStyle name="Comma 3 3 2 4 5 2" xfId="2213"/>
    <cellStyle name="Comma 3 3 2 4 6" xfId="2214"/>
    <cellStyle name="Comma 3 3 2 4 6 2" xfId="2215"/>
    <cellStyle name="Comma 3 3 2 4 7" xfId="2216"/>
    <cellStyle name="Comma 3 3 2 5" xfId="2217"/>
    <cellStyle name="Comma 3 3 2 5 2" xfId="2218"/>
    <cellStyle name="Comma 3 3 2 5 2 2" xfId="2219"/>
    <cellStyle name="Comma 3 3 2 5 2 2 2" xfId="2220"/>
    <cellStyle name="Comma 3 3 2 5 2 2 3" xfId="2221"/>
    <cellStyle name="Comma 3 3 2 5 2 3" xfId="2222"/>
    <cellStyle name="Comma 3 3 2 5 2 3 2" xfId="2223"/>
    <cellStyle name="Comma 3 3 2 5 2 4" xfId="2224"/>
    <cellStyle name="Comma 3 3 2 5 2 4 2" xfId="2225"/>
    <cellStyle name="Comma 3 3 2 5 2 5" xfId="2226"/>
    <cellStyle name="Comma 3 3 2 5 3" xfId="2227"/>
    <cellStyle name="Comma 3 3 2 5 3 2" xfId="2228"/>
    <cellStyle name="Comma 3 3 2 5 3 2 2" xfId="2229"/>
    <cellStyle name="Comma 3 3 2 5 3 3" xfId="2230"/>
    <cellStyle name="Comma 3 3 2 5 3 3 2" xfId="2231"/>
    <cellStyle name="Comma 3 3 2 5 3 4" xfId="2232"/>
    <cellStyle name="Comma 3 3 2 5 4" xfId="2233"/>
    <cellStyle name="Comma 3 3 2 5 4 2" xfId="2234"/>
    <cellStyle name="Comma 3 3 2 5 4 3" xfId="2235"/>
    <cellStyle name="Comma 3 3 2 5 5" xfId="2236"/>
    <cellStyle name="Comma 3 3 2 5 5 2" xfId="2237"/>
    <cellStyle name="Comma 3 3 2 5 6" xfId="2238"/>
    <cellStyle name="Comma 3 3 2 5 6 2" xfId="2239"/>
    <cellStyle name="Comma 3 3 2 5 7" xfId="2240"/>
    <cellStyle name="Comma 3 3 2 6" xfId="2241"/>
    <cellStyle name="Comma 3 3 2 6 2" xfId="2242"/>
    <cellStyle name="Comma 3 3 2 6 2 2" xfId="2243"/>
    <cellStyle name="Comma 3 3 2 6 2 2 2" xfId="2244"/>
    <cellStyle name="Comma 3 3 2 6 2 3" xfId="2245"/>
    <cellStyle name="Comma 3 3 2 6 2 3 2" xfId="2246"/>
    <cellStyle name="Comma 3 3 2 6 2 4" xfId="2247"/>
    <cellStyle name="Comma 3 3 2 6 3" xfId="2248"/>
    <cellStyle name="Comma 3 3 2 6 3 2" xfId="2249"/>
    <cellStyle name="Comma 3 3 2 6 3 3" xfId="2250"/>
    <cellStyle name="Comma 3 3 2 6 4" xfId="2251"/>
    <cellStyle name="Comma 3 3 2 6 4 2" xfId="2252"/>
    <cellStyle name="Comma 3 3 2 6 5" xfId="2253"/>
    <cellStyle name="Comma 3 3 2 6 5 2" xfId="2254"/>
    <cellStyle name="Comma 3 3 2 6 6" xfId="2255"/>
    <cellStyle name="Comma 3 3 2 7" xfId="2256"/>
    <cellStyle name="Comma 3 3 2 7 2" xfId="2257"/>
    <cellStyle name="Comma 3 3 2 7 2 2" xfId="2258"/>
    <cellStyle name="Comma 3 3 2 7 3" xfId="2259"/>
    <cellStyle name="Comma 3 3 2 7 3 2" xfId="2260"/>
    <cellStyle name="Comma 3 3 2 7 4" xfId="2261"/>
    <cellStyle name="Comma 3 3 2 8" xfId="2262"/>
    <cellStyle name="Comma 3 3 2 8 2" xfId="2263"/>
    <cellStyle name="Comma 3 3 2 8 2 2" xfId="2264"/>
    <cellStyle name="Comma 3 3 2 8 3" xfId="2265"/>
    <cellStyle name="Comma 3 3 2 8 3 2" xfId="2266"/>
    <cellStyle name="Comma 3 3 2 8 4" xfId="2267"/>
    <cellStyle name="Comma 3 3 2 9" xfId="2268"/>
    <cellStyle name="Comma 3 3 2 9 2" xfId="2269"/>
    <cellStyle name="Comma 3 3 2 9 3" xfId="2270"/>
    <cellStyle name="Comma 3 3 3" xfId="124"/>
    <cellStyle name="Comma 3 3 3 10" xfId="2271"/>
    <cellStyle name="Comma 3 3 3 10 2" xfId="2272"/>
    <cellStyle name="Comma 3 3 3 11" xfId="2273"/>
    <cellStyle name="Comma 3 3 3 2" xfId="125"/>
    <cellStyle name="Comma 3 3 3 2 2" xfId="2274"/>
    <cellStyle name="Comma 3 3 3 2 2 2" xfId="2275"/>
    <cellStyle name="Comma 3 3 3 2 2 2 2" xfId="2276"/>
    <cellStyle name="Comma 3 3 3 2 2 2 2 2" xfId="2277"/>
    <cellStyle name="Comma 3 3 3 2 2 2 2 3" xfId="2278"/>
    <cellStyle name="Comma 3 3 3 2 2 2 3" xfId="2279"/>
    <cellStyle name="Comma 3 3 3 2 2 2 3 2" xfId="2280"/>
    <cellStyle name="Comma 3 3 3 2 2 2 4" xfId="2281"/>
    <cellStyle name="Comma 3 3 3 2 2 2 4 2" xfId="2282"/>
    <cellStyle name="Comma 3 3 3 2 2 2 5" xfId="2283"/>
    <cellStyle name="Comma 3 3 3 2 2 3" xfId="2284"/>
    <cellStyle name="Comma 3 3 3 2 2 3 2" xfId="2285"/>
    <cellStyle name="Comma 3 3 3 2 2 3 2 2" xfId="2286"/>
    <cellStyle name="Comma 3 3 3 2 2 3 3" xfId="2287"/>
    <cellStyle name="Comma 3 3 3 2 2 3 3 2" xfId="2288"/>
    <cellStyle name="Comma 3 3 3 2 2 3 4" xfId="2289"/>
    <cellStyle name="Comma 3 3 3 2 2 4" xfId="2290"/>
    <cellStyle name="Comma 3 3 3 2 2 4 2" xfId="2291"/>
    <cellStyle name="Comma 3 3 3 2 2 4 3" xfId="2292"/>
    <cellStyle name="Comma 3 3 3 2 2 5" xfId="2293"/>
    <cellStyle name="Comma 3 3 3 2 2 5 2" xfId="2294"/>
    <cellStyle name="Comma 3 3 3 2 2 6" xfId="2295"/>
    <cellStyle name="Comma 3 3 3 2 2 6 2" xfId="2296"/>
    <cellStyle name="Comma 3 3 3 2 2 7" xfId="2297"/>
    <cellStyle name="Comma 3 3 3 2 3" xfId="2298"/>
    <cellStyle name="Comma 3 3 3 2 3 2" xfId="2299"/>
    <cellStyle name="Comma 3 3 3 2 3 2 2" xfId="2300"/>
    <cellStyle name="Comma 3 3 3 2 3 2 3" xfId="2301"/>
    <cellStyle name="Comma 3 3 3 2 3 3" xfId="2302"/>
    <cellStyle name="Comma 3 3 3 2 3 3 2" xfId="2303"/>
    <cellStyle name="Comma 3 3 3 2 3 4" xfId="2304"/>
    <cellStyle name="Comma 3 3 3 2 3 4 2" xfId="2305"/>
    <cellStyle name="Comma 3 3 3 2 3 5" xfId="2306"/>
    <cellStyle name="Comma 3 3 3 2 4" xfId="2307"/>
    <cellStyle name="Comma 3 3 3 2 4 2" xfId="2308"/>
    <cellStyle name="Comma 3 3 3 2 4 2 2" xfId="2309"/>
    <cellStyle name="Comma 3 3 3 2 4 3" xfId="2310"/>
    <cellStyle name="Comma 3 3 3 2 4 3 2" xfId="2311"/>
    <cellStyle name="Comma 3 3 3 2 4 4" xfId="2312"/>
    <cellStyle name="Comma 3 3 3 2 5" xfId="2313"/>
    <cellStyle name="Comma 3 3 3 2 5 2" xfId="2314"/>
    <cellStyle name="Comma 3 3 3 2 5 3" xfId="2315"/>
    <cellStyle name="Comma 3 3 3 2 6" xfId="2316"/>
    <cellStyle name="Comma 3 3 3 2 6 2" xfId="2317"/>
    <cellStyle name="Comma 3 3 3 2 7" xfId="2318"/>
    <cellStyle name="Comma 3 3 3 2 7 2" xfId="2319"/>
    <cellStyle name="Comma 3 3 3 2 8" xfId="2320"/>
    <cellStyle name="Comma 3 3 3 3" xfId="2321"/>
    <cellStyle name="Comma 3 3 3 3 2" xfId="2322"/>
    <cellStyle name="Comma 3 3 3 3 2 2" xfId="2323"/>
    <cellStyle name="Comma 3 3 3 3 2 2 2" xfId="2324"/>
    <cellStyle name="Comma 3 3 3 3 2 2 3" xfId="2325"/>
    <cellStyle name="Comma 3 3 3 3 2 3" xfId="2326"/>
    <cellStyle name="Comma 3 3 3 3 2 3 2" xfId="2327"/>
    <cellStyle name="Comma 3 3 3 3 2 4" xfId="2328"/>
    <cellStyle name="Comma 3 3 3 3 2 4 2" xfId="2329"/>
    <cellStyle name="Comma 3 3 3 3 2 5" xfId="2330"/>
    <cellStyle name="Comma 3 3 3 3 3" xfId="2331"/>
    <cellStyle name="Comma 3 3 3 3 3 2" xfId="2332"/>
    <cellStyle name="Comma 3 3 3 3 3 2 2" xfId="2333"/>
    <cellStyle name="Comma 3 3 3 3 3 3" xfId="2334"/>
    <cellStyle name="Comma 3 3 3 3 3 3 2" xfId="2335"/>
    <cellStyle name="Comma 3 3 3 3 3 4" xfId="2336"/>
    <cellStyle name="Comma 3 3 3 3 4" xfId="2337"/>
    <cellStyle name="Comma 3 3 3 3 4 2" xfId="2338"/>
    <cellStyle name="Comma 3 3 3 3 4 3" xfId="2339"/>
    <cellStyle name="Comma 3 3 3 3 5" xfId="2340"/>
    <cellStyle name="Comma 3 3 3 3 5 2" xfId="2341"/>
    <cellStyle name="Comma 3 3 3 3 6" xfId="2342"/>
    <cellStyle name="Comma 3 3 3 3 6 2" xfId="2343"/>
    <cellStyle name="Comma 3 3 3 3 7" xfId="2344"/>
    <cellStyle name="Comma 3 3 3 4" xfId="2345"/>
    <cellStyle name="Comma 3 3 3 4 2" xfId="2346"/>
    <cellStyle name="Comma 3 3 3 4 2 2" xfId="2347"/>
    <cellStyle name="Comma 3 3 3 4 2 2 2" xfId="2348"/>
    <cellStyle name="Comma 3 3 3 4 2 2 3" xfId="2349"/>
    <cellStyle name="Comma 3 3 3 4 2 3" xfId="2350"/>
    <cellStyle name="Comma 3 3 3 4 2 3 2" xfId="2351"/>
    <cellStyle name="Comma 3 3 3 4 2 4" xfId="2352"/>
    <cellStyle name="Comma 3 3 3 4 2 4 2" xfId="2353"/>
    <cellStyle name="Comma 3 3 3 4 2 5" xfId="2354"/>
    <cellStyle name="Comma 3 3 3 4 3" xfId="2355"/>
    <cellStyle name="Comma 3 3 3 4 3 2" xfId="2356"/>
    <cellStyle name="Comma 3 3 3 4 3 2 2" xfId="2357"/>
    <cellStyle name="Comma 3 3 3 4 3 3" xfId="2358"/>
    <cellStyle name="Comma 3 3 3 4 3 3 2" xfId="2359"/>
    <cellStyle name="Comma 3 3 3 4 3 4" xfId="2360"/>
    <cellStyle name="Comma 3 3 3 4 4" xfId="2361"/>
    <cellStyle name="Comma 3 3 3 4 4 2" xfId="2362"/>
    <cellStyle name="Comma 3 3 3 4 4 3" xfId="2363"/>
    <cellStyle name="Comma 3 3 3 4 5" xfId="2364"/>
    <cellStyle name="Comma 3 3 3 4 5 2" xfId="2365"/>
    <cellStyle name="Comma 3 3 3 4 6" xfId="2366"/>
    <cellStyle name="Comma 3 3 3 4 6 2" xfId="2367"/>
    <cellStyle name="Comma 3 3 3 4 7" xfId="2368"/>
    <cellStyle name="Comma 3 3 3 5" xfId="2369"/>
    <cellStyle name="Comma 3 3 3 5 2" xfId="2370"/>
    <cellStyle name="Comma 3 3 3 5 2 2" xfId="2371"/>
    <cellStyle name="Comma 3 3 3 5 2 2 2" xfId="2372"/>
    <cellStyle name="Comma 3 3 3 5 2 3" xfId="2373"/>
    <cellStyle name="Comma 3 3 3 5 2 3 2" xfId="2374"/>
    <cellStyle name="Comma 3 3 3 5 2 4" xfId="2375"/>
    <cellStyle name="Comma 3 3 3 5 3" xfId="2376"/>
    <cellStyle name="Comma 3 3 3 5 3 2" xfId="2377"/>
    <cellStyle name="Comma 3 3 3 5 3 3" xfId="2378"/>
    <cellStyle name="Comma 3 3 3 5 4" xfId="2379"/>
    <cellStyle name="Comma 3 3 3 5 4 2" xfId="2380"/>
    <cellStyle name="Comma 3 3 3 5 5" xfId="2381"/>
    <cellStyle name="Comma 3 3 3 5 5 2" xfId="2382"/>
    <cellStyle name="Comma 3 3 3 5 6" xfId="2383"/>
    <cellStyle name="Comma 3 3 3 6" xfId="2384"/>
    <cellStyle name="Comma 3 3 3 6 2" xfId="2385"/>
    <cellStyle name="Comma 3 3 3 6 2 2" xfId="2386"/>
    <cellStyle name="Comma 3 3 3 6 3" xfId="2387"/>
    <cellStyle name="Comma 3 3 3 6 3 2" xfId="2388"/>
    <cellStyle name="Comma 3 3 3 6 4" xfId="2389"/>
    <cellStyle name="Comma 3 3 3 7" xfId="2390"/>
    <cellStyle name="Comma 3 3 3 7 2" xfId="2391"/>
    <cellStyle name="Comma 3 3 3 7 2 2" xfId="2392"/>
    <cellStyle name="Comma 3 3 3 7 3" xfId="2393"/>
    <cellStyle name="Comma 3 3 3 7 3 2" xfId="2394"/>
    <cellStyle name="Comma 3 3 3 7 4" xfId="2395"/>
    <cellStyle name="Comma 3 3 3 8" xfId="2396"/>
    <cellStyle name="Comma 3 3 3 8 2" xfId="2397"/>
    <cellStyle name="Comma 3 3 3 8 3" xfId="2398"/>
    <cellStyle name="Comma 3 3 3 9" xfId="2399"/>
    <cellStyle name="Comma 3 3 3 9 2" xfId="2400"/>
    <cellStyle name="Comma 3 3 4" xfId="126"/>
    <cellStyle name="Comma 3 3 4 10" xfId="2401"/>
    <cellStyle name="Comma 3 3 4 2" xfId="2402"/>
    <cellStyle name="Comma 3 3 4 2 2" xfId="2403"/>
    <cellStyle name="Comma 3 3 4 2 2 2" xfId="2404"/>
    <cellStyle name="Comma 3 3 4 2 2 2 2" xfId="2405"/>
    <cellStyle name="Comma 3 3 4 2 2 2 3" xfId="2406"/>
    <cellStyle name="Comma 3 3 4 2 2 3" xfId="2407"/>
    <cellStyle name="Comma 3 3 4 2 2 3 2" xfId="2408"/>
    <cellStyle name="Comma 3 3 4 2 2 4" xfId="2409"/>
    <cellStyle name="Comma 3 3 4 2 2 4 2" xfId="2410"/>
    <cellStyle name="Comma 3 3 4 2 2 5" xfId="2411"/>
    <cellStyle name="Comma 3 3 4 2 3" xfId="2412"/>
    <cellStyle name="Comma 3 3 4 2 3 2" xfId="2413"/>
    <cellStyle name="Comma 3 3 4 2 3 2 2" xfId="2414"/>
    <cellStyle name="Comma 3 3 4 2 3 3" xfId="2415"/>
    <cellStyle name="Comma 3 3 4 2 3 3 2" xfId="2416"/>
    <cellStyle name="Comma 3 3 4 2 3 4" xfId="2417"/>
    <cellStyle name="Comma 3 3 4 2 4" xfId="2418"/>
    <cellStyle name="Comma 3 3 4 2 4 2" xfId="2419"/>
    <cellStyle name="Comma 3 3 4 2 4 3" xfId="2420"/>
    <cellStyle name="Comma 3 3 4 2 5" xfId="2421"/>
    <cellStyle name="Comma 3 3 4 2 5 2" xfId="2422"/>
    <cellStyle name="Comma 3 3 4 2 6" xfId="2423"/>
    <cellStyle name="Comma 3 3 4 2 6 2" xfId="2424"/>
    <cellStyle name="Comma 3 3 4 2 7" xfId="2425"/>
    <cellStyle name="Comma 3 3 4 3" xfId="2426"/>
    <cellStyle name="Comma 3 3 4 3 2" xfId="2427"/>
    <cellStyle name="Comma 3 3 4 3 2 2" xfId="2428"/>
    <cellStyle name="Comma 3 3 4 3 2 2 2" xfId="2429"/>
    <cellStyle name="Comma 3 3 4 3 2 2 3" xfId="2430"/>
    <cellStyle name="Comma 3 3 4 3 2 3" xfId="2431"/>
    <cellStyle name="Comma 3 3 4 3 2 3 2" xfId="2432"/>
    <cellStyle name="Comma 3 3 4 3 2 4" xfId="2433"/>
    <cellStyle name="Comma 3 3 4 3 2 4 2" xfId="2434"/>
    <cellStyle name="Comma 3 3 4 3 2 5" xfId="2435"/>
    <cellStyle name="Comma 3 3 4 3 3" xfId="2436"/>
    <cellStyle name="Comma 3 3 4 3 3 2" xfId="2437"/>
    <cellStyle name="Comma 3 3 4 3 3 2 2" xfId="2438"/>
    <cellStyle name="Comma 3 3 4 3 3 3" xfId="2439"/>
    <cellStyle name="Comma 3 3 4 3 3 3 2" xfId="2440"/>
    <cellStyle name="Comma 3 3 4 3 3 4" xfId="2441"/>
    <cellStyle name="Comma 3 3 4 3 4" xfId="2442"/>
    <cellStyle name="Comma 3 3 4 3 4 2" xfId="2443"/>
    <cellStyle name="Comma 3 3 4 3 4 3" xfId="2444"/>
    <cellStyle name="Comma 3 3 4 3 5" xfId="2445"/>
    <cellStyle name="Comma 3 3 4 3 5 2" xfId="2446"/>
    <cellStyle name="Comma 3 3 4 3 6" xfId="2447"/>
    <cellStyle name="Comma 3 3 4 3 6 2" xfId="2448"/>
    <cellStyle name="Comma 3 3 4 3 7" xfId="2449"/>
    <cellStyle name="Comma 3 3 4 4" xfId="2450"/>
    <cellStyle name="Comma 3 3 4 4 2" xfId="2451"/>
    <cellStyle name="Comma 3 3 4 4 2 2" xfId="2452"/>
    <cellStyle name="Comma 3 3 4 4 2 2 2" xfId="2453"/>
    <cellStyle name="Comma 3 3 4 4 2 3" xfId="2454"/>
    <cellStyle name="Comma 3 3 4 4 2 3 2" xfId="2455"/>
    <cellStyle name="Comma 3 3 4 4 2 4" xfId="2456"/>
    <cellStyle name="Comma 3 3 4 4 3" xfId="2457"/>
    <cellStyle name="Comma 3 3 4 4 3 2" xfId="2458"/>
    <cellStyle name="Comma 3 3 4 4 3 3" xfId="2459"/>
    <cellStyle name="Comma 3 3 4 4 4" xfId="2460"/>
    <cellStyle name="Comma 3 3 4 4 4 2" xfId="2461"/>
    <cellStyle name="Comma 3 3 4 4 5" xfId="2462"/>
    <cellStyle name="Comma 3 3 4 4 5 2" xfId="2463"/>
    <cellStyle name="Comma 3 3 4 4 6" xfId="2464"/>
    <cellStyle name="Comma 3 3 4 5" xfId="2465"/>
    <cellStyle name="Comma 3 3 4 5 2" xfId="2466"/>
    <cellStyle name="Comma 3 3 4 5 2 2" xfId="2467"/>
    <cellStyle name="Comma 3 3 4 5 3" xfId="2468"/>
    <cellStyle name="Comma 3 3 4 5 3 2" xfId="2469"/>
    <cellStyle name="Comma 3 3 4 5 4" xfId="2470"/>
    <cellStyle name="Comma 3 3 4 6" xfId="2471"/>
    <cellStyle name="Comma 3 3 4 6 2" xfId="2472"/>
    <cellStyle name="Comma 3 3 4 6 2 2" xfId="2473"/>
    <cellStyle name="Comma 3 3 4 6 3" xfId="2474"/>
    <cellStyle name="Comma 3 3 4 6 3 2" xfId="2475"/>
    <cellStyle name="Comma 3 3 4 6 4" xfId="2476"/>
    <cellStyle name="Comma 3 3 4 7" xfId="2477"/>
    <cellStyle name="Comma 3 3 4 7 2" xfId="2478"/>
    <cellStyle name="Comma 3 3 4 7 3" xfId="2479"/>
    <cellStyle name="Comma 3 3 4 8" xfId="2480"/>
    <cellStyle name="Comma 3 3 4 8 2" xfId="2481"/>
    <cellStyle name="Comma 3 3 4 9" xfId="2482"/>
    <cellStyle name="Comma 3 3 4 9 2" xfId="2483"/>
    <cellStyle name="Comma 3 3 5" xfId="2484"/>
    <cellStyle name="Comma 3 3 5 2" xfId="2485"/>
    <cellStyle name="Comma 3 3 5 2 2" xfId="2486"/>
    <cellStyle name="Comma 3 3 5 2 2 2" xfId="2487"/>
    <cellStyle name="Comma 3 3 5 2 2 2 2" xfId="2488"/>
    <cellStyle name="Comma 3 3 5 2 2 2 3" xfId="2489"/>
    <cellStyle name="Comma 3 3 5 2 2 3" xfId="2490"/>
    <cellStyle name="Comma 3 3 5 2 2 3 2" xfId="2491"/>
    <cellStyle name="Comma 3 3 5 2 2 4" xfId="2492"/>
    <cellStyle name="Comma 3 3 5 2 2 4 2" xfId="2493"/>
    <cellStyle name="Comma 3 3 5 2 2 5" xfId="2494"/>
    <cellStyle name="Comma 3 3 5 2 3" xfId="2495"/>
    <cellStyle name="Comma 3 3 5 2 3 2" xfId="2496"/>
    <cellStyle name="Comma 3 3 5 2 3 2 2" xfId="2497"/>
    <cellStyle name="Comma 3 3 5 2 3 3" xfId="2498"/>
    <cellStyle name="Comma 3 3 5 2 3 3 2" xfId="2499"/>
    <cellStyle name="Comma 3 3 5 2 3 4" xfId="2500"/>
    <cellStyle name="Comma 3 3 5 2 4" xfId="2501"/>
    <cellStyle name="Comma 3 3 5 2 4 2" xfId="2502"/>
    <cellStyle name="Comma 3 3 5 2 4 3" xfId="2503"/>
    <cellStyle name="Comma 3 3 5 2 5" xfId="2504"/>
    <cellStyle name="Comma 3 3 5 2 5 2" xfId="2505"/>
    <cellStyle name="Comma 3 3 5 2 6" xfId="2506"/>
    <cellStyle name="Comma 3 3 5 2 6 2" xfId="2507"/>
    <cellStyle name="Comma 3 3 5 2 7" xfId="2508"/>
    <cellStyle name="Comma 3 3 5 3" xfId="2509"/>
    <cellStyle name="Comma 3 3 5 3 2" xfId="2510"/>
    <cellStyle name="Comma 3 3 5 3 2 2" xfId="2511"/>
    <cellStyle name="Comma 3 3 5 3 2 3" xfId="2512"/>
    <cellStyle name="Comma 3 3 5 3 3" xfId="2513"/>
    <cellStyle name="Comma 3 3 5 3 3 2" xfId="2514"/>
    <cellStyle name="Comma 3 3 5 3 4" xfId="2515"/>
    <cellStyle name="Comma 3 3 5 3 4 2" xfId="2516"/>
    <cellStyle name="Comma 3 3 5 3 5" xfId="2517"/>
    <cellStyle name="Comma 3 3 5 4" xfId="2518"/>
    <cellStyle name="Comma 3 3 5 4 2" xfId="2519"/>
    <cellStyle name="Comma 3 3 5 4 2 2" xfId="2520"/>
    <cellStyle name="Comma 3 3 5 4 3" xfId="2521"/>
    <cellStyle name="Comma 3 3 5 4 3 2" xfId="2522"/>
    <cellStyle name="Comma 3 3 5 4 4" xfId="2523"/>
    <cellStyle name="Comma 3 3 5 5" xfId="2524"/>
    <cellStyle name="Comma 3 3 5 5 2" xfId="2525"/>
    <cellStyle name="Comma 3 3 5 5 3" xfId="2526"/>
    <cellStyle name="Comma 3 3 5 6" xfId="2527"/>
    <cellStyle name="Comma 3 3 5 6 2" xfId="2528"/>
    <cellStyle name="Comma 3 3 5 7" xfId="2529"/>
    <cellStyle name="Comma 3 3 5 7 2" xfId="2530"/>
    <cellStyle name="Comma 3 3 5 8" xfId="2531"/>
    <cellStyle name="Comma 3 3 6" xfId="2532"/>
    <cellStyle name="Comma 3 3 6 2" xfId="2533"/>
    <cellStyle name="Comma 3 3 6 2 2" xfId="2534"/>
    <cellStyle name="Comma 3 3 6 2 2 2" xfId="2535"/>
    <cellStyle name="Comma 3 3 6 2 2 3" xfId="2536"/>
    <cellStyle name="Comma 3 3 6 2 3" xfId="2537"/>
    <cellStyle name="Comma 3 3 6 2 3 2" xfId="2538"/>
    <cellStyle name="Comma 3 3 6 2 4" xfId="2539"/>
    <cellStyle name="Comma 3 3 6 2 4 2" xfId="2540"/>
    <cellStyle name="Comma 3 3 6 2 5" xfId="2541"/>
    <cellStyle name="Comma 3 3 6 3" xfId="2542"/>
    <cellStyle name="Comma 3 3 6 3 2" xfId="2543"/>
    <cellStyle name="Comma 3 3 6 3 2 2" xfId="2544"/>
    <cellStyle name="Comma 3 3 6 3 3" xfId="2545"/>
    <cellStyle name="Comma 3 3 6 3 3 2" xfId="2546"/>
    <cellStyle name="Comma 3 3 6 3 4" xfId="2547"/>
    <cellStyle name="Comma 3 3 6 4" xfId="2548"/>
    <cellStyle name="Comma 3 3 6 4 2" xfId="2549"/>
    <cellStyle name="Comma 3 3 6 4 3" xfId="2550"/>
    <cellStyle name="Comma 3 3 6 5" xfId="2551"/>
    <cellStyle name="Comma 3 3 6 5 2" xfId="2552"/>
    <cellStyle name="Comma 3 3 6 6" xfId="2553"/>
    <cellStyle name="Comma 3 3 6 6 2" xfId="2554"/>
    <cellStyle name="Comma 3 3 6 7" xfId="2555"/>
    <cellStyle name="Comma 3 3 7" xfId="2556"/>
    <cellStyle name="Comma 3 3 7 2" xfId="2557"/>
    <cellStyle name="Comma 3 3 7 2 2" xfId="2558"/>
    <cellStyle name="Comma 3 3 7 2 2 2" xfId="2559"/>
    <cellStyle name="Comma 3 3 7 2 2 3" xfId="2560"/>
    <cellStyle name="Comma 3 3 7 2 3" xfId="2561"/>
    <cellStyle name="Comma 3 3 7 2 3 2" xfId="2562"/>
    <cellStyle name="Comma 3 3 7 2 4" xfId="2563"/>
    <cellStyle name="Comma 3 3 7 2 4 2" xfId="2564"/>
    <cellStyle name="Comma 3 3 7 2 5" xfId="2565"/>
    <cellStyle name="Comma 3 3 7 3" xfId="2566"/>
    <cellStyle name="Comma 3 3 7 3 2" xfId="2567"/>
    <cellStyle name="Comma 3 3 7 3 2 2" xfId="2568"/>
    <cellStyle name="Comma 3 3 7 3 3" xfId="2569"/>
    <cellStyle name="Comma 3 3 7 3 3 2" xfId="2570"/>
    <cellStyle name="Comma 3 3 7 3 4" xfId="2571"/>
    <cellStyle name="Comma 3 3 7 4" xfId="2572"/>
    <cellStyle name="Comma 3 3 7 4 2" xfId="2573"/>
    <cellStyle name="Comma 3 3 7 4 3" xfId="2574"/>
    <cellStyle name="Comma 3 3 7 5" xfId="2575"/>
    <cellStyle name="Comma 3 3 7 5 2" xfId="2576"/>
    <cellStyle name="Comma 3 3 7 6" xfId="2577"/>
    <cellStyle name="Comma 3 3 7 6 2" xfId="2578"/>
    <cellStyle name="Comma 3 3 7 7" xfId="2579"/>
    <cellStyle name="Comma 3 3 8" xfId="2580"/>
    <cellStyle name="Comma 3 3 8 2" xfId="2581"/>
    <cellStyle name="Comma 3 3 8 2 2" xfId="2582"/>
    <cellStyle name="Comma 3 3 8 2 2 2" xfId="2583"/>
    <cellStyle name="Comma 3 3 8 2 3" xfId="2584"/>
    <cellStyle name="Comma 3 3 8 2 3 2" xfId="2585"/>
    <cellStyle name="Comma 3 3 8 2 4" xfId="2586"/>
    <cellStyle name="Comma 3 3 8 3" xfId="2587"/>
    <cellStyle name="Comma 3 3 8 3 2" xfId="2588"/>
    <cellStyle name="Comma 3 3 8 3 3" xfId="2589"/>
    <cellStyle name="Comma 3 3 8 4" xfId="2590"/>
    <cellStyle name="Comma 3 3 8 4 2" xfId="2591"/>
    <cellStyle name="Comma 3 3 8 5" xfId="2592"/>
    <cellStyle name="Comma 3 3 8 5 2" xfId="2593"/>
    <cellStyle name="Comma 3 3 8 6" xfId="2594"/>
    <cellStyle name="Comma 3 3 9" xfId="2595"/>
    <cellStyle name="Comma 3 3 9 2" xfId="2596"/>
    <cellStyle name="Comma 3 3 9 2 2" xfId="2597"/>
    <cellStyle name="Comma 3 3 9 3" xfId="2598"/>
    <cellStyle name="Comma 3 3 9 3 2" xfId="2599"/>
    <cellStyle name="Comma 3 3 9 4" xfId="2600"/>
    <cellStyle name="Comma 3 4" xfId="127"/>
    <cellStyle name="Comma 3 4 10" xfId="2601"/>
    <cellStyle name="Comma 3 4 10 2" xfId="2602"/>
    <cellStyle name="Comma 3 4 11" xfId="2603"/>
    <cellStyle name="Comma 3 4 12" xfId="2604"/>
    <cellStyle name="Comma 3 4 2" xfId="128"/>
    <cellStyle name="Comma 3 4 2 2" xfId="129"/>
    <cellStyle name="Comma 3 4 2 2 2" xfId="2605"/>
    <cellStyle name="Comma 3 4 2 2 2 2" xfId="2606"/>
    <cellStyle name="Comma 3 4 2 2 2 2 2" xfId="2607"/>
    <cellStyle name="Comma 3 4 2 2 2 2 3" xfId="2608"/>
    <cellStyle name="Comma 3 4 2 2 2 3" xfId="2609"/>
    <cellStyle name="Comma 3 4 2 2 2 3 2" xfId="2610"/>
    <cellStyle name="Comma 3 4 2 2 2 4" xfId="2611"/>
    <cellStyle name="Comma 3 4 2 2 2 4 2" xfId="2612"/>
    <cellStyle name="Comma 3 4 2 2 2 5" xfId="2613"/>
    <cellStyle name="Comma 3 4 2 2 3" xfId="2614"/>
    <cellStyle name="Comma 3 4 2 2 3 2" xfId="2615"/>
    <cellStyle name="Comma 3 4 2 2 3 2 2" xfId="2616"/>
    <cellStyle name="Comma 3 4 2 2 3 3" xfId="2617"/>
    <cellStyle name="Comma 3 4 2 2 3 3 2" xfId="2618"/>
    <cellStyle name="Comma 3 4 2 2 3 4" xfId="2619"/>
    <cellStyle name="Comma 3 4 2 2 4" xfId="2620"/>
    <cellStyle name="Comma 3 4 2 2 4 2" xfId="2621"/>
    <cellStyle name="Comma 3 4 2 2 4 3" xfId="2622"/>
    <cellStyle name="Comma 3 4 2 2 5" xfId="2623"/>
    <cellStyle name="Comma 3 4 2 2 5 2" xfId="2624"/>
    <cellStyle name="Comma 3 4 2 2 6" xfId="2625"/>
    <cellStyle name="Comma 3 4 2 2 6 2" xfId="2626"/>
    <cellStyle name="Comma 3 4 2 2 7" xfId="2627"/>
    <cellStyle name="Comma 3 4 2 3" xfId="2628"/>
    <cellStyle name="Comma 3 4 2 3 2" xfId="2629"/>
    <cellStyle name="Comma 3 4 2 3 2 2" xfId="2630"/>
    <cellStyle name="Comma 3 4 2 3 2 3" xfId="2631"/>
    <cellStyle name="Comma 3 4 2 3 3" xfId="2632"/>
    <cellStyle name="Comma 3 4 2 3 3 2" xfId="2633"/>
    <cellStyle name="Comma 3 4 2 3 4" xfId="2634"/>
    <cellStyle name="Comma 3 4 2 3 4 2" xfId="2635"/>
    <cellStyle name="Comma 3 4 2 3 5" xfId="2636"/>
    <cellStyle name="Comma 3 4 2 4" xfId="2637"/>
    <cellStyle name="Comma 3 4 2 4 2" xfId="2638"/>
    <cellStyle name="Comma 3 4 2 4 2 2" xfId="2639"/>
    <cellStyle name="Comma 3 4 2 4 3" xfId="2640"/>
    <cellStyle name="Comma 3 4 2 4 3 2" xfId="2641"/>
    <cellStyle name="Comma 3 4 2 4 4" xfId="2642"/>
    <cellStyle name="Comma 3 4 2 5" xfId="2643"/>
    <cellStyle name="Comma 3 4 2 5 2" xfId="2644"/>
    <cellStyle name="Comma 3 4 2 5 3" xfId="2645"/>
    <cellStyle name="Comma 3 4 2 6" xfId="2646"/>
    <cellStyle name="Comma 3 4 2 6 2" xfId="2647"/>
    <cellStyle name="Comma 3 4 2 7" xfId="2648"/>
    <cellStyle name="Comma 3 4 2 7 2" xfId="2649"/>
    <cellStyle name="Comma 3 4 2 8" xfId="2650"/>
    <cellStyle name="Comma 3 4 3" xfId="130"/>
    <cellStyle name="Comma 3 4 3 2" xfId="2651"/>
    <cellStyle name="Comma 3 4 3 2 2" xfId="2652"/>
    <cellStyle name="Comma 3 4 3 2 2 2" xfId="2653"/>
    <cellStyle name="Comma 3 4 3 2 2 3" xfId="2654"/>
    <cellStyle name="Comma 3 4 3 2 3" xfId="2655"/>
    <cellStyle name="Comma 3 4 3 2 3 2" xfId="2656"/>
    <cellStyle name="Comma 3 4 3 2 4" xfId="2657"/>
    <cellStyle name="Comma 3 4 3 2 4 2" xfId="2658"/>
    <cellStyle name="Comma 3 4 3 2 5" xfId="2659"/>
    <cellStyle name="Comma 3 4 3 3" xfId="2660"/>
    <cellStyle name="Comma 3 4 3 3 2" xfId="2661"/>
    <cellStyle name="Comma 3 4 3 3 2 2" xfId="2662"/>
    <cellStyle name="Comma 3 4 3 3 3" xfId="2663"/>
    <cellStyle name="Comma 3 4 3 3 3 2" xfId="2664"/>
    <cellStyle name="Comma 3 4 3 3 4" xfId="2665"/>
    <cellStyle name="Comma 3 4 3 4" xfId="2666"/>
    <cellStyle name="Comma 3 4 3 4 2" xfId="2667"/>
    <cellStyle name="Comma 3 4 3 4 3" xfId="2668"/>
    <cellStyle name="Comma 3 4 3 5" xfId="2669"/>
    <cellStyle name="Comma 3 4 3 5 2" xfId="2670"/>
    <cellStyle name="Comma 3 4 3 6" xfId="2671"/>
    <cellStyle name="Comma 3 4 3 6 2" xfId="2672"/>
    <cellStyle name="Comma 3 4 3 7" xfId="2673"/>
    <cellStyle name="Comma 3 4 4" xfId="2674"/>
    <cellStyle name="Comma 3 4 4 2" xfId="2675"/>
    <cellStyle name="Comma 3 4 4 2 2" xfId="2676"/>
    <cellStyle name="Comma 3 4 4 2 2 2" xfId="2677"/>
    <cellStyle name="Comma 3 4 4 2 2 3" xfId="2678"/>
    <cellStyle name="Comma 3 4 4 2 3" xfId="2679"/>
    <cellStyle name="Comma 3 4 4 2 3 2" xfId="2680"/>
    <cellStyle name="Comma 3 4 4 2 4" xfId="2681"/>
    <cellStyle name="Comma 3 4 4 2 4 2" xfId="2682"/>
    <cellStyle name="Comma 3 4 4 2 5" xfId="2683"/>
    <cellStyle name="Comma 3 4 4 3" xfId="2684"/>
    <cellStyle name="Comma 3 4 4 3 2" xfId="2685"/>
    <cellStyle name="Comma 3 4 4 3 2 2" xfId="2686"/>
    <cellStyle name="Comma 3 4 4 3 3" xfId="2687"/>
    <cellStyle name="Comma 3 4 4 3 3 2" xfId="2688"/>
    <cellStyle name="Comma 3 4 4 3 4" xfId="2689"/>
    <cellStyle name="Comma 3 4 4 4" xfId="2690"/>
    <cellStyle name="Comma 3 4 4 4 2" xfId="2691"/>
    <cellStyle name="Comma 3 4 4 4 3" xfId="2692"/>
    <cellStyle name="Comma 3 4 4 5" xfId="2693"/>
    <cellStyle name="Comma 3 4 4 5 2" xfId="2694"/>
    <cellStyle name="Comma 3 4 4 6" xfId="2695"/>
    <cellStyle name="Comma 3 4 4 6 2" xfId="2696"/>
    <cellStyle name="Comma 3 4 4 7" xfId="2697"/>
    <cellStyle name="Comma 3 4 5" xfId="2698"/>
    <cellStyle name="Comma 3 4 5 2" xfId="2699"/>
    <cellStyle name="Comma 3 4 5 2 2" xfId="2700"/>
    <cellStyle name="Comma 3 4 5 2 2 2" xfId="2701"/>
    <cellStyle name="Comma 3 4 5 2 3" xfId="2702"/>
    <cellStyle name="Comma 3 4 5 2 3 2" xfId="2703"/>
    <cellStyle name="Comma 3 4 5 2 4" xfId="2704"/>
    <cellStyle name="Comma 3 4 5 3" xfId="2705"/>
    <cellStyle name="Comma 3 4 5 3 2" xfId="2706"/>
    <cellStyle name="Comma 3 4 5 3 3" xfId="2707"/>
    <cellStyle name="Comma 3 4 5 4" xfId="2708"/>
    <cellStyle name="Comma 3 4 5 4 2" xfId="2709"/>
    <cellStyle name="Comma 3 4 5 5" xfId="2710"/>
    <cellStyle name="Comma 3 4 5 5 2" xfId="2711"/>
    <cellStyle name="Comma 3 4 5 6" xfId="2712"/>
    <cellStyle name="Comma 3 4 6" xfId="2713"/>
    <cellStyle name="Comma 3 4 6 2" xfId="2714"/>
    <cellStyle name="Comma 3 4 6 2 2" xfId="2715"/>
    <cellStyle name="Comma 3 4 6 3" xfId="2716"/>
    <cellStyle name="Comma 3 4 6 3 2" xfId="2717"/>
    <cellStyle name="Comma 3 4 6 4" xfId="2718"/>
    <cellStyle name="Comma 3 4 7" xfId="2719"/>
    <cellStyle name="Comma 3 4 7 2" xfId="2720"/>
    <cellStyle name="Comma 3 4 7 2 2" xfId="2721"/>
    <cellStyle name="Comma 3 4 7 3" xfId="2722"/>
    <cellStyle name="Comma 3 4 7 3 2" xfId="2723"/>
    <cellStyle name="Comma 3 4 7 4" xfId="2724"/>
    <cellStyle name="Comma 3 4 8" xfId="2725"/>
    <cellStyle name="Comma 3 4 8 2" xfId="2726"/>
    <cellStyle name="Comma 3 4 8 3" xfId="2727"/>
    <cellStyle name="Comma 3 4 9" xfId="2728"/>
    <cellStyle name="Comma 3 4 9 2" xfId="2729"/>
    <cellStyle name="Comma 3 5" xfId="131"/>
    <cellStyle name="Comma 3 5 10" xfId="2730"/>
    <cellStyle name="Comma 3 5 2" xfId="132"/>
    <cellStyle name="Comma 3 5 2 2" xfId="2731"/>
    <cellStyle name="Comma 3 5 2 2 2" xfId="2732"/>
    <cellStyle name="Comma 3 5 2 2 2 2" xfId="2733"/>
    <cellStyle name="Comma 3 5 2 2 2 3" xfId="2734"/>
    <cellStyle name="Comma 3 5 2 2 3" xfId="2735"/>
    <cellStyle name="Comma 3 5 2 2 3 2" xfId="2736"/>
    <cellStyle name="Comma 3 5 2 2 4" xfId="2737"/>
    <cellStyle name="Comma 3 5 2 2 4 2" xfId="2738"/>
    <cellStyle name="Comma 3 5 2 2 5" xfId="2739"/>
    <cellStyle name="Comma 3 5 2 3" xfId="2740"/>
    <cellStyle name="Comma 3 5 2 3 2" xfId="2741"/>
    <cellStyle name="Comma 3 5 2 3 2 2" xfId="2742"/>
    <cellStyle name="Comma 3 5 2 3 3" xfId="2743"/>
    <cellStyle name="Comma 3 5 2 3 3 2" xfId="2744"/>
    <cellStyle name="Comma 3 5 2 3 4" xfId="2745"/>
    <cellStyle name="Comma 3 5 2 4" xfId="2746"/>
    <cellStyle name="Comma 3 5 2 4 2" xfId="2747"/>
    <cellStyle name="Comma 3 5 2 4 3" xfId="2748"/>
    <cellStyle name="Comma 3 5 2 5" xfId="2749"/>
    <cellStyle name="Comma 3 5 2 5 2" xfId="2750"/>
    <cellStyle name="Comma 3 5 2 6" xfId="2751"/>
    <cellStyle name="Comma 3 5 2 6 2" xfId="2752"/>
    <cellStyle name="Comma 3 5 2 7" xfId="2753"/>
    <cellStyle name="Comma 3 5 3" xfId="2754"/>
    <cellStyle name="Comma 3 5 3 2" xfId="2755"/>
    <cellStyle name="Comma 3 5 3 2 2" xfId="2756"/>
    <cellStyle name="Comma 3 5 3 2 2 2" xfId="2757"/>
    <cellStyle name="Comma 3 5 3 2 2 3" xfId="2758"/>
    <cellStyle name="Comma 3 5 3 2 3" xfId="2759"/>
    <cellStyle name="Comma 3 5 3 2 3 2" xfId="2760"/>
    <cellStyle name="Comma 3 5 3 2 4" xfId="2761"/>
    <cellStyle name="Comma 3 5 3 2 4 2" xfId="2762"/>
    <cellStyle name="Comma 3 5 3 2 5" xfId="2763"/>
    <cellStyle name="Comma 3 5 3 3" xfId="2764"/>
    <cellStyle name="Comma 3 5 3 3 2" xfId="2765"/>
    <cellStyle name="Comma 3 5 3 3 2 2" xfId="2766"/>
    <cellStyle name="Comma 3 5 3 3 3" xfId="2767"/>
    <cellStyle name="Comma 3 5 3 3 3 2" xfId="2768"/>
    <cellStyle name="Comma 3 5 3 3 4" xfId="2769"/>
    <cellStyle name="Comma 3 5 3 4" xfId="2770"/>
    <cellStyle name="Comma 3 5 3 4 2" xfId="2771"/>
    <cellStyle name="Comma 3 5 3 4 3" xfId="2772"/>
    <cellStyle name="Comma 3 5 3 5" xfId="2773"/>
    <cellStyle name="Comma 3 5 3 5 2" xfId="2774"/>
    <cellStyle name="Comma 3 5 3 6" xfId="2775"/>
    <cellStyle name="Comma 3 5 3 6 2" xfId="2776"/>
    <cellStyle name="Comma 3 5 3 7" xfId="2777"/>
    <cellStyle name="Comma 3 5 4" xfId="2778"/>
    <cellStyle name="Comma 3 5 4 2" xfId="2779"/>
    <cellStyle name="Comma 3 5 4 2 2" xfId="2780"/>
    <cellStyle name="Comma 3 5 4 2 2 2" xfId="2781"/>
    <cellStyle name="Comma 3 5 4 2 3" xfId="2782"/>
    <cellStyle name="Comma 3 5 4 2 3 2" xfId="2783"/>
    <cellStyle name="Comma 3 5 4 2 4" xfId="2784"/>
    <cellStyle name="Comma 3 5 4 3" xfId="2785"/>
    <cellStyle name="Comma 3 5 4 3 2" xfId="2786"/>
    <cellStyle name="Comma 3 5 4 3 3" xfId="2787"/>
    <cellStyle name="Comma 3 5 4 4" xfId="2788"/>
    <cellStyle name="Comma 3 5 4 4 2" xfId="2789"/>
    <cellStyle name="Comma 3 5 4 5" xfId="2790"/>
    <cellStyle name="Comma 3 5 4 5 2" xfId="2791"/>
    <cellStyle name="Comma 3 5 4 6" xfId="2792"/>
    <cellStyle name="Comma 3 5 5" xfId="2793"/>
    <cellStyle name="Comma 3 5 5 2" xfId="2794"/>
    <cellStyle name="Comma 3 5 5 2 2" xfId="2795"/>
    <cellStyle name="Comma 3 5 5 3" xfId="2796"/>
    <cellStyle name="Comma 3 5 5 3 2" xfId="2797"/>
    <cellStyle name="Comma 3 5 5 4" xfId="2798"/>
    <cellStyle name="Comma 3 5 6" xfId="2799"/>
    <cellStyle name="Comma 3 5 6 2" xfId="2800"/>
    <cellStyle name="Comma 3 5 6 2 2" xfId="2801"/>
    <cellStyle name="Comma 3 5 6 3" xfId="2802"/>
    <cellStyle name="Comma 3 5 6 3 2" xfId="2803"/>
    <cellStyle name="Comma 3 5 6 4" xfId="2804"/>
    <cellStyle name="Comma 3 5 7" xfId="2805"/>
    <cellStyle name="Comma 3 5 7 2" xfId="2806"/>
    <cellStyle name="Comma 3 5 7 3" xfId="2807"/>
    <cellStyle name="Comma 3 5 8" xfId="2808"/>
    <cellStyle name="Comma 3 5 8 2" xfId="2809"/>
    <cellStyle name="Comma 3 5 9" xfId="2810"/>
    <cellStyle name="Comma 3 5 9 2" xfId="2811"/>
    <cellStyle name="Comma 3 6" xfId="133"/>
    <cellStyle name="Comma 3 6 2" xfId="2812"/>
    <cellStyle name="Comma 3 6 2 2" xfId="2813"/>
    <cellStyle name="Comma 3 6 2 2 2" xfId="2814"/>
    <cellStyle name="Comma 3 6 2 3" xfId="2815"/>
    <cellStyle name="Comma 3 6 2 3 2" xfId="2816"/>
    <cellStyle name="Comma 3 6 2 4" xfId="2817"/>
    <cellStyle name="Comma 3 6 3" xfId="2818"/>
    <cellStyle name="Comma 3 6 3 2" xfId="2819"/>
    <cellStyle name="Comma 3 6 3 3" xfId="2820"/>
    <cellStyle name="Comma 3 6 4" xfId="2821"/>
    <cellStyle name="Comma 3 6 4 2" xfId="2822"/>
    <cellStyle name="Comma 3 6 5" xfId="2823"/>
    <cellStyle name="Comma 3 6 5 2" xfId="2824"/>
    <cellStyle name="Comma 3 6 6" xfId="2825"/>
    <cellStyle name="Comma 3 7" xfId="2826"/>
    <cellStyle name="Comma 3 7 2" xfId="2827"/>
    <cellStyle name="Comma 3 7 2 2" xfId="2828"/>
    <cellStyle name="Comma 3 7 3" xfId="2829"/>
    <cellStyle name="Comma 3 7 3 2" xfId="2830"/>
    <cellStyle name="Comma 3 7 4" xfId="2831"/>
    <cellStyle name="Comma 3 8" xfId="2832"/>
    <cellStyle name="Comma 3 8 2" xfId="2833"/>
    <cellStyle name="Comma 3 9" xfId="2834"/>
    <cellStyle name="Comma 30" xfId="2835"/>
    <cellStyle name="Comma 31" xfId="2836"/>
    <cellStyle name="Comma 32" xfId="2837"/>
    <cellStyle name="Comma 33" xfId="2838"/>
    <cellStyle name="Comma 34" xfId="2839"/>
    <cellStyle name="Comma 35" xfId="2840"/>
    <cellStyle name="Comma 36" xfId="2841"/>
    <cellStyle name="Comma 37" xfId="2842"/>
    <cellStyle name="Comma 38" xfId="2843"/>
    <cellStyle name="Comma 39" xfId="2844"/>
    <cellStyle name="Comma 4" xfId="134"/>
    <cellStyle name="Comma 4 10" xfId="2845"/>
    <cellStyle name="Comma 4 10 2" xfId="2846"/>
    <cellStyle name="Comma 4 10 2 2" xfId="2847"/>
    <cellStyle name="Comma 4 10 3" xfId="2848"/>
    <cellStyle name="Comma 4 10 3 2" xfId="2849"/>
    <cellStyle name="Comma 4 10 4" xfId="2850"/>
    <cellStyle name="Comma 4 11" xfId="2851"/>
    <cellStyle name="Comma 4 11 2" xfId="2852"/>
    <cellStyle name="Comma 4 11 3" xfId="2853"/>
    <cellStyle name="Comma 4 12" xfId="2854"/>
    <cellStyle name="Comma 4 12 2" xfId="2855"/>
    <cellStyle name="Comma 4 13" xfId="2856"/>
    <cellStyle name="Comma 4 13 2" xfId="2857"/>
    <cellStyle name="Comma 4 14" xfId="2858"/>
    <cellStyle name="Comma 4 15" xfId="2859"/>
    <cellStyle name="Comma 4 2" xfId="135"/>
    <cellStyle name="Comma 4 2 10" xfId="2860"/>
    <cellStyle name="Comma 4 2 10 2" xfId="2861"/>
    <cellStyle name="Comma 4 2 11" xfId="2862"/>
    <cellStyle name="Comma 4 2 11 2" xfId="2863"/>
    <cellStyle name="Comma 4 2 12" xfId="2864"/>
    <cellStyle name="Comma 4 2 13" xfId="2865"/>
    <cellStyle name="Comma 4 2 2" xfId="136"/>
    <cellStyle name="Comma 4 2 2 10" xfId="2866"/>
    <cellStyle name="Comma 4 2 2 11" xfId="2867"/>
    <cellStyle name="Comma 4 2 2 2" xfId="137"/>
    <cellStyle name="Comma 4 2 2 2 2" xfId="2868"/>
    <cellStyle name="Comma 4 2 2 2 2 2" xfId="2869"/>
    <cellStyle name="Comma 4 2 2 2 2 2 2" xfId="2870"/>
    <cellStyle name="Comma 4 2 2 2 2 2 3" xfId="2871"/>
    <cellStyle name="Comma 4 2 2 2 2 3" xfId="2872"/>
    <cellStyle name="Comma 4 2 2 2 2 3 2" xfId="2873"/>
    <cellStyle name="Comma 4 2 2 2 2 4" xfId="2874"/>
    <cellStyle name="Comma 4 2 2 2 2 4 2" xfId="2875"/>
    <cellStyle name="Comma 4 2 2 2 2 5" xfId="2876"/>
    <cellStyle name="Comma 4 2 2 2 3" xfId="2877"/>
    <cellStyle name="Comma 4 2 2 2 3 2" xfId="2878"/>
    <cellStyle name="Comma 4 2 2 2 3 2 2" xfId="2879"/>
    <cellStyle name="Comma 4 2 2 2 3 3" xfId="2880"/>
    <cellStyle name="Comma 4 2 2 2 3 3 2" xfId="2881"/>
    <cellStyle name="Comma 4 2 2 2 3 4" xfId="2882"/>
    <cellStyle name="Comma 4 2 2 2 4" xfId="2883"/>
    <cellStyle name="Comma 4 2 2 2 4 2" xfId="2884"/>
    <cellStyle name="Comma 4 2 2 2 4 3" xfId="2885"/>
    <cellStyle name="Comma 4 2 2 2 5" xfId="2886"/>
    <cellStyle name="Comma 4 2 2 2 5 2" xfId="2887"/>
    <cellStyle name="Comma 4 2 2 2 6" xfId="2888"/>
    <cellStyle name="Comma 4 2 2 2 6 2" xfId="2889"/>
    <cellStyle name="Comma 4 2 2 2 7" xfId="2890"/>
    <cellStyle name="Comma 4 2 2 3" xfId="2891"/>
    <cellStyle name="Comma 4 2 2 3 2" xfId="2892"/>
    <cellStyle name="Comma 4 2 2 3 2 2" xfId="2893"/>
    <cellStyle name="Comma 4 2 2 3 2 2 2" xfId="2894"/>
    <cellStyle name="Comma 4 2 2 3 2 2 3" xfId="2895"/>
    <cellStyle name="Comma 4 2 2 3 2 3" xfId="2896"/>
    <cellStyle name="Comma 4 2 2 3 2 3 2" xfId="2897"/>
    <cellStyle name="Comma 4 2 2 3 2 4" xfId="2898"/>
    <cellStyle name="Comma 4 2 2 3 2 4 2" xfId="2899"/>
    <cellStyle name="Comma 4 2 2 3 2 5" xfId="2900"/>
    <cellStyle name="Comma 4 2 2 3 3" xfId="2901"/>
    <cellStyle name="Comma 4 2 2 3 3 2" xfId="2902"/>
    <cellStyle name="Comma 4 2 2 3 3 2 2" xfId="2903"/>
    <cellStyle name="Comma 4 2 2 3 3 3" xfId="2904"/>
    <cellStyle name="Comma 4 2 2 3 3 3 2" xfId="2905"/>
    <cellStyle name="Comma 4 2 2 3 3 4" xfId="2906"/>
    <cellStyle name="Comma 4 2 2 3 4" xfId="2907"/>
    <cellStyle name="Comma 4 2 2 3 4 2" xfId="2908"/>
    <cellStyle name="Comma 4 2 2 3 4 3" xfId="2909"/>
    <cellStyle name="Comma 4 2 2 3 5" xfId="2910"/>
    <cellStyle name="Comma 4 2 2 3 5 2" xfId="2911"/>
    <cellStyle name="Comma 4 2 2 3 6" xfId="2912"/>
    <cellStyle name="Comma 4 2 2 3 6 2" xfId="2913"/>
    <cellStyle name="Comma 4 2 2 3 7" xfId="2914"/>
    <cellStyle name="Comma 4 2 2 4" xfId="2915"/>
    <cellStyle name="Comma 4 2 2 4 2" xfId="2916"/>
    <cellStyle name="Comma 4 2 2 4 2 2" xfId="2917"/>
    <cellStyle name="Comma 4 2 2 4 2 2 2" xfId="2918"/>
    <cellStyle name="Comma 4 2 2 4 2 3" xfId="2919"/>
    <cellStyle name="Comma 4 2 2 4 2 3 2" xfId="2920"/>
    <cellStyle name="Comma 4 2 2 4 2 4" xfId="2921"/>
    <cellStyle name="Comma 4 2 2 4 3" xfId="2922"/>
    <cellStyle name="Comma 4 2 2 4 3 2" xfId="2923"/>
    <cellStyle name="Comma 4 2 2 4 3 3" xfId="2924"/>
    <cellStyle name="Comma 4 2 2 4 4" xfId="2925"/>
    <cellStyle name="Comma 4 2 2 4 4 2" xfId="2926"/>
    <cellStyle name="Comma 4 2 2 4 5" xfId="2927"/>
    <cellStyle name="Comma 4 2 2 4 5 2" xfId="2928"/>
    <cellStyle name="Comma 4 2 2 4 6" xfId="2929"/>
    <cellStyle name="Comma 4 2 2 5" xfId="2930"/>
    <cellStyle name="Comma 4 2 2 5 2" xfId="2931"/>
    <cellStyle name="Comma 4 2 2 5 2 2" xfId="2932"/>
    <cellStyle name="Comma 4 2 2 5 3" xfId="2933"/>
    <cellStyle name="Comma 4 2 2 5 3 2" xfId="2934"/>
    <cellStyle name="Comma 4 2 2 5 4" xfId="2935"/>
    <cellStyle name="Comma 4 2 2 6" xfId="2936"/>
    <cellStyle name="Comma 4 2 2 6 2" xfId="2937"/>
    <cellStyle name="Comma 4 2 2 6 2 2" xfId="2938"/>
    <cellStyle name="Comma 4 2 2 6 3" xfId="2939"/>
    <cellStyle name="Comma 4 2 2 6 3 2" xfId="2940"/>
    <cellStyle name="Comma 4 2 2 6 4" xfId="2941"/>
    <cellStyle name="Comma 4 2 2 7" xfId="2942"/>
    <cellStyle name="Comma 4 2 2 7 2" xfId="2943"/>
    <cellStyle name="Comma 4 2 2 7 3" xfId="2944"/>
    <cellStyle name="Comma 4 2 2 8" xfId="2945"/>
    <cellStyle name="Comma 4 2 2 8 2" xfId="2946"/>
    <cellStyle name="Comma 4 2 2 9" xfId="2947"/>
    <cellStyle name="Comma 4 2 2 9 2" xfId="2948"/>
    <cellStyle name="Comma 4 2 3" xfId="138"/>
    <cellStyle name="Comma 4 2 3 2" xfId="2949"/>
    <cellStyle name="Comma 4 2 3 2 2" xfId="2950"/>
    <cellStyle name="Comma 4 2 3 2 2 2" xfId="2951"/>
    <cellStyle name="Comma 4 2 3 2 2 2 2" xfId="2952"/>
    <cellStyle name="Comma 4 2 3 2 2 2 3" xfId="2953"/>
    <cellStyle name="Comma 4 2 3 2 2 3" xfId="2954"/>
    <cellStyle name="Comma 4 2 3 2 2 3 2" xfId="2955"/>
    <cellStyle name="Comma 4 2 3 2 2 4" xfId="2956"/>
    <cellStyle name="Comma 4 2 3 2 2 4 2" xfId="2957"/>
    <cellStyle name="Comma 4 2 3 2 2 5" xfId="2958"/>
    <cellStyle name="Comma 4 2 3 2 3" xfId="2959"/>
    <cellStyle name="Comma 4 2 3 2 3 2" xfId="2960"/>
    <cellStyle name="Comma 4 2 3 2 3 2 2" xfId="2961"/>
    <cellStyle name="Comma 4 2 3 2 3 3" xfId="2962"/>
    <cellStyle name="Comma 4 2 3 2 3 3 2" xfId="2963"/>
    <cellStyle name="Comma 4 2 3 2 3 4" xfId="2964"/>
    <cellStyle name="Comma 4 2 3 2 4" xfId="2965"/>
    <cellStyle name="Comma 4 2 3 2 4 2" xfId="2966"/>
    <cellStyle name="Comma 4 2 3 2 4 3" xfId="2967"/>
    <cellStyle name="Comma 4 2 3 2 5" xfId="2968"/>
    <cellStyle name="Comma 4 2 3 2 5 2" xfId="2969"/>
    <cellStyle name="Comma 4 2 3 2 6" xfId="2970"/>
    <cellStyle name="Comma 4 2 3 2 6 2" xfId="2971"/>
    <cellStyle name="Comma 4 2 3 2 7" xfId="2972"/>
    <cellStyle name="Comma 4 2 3 3" xfId="2973"/>
    <cellStyle name="Comma 4 2 3 3 2" xfId="2974"/>
    <cellStyle name="Comma 4 2 3 3 2 2" xfId="2975"/>
    <cellStyle name="Comma 4 2 3 3 2 3" xfId="2976"/>
    <cellStyle name="Comma 4 2 3 3 3" xfId="2977"/>
    <cellStyle name="Comma 4 2 3 3 3 2" xfId="2978"/>
    <cellStyle name="Comma 4 2 3 3 4" xfId="2979"/>
    <cellStyle name="Comma 4 2 3 3 4 2" xfId="2980"/>
    <cellStyle name="Comma 4 2 3 3 5" xfId="2981"/>
    <cellStyle name="Comma 4 2 3 4" xfId="2982"/>
    <cellStyle name="Comma 4 2 3 4 2" xfId="2983"/>
    <cellStyle name="Comma 4 2 3 4 2 2" xfId="2984"/>
    <cellStyle name="Comma 4 2 3 4 3" xfId="2985"/>
    <cellStyle name="Comma 4 2 3 4 3 2" xfId="2986"/>
    <cellStyle name="Comma 4 2 3 4 4" xfId="2987"/>
    <cellStyle name="Comma 4 2 3 5" xfId="2988"/>
    <cellStyle name="Comma 4 2 3 5 2" xfId="2989"/>
    <cellStyle name="Comma 4 2 3 5 3" xfId="2990"/>
    <cellStyle name="Comma 4 2 3 6" xfId="2991"/>
    <cellStyle name="Comma 4 2 3 6 2" xfId="2992"/>
    <cellStyle name="Comma 4 2 3 7" xfId="2993"/>
    <cellStyle name="Comma 4 2 3 7 2" xfId="2994"/>
    <cellStyle name="Comma 4 2 3 8" xfId="2995"/>
    <cellStyle name="Comma 4 2 4" xfId="2996"/>
    <cellStyle name="Comma 4 2 4 2" xfId="2997"/>
    <cellStyle name="Comma 4 2 4 2 2" xfId="2998"/>
    <cellStyle name="Comma 4 2 4 2 2 2" xfId="2999"/>
    <cellStyle name="Comma 4 2 4 2 2 3" xfId="3000"/>
    <cellStyle name="Comma 4 2 4 2 3" xfId="3001"/>
    <cellStyle name="Comma 4 2 4 2 3 2" xfId="3002"/>
    <cellStyle name="Comma 4 2 4 2 4" xfId="3003"/>
    <cellStyle name="Comma 4 2 4 2 4 2" xfId="3004"/>
    <cellStyle name="Comma 4 2 4 2 5" xfId="3005"/>
    <cellStyle name="Comma 4 2 4 3" xfId="3006"/>
    <cellStyle name="Comma 4 2 4 3 2" xfId="3007"/>
    <cellStyle name="Comma 4 2 4 3 2 2" xfId="3008"/>
    <cellStyle name="Comma 4 2 4 3 3" xfId="3009"/>
    <cellStyle name="Comma 4 2 4 3 3 2" xfId="3010"/>
    <cellStyle name="Comma 4 2 4 3 4" xfId="3011"/>
    <cellStyle name="Comma 4 2 4 4" xfId="3012"/>
    <cellStyle name="Comma 4 2 4 4 2" xfId="3013"/>
    <cellStyle name="Comma 4 2 4 4 3" xfId="3014"/>
    <cellStyle name="Comma 4 2 4 5" xfId="3015"/>
    <cellStyle name="Comma 4 2 4 5 2" xfId="3016"/>
    <cellStyle name="Comma 4 2 4 6" xfId="3017"/>
    <cellStyle name="Comma 4 2 4 6 2" xfId="3018"/>
    <cellStyle name="Comma 4 2 4 7" xfId="3019"/>
    <cellStyle name="Comma 4 2 5" xfId="3020"/>
    <cellStyle name="Comma 4 2 5 2" xfId="3021"/>
    <cellStyle name="Comma 4 2 5 2 2" xfId="3022"/>
    <cellStyle name="Comma 4 2 5 2 2 2" xfId="3023"/>
    <cellStyle name="Comma 4 2 5 2 2 3" xfId="3024"/>
    <cellStyle name="Comma 4 2 5 2 3" xfId="3025"/>
    <cellStyle name="Comma 4 2 5 2 3 2" xfId="3026"/>
    <cellStyle name="Comma 4 2 5 2 4" xfId="3027"/>
    <cellStyle name="Comma 4 2 5 2 4 2" xfId="3028"/>
    <cellStyle name="Comma 4 2 5 2 5" xfId="3029"/>
    <cellStyle name="Comma 4 2 5 3" xfId="3030"/>
    <cellStyle name="Comma 4 2 5 3 2" xfId="3031"/>
    <cellStyle name="Comma 4 2 5 3 2 2" xfId="3032"/>
    <cellStyle name="Comma 4 2 5 3 3" xfId="3033"/>
    <cellStyle name="Comma 4 2 5 3 3 2" xfId="3034"/>
    <cellStyle name="Comma 4 2 5 3 4" xfId="3035"/>
    <cellStyle name="Comma 4 2 5 4" xfId="3036"/>
    <cellStyle name="Comma 4 2 5 4 2" xfId="3037"/>
    <cellStyle name="Comma 4 2 5 4 3" xfId="3038"/>
    <cellStyle name="Comma 4 2 5 5" xfId="3039"/>
    <cellStyle name="Comma 4 2 5 5 2" xfId="3040"/>
    <cellStyle name="Comma 4 2 5 6" xfId="3041"/>
    <cellStyle name="Comma 4 2 5 6 2" xfId="3042"/>
    <cellStyle name="Comma 4 2 5 7" xfId="3043"/>
    <cellStyle name="Comma 4 2 6" xfId="3044"/>
    <cellStyle name="Comma 4 2 6 2" xfId="3045"/>
    <cellStyle name="Comma 4 2 6 2 2" xfId="3046"/>
    <cellStyle name="Comma 4 2 6 2 2 2" xfId="3047"/>
    <cellStyle name="Comma 4 2 6 2 3" xfId="3048"/>
    <cellStyle name="Comma 4 2 6 2 3 2" xfId="3049"/>
    <cellStyle name="Comma 4 2 6 2 4" xfId="3050"/>
    <cellStyle name="Comma 4 2 6 3" xfId="3051"/>
    <cellStyle name="Comma 4 2 6 3 2" xfId="3052"/>
    <cellStyle name="Comma 4 2 6 3 3" xfId="3053"/>
    <cellStyle name="Comma 4 2 6 4" xfId="3054"/>
    <cellStyle name="Comma 4 2 6 4 2" xfId="3055"/>
    <cellStyle name="Comma 4 2 6 5" xfId="3056"/>
    <cellStyle name="Comma 4 2 6 5 2" xfId="3057"/>
    <cellStyle name="Comma 4 2 6 6" xfId="3058"/>
    <cellStyle name="Comma 4 2 7" xfId="3059"/>
    <cellStyle name="Comma 4 2 7 2" xfId="3060"/>
    <cellStyle name="Comma 4 2 7 2 2" xfId="3061"/>
    <cellStyle name="Comma 4 2 7 3" xfId="3062"/>
    <cellStyle name="Comma 4 2 7 3 2" xfId="3063"/>
    <cellStyle name="Comma 4 2 7 4" xfId="3064"/>
    <cellStyle name="Comma 4 2 8" xfId="3065"/>
    <cellStyle name="Comma 4 2 8 2" xfId="3066"/>
    <cellStyle name="Comma 4 2 8 2 2" xfId="3067"/>
    <cellStyle name="Comma 4 2 8 3" xfId="3068"/>
    <cellStyle name="Comma 4 2 8 3 2" xfId="3069"/>
    <cellStyle name="Comma 4 2 8 4" xfId="3070"/>
    <cellStyle name="Comma 4 2 9" xfId="3071"/>
    <cellStyle name="Comma 4 2 9 2" xfId="3072"/>
    <cellStyle name="Comma 4 2 9 3" xfId="3073"/>
    <cellStyle name="Comma 4 3" xfId="139"/>
    <cellStyle name="Comma 4 3 10" xfId="3074"/>
    <cellStyle name="Comma 4 3 10 2" xfId="3075"/>
    <cellStyle name="Comma 4 3 11" xfId="3076"/>
    <cellStyle name="Comma 4 3 12" xfId="3077"/>
    <cellStyle name="Comma 4 3 2" xfId="140"/>
    <cellStyle name="Comma 4 3 2 2" xfId="3078"/>
    <cellStyle name="Comma 4 3 2 2 2" xfId="3079"/>
    <cellStyle name="Comma 4 3 2 2 2 2" xfId="3080"/>
    <cellStyle name="Comma 4 3 2 2 2 2 2" xfId="3081"/>
    <cellStyle name="Comma 4 3 2 2 2 2 3" xfId="3082"/>
    <cellStyle name="Comma 4 3 2 2 2 3" xfId="3083"/>
    <cellStyle name="Comma 4 3 2 2 2 3 2" xfId="3084"/>
    <cellStyle name="Comma 4 3 2 2 2 4" xfId="3085"/>
    <cellStyle name="Comma 4 3 2 2 2 4 2" xfId="3086"/>
    <cellStyle name="Comma 4 3 2 2 2 5" xfId="3087"/>
    <cellStyle name="Comma 4 3 2 2 3" xfId="3088"/>
    <cellStyle name="Comma 4 3 2 2 3 2" xfId="3089"/>
    <cellStyle name="Comma 4 3 2 2 3 2 2" xfId="3090"/>
    <cellStyle name="Comma 4 3 2 2 3 3" xfId="3091"/>
    <cellStyle name="Comma 4 3 2 2 3 3 2" xfId="3092"/>
    <cellStyle name="Comma 4 3 2 2 3 4" xfId="3093"/>
    <cellStyle name="Comma 4 3 2 2 4" xfId="3094"/>
    <cellStyle name="Comma 4 3 2 2 4 2" xfId="3095"/>
    <cellStyle name="Comma 4 3 2 2 4 3" xfId="3096"/>
    <cellStyle name="Comma 4 3 2 2 5" xfId="3097"/>
    <cellStyle name="Comma 4 3 2 2 5 2" xfId="3098"/>
    <cellStyle name="Comma 4 3 2 2 6" xfId="3099"/>
    <cellStyle name="Comma 4 3 2 2 6 2" xfId="3100"/>
    <cellStyle name="Comma 4 3 2 2 7" xfId="3101"/>
    <cellStyle name="Comma 4 3 2 3" xfId="3102"/>
    <cellStyle name="Comma 4 3 2 3 2" xfId="3103"/>
    <cellStyle name="Comma 4 3 2 3 2 2" xfId="3104"/>
    <cellStyle name="Comma 4 3 2 3 2 3" xfId="3105"/>
    <cellStyle name="Comma 4 3 2 3 3" xfId="3106"/>
    <cellStyle name="Comma 4 3 2 3 3 2" xfId="3107"/>
    <cellStyle name="Comma 4 3 2 3 4" xfId="3108"/>
    <cellStyle name="Comma 4 3 2 3 4 2" xfId="3109"/>
    <cellStyle name="Comma 4 3 2 3 5" xfId="3110"/>
    <cellStyle name="Comma 4 3 2 4" xfId="3111"/>
    <cellStyle name="Comma 4 3 2 4 2" xfId="3112"/>
    <cellStyle name="Comma 4 3 2 4 2 2" xfId="3113"/>
    <cellStyle name="Comma 4 3 2 4 3" xfId="3114"/>
    <cellStyle name="Comma 4 3 2 4 3 2" xfId="3115"/>
    <cellStyle name="Comma 4 3 2 4 4" xfId="3116"/>
    <cellStyle name="Comma 4 3 2 5" xfId="3117"/>
    <cellStyle name="Comma 4 3 2 5 2" xfId="3118"/>
    <cellStyle name="Comma 4 3 2 5 3" xfId="3119"/>
    <cellStyle name="Comma 4 3 2 6" xfId="3120"/>
    <cellStyle name="Comma 4 3 2 6 2" xfId="3121"/>
    <cellStyle name="Comma 4 3 2 7" xfId="3122"/>
    <cellStyle name="Comma 4 3 2 7 2" xfId="3123"/>
    <cellStyle name="Comma 4 3 2 8" xfId="3124"/>
    <cellStyle name="Comma 4 3 3" xfId="3125"/>
    <cellStyle name="Comma 4 3 3 2" xfId="3126"/>
    <cellStyle name="Comma 4 3 3 2 2" xfId="3127"/>
    <cellStyle name="Comma 4 3 3 2 2 2" xfId="3128"/>
    <cellStyle name="Comma 4 3 3 2 2 3" xfId="3129"/>
    <cellStyle name="Comma 4 3 3 2 3" xfId="3130"/>
    <cellStyle name="Comma 4 3 3 2 3 2" xfId="3131"/>
    <cellStyle name="Comma 4 3 3 2 4" xfId="3132"/>
    <cellStyle name="Comma 4 3 3 2 4 2" xfId="3133"/>
    <cellStyle name="Comma 4 3 3 2 5" xfId="3134"/>
    <cellStyle name="Comma 4 3 3 3" xfId="3135"/>
    <cellStyle name="Comma 4 3 3 3 2" xfId="3136"/>
    <cellStyle name="Comma 4 3 3 3 2 2" xfId="3137"/>
    <cellStyle name="Comma 4 3 3 3 3" xfId="3138"/>
    <cellStyle name="Comma 4 3 3 3 3 2" xfId="3139"/>
    <cellStyle name="Comma 4 3 3 3 4" xfId="3140"/>
    <cellStyle name="Comma 4 3 3 4" xfId="3141"/>
    <cellStyle name="Comma 4 3 3 4 2" xfId="3142"/>
    <cellStyle name="Comma 4 3 3 4 3" xfId="3143"/>
    <cellStyle name="Comma 4 3 3 5" xfId="3144"/>
    <cellStyle name="Comma 4 3 3 5 2" xfId="3145"/>
    <cellStyle name="Comma 4 3 3 6" xfId="3146"/>
    <cellStyle name="Comma 4 3 3 6 2" xfId="3147"/>
    <cellStyle name="Comma 4 3 3 7" xfId="3148"/>
    <cellStyle name="Comma 4 3 4" xfId="3149"/>
    <cellStyle name="Comma 4 3 4 2" xfId="3150"/>
    <cellStyle name="Comma 4 3 4 2 2" xfId="3151"/>
    <cellStyle name="Comma 4 3 4 2 2 2" xfId="3152"/>
    <cellStyle name="Comma 4 3 4 2 2 3" xfId="3153"/>
    <cellStyle name="Comma 4 3 4 2 3" xfId="3154"/>
    <cellStyle name="Comma 4 3 4 2 3 2" xfId="3155"/>
    <cellStyle name="Comma 4 3 4 2 4" xfId="3156"/>
    <cellStyle name="Comma 4 3 4 2 4 2" xfId="3157"/>
    <cellStyle name="Comma 4 3 4 2 5" xfId="3158"/>
    <cellStyle name="Comma 4 3 4 3" xfId="3159"/>
    <cellStyle name="Comma 4 3 4 3 2" xfId="3160"/>
    <cellStyle name="Comma 4 3 4 3 2 2" xfId="3161"/>
    <cellStyle name="Comma 4 3 4 3 3" xfId="3162"/>
    <cellStyle name="Comma 4 3 4 3 3 2" xfId="3163"/>
    <cellStyle name="Comma 4 3 4 3 4" xfId="3164"/>
    <cellStyle name="Comma 4 3 4 4" xfId="3165"/>
    <cellStyle name="Comma 4 3 4 4 2" xfId="3166"/>
    <cellStyle name="Comma 4 3 4 4 3" xfId="3167"/>
    <cellStyle name="Comma 4 3 4 5" xfId="3168"/>
    <cellStyle name="Comma 4 3 4 5 2" xfId="3169"/>
    <cellStyle name="Comma 4 3 4 6" xfId="3170"/>
    <cellStyle name="Comma 4 3 4 6 2" xfId="3171"/>
    <cellStyle name="Comma 4 3 4 7" xfId="3172"/>
    <cellStyle name="Comma 4 3 5" xfId="3173"/>
    <cellStyle name="Comma 4 3 5 2" xfId="3174"/>
    <cellStyle name="Comma 4 3 5 2 2" xfId="3175"/>
    <cellStyle name="Comma 4 3 5 2 2 2" xfId="3176"/>
    <cellStyle name="Comma 4 3 5 2 3" xfId="3177"/>
    <cellStyle name="Comma 4 3 5 2 3 2" xfId="3178"/>
    <cellStyle name="Comma 4 3 5 2 4" xfId="3179"/>
    <cellStyle name="Comma 4 3 5 3" xfId="3180"/>
    <cellStyle name="Comma 4 3 5 3 2" xfId="3181"/>
    <cellStyle name="Comma 4 3 5 3 3" xfId="3182"/>
    <cellStyle name="Comma 4 3 5 4" xfId="3183"/>
    <cellStyle name="Comma 4 3 5 4 2" xfId="3184"/>
    <cellStyle name="Comma 4 3 5 5" xfId="3185"/>
    <cellStyle name="Comma 4 3 5 5 2" xfId="3186"/>
    <cellStyle name="Comma 4 3 5 6" xfId="3187"/>
    <cellStyle name="Comma 4 3 6" xfId="3188"/>
    <cellStyle name="Comma 4 3 6 2" xfId="3189"/>
    <cellStyle name="Comma 4 3 6 2 2" xfId="3190"/>
    <cellStyle name="Comma 4 3 6 3" xfId="3191"/>
    <cellStyle name="Comma 4 3 6 3 2" xfId="3192"/>
    <cellStyle name="Comma 4 3 6 4" xfId="3193"/>
    <cellStyle name="Comma 4 3 7" xfId="3194"/>
    <cellStyle name="Comma 4 3 7 2" xfId="3195"/>
    <cellStyle name="Comma 4 3 7 2 2" xfId="3196"/>
    <cellStyle name="Comma 4 3 7 3" xfId="3197"/>
    <cellStyle name="Comma 4 3 7 3 2" xfId="3198"/>
    <cellStyle name="Comma 4 3 7 4" xfId="3199"/>
    <cellStyle name="Comma 4 3 8" xfId="3200"/>
    <cellStyle name="Comma 4 3 8 2" xfId="3201"/>
    <cellStyle name="Comma 4 3 8 3" xfId="3202"/>
    <cellStyle name="Comma 4 3 9" xfId="3203"/>
    <cellStyle name="Comma 4 3 9 2" xfId="3204"/>
    <cellStyle name="Comma 4 4" xfId="141"/>
    <cellStyle name="Comma 4 4 10" xfId="3205"/>
    <cellStyle name="Comma 4 4 11" xfId="3206"/>
    <cellStyle name="Comma 4 4 2" xfId="3207"/>
    <cellStyle name="Comma 4 4 2 2" xfId="3208"/>
    <cellStyle name="Comma 4 4 2 2 2" xfId="3209"/>
    <cellStyle name="Comma 4 4 2 2 2 2" xfId="3210"/>
    <cellStyle name="Comma 4 4 2 2 2 3" xfId="3211"/>
    <cellStyle name="Comma 4 4 2 2 3" xfId="3212"/>
    <cellStyle name="Comma 4 4 2 2 3 2" xfId="3213"/>
    <cellStyle name="Comma 4 4 2 2 4" xfId="3214"/>
    <cellStyle name="Comma 4 4 2 2 4 2" xfId="3215"/>
    <cellStyle name="Comma 4 4 2 2 5" xfId="3216"/>
    <cellStyle name="Comma 4 4 2 3" xfId="3217"/>
    <cellStyle name="Comma 4 4 2 3 2" xfId="3218"/>
    <cellStyle name="Comma 4 4 2 3 2 2" xfId="3219"/>
    <cellStyle name="Comma 4 4 2 3 3" xfId="3220"/>
    <cellStyle name="Comma 4 4 2 3 3 2" xfId="3221"/>
    <cellStyle name="Comma 4 4 2 3 4" xfId="3222"/>
    <cellStyle name="Comma 4 4 2 4" xfId="3223"/>
    <cellStyle name="Comma 4 4 2 4 2" xfId="3224"/>
    <cellStyle name="Comma 4 4 2 4 3" xfId="3225"/>
    <cellStyle name="Comma 4 4 2 5" xfId="3226"/>
    <cellStyle name="Comma 4 4 2 5 2" xfId="3227"/>
    <cellStyle name="Comma 4 4 2 6" xfId="3228"/>
    <cellStyle name="Comma 4 4 2 6 2" xfId="3229"/>
    <cellStyle name="Comma 4 4 2 7" xfId="3230"/>
    <cellStyle name="Comma 4 4 3" xfId="3231"/>
    <cellStyle name="Comma 4 4 3 2" xfId="3232"/>
    <cellStyle name="Comma 4 4 3 2 2" xfId="3233"/>
    <cellStyle name="Comma 4 4 3 2 2 2" xfId="3234"/>
    <cellStyle name="Comma 4 4 3 2 2 3" xfId="3235"/>
    <cellStyle name="Comma 4 4 3 2 3" xfId="3236"/>
    <cellStyle name="Comma 4 4 3 2 3 2" xfId="3237"/>
    <cellStyle name="Comma 4 4 3 2 4" xfId="3238"/>
    <cellStyle name="Comma 4 4 3 2 4 2" xfId="3239"/>
    <cellStyle name="Comma 4 4 3 2 5" xfId="3240"/>
    <cellStyle name="Comma 4 4 3 3" xfId="3241"/>
    <cellStyle name="Comma 4 4 3 3 2" xfId="3242"/>
    <cellStyle name="Comma 4 4 3 3 2 2" xfId="3243"/>
    <cellStyle name="Comma 4 4 3 3 3" xfId="3244"/>
    <cellStyle name="Comma 4 4 3 3 3 2" xfId="3245"/>
    <cellStyle name="Comma 4 4 3 3 4" xfId="3246"/>
    <cellStyle name="Comma 4 4 3 4" xfId="3247"/>
    <cellStyle name="Comma 4 4 3 4 2" xfId="3248"/>
    <cellStyle name="Comma 4 4 3 4 3" xfId="3249"/>
    <cellStyle name="Comma 4 4 3 5" xfId="3250"/>
    <cellStyle name="Comma 4 4 3 5 2" xfId="3251"/>
    <cellStyle name="Comma 4 4 3 6" xfId="3252"/>
    <cellStyle name="Comma 4 4 3 6 2" xfId="3253"/>
    <cellStyle name="Comma 4 4 3 7" xfId="3254"/>
    <cellStyle name="Comma 4 4 4" xfId="3255"/>
    <cellStyle name="Comma 4 4 4 2" xfId="3256"/>
    <cellStyle name="Comma 4 4 4 2 2" xfId="3257"/>
    <cellStyle name="Comma 4 4 4 2 2 2" xfId="3258"/>
    <cellStyle name="Comma 4 4 4 2 3" xfId="3259"/>
    <cellStyle name="Comma 4 4 4 2 3 2" xfId="3260"/>
    <cellStyle name="Comma 4 4 4 2 4" xfId="3261"/>
    <cellStyle name="Comma 4 4 4 3" xfId="3262"/>
    <cellStyle name="Comma 4 4 4 3 2" xfId="3263"/>
    <cellStyle name="Comma 4 4 4 3 3" xfId="3264"/>
    <cellStyle name="Comma 4 4 4 4" xfId="3265"/>
    <cellStyle name="Comma 4 4 4 4 2" xfId="3266"/>
    <cellStyle name="Comma 4 4 4 5" xfId="3267"/>
    <cellStyle name="Comma 4 4 4 5 2" xfId="3268"/>
    <cellStyle name="Comma 4 4 4 6" xfId="3269"/>
    <cellStyle name="Comma 4 4 5" xfId="3270"/>
    <cellStyle name="Comma 4 4 5 2" xfId="3271"/>
    <cellStyle name="Comma 4 4 5 2 2" xfId="3272"/>
    <cellStyle name="Comma 4 4 5 3" xfId="3273"/>
    <cellStyle name="Comma 4 4 5 3 2" xfId="3274"/>
    <cellStyle name="Comma 4 4 5 4" xfId="3275"/>
    <cellStyle name="Comma 4 4 6" xfId="3276"/>
    <cellStyle name="Comma 4 4 6 2" xfId="3277"/>
    <cellStyle name="Comma 4 4 6 2 2" xfId="3278"/>
    <cellStyle name="Comma 4 4 6 3" xfId="3279"/>
    <cellStyle name="Comma 4 4 6 3 2" xfId="3280"/>
    <cellStyle name="Comma 4 4 6 4" xfId="3281"/>
    <cellStyle name="Comma 4 4 7" xfId="3282"/>
    <cellStyle name="Comma 4 4 7 2" xfId="3283"/>
    <cellStyle name="Comma 4 4 7 3" xfId="3284"/>
    <cellStyle name="Comma 4 4 8" xfId="3285"/>
    <cellStyle name="Comma 4 4 8 2" xfId="3286"/>
    <cellStyle name="Comma 4 4 9" xfId="3287"/>
    <cellStyle name="Comma 4 4 9 2" xfId="3288"/>
    <cellStyle name="Comma 4 5" xfId="3289"/>
    <cellStyle name="Comma 4 5 2" xfId="3290"/>
    <cellStyle name="Comma 4 5 2 2" xfId="3291"/>
    <cellStyle name="Comma 4 5 2 2 2" xfId="3292"/>
    <cellStyle name="Comma 4 5 2 2 2 2" xfId="3293"/>
    <cellStyle name="Comma 4 5 2 2 2 3" xfId="3294"/>
    <cellStyle name="Comma 4 5 2 2 3" xfId="3295"/>
    <cellStyle name="Comma 4 5 2 2 3 2" xfId="3296"/>
    <cellStyle name="Comma 4 5 2 2 4" xfId="3297"/>
    <cellStyle name="Comma 4 5 2 2 4 2" xfId="3298"/>
    <cellStyle name="Comma 4 5 2 2 5" xfId="3299"/>
    <cellStyle name="Comma 4 5 2 3" xfId="3300"/>
    <cellStyle name="Comma 4 5 2 3 2" xfId="3301"/>
    <cellStyle name="Comma 4 5 2 3 2 2" xfId="3302"/>
    <cellStyle name="Comma 4 5 2 3 3" xfId="3303"/>
    <cellStyle name="Comma 4 5 2 3 3 2" xfId="3304"/>
    <cellStyle name="Comma 4 5 2 3 4" xfId="3305"/>
    <cellStyle name="Comma 4 5 2 4" xfId="3306"/>
    <cellStyle name="Comma 4 5 2 4 2" xfId="3307"/>
    <cellStyle name="Comma 4 5 2 4 3" xfId="3308"/>
    <cellStyle name="Comma 4 5 2 5" xfId="3309"/>
    <cellStyle name="Comma 4 5 2 5 2" xfId="3310"/>
    <cellStyle name="Comma 4 5 2 6" xfId="3311"/>
    <cellStyle name="Comma 4 5 2 6 2" xfId="3312"/>
    <cellStyle name="Comma 4 5 2 7" xfId="3313"/>
    <cellStyle name="Comma 4 5 3" xfId="3314"/>
    <cellStyle name="Comma 4 5 3 2" xfId="3315"/>
    <cellStyle name="Comma 4 5 3 2 2" xfId="3316"/>
    <cellStyle name="Comma 4 5 3 2 3" xfId="3317"/>
    <cellStyle name="Comma 4 5 3 3" xfId="3318"/>
    <cellStyle name="Comma 4 5 3 3 2" xfId="3319"/>
    <cellStyle name="Comma 4 5 3 4" xfId="3320"/>
    <cellStyle name="Comma 4 5 3 4 2" xfId="3321"/>
    <cellStyle name="Comma 4 5 3 5" xfId="3322"/>
    <cellStyle name="Comma 4 5 4" xfId="3323"/>
    <cellStyle name="Comma 4 5 4 2" xfId="3324"/>
    <cellStyle name="Comma 4 5 4 2 2" xfId="3325"/>
    <cellStyle name="Comma 4 5 4 3" xfId="3326"/>
    <cellStyle name="Comma 4 5 4 3 2" xfId="3327"/>
    <cellStyle name="Comma 4 5 4 4" xfId="3328"/>
    <cellStyle name="Comma 4 5 5" xfId="3329"/>
    <cellStyle name="Comma 4 5 5 2" xfId="3330"/>
    <cellStyle name="Comma 4 5 5 3" xfId="3331"/>
    <cellStyle name="Comma 4 5 6" xfId="3332"/>
    <cellStyle name="Comma 4 5 6 2" xfId="3333"/>
    <cellStyle name="Comma 4 5 7" xfId="3334"/>
    <cellStyle name="Comma 4 5 7 2" xfId="3335"/>
    <cellStyle name="Comma 4 5 8" xfId="3336"/>
    <cellStyle name="Comma 4 6" xfId="3337"/>
    <cellStyle name="Comma 4 6 2" xfId="3338"/>
    <cellStyle name="Comma 4 6 2 2" xfId="3339"/>
    <cellStyle name="Comma 4 6 2 2 2" xfId="3340"/>
    <cellStyle name="Comma 4 6 2 2 3" xfId="3341"/>
    <cellStyle name="Comma 4 6 2 3" xfId="3342"/>
    <cellStyle name="Comma 4 6 2 3 2" xfId="3343"/>
    <cellStyle name="Comma 4 6 2 4" xfId="3344"/>
    <cellStyle name="Comma 4 6 2 4 2" xfId="3345"/>
    <cellStyle name="Comma 4 6 2 5" xfId="3346"/>
    <cellStyle name="Comma 4 6 3" xfId="3347"/>
    <cellStyle name="Comma 4 6 3 2" xfId="3348"/>
    <cellStyle name="Comma 4 6 3 2 2" xfId="3349"/>
    <cellStyle name="Comma 4 6 3 3" xfId="3350"/>
    <cellStyle name="Comma 4 6 3 3 2" xfId="3351"/>
    <cellStyle name="Comma 4 6 3 4" xfId="3352"/>
    <cellStyle name="Comma 4 6 4" xfId="3353"/>
    <cellStyle name="Comma 4 6 4 2" xfId="3354"/>
    <cellStyle name="Comma 4 6 4 3" xfId="3355"/>
    <cellStyle name="Comma 4 6 5" xfId="3356"/>
    <cellStyle name="Comma 4 6 5 2" xfId="3357"/>
    <cellStyle name="Comma 4 6 6" xfId="3358"/>
    <cellStyle name="Comma 4 6 6 2" xfId="3359"/>
    <cellStyle name="Comma 4 6 7" xfId="3360"/>
    <cellStyle name="Comma 4 7" xfId="3361"/>
    <cellStyle name="Comma 4 7 2" xfId="3362"/>
    <cellStyle name="Comma 4 7 2 2" xfId="3363"/>
    <cellStyle name="Comma 4 7 2 2 2" xfId="3364"/>
    <cellStyle name="Comma 4 7 2 2 3" xfId="3365"/>
    <cellStyle name="Comma 4 7 2 3" xfId="3366"/>
    <cellStyle name="Comma 4 7 2 3 2" xfId="3367"/>
    <cellStyle name="Comma 4 7 2 4" xfId="3368"/>
    <cellStyle name="Comma 4 7 2 4 2" xfId="3369"/>
    <cellStyle name="Comma 4 7 2 5" xfId="3370"/>
    <cellStyle name="Comma 4 7 3" xfId="3371"/>
    <cellStyle name="Comma 4 7 3 2" xfId="3372"/>
    <cellStyle name="Comma 4 7 3 2 2" xfId="3373"/>
    <cellStyle name="Comma 4 7 3 3" xfId="3374"/>
    <cellStyle name="Comma 4 7 3 3 2" xfId="3375"/>
    <cellStyle name="Comma 4 7 3 4" xfId="3376"/>
    <cellStyle name="Comma 4 7 4" xfId="3377"/>
    <cellStyle name="Comma 4 7 4 2" xfId="3378"/>
    <cellStyle name="Comma 4 7 4 3" xfId="3379"/>
    <cellStyle name="Comma 4 7 5" xfId="3380"/>
    <cellStyle name="Comma 4 7 5 2" xfId="3381"/>
    <cellStyle name="Comma 4 7 6" xfId="3382"/>
    <cellStyle name="Comma 4 7 6 2" xfId="3383"/>
    <cellStyle name="Comma 4 7 7" xfId="3384"/>
    <cellStyle name="Comma 4 8" xfId="3385"/>
    <cellStyle name="Comma 4 8 2" xfId="3386"/>
    <cellStyle name="Comma 4 8 2 2" xfId="3387"/>
    <cellStyle name="Comma 4 8 2 2 2" xfId="3388"/>
    <cellStyle name="Comma 4 8 2 3" xfId="3389"/>
    <cellStyle name="Comma 4 8 2 3 2" xfId="3390"/>
    <cellStyle name="Comma 4 8 2 4" xfId="3391"/>
    <cellStyle name="Comma 4 8 3" xfId="3392"/>
    <cellStyle name="Comma 4 8 3 2" xfId="3393"/>
    <cellStyle name="Comma 4 8 3 3" xfId="3394"/>
    <cellStyle name="Comma 4 8 4" xfId="3395"/>
    <cellStyle name="Comma 4 8 4 2" xfId="3396"/>
    <cellStyle name="Comma 4 8 5" xfId="3397"/>
    <cellStyle name="Comma 4 8 5 2" xfId="3398"/>
    <cellStyle name="Comma 4 8 6" xfId="3399"/>
    <cellStyle name="Comma 4 9" xfId="3400"/>
    <cellStyle name="Comma 4 9 2" xfId="3401"/>
    <cellStyle name="Comma 4 9 2 2" xfId="3402"/>
    <cellStyle name="Comma 4 9 3" xfId="3403"/>
    <cellStyle name="Comma 4 9 3 2" xfId="3404"/>
    <cellStyle name="Comma 4 9 4" xfId="3405"/>
    <cellStyle name="Comma 40" xfId="3406"/>
    <cellStyle name="Comma 41" xfId="3407"/>
    <cellStyle name="Comma 42" xfId="3408"/>
    <cellStyle name="Comma 43" xfId="3409"/>
    <cellStyle name="Comma 44" xfId="3410"/>
    <cellStyle name="Comma 45" xfId="3411"/>
    <cellStyle name="Comma 46" xfId="3412"/>
    <cellStyle name="Comma 47" xfId="3413"/>
    <cellStyle name="Comma 48" xfId="3414"/>
    <cellStyle name="Comma 49" xfId="3415"/>
    <cellStyle name="Comma 5" xfId="142"/>
    <cellStyle name="Comma 5 2" xfId="143"/>
    <cellStyle name="Comma 5 2 2" xfId="144"/>
    <cellStyle name="Comma 5 2 2 2" xfId="3416"/>
    <cellStyle name="Comma 5 2 2 2 2" xfId="3417"/>
    <cellStyle name="Comma 5 2 2 3" xfId="3418"/>
    <cellStyle name="Comma 5 2 2 4" xfId="3419"/>
    <cellStyle name="Comma 5 2 3" xfId="3420"/>
    <cellStyle name="Comma 5 2 3 2" xfId="3421"/>
    <cellStyle name="Comma 5 2 4" xfId="3422"/>
    <cellStyle name="Comma 5 2 5" xfId="3423"/>
    <cellStyle name="Comma 5 3" xfId="145"/>
    <cellStyle name="Comma 5 3 2" xfId="3424"/>
    <cellStyle name="Comma 5 3 2 2" xfId="3425"/>
    <cellStyle name="Comma 5 3 3" xfId="3426"/>
    <cellStyle name="Comma 5 3 4" xfId="3427"/>
    <cellStyle name="Comma 5 4" xfId="3428"/>
    <cellStyle name="Comma 5 4 2" xfId="3429"/>
    <cellStyle name="Comma 5 4 2 2" xfId="3430"/>
    <cellStyle name="Comma 5 4 3" xfId="3431"/>
    <cellStyle name="Comma 5 4 4" xfId="3432"/>
    <cellStyle name="Comma 5 5" xfId="3433"/>
    <cellStyle name="Comma 5 5 2" xfId="3434"/>
    <cellStyle name="Comma 5 5 2 2" xfId="3435"/>
    <cellStyle name="Comma 5 5 3" xfId="3436"/>
    <cellStyle name="Comma 5 5 4" xfId="3437"/>
    <cellStyle name="Comma 5 6" xfId="3438"/>
    <cellStyle name="Comma 5 6 2" xfId="3439"/>
    <cellStyle name="Comma 5 7" xfId="3440"/>
    <cellStyle name="Comma 5 8" xfId="3441"/>
    <cellStyle name="Comma 5 9" xfId="3442"/>
    <cellStyle name="Comma 50" xfId="3443"/>
    <cellStyle name="Comma 51" xfId="3444"/>
    <cellStyle name="Comma 52" xfId="3445"/>
    <cellStyle name="Comma 53" xfId="3446"/>
    <cellStyle name="Comma 54" xfId="3447"/>
    <cellStyle name="Comma 55" xfId="3448"/>
    <cellStyle name="Comma 56" xfId="3449"/>
    <cellStyle name="Comma 57" xfId="3450"/>
    <cellStyle name="Comma 58" xfId="3451"/>
    <cellStyle name="Comma 59" xfId="3452"/>
    <cellStyle name="Comma 6" xfId="146"/>
    <cellStyle name="Comma 6 2" xfId="147"/>
    <cellStyle name="Comma 6 2 2" xfId="3453"/>
    <cellStyle name="Comma 6 2 3" xfId="3454"/>
    <cellStyle name="Comma 6 3" xfId="3455"/>
    <cellStyle name="Comma 6 3 2" xfId="3456"/>
    <cellStyle name="Comma 6 3 3" xfId="3457"/>
    <cellStyle name="Comma 6 4" xfId="3458"/>
    <cellStyle name="Comma 60" xfId="3459"/>
    <cellStyle name="Comma 61" xfId="3460"/>
    <cellStyle name="Comma 62" xfId="3461"/>
    <cellStyle name="Comma 63" xfId="3462"/>
    <cellStyle name="Comma 64" xfId="3463"/>
    <cellStyle name="Comma 65" xfId="3464"/>
    <cellStyle name="Comma 66" xfId="3465"/>
    <cellStyle name="Comma 67" xfId="3466"/>
    <cellStyle name="Comma 68" xfId="3467"/>
    <cellStyle name="Comma 69" xfId="3468"/>
    <cellStyle name="Comma 7" xfId="148"/>
    <cellStyle name="Comma 7 10" xfId="3469"/>
    <cellStyle name="Comma 7 10 2" xfId="3470"/>
    <cellStyle name="Comma 7 10 2 2" xfId="3471"/>
    <cellStyle name="Comma 7 10 3" xfId="3472"/>
    <cellStyle name="Comma 7 10 3 2" xfId="3473"/>
    <cellStyle name="Comma 7 10 4" xfId="3474"/>
    <cellStyle name="Comma 7 10 4 2" xfId="3475"/>
    <cellStyle name="Comma 7 10 5" xfId="3476"/>
    <cellStyle name="Comma 7 10 6" xfId="3477"/>
    <cellStyle name="Comma 7 11" xfId="3478"/>
    <cellStyle name="Comma 7 11 2" xfId="3479"/>
    <cellStyle name="Comma 7 11 2 2" xfId="3480"/>
    <cellStyle name="Comma 7 11 3" xfId="3481"/>
    <cellStyle name="Comma 7 11 3 2" xfId="3482"/>
    <cellStyle name="Comma 7 11 4" xfId="3483"/>
    <cellStyle name="Comma 7 11 5" xfId="3484"/>
    <cellStyle name="Comma 7 12" xfId="3485"/>
    <cellStyle name="Comma 7 12 2" xfId="3486"/>
    <cellStyle name="Comma 7 13" xfId="3487"/>
    <cellStyle name="Comma 7 13 2" xfId="3488"/>
    <cellStyle name="Comma 7 14" xfId="3489"/>
    <cellStyle name="Comma 7 14 2" xfId="3490"/>
    <cellStyle name="Comma 7 15" xfId="3491"/>
    <cellStyle name="Comma 7 16" xfId="3492"/>
    <cellStyle name="Comma 7 17" xfId="3493"/>
    <cellStyle name="Comma 7 2" xfId="149"/>
    <cellStyle name="Comma 7 2 10" xfId="3494"/>
    <cellStyle name="Comma 7 2 10 2" xfId="3495"/>
    <cellStyle name="Comma 7 2 11" xfId="3496"/>
    <cellStyle name="Comma 7 2 11 2" xfId="3497"/>
    <cellStyle name="Comma 7 2 12" xfId="3498"/>
    <cellStyle name="Comma 7 2 13" xfId="3499"/>
    <cellStyle name="Comma 7 2 14" xfId="3500"/>
    <cellStyle name="Comma 7 2 2" xfId="3501"/>
    <cellStyle name="Comma 7 2 2 10" xfId="3502"/>
    <cellStyle name="Comma 7 2 2 11" xfId="3503"/>
    <cellStyle name="Comma 7 2 2 12" xfId="3504"/>
    <cellStyle name="Comma 7 2 2 2" xfId="3505"/>
    <cellStyle name="Comma 7 2 2 2 2" xfId="3506"/>
    <cellStyle name="Comma 7 2 2 2 2 2" xfId="3507"/>
    <cellStyle name="Comma 7 2 2 2 3" xfId="3508"/>
    <cellStyle name="Comma 7 2 2 2 3 2" xfId="3509"/>
    <cellStyle name="Comma 7 2 2 2 4" xfId="3510"/>
    <cellStyle name="Comma 7 2 2 2 4 2" xfId="3511"/>
    <cellStyle name="Comma 7 2 2 2 5" xfId="3512"/>
    <cellStyle name="Comma 7 2 2 2 6" xfId="3513"/>
    <cellStyle name="Comma 7 2 2 3" xfId="3514"/>
    <cellStyle name="Comma 7 2 2 3 2" xfId="3515"/>
    <cellStyle name="Comma 7 2 2 3 2 2" xfId="3516"/>
    <cellStyle name="Comma 7 2 2 3 3" xfId="3517"/>
    <cellStyle name="Comma 7 2 2 3 3 2" xfId="3518"/>
    <cellStyle name="Comma 7 2 2 3 4" xfId="3519"/>
    <cellStyle name="Comma 7 2 2 3 4 2" xfId="3520"/>
    <cellStyle name="Comma 7 2 2 3 5" xfId="3521"/>
    <cellStyle name="Comma 7 2 2 3 6" xfId="3522"/>
    <cellStyle name="Comma 7 2 2 4" xfId="3523"/>
    <cellStyle name="Comma 7 2 2 4 2" xfId="3524"/>
    <cellStyle name="Comma 7 2 2 4 2 2" xfId="3525"/>
    <cellStyle name="Comma 7 2 2 4 3" xfId="3526"/>
    <cellStyle name="Comma 7 2 2 4 3 2" xfId="3527"/>
    <cellStyle name="Comma 7 2 2 4 4" xfId="3528"/>
    <cellStyle name="Comma 7 2 2 4 4 2" xfId="3529"/>
    <cellStyle name="Comma 7 2 2 4 5" xfId="3530"/>
    <cellStyle name="Comma 7 2 2 4 6" xfId="3531"/>
    <cellStyle name="Comma 7 2 2 5" xfId="3532"/>
    <cellStyle name="Comma 7 2 2 5 2" xfId="3533"/>
    <cellStyle name="Comma 7 2 2 5 2 2" xfId="3534"/>
    <cellStyle name="Comma 7 2 2 5 3" xfId="3535"/>
    <cellStyle name="Comma 7 2 2 5 3 2" xfId="3536"/>
    <cellStyle name="Comma 7 2 2 5 4" xfId="3537"/>
    <cellStyle name="Comma 7 2 2 5 4 2" xfId="3538"/>
    <cellStyle name="Comma 7 2 2 5 5" xfId="3539"/>
    <cellStyle name="Comma 7 2 2 5 6" xfId="3540"/>
    <cellStyle name="Comma 7 2 2 6" xfId="3541"/>
    <cellStyle name="Comma 7 2 2 6 2" xfId="3542"/>
    <cellStyle name="Comma 7 2 2 6 2 2" xfId="3543"/>
    <cellStyle name="Comma 7 2 2 6 3" xfId="3544"/>
    <cellStyle name="Comma 7 2 2 6 3 2" xfId="3545"/>
    <cellStyle name="Comma 7 2 2 6 4" xfId="3546"/>
    <cellStyle name="Comma 7 2 2 6 5" xfId="3547"/>
    <cellStyle name="Comma 7 2 2 7" xfId="3548"/>
    <cellStyle name="Comma 7 2 2 7 2" xfId="3549"/>
    <cellStyle name="Comma 7 2 2 8" xfId="3550"/>
    <cellStyle name="Comma 7 2 2 8 2" xfId="3551"/>
    <cellStyle name="Comma 7 2 2 9" xfId="3552"/>
    <cellStyle name="Comma 7 2 2 9 2" xfId="3553"/>
    <cellStyle name="Comma 7 2 3" xfId="3554"/>
    <cellStyle name="Comma 7 2 3 10" xfId="3555"/>
    <cellStyle name="Comma 7 2 3 2" xfId="3556"/>
    <cellStyle name="Comma 7 2 3 2 2" xfId="3557"/>
    <cellStyle name="Comma 7 2 3 2 2 2" xfId="3558"/>
    <cellStyle name="Comma 7 2 3 2 3" xfId="3559"/>
    <cellStyle name="Comma 7 2 3 2 3 2" xfId="3560"/>
    <cellStyle name="Comma 7 2 3 2 4" xfId="3561"/>
    <cellStyle name="Comma 7 2 3 2 4 2" xfId="3562"/>
    <cellStyle name="Comma 7 2 3 2 5" xfId="3563"/>
    <cellStyle name="Comma 7 2 3 2 6" xfId="3564"/>
    <cellStyle name="Comma 7 2 3 3" xfId="3565"/>
    <cellStyle name="Comma 7 2 3 3 2" xfId="3566"/>
    <cellStyle name="Comma 7 2 3 3 2 2" xfId="3567"/>
    <cellStyle name="Comma 7 2 3 3 3" xfId="3568"/>
    <cellStyle name="Comma 7 2 3 3 3 2" xfId="3569"/>
    <cellStyle name="Comma 7 2 3 3 4" xfId="3570"/>
    <cellStyle name="Comma 7 2 3 3 4 2" xfId="3571"/>
    <cellStyle name="Comma 7 2 3 3 5" xfId="3572"/>
    <cellStyle name="Comma 7 2 3 3 6" xfId="3573"/>
    <cellStyle name="Comma 7 2 3 4" xfId="3574"/>
    <cellStyle name="Comma 7 2 3 4 2" xfId="3575"/>
    <cellStyle name="Comma 7 2 3 4 2 2" xfId="3576"/>
    <cellStyle name="Comma 7 2 3 4 3" xfId="3577"/>
    <cellStyle name="Comma 7 2 3 4 3 2" xfId="3578"/>
    <cellStyle name="Comma 7 2 3 4 4" xfId="3579"/>
    <cellStyle name="Comma 7 2 3 4 4 2" xfId="3580"/>
    <cellStyle name="Comma 7 2 3 4 5" xfId="3581"/>
    <cellStyle name="Comma 7 2 3 4 6" xfId="3582"/>
    <cellStyle name="Comma 7 2 3 5" xfId="3583"/>
    <cellStyle name="Comma 7 2 3 5 2" xfId="3584"/>
    <cellStyle name="Comma 7 2 3 5 2 2" xfId="3585"/>
    <cellStyle name="Comma 7 2 3 5 3" xfId="3586"/>
    <cellStyle name="Comma 7 2 3 5 3 2" xfId="3587"/>
    <cellStyle name="Comma 7 2 3 5 4" xfId="3588"/>
    <cellStyle name="Comma 7 2 3 5 5" xfId="3589"/>
    <cellStyle name="Comma 7 2 3 6" xfId="3590"/>
    <cellStyle name="Comma 7 2 3 6 2" xfId="3591"/>
    <cellStyle name="Comma 7 2 3 7" xfId="3592"/>
    <cellStyle name="Comma 7 2 3 7 2" xfId="3593"/>
    <cellStyle name="Comma 7 2 3 8" xfId="3594"/>
    <cellStyle name="Comma 7 2 3 8 2" xfId="3595"/>
    <cellStyle name="Comma 7 2 3 9" xfId="3596"/>
    <cellStyle name="Comma 7 2 4" xfId="3597"/>
    <cellStyle name="Comma 7 2 4 10" xfId="3598"/>
    <cellStyle name="Comma 7 2 4 2" xfId="3599"/>
    <cellStyle name="Comma 7 2 4 2 2" xfId="3600"/>
    <cellStyle name="Comma 7 2 4 2 2 2" xfId="3601"/>
    <cellStyle name="Comma 7 2 4 2 3" xfId="3602"/>
    <cellStyle name="Comma 7 2 4 2 3 2" xfId="3603"/>
    <cellStyle name="Comma 7 2 4 2 4" xfId="3604"/>
    <cellStyle name="Comma 7 2 4 2 4 2" xfId="3605"/>
    <cellStyle name="Comma 7 2 4 2 5" xfId="3606"/>
    <cellStyle name="Comma 7 2 4 2 6" xfId="3607"/>
    <cellStyle name="Comma 7 2 4 3" xfId="3608"/>
    <cellStyle name="Comma 7 2 4 3 2" xfId="3609"/>
    <cellStyle name="Comma 7 2 4 3 2 2" xfId="3610"/>
    <cellStyle name="Comma 7 2 4 3 3" xfId="3611"/>
    <cellStyle name="Comma 7 2 4 3 3 2" xfId="3612"/>
    <cellStyle name="Comma 7 2 4 3 4" xfId="3613"/>
    <cellStyle name="Comma 7 2 4 3 4 2" xfId="3614"/>
    <cellStyle name="Comma 7 2 4 3 5" xfId="3615"/>
    <cellStyle name="Comma 7 2 4 3 6" xfId="3616"/>
    <cellStyle name="Comma 7 2 4 4" xfId="3617"/>
    <cellStyle name="Comma 7 2 4 4 2" xfId="3618"/>
    <cellStyle name="Comma 7 2 4 4 2 2" xfId="3619"/>
    <cellStyle name="Comma 7 2 4 4 3" xfId="3620"/>
    <cellStyle name="Comma 7 2 4 4 3 2" xfId="3621"/>
    <cellStyle name="Comma 7 2 4 4 4" xfId="3622"/>
    <cellStyle name="Comma 7 2 4 4 4 2" xfId="3623"/>
    <cellStyle name="Comma 7 2 4 4 5" xfId="3624"/>
    <cellStyle name="Comma 7 2 4 4 6" xfId="3625"/>
    <cellStyle name="Comma 7 2 4 5" xfId="3626"/>
    <cellStyle name="Comma 7 2 4 5 2" xfId="3627"/>
    <cellStyle name="Comma 7 2 4 5 2 2" xfId="3628"/>
    <cellStyle name="Comma 7 2 4 5 3" xfId="3629"/>
    <cellStyle name="Comma 7 2 4 5 3 2" xfId="3630"/>
    <cellStyle name="Comma 7 2 4 5 4" xfId="3631"/>
    <cellStyle name="Comma 7 2 4 5 5" xfId="3632"/>
    <cellStyle name="Comma 7 2 4 6" xfId="3633"/>
    <cellStyle name="Comma 7 2 4 6 2" xfId="3634"/>
    <cellStyle name="Comma 7 2 4 7" xfId="3635"/>
    <cellStyle name="Comma 7 2 4 7 2" xfId="3636"/>
    <cellStyle name="Comma 7 2 4 8" xfId="3637"/>
    <cellStyle name="Comma 7 2 4 8 2" xfId="3638"/>
    <cellStyle name="Comma 7 2 4 9" xfId="3639"/>
    <cellStyle name="Comma 7 2 5" xfId="3640"/>
    <cellStyle name="Comma 7 2 5 2" xfId="3641"/>
    <cellStyle name="Comma 7 2 5 2 2" xfId="3642"/>
    <cellStyle name="Comma 7 2 5 3" xfId="3643"/>
    <cellStyle name="Comma 7 2 5 3 2" xfId="3644"/>
    <cellStyle name="Comma 7 2 5 4" xfId="3645"/>
    <cellStyle name="Comma 7 2 5 4 2" xfId="3646"/>
    <cellStyle name="Comma 7 2 5 5" xfId="3647"/>
    <cellStyle name="Comma 7 2 5 6" xfId="3648"/>
    <cellStyle name="Comma 7 2 6" xfId="3649"/>
    <cellStyle name="Comma 7 2 6 2" xfId="3650"/>
    <cellStyle name="Comma 7 2 6 2 2" xfId="3651"/>
    <cellStyle name="Comma 7 2 6 3" xfId="3652"/>
    <cellStyle name="Comma 7 2 6 3 2" xfId="3653"/>
    <cellStyle name="Comma 7 2 6 4" xfId="3654"/>
    <cellStyle name="Comma 7 2 6 4 2" xfId="3655"/>
    <cellStyle name="Comma 7 2 6 5" xfId="3656"/>
    <cellStyle name="Comma 7 2 6 6" xfId="3657"/>
    <cellStyle name="Comma 7 2 7" xfId="3658"/>
    <cellStyle name="Comma 7 2 7 2" xfId="3659"/>
    <cellStyle name="Comma 7 2 7 2 2" xfId="3660"/>
    <cellStyle name="Comma 7 2 7 3" xfId="3661"/>
    <cellStyle name="Comma 7 2 7 3 2" xfId="3662"/>
    <cellStyle name="Comma 7 2 7 4" xfId="3663"/>
    <cellStyle name="Comma 7 2 7 4 2" xfId="3664"/>
    <cellStyle name="Comma 7 2 7 5" xfId="3665"/>
    <cellStyle name="Comma 7 2 7 6" xfId="3666"/>
    <cellStyle name="Comma 7 2 8" xfId="3667"/>
    <cellStyle name="Comma 7 2 8 2" xfId="3668"/>
    <cellStyle name="Comma 7 2 8 2 2" xfId="3669"/>
    <cellStyle name="Comma 7 2 8 3" xfId="3670"/>
    <cellStyle name="Comma 7 2 8 3 2" xfId="3671"/>
    <cellStyle name="Comma 7 2 8 4" xfId="3672"/>
    <cellStyle name="Comma 7 2 8 5" xfId="3673"/>
    <cellStyle name="Comma 7 2 9" xfId="3674"/>
    <cellStyle name="Comma 7 2 9 2" xfId="3675"/>
    <cellStyle name="Comma 7 3" xfId="586"/>
    <cellStyle name="Comma 7 3 10" xfId="3676"/>
    <cellStyle name="Comma 7 3 10 2" xfId="3677"/>
    <cellStyle name="Comma 7 3 11" xfId="3678"/>
    <cellStyle name="Comma 7 3 11 2" xfId="3679"/>
    <cellStyle name="Comma 7 3 12" xfId="3680"/>
    <cellStyle name="Comma 7 3 13" xfId="3681"/>
    <cellStyle name="Comma 7 3 14" xfId="3682"/>
    <cellStyle name="Comma 7 3 2" xfId="3683"/>
    <cellStyle name="Comma 7 3 2 10" xfId="3684"/>
    <cellStyle name="Comma 7 3 2 11" xfId="3685"/>
    <cellStyle name="Comma 7 3 2 12" xfId="3686"/>
    <cellStyle name="Comma 7 3 2 2" xfId="3687"/>
    <cellStyle name="Comma 7 3 2 2 2" xfId="3688"/>
    <cellStyle name="Comma 7 3 2 2 2 2" xfId="3689"/>
    <cellStyle name="Comma 7 3 2 2 3" xfId="3690"/>
    <cellStyle name="Comma 7 3 2 2 3 2" xfId="3691"/>
    <cellStyle name="Comma 7 3 2 2 4" xfId="3692"/>
    <cellStyle name="Comma 7 3 2 2 4 2" xfId="3693"/>
    <cellStyle name="Comma 7 3 2 2 5" xfId="3694"/>
    <cellStyle name="Comma 7 3 2 2 6" xfId="3695"/>
    <cellStyle name="Comma 7 3 2 3" xfId="3696"/>
    <cellStyle name="Comma 7 3 2 3 2" xfId="3697"/>
    <cellStyle name="Comma 7 3 2 3 2 2" xfId="3698"/>
    <cellStyle name="Comma 7 3 2 3 3" xfId="3699"/>
    <cellStyle name="Comma 7 3 2 3 3 2" xfId="3700"/>
    <cellStyle name="Comma 7 3 2 3 4" xfId="3701"/>
    <cellStyle name="Comma 7 3 2 3 4 2" xfId="3702"/>
    <cellStyle name="Comma 7 3 2 3 5" xfId="3703"/>
    <cellStyle name="Comma 7 3 2 3 6" xfId="3704"/>
    <cellStyle name="Comma 7 3 2 4" xfId="3705"/>
    <cellStyle name="Comma 7 3 2 4 2" xfId="3706"/>
    <cellStyle name="Comma 7 3 2 4 2 2" xfId="3707"/>
    <cellStyle name="Comma 7 3 2 4 3" xfId="3708"/>
    <cellStyle name="Comma 7 3 2 4 3 2" xfId="3709"/>
    <cellStyle name="Comma 7 3 2 4 4" xfId="3710"/>
    <cellStyle name="Comma 7 3 2 4 4 2" xfId="3711"/>
    <cellStyle name="Comma 7 3 2 4 5" xfId="3712"/>
    <cellStyle name="Comma 7 3 2 4 6" xfId="3713"/>
    <cellStyle name="Comma 7 3 2 5" xfId="3714"/>
    <cellStyle name="Comma 7 3 2 5 2" xfId="3715"/>
    <cellStyle name="Comma 7 3 2 5 2 2" xfId="3716"/>
    <cellStyle name="Comma 7 3 2 5 3" xfId="3717"/>
    <cellStyle name="Comma 7 3 2 5 3 2" xfId="3718"/>
    <cellStyle name="Comma 7 3 2 5 4" xfId="3719"/>
    <cellStyle name="Comma 7 3 2 5 4 2" xfId="3720"/>
    <cellStyle name="Comma 7 3 2 5 5" xfId="3721"/>
    <cellStyle name="Comma 7 3 2 5 6" xfId="3722"/>
    <cellStyle name="Comma 7 3 2 6" xfId="3723"/>
    <cellStyle name="Comma 7 3 2 6 2" xfId="3724"/>
    <cellStyle name="Comma 7 3 2 6 2 2" xfId="3725"/>
    <cellStyle name="Comma 7 3 2 6 3" xfId="3726"/>
    <cellStyle name="Comma 7 3 2 6 3 2" xfId="3727"/>
    <cellStyle name="Comma 7 3 2 6 4" xfId="3728"/>
    <cellStyle name="Comma 7 3 2 6 5" xfId="3729"/>
    <cellStyle name="Comma 7 3 2 7" xfId="3730"/>
    <cellStyle name="Comma 7 3 2 7 2" xfId="3731"/>
    <cellStyle name="Comma 7 3 2 8" xfId="3732"/>
    <cellStyle name="Comma 7 3 2 8 2" xfId="3733"/>
    <cellStyle name="Comma 7 3 2 9" xfId="3734"/>
    <cellStyle name="Comma 7 3 2 9 2" xfId="3735"/>
    <cellStyle name="Comma 7 3 3" xfId="3736"/>
    <cellStyle name="Comma 7 3 3 10" xfId="3737"/>
    <cellStyle name="Comma 7 3 3 2" xfId="3738"/>
    <cellStyle name="Comma 7 3 3 2 2" xfId="3739"/>
    <cellStyle name="Comma 7 3 3 2 2 2" xfId="3740"/>
    <cellStyle name="Comma 7 3 3 2 3" xfId="3741"/>
    <cellStyle name="Comma 7 3 3 2 3 2" xfId="3742"/>
    <cellStyle name="Comma 7 3 3 2 4" xfId="3743"/>
    <cellStyle name="Comma 7 3 3 2 4 2" xfId="3744"/>
    <cellStyle name="Comma 7 3 3 2 5" xfId="3745"/>
    <cellStyle name="Comma 7 3 3 2 6" xfId="3746"/>
    <cellStyle name="Comma 7 3 3 3" xfId="3747"/>
    <cellStyle name="Comma 7 3 3 3 2" xfId="3748"/>
    <cellStyle name="Comma 7 3 3 3 2 2" xfId="3749"/>
    <cellStyle name="Comma 7 3 3 3 3" xfId="3750"/>
    <cellStyle name="Comma 7 3 3 3 3 2" xfId="3751"/>
    <cellStyle name="Comma 7 3 3 3 4" xfId="3752"/>
    <cellStyle name="Comma 7 3 3 3 4 2" xfId="3753"/>
    <cellStyle name="Comma 7 3 3 3 5" xfId="3754"/>
    <cellStyle name="Comma 7 3 3 3 6" xfId="3755"/>
    <cellStyle name="Comma 7 3 3 4" xfId="3756"/>
    <cellStyle name="Comma 7 3 3 4 2" xfId="3757"/>
    <cellStyle name="Comma 7 3 3 4 2 2" xfId="3758"/>
    <cellStyle name="Comma 7 3 3 4 3" xfId="3759"/>
    <cellStyle name="Comma 7 3 3 4 3 2" xfId="3760"/>
    <cellStyle name="Comma 7 3 3 4 4" xfId="3761"/>
    <cellStyle name="Comma 7 3 3 4 4 2" xfId="3762"/>
    <cellStyle name="Comma 7 3 3 4 5" xfId="3763"/>
    <cellStyle name="Comma 7 3 3 4 6" xfId="3764"/>
    <cellStyle name="Comma 7 3 3 5" xfId="3765"/>
    <cellStyle name="Comma 7 3 3 5 2" xfId="3766"/>
    <cellStyle name="Comma 7 3 3 5 2 2" xfId="3767"/>
    <cellStyle name="Comma 7 3 3 5 3" xfId="3768"/>
    <cellStyle name="Comma 7 3 3 5 3 2" xfId="3769"/>
    <cellStyle name="Comma 7 3 3 5 4" xfId="3770"/>
    <cellStyle name="Comma 7 3 3 5 5" xfId="3771"/>
    <cellStyle name="Comma 7 3 3 6" xfId="3772"/>
    <cellStyle name="Comma 7 3 3 6 2" xfId="3773"/>
    <cellStyle name="Comma 7 3 3 7" xfId="3774"/>
    <cellStyle name="Comma 7 3 3 7 2" xfId="3775"/>
    <cellStyle name="Comma 7 3 3 8" xfId="3776"/>
    <cellStyle name="Comma 7 3 3 8 2" xfId="3777"/>
    <cellStyle name="Comma 7 3 3 9" xfId="3778"/>
    <cellStyle name="Comma 7 3 4" xfId="3779"/>
    <cellStyle name="Comma 7 3 4 10" xfId="3780"/>
    <cellStyle name="Comma 7 3 4 2" xfId="3781"/>
    <cellStyle name="Comma 7 3 4 2 2" xfId="3782"/>
    <cellStyle name="Comma 7 3 4 2 2 2" xfId="3783"/>
    <cellStyle name="Comma 7 3 4 2 3" xfId="3784"/>
    <cellStyle name="Comma 7 3 4 2 3 2" xfId="3785"/>
    <cellStyle name="Comma 7 3 4 2 4" xfId="3786"/>
    <cellStyle name="Comma 7 3 4 2 4 2" xfId="3787"/>
    <cellStyle name="Comma 7 3 4 2 5" xfId="3788"/>
    <cellStyle name="Comma 7 3 4 2 6" xfId="3789"/>
    <cellStyle name="Comma 7 3 4 3" xfId="3790"/>
    <cellStyle name="Comma 7 3 4 3 2" xfId="3791"/>
    <cellStyle name="Comma 7 3 4 3 2 2" xfId="3792"/>
    <cellStyle name="Comma 7 3 4 3 3" xfId="3793"/>
    <cellStyle name="Comma 7 3 4 3 3 2" xfId="3794"/>
    <cellStyle name="Comma 7 3 4 3 4" xfId="3795"/>
    <cellStyle name="Comma 7 3 4 3 4 2" xfId="3796"/>
    <cellStyle name="Comma 7 3 4 3 5" xfId="3797"/>
    <cellStyle name="Comma 7 3 4 3 6" xfId="3798"/>
    <cellStyle name="Comma 7 3 4 4" xfId="3799"/>
    <cellStyle name="Comma 7 3 4 4 2" xfId="3800"/>
    <cellStyle name="Comma 7 3 4 4 2 2" xfId="3801"/>
    <cellStyle name="Comma 7 3 4 4 3" xfId="3802"/>
    <cellStyle name="Comma 7 3 4 4 3 2" xfId="3803"/>
    <cellStyle name="Comma 7 3 4 4 4" xfId="3804"/>
    <cellStyle name="Comma 7 3 4 4 4 2" xfId="3805"/>
    <cellStyle name="Comma 7 3 4 4 5" xfId="3806"/>
    <cellStyle name="Comma 7 3 4 4 6" xfId="3807"/>
    <cellStyle name="Comma 7 3 4 5" xfId="3808"/>
    <cellStyle name="Comma 7 3 4 5 2" xfId="3809"/>
    <cellStyle name="Comma 7 3 4 5 2 2" xfId="3810"/>
    <cellStyle name="Comma 7 3 4 5 3" xfId="3811"/>
    <cellStyle name="Comma 7 3 4 5 3 2" xfId="3812"/>
    <cellStyle name="Comma 7 3 4 5 4" xfId="3813"/>
    <cellStyle name="Comma 7 3 4 5 5" xfId="3814"/>
    <cellStyle name="Comma 7 3 4 6" xfId="3815"/>
    <cellStyle name="Comma 7 3 4 6 2" xfId="3816"/>
    <cellStyle name="Comma 7 3 4 7" xfId="3817"/>
    <cellStyle name="Comma 7 3 4 7 2" xfId="3818"/>
    <cellStyle name="Comma 7 3 4 8" xfId="3819"/>
    <cellStyle name="Comma 7 3 4 8 2" xfId="3820"/>
    <cellStyle name="Comma 7 3 4 9" xfId="3821"/>
    <cellStyle name="Comma 7 3 5" xfId="3822"/>
    <cellStyle name="Comma 7 3 5 2" xfId="3823"/>
    <cellStyle name="Comma 7 3 5 2 2" xfId="3824"/>
    <cellStyle name="Comma 7 3 5 3" xfId="3825"/>
    <cellStyle name="Comma 7 3 5 3 2" xfId="3826"/>
    <cellStyle name="Comma 7 3 5 4" xfId="3827"/>
    <cellStyle name="Comma 7 3 5 4 2" xfId="3828"/>
    <cellStyle name="Comma 7 3 5 5" xfId="3829"/>
    <cellStyle name="Comma 7 3 5 6" xfId="3830"/>
    <cellStyle name="Comma 7 3 6" xfId="3831"/>
    <cellStyle name="Comma 7 3 6 2" xfId="3832"/>
    <cellStyle name="Comma 7 3 6 2 2" xfId="3833"/>
    <cellStyle name="Comma 7 3 6 3" xfId="3834"/>
    <cellStyle name="Comma 7 3 6 3 2" xfId="3835"/>
    <cellStyle name="Comma 7 3 6 4" xfId="3836"/>
    <cellStyle name="Comma 7 3 6 4 2" xfId="3837"/>
    <cellStyle name="Comma 7 3 6 5" xfId="3838"/>
    <cellStyle name="Comma 7 3 6 6" xfId="3839"/>
    <cellStyle name="Comma 7 3 7" xfId="3840"/>
    <cellStyle name="Comma 7 3 7 2" xfId="3841"/>
    <cellStyle name="Comma 7 3 7 2 2" xfId="3842"/>
    <cellStyle name="Comma 7 3 7 3" xfId="3843"/>
    <cellStyle name="Comma 7 3 7 3 2" xfId="3844"/>
    <cellStyle name="Comma 7 3 7 4" xfId="3845"/>
    <cellStyle name="Comma 7 3 7 4 2" xfId="3846"/>
    <cellStyle name="Comma 7 3 7 5" xfId="3847"/>
    <cellStyle name="Comma 7 3 7 6" xfId="3848"/>
    <cellStyle name="Comma 7 3 8" xfId="3849"/>
    <cellStyle name="Comma 7 3 8 2" xfId="3850"/>
    <cellStyle name="Comma 7 3 8 2 2" xfId="3851"/>
    <cellStyle name="Comma 7 3 8 3" xfId="3852"/>
    <cellStyle name="Comma 7 3 8 3 2" xfId="3853"/>
    <cellStyle name="Comma 7 3 8 4" xfId="3854"/>
    <cellStyle name="Comma 7 3 8 5" xfId="3855"/>
    <cellStyle name="Comma 7 3 9" xfId="3856"/>
    <cellStyle name="Comma 7 3 9 2" xfId="3857"/>
    <cellStyle name="Comma 7 4" xfId="3858"/>
    <cellStyle name="Comma 7 4 10" xfId="3859"/>
    <cellStyle name="Comma 7 4 10 2" xfId="3860"/>
    <cellStyle name="Comma 7 4 11" xfId="3861"/>
    <cellStyle name="Comma 7 4 12" xfId="3862"/>
    <cellStyle name="Comma 7 4 13" xfId="3863"/>
    <cellStyle name="Comma 7 4 2" xfId="3864"/>
    <cellStyle name="Comma 7 4 2 10" xfId="3865"/>
    <cellStyle name="Comma 7 4 2 2" xfId="3866"/>
    <cellStyle name="Comma 7 4 2 2 2" xfId="3867"/>
    <cellStyle name="Comma 7 4 2 2 2 2" xfId="3868"/>
    <cellStyle name="Comma 7 4 2 2 3" xfId="3869"/>
    <cellStyle name="Comma 7 4 2 2 3 2" xfId="3870"/>
    <cellStyle name="Comma 7 4 2 2 4" xfId="3871"/>
    <cellStyle name="Comma 7 4 2 2 4 2" xfId="3872"/>
    <cellStyle name="Comma 7 4 2 2 5" xfId="3873"/>
    <cellStyle name="Comma 7 4 2 2 6" xfId="3874"/>
    <cellStyle name="Comma 7 4 2 3" xfId="3875"/>
    <cellStyle name="Comma 7 4 2 3 2" xfId="3876"/>
    <cellStyle name="Comma 7 4 2 3 2 2" xfId="3877"/>
    <cellStyle name="Comma 7 4 2 3 3" xfId="3878"/>
    <cellStyle name="Comma 7 4 2 3 3 2" xfId="3879"/>
    <cellStyle name="Comma 7 4 2 3 4" xfId="3880"/>
    <cellStyle name="Comma 7 4 2 3 4 2" xfId="3881"/>
    <cellStyle name="Comma 7 4 2 3 5" xfId="3882"/>
    <cellStyle name="Comma 7 4 2 3 6" xfId="3883"/>
    <cellStyle name="Comma 7 4 2 4" xfId="3884"/>
    <cellStyle name="Comma 7 4 2 4 2" xfId="3885"/>
    <cellStyle name="Comma 7 4 2 4 2 2" xfId="3886"/>
    <cellStyle name="Comma 7 4 2 4 3" xfId="3887"/>
    <cellStyle name="Comma 7 4 2 4 3 2" xfId="3888"/>
    <cellStyle name="Comma 7 4 2 4 4" xfId="3889"/>
    <cellStyle name="Comma 7 4 2 4 4 2" xfId="3890"/>
    <cellStyle name="Comma 7 4 2 4 5" xfId="3891"/>
    <cellStyle name="Comma 7 4 2 4 6" xfId="3892"/>
    <cellStyle name="Comma 7 4 2 5" xfId="3893"/>
    <cellStyle name="Comma 7 4 2 5 2" xfId="3894"/>
    <cellStyle name="Comma 7 4 2 5 2 2" xfId="3895"/>
    <cellStyle name="Comma 7 4 2 5 3" xfId="3896"/>
    <cellStyle name="Comma 7 4 2 5 3 2" xfId="3897"/>
    <cellStyle name="Comma 7 4 2 5 4" xfId="3898"/>
    <cellStyle name="Comma 7 4 2 5 5" xfId="3899"/>
    <cellStyle name="Comma 7 4 2 6" xfId="3900"/>
    <cellStyle name="Comma 7 4 2 6 2" xfId="3901"/>
    <cellStyle name="Comma 7 4 2 7" xfId="3902"/>
    <cellStyle name="Comma 7 4 2 7 2" xfId="3903"/>
    <cellStyle name="Comma 7 4 2 8" xfId="3904"/>
    <cellStyle name="Comma 7 4 2 8 2" xfId="3905"/>
    <cellStyle name="Comma 7 4 2 9" xfId="3906"/>
    <cellStyle name="Comma 7 4 3" xfId="3907"/>
    <cellStyle name="Comma 7 4 3 10" xfId="3908"/>
    <cellStyle name="Comma 7 4 3 2" xfId="3909"/>
    <cellStyle name="Comma 7 4 3 2 2" xfId="3910"/>
    <cellStyle name="Comma 7 4 3 2 2 2" xfId="3911"/>
    <cellStyle name="Comma 7 4 3 2 3" xfId="3912"/>
    <cellStyle name="Comma 7 4 3 2 3 2" xfId="3913"/>
    <cellStyle name="Comma 7 4 3 2 4" xfId="3914"/>
    <cellStyle name="Comma 7 4 3 2 4 2" xfId="3915"/>
    <cellStyle name="Comma 7 4 3 2 5" xfId="3916"/>
    <cellStyle name="Comma 7 4 3 2 6" xfId="3917"/>
    <cellStyle name="Comma 7 4 3 3" xfId="3918"/>
    <cellStyle name="Comma 7 4 3 3 2" xfId="3919"/>
    <cellStyle name="Comma 7 4 3 3 2 2" xfId="3920"/>
    <cellStyle name="Comma 7 4 3 3 3" xfId="3921"/>
    <cellStyle name="Comma 7 4 3 3 3 2" xfId="3922"/>
    <cellStyle name="Comma 7 4 3 3 4" xfId="3923"/>
    <cellStyle name="Comma 7 4 3 3 4 2" xfId="3924"/>
    <cellStyle name="Comma 7 4 3 3 5" xfId="3925"/>
    <cellStyle name="Comma 7 4 3 3 6" xfId="3926"/>
    <cellStyle name="Comma 7 4 3 4" xfId="3927"/>
    <cellStyle name="Comma 7 4 3 4 2" xfId="3928"/>
    <cellStyle name="Comma 7 4 3 4 2 2" xfId="3929"/>
    <cellStyle name="Comma 7 4 3 4 3" xfId="3930"/>
    <cellStyle name="Comma 7 4 3 4 3 2" xfId="3931"/>
    <cellStyle name="Comma 7 4 3 4 4" xfId="3932"/>
    <cellStyle name="Comma 7 4 3 4 4 2" xfId="3933"/>
    <cellStyle name="Comma 7 4 3 4 5" xfId="3934"/>
    <cellStyle name="Comma 7 4 3 4 6" xfId="3935"/>
    <cellStyle name="Comma 7 4 3 5" xfId="3936"/>
    <cellStyle name="Comma 7 4 3 5 2" xfId="3937"/>
    <cellStyle name="Comma 7 4 3 5 2 2" xfId="3938"/>
    <cellStyle name="Comma 7 4 3 5 3" xfId="3939"/>
    <cellStyle name="Comma 7 4 3 5 3 2" xfId="3940"/>
    <cellStyle name="Comma 7 4 3 5 4" xfId="3941"/>
    <cellStyle name="Comma 7 4 3 5 5" xfId="3942"/>
    <cellStyle name="Comma 7 4 3 6" xfId="3943"/>
    <cellStyle name="Comma 7 4 3 6 2" xfId="3944"/>
    <cellStyle name="Comma 7 4 3 7" xfId="3945"/>
    <cellStyle name="Comma 7 4 3 7 2" xfId="3946"/>
    <cellStyle name="Comma 7 4 3 8" xfId="3947"/>
    <cellStyle name="Comma 7 4 3 8 2" xfId="3948"/>
    <cellStyle name="Comma 7 4 3 9" xfId="3949"/>
    <cellStyle name="Comma 7 4 4" xfId="3950"/>
    <cellStyle name="Comma 7 4 4 2" xfId="3951"/>
    <cellStyle name="Comma 7 4 4 2 2" xfId="3952"/>
    <cellStyle name="Comma 7 4 4 3" xfId="3953"/>
    <cellStyle name="Comma 7 4 4 3 2" xfId="3954"/>
    <cellStyle name="Comma 7 4 4 4" xfId="3955"/>
    <cellStyle name="Comma 7 4 4 4 2" xfId="3956"/>
    <cellStyle name="Comma 7 4 4 5" xfId="3957"/>
    <cellStyle name="Comma 7 4 4 6" xfId="3958"/>
    <cellStyle name="Comma 7 4 5" xfId="3959"/>
    <cellStyle name="Comma 7 4 5 2" xfId="3960"/>
    <cellStyle name="Comma 7 4 5 2 2" xfId="3961"/>
    <cellStyle name="Comma 7 4 5 3" xfId="3962"/>
    <cellStyle name="Comma 7 4 5 3 2" xfId="3963"/>
    <cellStyle name="Comma 7 4 5 4" xfId="3964"/>
    <cellStyle name="Comma 7 4 5 4 2" xfId="3965"/>
    <cellStyle name="Comma 7 4 5 5" xfId="3966"/>
    <cellStyle name="Comma 7 4 5 6" xfId="3967"/>
    <cellStyle name="Comma 7 4 6" xfId="3968"/>
    <cellStyle name="Comma 7 4 6 2" xfId="3969"/>
    <cellStyle name="Comma 7 4 6 2 2" xfId="3970"/>
    <cellStyle name="Comma 7 4 6 3" xfId="3971"/>
    <cellStyle name="Comma 7 4 6 3 2" xfId="3972"/>
    <cellStyle name="Comma 7 4 6 4" xfId="3973"/>
    <cellStyle name="Comma 7 4 6 4 2" xfId="3974"/>
    <cellStyle name="Comma 7 4 6 5" xfId="3975"/>
    <cellStyle name="Comma 7 4 6 6" xfId="3976"/>
    <cellStyle name="Comma 7 4 7" xfId="3977"/>
    <cellStyle name="Comma 7 4 7 2" xfId="3978"/>
    <cellStyle name="Comma 7 4 7 2 2" xfId="3979"/>
    <cellStyle name="Comma 7 4 7 3" xfId="3980"/>
    <cellStyle name="Comma 7 4 7 3 2" xfId="3981"/>
    <cellStyle name="Comma 7 4 7 4" xfId="3982"/>
    <cellStyle name="Comma 7 4 7 5" xfId="3983"/>
    <cellStyle name="Comma 7 4 8" xfId="3984"/>
    <cellStyle name="Comma 7 4 8 2" xfId="3985"/>
    <cellStyle name="Comma 7 4 9" xfId="3986"/>
    <cellStyle name="Comma 7 4 9 2" xfId="3987"/>
    <cellStyle name="Comma 7 5" xfId="3988"/>
    <cellStyle name="Comma 7 5 10" xfId="3989"/>
    <cellStyle name="Comma 7 5 11" xfId="3990"/>
    <cellStyle name="Comma 7 5 2" xfId="3991"/>
    <cellStyle name="Comma 7 5 2 2" xfId="3992"/>
    <cellStyle name="Comma 7 5 2 2 2" xfId="3993"/>
    <cellStyle name="Comma 7 5 2 3" xfId="3994"/>
    <cellStyle name="Comma 7 5 2 3 2" xfId="3995"/>
    <cellStyle name="Comma 7 5 2 4" xfId="3996"/>
    <cellStyle name="Comma 7 5 2 4 2" xfId="3997"/>
    <cellStyle name="Comma 7 5 2 5" xfId="3998"/>
    <cellStyle name="Comma 7 5 2 6" xfId="3999"/>
    <cellStyle name="Comma 7 5 3" xfId="4000"/>
    <cellStyle name="Comma 7 5 3 2" xfId="4001"/>
    <cellStyle name="Comma 7 5 3 2 2" xfId="4002"/>
    <cellStyle name="Comma 7 5 3 3" xfId="4003"/>
    <cellStyle name="Comma 7 5 3 3 2" xfId="4004"/>
    <cellStyle name="Comma 7 5 3 4" xfId="4005"/>
    <cellStyle name="Comma 7 5 3 4 2" xfId="4006"/>
    <cellStyle name="Comma 7 5 3 5" xfId="4007"/>
    <cellStyle name="Comma 7 5 3 6" xfId="4008"/>
    <cellStyle name="Comma 7 5 4" xfId="4009"/>
    <cellStyle name="Comma 7 5 4 2" xfId="4010"/>
    <cellStyle name="Comma 7 5 4 2 2" xfId="4011"/>
    <cellStyle name="Comma 7 5 4 3" xfId="4012"/>
    <cellStyle name="Comma 7 5 4 3 2" xfId="4013"/>
    <cellStyle name="Comma 7 5 4 4" xfId="4014"/>
    <cellStyle name="Comma 7 5 4 4 2" xfId="4015"/>
    <cellStyle name="Comma 7 5 4 5" xfId="4016"/>
    <cellStyle name="Comma 7 5 4 6" xfId="4017"/>
    <cellStyle name="Comma 7 5 5" xfId="4018"/>
    <cellStyle name="Comma 7 5 5 2" xfId="4019"/>
    <cellStyle name="Comma 7 5 5 2 2" xfId="4020"/>
    <cellStyle name="Comma 7 5 5 3" xfId="4021"/>
    <cellStyle name="Comma 7 5 5 3 2" xfId="4022"/>
    <cellStyle name="Comma 7 5 5 4" xfId="4023"/>
    <cellStyle name="Comma 7 5 5 4 2" xfId="4024"/>
    <cellStyle name="Comma 7 5 5 5" xfId="4025"/>
    <cellStyle name="Comma 7 5 5 6" xfId="4026"/>
    <cellStyle name="Comma 7 5 6" xfId="4027"/>
    <cellStyle name="Comma 7 5 6 2" xfId="4028"/>
    <cellStyle name="Comma 7 5 6 2 2" xfId="4029"/>
    <cellStyle name="Comma 7 5 6 3" xfId="4030"/>
    <cellStyle name="Comma 7 5 6 3 2" xfId="4031"/>
    <cellStyle name="Comma 7 5 6 4" xfId="4032"/>
    <cellStyle name="Comma 7 5 6 5" xfId="4033"/>
    <cellStyle name="Comma 7 5 7" xfId="4034"/>
    <cellStyle name="Comma 7 5 7 2" xfId="4035"/>
    <cellStyle name="Comma 7 5 8" xfId="4036"/>
    <cellStyle name="Comma 7 5 8 2" xfId="4037"/>
    <cellStyle name="Comma 7 5 9" xfId="4038"/>
    <cellStyle name="Comma 7 5 9 2" xfId="4039"/>
    <cellStyle name="Comma 7 6" xfId="4040"/>
    <cellStyle name="Comma 7 6 10" xfId="4041"/>
    <cellStyle name="Comma 7 6 2" xfId="4042"/>
    <cellStyle name="Comma 7 6 2 2" xfId="4043"/>
    <cellStyle name="Comma 7 6 2 2 2" xfId="4044"/>
    <cellStyle name="Comma 7 6 2 3" xfId="4045"/>
    <cellStyle name="Comma 7 6 2 3 2" xfId="4046"/>
    <cellStyle name="Comma 7 6 2 4" xfId="4047"/>
    <cellStyle name="Comma 7 6 2 4 2" xfId="4048"/>
    <cellStyle name="Comma 7 6 2 5" xfId="4049"/>
    <cellStyle name="Comma 7 6 2 6" xfId="4050"/>
    <cellStyle name="Comma 7 6 3" xfId="4051"/>
    <cellStyle name="Comma 7 6 3 2" xfId="4052"/>
    <cellStyle name="Comma 7 6 3 2 2" xfId="4053"/>
    <cellStyle name="Comma 7 6 3 3" xfId="4054"/>
    <cellStyle name="Comma 7 6 3 3 2" xfId="4055"/>
    <cellStyle name="Comma 7 6 3 4" xfId="4056"/>
    <cellStyle name="Comma 7 6 3 4 2" xfId="4057"/>
    <cellStyle name="Comma 7 6 3 5" xfId="4058"/>
    <cellStyle name="Comma 7 6 3 6" xfId="4059"/>
    <cellStyle name="Comma 7 6 4" xfId="4060"/>
    <cellStyle name="Comma 7 6 4 2" xfId="4061"/>
    <cellStyle name="Comma 7 6 4 2 2" xfId="4062"/>
    <cellStyle name="Comma 7 6 4 3" xfId="4063"/>
    <cellStyle name="Comma 7 6 4 3 2" xfId="4064"/>
    <cellStyle name="Comma 7 6 4 4" xfId="4065"/>
    <cellStyle name="Comma 7 6 4 4 2" xfId="4066"/>
    <cellStyle name="Comma 7 6 4 5" xfId="4067"/>
    <cellStyle name="Comma 7 6 4 6" xfId="4068"/>
    <cellStyle name="Comma 7 6 5" xfId="4069"/>
    <cellStyle name="Comma 7 6 5 2" xfId="4070"/>
    <cellStyle name="Comma 7 6 5 2 2" xfId="4071"/>
    <cellStyle name="Comma 7 6 5 3" xfId="4072"/>
    <cellStyle name="Comma 7 6 5 3 2" xfId="4073"/>
    <cellStyle name="Comma 7 6 5 4" xfId="4074"/>
    <cellStyle name="Comma 7 6 5 5" xfId="4075"/>
    <cellStyle name="Comma 7 6 6" xfId="4076"/>
    <cellStyle name="Comma 7 6 6 2" xfId="4077"/>
    <cellStyle name="Comma 7 6 7" xfId="4078"/>
    <cellStyle name="Comma 7 6 7 2" xfId="4079"/>
    <cellStyle name="Comma 7 6 8" xfId="4080"/>
    <cellStyle name="Comma 7 6 8 2" xfId="4081"/>
    <cellStyle name="Comma 7 6 9" xfId="4082"/>
    <cellStyle name="Comma 7 7" xfId="4083"/>
    <cellStyle name="Comma 7 7 10" xfId="4084"/>
    <cellStyle name="Comma 7 7 2" xfId="4085"/>
    <cellStyle name="Comma 7 7 2 2" xfId="4086"/>
    <cellStyle name="Comma 7 7 2 2 2" xfId="4087"/>
    <cellStyle name="Comma 7 7 2 3" xfId="4088"/>
    <cellStyle name="Comma 7 7 2 3 2" xfId="4089"/>
    <cellStyle name="Comma 7 7 2 4" xfId="4090"/>
    <cellStyle name="Comma 7 7 2 4 2" xfId="4091"/>
    <cellStyle name="Comma 7 7 2 5" xfId="4092"/>
    <cellStyle name="Comma 7 7 2 6" xfId="4093"/>
    <cellStyle name="Comma 7 7 3" xfId="4094"/>
    <cellStyle name="Comma 7 7 3 2" xfId="4095"/>
    <cellStyle name="Comma 7 7 3 2 2" xfId="4096"/>
    <cellStyle name="Comma 7 7 3 3" xfId="4097"/>
    <cellStyle name="Comma 7 7 3 3 2" xfId="4098"/>
    <cellStyle name="Comma 7 7 3 4" xfId="4099"/>
    <cellStyle name="Comma 7 7 3 4 2" xfId="4100"/>
    <cellStyle name="Comma 7 7 3 5" xfId="4101"/>
    <cellStyle name="Comma 7 7 3 6" xfId="4102"/>
    <cellStyle name="Comma 7 7 4" xfId="4103"/>
    <cellStyle name="Comma 7 7 4 2" xfId="4104"/>
    <cellStyle name="Comma 7 7 4 2 2" xfId="4105"/>
    <cellStyle name="Comma 7 7 4 3" xfId="4106"/>
    <cellStyle name="Comma 7 7 4 3 2" xfId="4107"/>
    <cellStyle name="Comma 7 7 4 4" xfId="4108"/>
    <cellStyle name="Comma 7 7 4 4 2" xfId="4109"/>
    <cellStyle name="Comma 7 7 4 5" xfId="4110"/>
    <cellStyle name="Comma 7 7 4 6" xfId="4111"/>
    <cellStyle name="Comma 7 7 5" xfId="4112"/>
    <cellStyle name="Comma 7 7 5 2" xfId="4113"/>
    <cellStyle name="Comma 7 7 5 2 2" xfId="4114"/>
    <cellStyle name="Comma 7 7 5 3" xfId="4115"/>
    <cellStyle name="Comma 7 7 5 3 2" xfId="4116"/>
    <cellStyle name="Comma 7 7 5 4" xfId="4117"/>
    <cellStyle name="Comma 7 7 5 5" xfId="4118"/>
    <cellStyle name="Comma 7 7 6" xfId="4119"/>
    <cellStyle name="Comma 7 7 6 2" xfId="4120"/>
    <cellStyle name="Comma 7 7 7" xfId="4121"/>
    <cellStyle name="Comma 7 7 7 2" xfId="4122"/>
    <cellStyle name="Comma 7 7 8" xfId="4123"/>
    <cellStyle name="Comma 7 7 8 2" xfId="4124"/>
    <cellStyle name="Comma 7 7 9" xfId="4125"/>
    <cellStyle name="Comma 7 8" xfId="4126"/>
    <cellStyle name="Comma 7 8 2" xfId="4127"/>
    <cellStyle name="Comma 7 8 2 2" xfId="4128"/>
    <cellStyle name="Comma 7 8 3" xfId="4129"/>
    <cellStyle name="Comma 7 8 3 2" xfId="4130"/>
    <cellStyle name="Comma 7 8 4" xfId="4131"/>
    <cellStyle name="Comma 7 8 4 2" xfId="4132"/>
    <cellStyle name="Comma 7 8 5" xfId="4133"/>
    <cellStyle name="Comma 7 8 6" xfId="4134"/>
    <cellStyle name="Comma 7 9" xfId="4135"/>
    <cellStyle name="Comma 7 9 2" xfId="4136"/>
    <cellStyle name="Comma 7 9 2 2" xfId="4137"/>
    <cellStyle name="Comma 7 9 3" xfId="4138"/>
    <cellStyle name="Comma 7 9 3 2" xfId="4139"/>
    <cellStyle name="Comma 7 9 4" xfId="4140"/>
    <cellStyle name="Comma 7 9 4 2" xfId="4141"/>
    <cellStyle name="Comma 7 9 5" xfId="4142"/>
    <cellStyle name="Comma 7 9 6" xfId="4143"/>
    <cellStyle name="Comma 70" xfId="4144"/>
    <cellStyle name="Comma 71" xfId="4145"/>
    <cellStyle name="Comma 72" xfId="4146"/>
    <cellStyle name="Comma 73" xfId="4147"/>
    <cellStyle name="Comma 74" xfId="4148"/>
    <cellStyle name="Comma 75" xfId="4149"/>
    <cellStyle name="Comma 76" xfId="4150"/>
    <cellStyle name="Comma 77" xfId="4151"/>
    <cellStyle name="Comma 78" xfId="4152"/>
    <cellStyle name="Comma 8" xfId="585"/>
    <cellStyle name="Comma 8 10" xfId="4153"/>
    <cellStyle name="Comma 8 10 2" xfId="4154"/>
    <cellStyle name="Comma 8 10 2 2" xfId="4155"/>
    <cellStyle name="Comma 8 10 3" xfId="4156"/>
    <cellStyle name="Comma 8 10 3 2" xfId="4157"/>
    <cellStyle name="Comma 8 10 4" xfId="4158"/>
    <cellStyle name="Comma 8 10 4 2" xfId="4159"/>
    <cellStyle name="Comma 8 10 5" xfId="4160"/>
    <cellStyle name="Comma 8 10 6" xfId="4161"/>
    <cellStyle name="Comma 8 11" xfId="4162"/>
    <cellStyle name="Comma 8 11 2" xfId="4163"/>
    <cellStyle name="Comma 8 11 2 2" xfId="4164"/>
    <cellStyle name="Comma 8 11 3" xfId="4165"/>
    <cellStyle name="Comma 8 11 3 2" xfId="4166"/>
    <cellStyle name="Comma 8 11 4" xfId="4167"/>
    <cellStyle name="Comma 8 11 5" xfId="4168"/>
    <cellStyle name="Comma 8 12" xfId="4169"/>
    <cellStyle name="Comma 8 12 2" xfId="4170"/>
    <cellStyle name="Comma 8 13" xfId="4171"/>
    <cellStyle name="Comma 8 13 2" xfId="4172"/>
    <cellStyle name="Comma 8 14" xfId="4173"/>
    <cellStyle name="Comma 8 14 2" xfId="4174"/>
    <cellStyle name="Comma 8 15" xfId="4175"/>
    <cellStyle name="Comma 8 16" xfId="4176"/>
    <cellStyle name="Comma 8 17" xfId="4177"/>
    <cellStyle name="Comma 8 18" xfId="4178"/>
    <cellStyle name="Comma 8 2" xfId="4179"/>
    <cellStyle name="Comma 8 2 10" xfId="4180"/>
    <cellStyle name="Comma 8 2 10 2" xfId="4181"/>
    <cellStyle name="Comma 8 2 11" xfId="4182"/>
    <cellStyle name="Comma 8 2 11 2" xfId="4183"/>
    <cellStyle name="Comma 8 2 12" xfId="4184"/>
    <cellStyle name="Comma 8 2 13" xfId="4185"/>
    <cellStyle name="Comma 8 2 14" xfId="4186"/>
    <cellStyle name="Comma 8 2 2" xfId="4187"/>
    <cellStyle name="Comma 8 2 2 10" xfId="4188"/>
    <cellStyle name="Comma 8 2 2 11" xfId="4189"/>
    <cellStyle name="Comma 8 2 2 2" xfId="4190"/>
    <cellStyle name="Comma 8 2 2 2 2" xfId="4191"/>
    <cellStyle name="Comma 8 2 2 2 2 2" xfId="4192"/>
    <cellStyle name="Comma 8 2 2 2 3" xfId="4193"/>
    <cellStyle name="Comma 8 2 2 2 3 2" xfId="4194"/>
    <cellStyle name="Comma 8 2 2 2 4" xfId="4195"/>
    <cellStyle name="Comma 8 2 2 2 4 2" xfId="4196"/>
    <cellStyle name="Comma 8 2 2 2 5" xfId="4197"/>
    <cellStyle name="Comma 8 2 2 2 6" xfId="4198"/>
    <cellStyle name="Comma 8 2 2 3" xfId="4199"/>
    <cellStyle name="Comma 8 2 2 3 2" xfId="4200"/>
    <cellStyle name="Comma 8 2 2 3 2 2" xfId="4201"/>
    <cellStyle name="Comma 8 2 2 3 3" xfId="4202"/>
    <cellStyle name="Comma 8 2 2 3 3 2" xfId="4203"/>
    <cellStyle name="Comma 8 2 2 3 4" xfId="4204"/>
    <cellStyle name="Comma 8 2 2 3 4 2" xfId="4205"/>
    <cellStyle name="Comma 8 2 2 3 5" xfId="4206"/>
    <cellStyle name="Comma 8 2 2 3 6" xfId="4207"/>
    <cellStyle name="Comma 8 2 2 4" xfId="4208"/>
    <cellStyle name="Comma 8 2 2 4 2" xfId="4209"/>
    <cellStyle name="Comma 8 2 2 4 2 2" xfId="4210"/>
    <cellStyle name="Comma 8 2 2 4 3" xfId="4211"/>
    <cellStyle name="Comma 8 2 2 4 3 2" xfId="4212"/>
    <cellStyle name="Comma 8 2 2 4 4" xfId="4213"/>
    <cellStyle name="Comma 8 2 2 4 4 2" xfId="4214"/>
    <cellStyle name="Comma 8 2 2 4 5" xfId="4215"/>
    <cellStyle name="Comma 8 2 2 4 6" xfId="4216"/>
    <cellStyle name="Comma 8 2 2 5" xfId="4217"/>
    <cellStyle name="Comma 8 2 2 5 2" xfId="4218"/>
    <cellStyle name="Comma 8 2 2 5 2 2" xfId="4219"/>
    <cellStyle name="Comma 8 2 2 5 3" xfId="4220"/>
    <cellStyle name="Comma 8 2 2 5 3 2" xfId="4221"/>
    <cellStyle name="Comma 8 2 2 5 4" xfId="4222"/>
    <cellStyle name="Comma 8 2 2 5 4 2" xfId="4223"/>
    <cellStyle name="Comma 8 2 2 5 5" xfId="4224"/>
    <cellStyle name="Comma 8 2 2 5 6" xfId="4225"/>
    <cellStyle name="Comma 8 2 2 6" xfId="4226"/>
    <cellStyle name="Comma 8 2 2 6 2" xfId="4227"/>
    <cellStyle name="Comma 8 2 2 6 2 2" xfId="4228"/>
    <cellStyle name="Comma 8 2 2 6 3" xfId="4229"/>
    <cellStyle name="Comma 8 2 2 6 3 2" xfId="4230"/>
    <cellStyle name="Comma 8 2 2 6 4" xfId="4231"/>
    <cellStyle name="Comma 8 2 2 6 5" xfId="4232"/>
    <cellStyle name="Comma 8 2 2 7" xfId="4233"/>
    <cellStyle name="Comma 8 2 2 7 2" xfId="4234"/>
    <cellStyle name="Comma 8 2 2 8" xfId="4235"/>
    <cellStyle name="Comma 8 2 2 8 2" xfId="4236"/>
    <cellStyle name="Comma 8 2 2 9" xfId="4237"/>
    <cellStyle name="Comma 8 2 2 9 2" xfId="4238"/>
    <cellStyle name="Comma 8 2 3" xfId="4239"/>
    <cellStyle name="Comma 8 2 3 10" xfId="4240"/>
    <cellStyle name="Comma 8 2 3 2" xfId="4241"/>
    <cellStyle name="Comma 8 2 3 2 2" xfId="4242"/>
    <cellStyle name="Comma 8 2 3 2 2 2" xfId="4243"/>
    <cellStyle name="Comma 8 2 3 2 3" xfId="4244"/>
    <cellStyle name="Comma 8 2 3 2 3 2" xfId="4245"/>
    <cellStyle name="Comma 8 2 3 2 4" xfId="4246"/>
    <cellStyle name="Comma 8 2 3 2 4 2" xfId="4247"/>
    <cellStyle name="Comma 8 2 3 2 5" xfId="4248"/>
    <cellStyle name="Comma 8 2 3 2 6" xfId="4249"/>
    <cellStyle name="Comma 8 2 3 3" xfId="4250"/>
    <cellStyle name="Comma 8 2 3 3 2" xfId="4251"/>
    <cellStyle name="Comma 8 2 3 3 2 2" xfId="4252"/>
    <cellStyle name="Comma 8 2 3 3 3" xfId="4253"/>
    <cellStyle name="Comma 8 2 3 3 3 2" xfId="4254"/>
    <cellStyle name="Comma 8 2 3 3 4" xfId="4255"/>
    <cellStyle name="Comma 8 2 3 3 4 2" xfId="4256"/>
    <cellStyle name="Comma 8 2 3 3 5" xfId="4257"/>
    <cellStyle name="Comma 8 2 3 3 6" xfId="4258"/>
    <cellStyle name="Comma 8 2 3 4" xfId="4259"/>
    <cellStyle name="Comma 8 2 3 4 2" xfId="4260"/>
    <cellStyle name="Comma 8 2 3 4 2 2" xfId="4261"/>
    <cellStyle name="Comma 8 2 3 4 3" xfId="4262"/>
    <cellStyle name="Comma 8 2 3 4 3 2" xfId="4263"/>
    <cellStyle name="Comma 8 2 3 4 4" xfId="4264"/>
    <cellStyle name="Comma 8 2 3 4 4 2" xfId="4265"/>
    <cellStyle name="Comma 8 2 3 4 5" xfId="4266"/>
    <cellStyle name="Comma 8 2 3 4 6" xfId="4267"/>
    <cellStyle name="Comma 8 2 3 5" xfId="4268"/>
    <cellStyle name="Comma 8 2 3 5 2" xfId="4269"/>
    <cellStyle name="Comma 8 2 3 5 2 2" xfId="4270"/>
    <cellStyle name="Comma 8 2 3 5 3" xfId="4271"/>
    <cellStyle name="Comma 8 2 3 5 3 2" xfId="4272"/>
    <cellStyle name="Comma 8 2 3 5 4" xfId="4273"/>
    <cellStyle name="Comma 8 2 3 5 5" xfId="4274"/>
    <cellStyle name="Comma 8 2 3 6" xfId="4275"/>
    <cellStyle name="Comma 8 2 3 6 2" xfId="4276"/>
    <cellStyle name="Comma 8 2 3 7" xfId="4277"/>
    <cellStyle name="Comma 8 2 3 7 2" xfId="4278"/>
    <cellStyle name="Comma 8 2 3 8" xfId="4279"/>
    <cellStyle name="Comma 8 2 3 8 2" xfId="4280"/>
    <cellStyle name="Comma 8 2 3 9" xfId="4281"/>
    <cellStyle name="Comma 8 2 4" xfId="4282"/>
    <cellStyle name="Comma 8 2 4 10" xfId="4283"/>
    <cellStyle name="Comma 8 2 4 2" xfId="4284"/>
    <cellStyle name="Comma 8 2 4 2 2" xfId="4285"/>
    <cellStyle name="Comma 8 2 4 2 2 2" xfId="4286"/>
    <cellStyle name="Comma 8 2 4 2 3" xfId="4287"/>
    <cellStyle name="Comma 8 2 4 2 3 2" xfId="4288"/>
    <cellStyle name="Comma 8 2 4 2 4" xfId="4289"/>
    <cellStyle name="Comma 8 2 4 2 4 2" xfId="4290"/>
    <cellStyle name="Comma 8 2 4 2 5" xfId="4291"/>
    <cellStyle name="Comma 8 2 4 2 6" xfId="4292"/>
    <cellStyle name="Comma 8 2 4 3" xfId="4293"/>
    <cellStyle name="Comma 8 2 4 3 2" xfId="4294"/>
    <cellStyle name="Comma 8 2 4 3 2 2" xfId="4295"/>
    <cellStyle name="Comma 8 2 4 3 3" xfId="4296"/>
    <cellStyle name="Comma 8 2 4 3 3 2" xfId="4297"/>
    <cellStyle name="Comma 8 2 4 3 4" xfId="4298"/>
    <cellStyle name="Comma 8 2 4 3 4 2" xfId="4299"/>
    <cellStyle name="Comma 8 2 4 3 5" xfId="4300"/>
    <cellStyle name="Comma 8 2 4 3 6" xfId="4301"/>
    <cellStyle name="Comma 8 2 4 4" xfId="4302"/>
    <cellStyle name="Comma 8 2 4 4 2" xfId="4303"/>
    <cellStyle name="Comma 8 2 4 4 2 2" xfId="4304"/>
    <cellStyle name="Comma 8 2 4 4 3" xfId="4305"/>
    <cellStyle name="Comma 8 2 4 4 3 2" xfId="4306"/>
    <cellStyle name="Comma 8 2 4 4 4" xfId="4307"/>
    <cellStyle name="Comma 8 2 4 4 4 2" xfId="4308"/>
    <cellStyle name="Comma 8 2 4 4 5" xfId="4309"/>
    <cellStyle name="Comma 8 2 4 4 6" xfId="4310"/>
    <cellStyle name="Comma 8 2 4 5" xfId="4311"/>
    <cellStyle name="Comma 8 2 4 5 2" xfId="4312"/>
    <cellStyle name="Comma 8 2 4 5 2 2" xfId="4313"/>
    <cellStyle name="Comma 8 2 4 5 3" xfId="4314"/>
    <cellStyle name="Comma 8 2 4 5 3 2" xfId="4315"/>
    <cellStyle name="Comma 8 2 4 5 4" xfId="4316"/>
    <cellStyle name="Comma 8 2 4 5 5" xfId="4317"/>
    <cellStyle name="Comma 8 2 4 6" xfId="4318"/>
    <cellStyle name="Comma 8 2 4 6 2" xfId="4319"/>
    <cellStyle name="Comma 8 2 4 7" xfId="4320"/>
    <cellStyle name="Comma 8 2 4 7 2" xfId="4321"/>
    <cellStyle name="Comma 8 2 4 8" xfId="4322"/>
    <cellStyle name="Comma 8 2 4 8 2" xfId="4323"/>
    <cellStyle name="Comma 8 2 4 9" xfId="4324"/>
    <cellStyle name="Comma 8 2 5" xfId="4325"/>
    <cellStyle name="Comma 8 2 5 2" xfId="4326"/>
    <cellStyle name="Comma 8 2 5 2 2" xfId="4327"/>
    <cellStyle name="Comma 8 2 5 3" xfId="4328"/>
    <cellStyle name="Comma 8 2 5 3 2" xfId="4329"/>
    <cellStyle name="Comma 8 2 5 4" xfId="4330"/>
    <cellStyle name="Comma 8 2 5 4 2" xfId="4331"/>
    <cellStyle name="Comma 8 2 5 5" xfId="4332"/>
    <cellStyle name="Comma 8 2 5 6" xfId="4333"/>
    <cellStyle name="Comma 8 2 6" xfId="4334"/>
    <cellStyle name="Comma 8 2 6 2" xfId="4335"/>
    <cellStyle name="Comma 8 2 6 2 2" xfId="4336"/>
    <cellStyle name="Comma 8 2 6 3" xfId="4337"/>
    <cellStyle name="Comma 8 2 6 3 2" xfId="4338"/>
    <cellStyle name="Comma 8 2 6 4" xfId="4339"/>
    <cellStyle name="Comma 8 2 6 4 2" xfId="4340"/>
    <cellStyle name="Comma 8 2 6 5" xfId="4341"/>
    <cellStyle name="Comma 8 2 6 6" xfId="4342"/>
    <cellStyle name="Comma 8 2 7" xfId="4343"/>
    <cellStyle name="Comma 8 2 7 2" xfId="4344"/>
    <cellStyle name="Comma 8 2 7 2 2" xfId="4345"/>
    <cellStyle name="Comma 8 2 7 3" xfId="4346"/>
    <cellStyle name="Comma 8 2 7 3 2" xfId="4347"/>
    <cellStyle name="Comma 8 2 7 4" xfId="4348"/>
    <cellStyle name="Comma 8 2 7 4 2" xfId="4349"/>
    <cellStyle name="Comma 8 2 7 5" xfId="4350"/>
    <cellStyle name="Comma 8 2 7 6" xfId="4351"/>
    <cellStyle name="Comma 8 2 8" xfId="4352"/>
    <cellStyle name="Comma 8 2 8 2" xfId="4353"/>
    <cellStyle name="Comma 8 2 8 2 2" xfId="4354"/>
    <cellStyle name="Comma 8 2 8 3" xfId="4355"/>
    <cellStyle name="Comma 8 2 8 3 2" xfId="4356"/>
    <cellStyle name="Comma 8 2 8 4" xfId="4357"/>
    <cellStyle name="Comma 8 2 8 5" xfId="4358"/>
    <cellStyle name="Comma 8 2 9" xfId="4359"/>
    <cellStyle name="Comma 8 2 9 2" xfId="4360"/>
    <cellStyle name="Comma 8 3" xfId="4361"/>
    <cellStyle name="Comma 8 3 10" xfId="4362"/>
    <cellStyle name="Comma 8 3 10 2" xfId="4363"/>
    <cellStyle name="Comma 8 3 11" xfId="4364"/>
    <cellStyle name="Comma 8 3 11 2" xfId="4365"/>
    <cellStyle name="Comma 8 3 12" xfId="4366"/>
    <cellStyle name="Comma 8 3 13" xfId="4367"/>
    <cellStyle name="Comma 8 3 14" xfId="4368"/>
    <cellStyle name="Comma 8 3 2" xfId="4369"/>
    <cellStyle name="Comma 8 3 2 10" xfId="4370"/>
    <cellStyle name="Comma 8 3 2 11" xfId="4371"/>
    <cellStyle name="Comma 8 3 2 2" xfId="4372"/>
    <cellStyle name="Comma 8 3 2 2 2" xfId="4373"/>
    <cellStyle name="Comma 8 3 2 2 2 2" xfId="4374"/>
    <cellStyle name="Comma 8 3 2 2 3" xfId="4375"/>
    <cellStyle name="Comma 8 3 2 2 3 2" xfId="4376"/>
    <cellStyle name="Comma 8 3 2 2 4" xfId="4377"/>
    <cellStyle name="Comma 8 3 2 2 4 2" xfId="4378"/>
    <cellStyle name="Comma 8 3 2 2 5" xfId="4379"/>
    <cellStyle name="Comma 8 3 2 2 6" xfId="4380"/>
    <cellStyle name="Comma 8 3 2 3" xfId="4381"/>
    <cellStyle name="Comma 8 3 2 3 2" xfId="4382"/>
    <cellStyle name="Comma 8 3 2 3 2 2" xfId="4383"/>
    <cellStyle name="Comma 8 3 2 3 3" xfId="4384"/>
    <cellStyle name="Comma 8 3 2 3 3 2" xfId="4385"/>
    <cellStyle name="Comma 8 3 2 3 4" xfId="4386"/>
    <cellStyle name="Comma 8 3 2 3 4 2" xfId="4387"/>
    <cellStyle name="Comma 8 3 2 3 5" xfId="4388"/>
    <cellStyle name="Comma 8 3 2 3 6" xfId="4389"/>
    <cellStyle name="Comma 8 3 2 4" xfId="4390"/>
    <cellStyle name="Comma 8 3 2 4 2" xfId="4391"/>
    <cellStyle name="Comma 8 3 2 4 2 2" xfId="4392"/>
    <cellStyle name="Comma 8 3 2 4 3" xfId="4393"/>
    <cellStyle name="Comma 8 3 2 4 3 2" xfId="4394"/>
    <cellStyle name="Comma 8 3 2 4 4" xfId="4395"/>
    <cellStyle name="Comma 8 3 2 4 4 2" xfId="4396"/>
    <cellStyle name="Comma 8 3 2 4 5" xfId="4397"/>
    <cellStyle name="Comma 8 3 2 4 6" xfId="4398"/>
    <cellStyle name="Comma 8 3 2 5" xfId="4399"/>
    <cellStyle name="Comma 8 3 2 5 2" xfId="4400"/>
    <cellStyle name="Comma 8 3 2 5 2 2" xfId="4401"/>
    <cellStyle name="Comma 8 3 2 5 3" xfId="4402"/>
    <cellStyle name="Comma 8 3 2 5 3 2" xfId="4403"/>
    <cellStyle name="Comma 8 3 2 5 4" xfId="4404"/>
    <cellStyle name="Comma 8 3 2 5 4 2" xfId="4405"/>
    <cellStyle name="Comma 8 3 2 5 5" xfId="4406"/>
    <cellStyle name="Comma 8 3 2 5 6" xfId="4407"/>
    <cellStyle name="Comma 8 3 2 6" xfId="4408"/>
    <cellStyle name="Comma 8 3 2 6 2" xfId="4409"/>
    <cellStyle name="Comma 8 3 2 6 2 2" xfId="4410"/>
    <cellStyle name="Comma 8 3 2 6 3" xfId="4411"/>
    <cellStyle name="Comma 8 3 2 6 3 2" xfId="4412"/>
    <cellStyle name="Comma 8 3 2 6 4" xfId="4413"/>
    <cellStyle name="Comma 8 3 2 6 5" xfId="4414"/>
    <cellStyle name="Comma 8 3 2 7" xfId="4415"/>
    <cellStyle name="Comma 8 3 2 7 2" xfId="4416"/>
    <cellStyle name="Comma 8 3 2 8" xfId="4417"/>
    <cellStyle name="Comma 8 3 2 8 2" xfId="4418"/>
    <cellStyle name="Comma 8 3 2 9" xfId="4419"/>
    <cellStyle name="Comma 8 3 2 9 2" xfId="4420"/>
    <cellStyle name="Comma 8 3 3" xfId="4421"/>
    <cellStyle name="Comma 8 3 3 10" xfId="4422"/>
    <cellStyle name="Comma 8 3 3 2" xfId="4423"/>
    <cellStyle name="Comma 8 3 3 2 2" xfId="4424"/>
    <cellStyle name="Comma 8 3 3 2 2 2" xfId="4425"/>
    <cellStyle name="Comma 8 3 3 2 3" xfId="4426"/>
    <cellStyle name="Comma 8 3 3 2 3 2" xfId="4427"/>
    <cellStyle name="Comma 8 3 3 2 4" xfId="4428"/>
    <cellStyle name="Comma 8 3 3 2 4 2" xfId="4429"/>
    <cellStyle name="Comma 8 3 3 2 5" xfId="4430"/>
    <cellStyle name="Comma 8 3 3 2 6" xfId="4431"/>
    <cellStyle name="Comma 8 3 3 3" xfId="4432"/>
    <cellStyle name="Comma 8 3 3 3 2" xfId="4433"/>
    <cellStyle name="Comma 8 3 3 3 2 2" xfId="4434"/>
    <cellStyle name="Comma 8 3 3 3 3" xfId="4435"/>
    <cellStyle name="Comma 8 3 3 3 3 2" xfId="4436"/>
    <cellStyle name="Comma 8 3 3 3 4" xfId="4437"/>
    <cellStyle name="Comma 8 3 3 3 4 2" xfId="4438"/>
    <cellStyle name="Comma 8 3 3 3 5" xfId="4439"/>
    <cellStyle name="Comma 8 3 3 3 6" xfId="4440"/>
    <cellStyle name="Comma 8 3 3 4" xfId="4441"/>
    <cellStyle name="Comma 8 3 3 4 2" xfId="4442"/>
    <cellStyle name="Comma 8 3 3 4 2 2" xfId="4443"/>
    <cellStyle name="Comma 8 3 3 4 3" xfId="4444"/>
    <cellStyle name="Comma 8 3 3 4 3 2" xfId="4445"/>
    <cellStyle name="Comma 8 3 3 4 4" xfId="4446"/>
    <cellStyle name="Comma 8 3 3 4 4 2" xfId="4447"/>
    <cellStyle name="Comma 8 3 3 4 5" xfId="4448"/>
    <cellStyle name="Comma 8 3 3 4 6" xfId="4449"/>
    <cellStyle name="Comma 8 3 3 5" xfId="4450"/>
    <cellStyle name="Comma 8 3 3 5 2" xfId="4451"/>
    <cellStyle name="Comma 8 3 3 5 2 2" xfId="4452"/>
    <cellStyle name="Comma 8 3 3 5 3" xfId="4453"/>
    <cellStyle name="Comma 8 3 3 5 3 2" xfId="4454"/>
    <cellStyle name="Comma 8 3 3 5 4" xfId="4455"/>
    <cellStyle name="Comma 8 3 3 5 5" xfId="4456"/>
    <cellStyle name="Comma 8 3 3 6" xfId="4457"/>
    <cellStyle name="Comma 8 3 3 6 2" xfId="4458"/>
    <cellStyle name="Comma 8 3 3 7" xfId="4459"/>
    <cellStyle name="Comma 8 3 3 7 2" xfId="4460"/>
    <cellStyle name="Comma 8 3 3 8" xfId="4461"/>
    <cellStyle name="Comma 8 3 3 8 2" xfId="4462"/>
    <cellStyle name="Comma 8 3 3 9" xfId="4463"/>
    <cellStyle name="Comma 8 3 4" xfId="4464"/>
    <cellStyle name="Comma 8 3 4 10" xfId="4465"/>
    <cellStyle name="Comma 8 3 4 2" xfId="4466"/>
    <cellStyle name="Comma 8 3 4 2 2" xfId="4467"/>
    <cellStyle name="Comma 8 3 4 2 2 2" xfId="4468"/>
    <cellStyle name="Comma 8 3 4 2 3" xfId="4469"/>
    <cellStyle name="Comma 8 3 4 2 3 2" xfId="4470"/>
    <cellStyle name="Comma 8 3 4 2 4" xfId="4471"/>
    <cellStyle name="Comma 8 3 4 2 4 2" xfId="4472"/>
    <cellStyle name="Comma 8 3 4 2 5" xfId="4473"/>
    <cellStyle name="Comma 8 3 4 2 6" xfId="4474"/>
    <cellStyle name="Comma 8 3 4 3" xfId="4475"/>
    <cellStyle name="Comma 8 3 4 3 2" xfId="4476"/>
    <cellStyle name="Comma 8 3 4 3 2 2" xfId="4477"/>
    <cellStyle name="Comma 8 3 4 3 3" xfId="4478"/>
    <cellStyle name="Comma 8 3 4 3 3 2" xfId="4479"/>
    <cellStyle name="Comma 8 3 4 3 4" xfId="4480"/>
    <cellStyle name="Comma 8 3 4 3 4 2" xfId="4481"/>
    <cellStyle name="Comma 8 3 4 3 5" xfId="4482"/>
    <cellStyle name="Comma 8 3 4 3 6" xfId="4483"/>
    <cellStyle name="Comma 8 3 4 4" xfId="4484"/>
    <cellStyle name="Comma 8 3 4 4 2" xfId="4485"/>
    <cellStyle name="Comma 8 3 4 4 2 2" xfId="4486"/>
    <cellStyle name="Comma 8 3 4 4 3" xfId="4487"/>
    <cellStyle name="Comma 8 3 4 4 3 2" xfId="4488"/>
    <cellStyle name="Comma 8 3 4 4 4" xfId="4489"/>
    <cellStyle name="Comma 8 3 4 4 4 2" xfId="4490"/>
    <cellStyle name="Comma 8 3 4 4 5" xfId="4491"/>
    <cellStyle name="Comma 8 3 4 4 6" xfId="4492"/>
    <cellStyle name="Comma 8 3 4 5" xfId="4493"/>
    <cellStyle name="Comma 8 3 4 5 2" xfId="4494"/>
    <cellStyle name="Comma 8 3 4 5 2 2" xfId="4495"/>
    <cellStyle name="Comma 8 3 4 5 3" xfId="4496"/>
    <cellStyle name="Comma 8 3 4 5 3 2" xfId="4497"/>
    <cellStyle name="Comma 8 3 4 5 4" xfId="4498"/>
    <cellStyle name="Comma 8 3 4 5 5" xfId="4499"/>
    <cellStyle name="Comma 8 3 4 6" xfId="4500"/>
    <cellStyle name="Comma 8 3 4 6 2" xfId="4501"/>
    <cellStyle name="Comma 8 3 4 7" xfId="4502"/>
    <cellStyle name="Comma 8 3 4 7 2" xfId="4503"/>
    <cellStyle name="Comma 8 3 4 8" xfId="4504"/>
    <cellStyle name="Comma 8 3 4 8 2" xfId="4505"/>
    <cellStyle name="Comma 8 3 4 9" xfId="4506"/>
    <cellStyle name="Comma 8 3 5" xfId="4507"/>
    <cellStyle name="Comma 8 3 5 2" xfId="4508"/>
    <cellStyle name="Comma 8 3 5 2 2" xfId="4509"/>
    <cellStyle name="Comma 8 3 5 3" xfId="4510"/>
    <cellStyle name="Comma 8 3 5 3 2" xfId="4511"/>
    <cellStyle name="Comma 8 3 5 4" xfId="4512"/>
    <cellStyle name="Comma 8 3 5 4 2" xfId="4513"/>
    <cellStyle name="Comma 8 3 5 5" xfId="4514"/>
    <cellStyle name="Comma 8 3 5 6" xfId="4515"/>
    <cellStyle name="Comma 8 3 6" xfId="4516"/>
    <cellStyle name="Comma 8 3 6 2" xfId="4517"/>
    <cellStyle name="Comma 8 3 6 2 2" xfId="4518"/>
    <cellStyle name="Comma 8 3 6 3" xfId="4519"/>
    <cellStyle name="Comma 8 3 6 3 2" xfId="4520"/>
    <cellStyle name="Comma 8 3 6 4" xfId="4521"/>
    <cellStyle name="Comma 8 3 6 4 2" xfId="4522"/>
    <cellStyle name="Comma 8 3 6 5" xfId="4523"/>
    <cellStyle name="Comma 8 3 6 6" xfId="4524"/>
    <cellStyle name="Comma 8 3 7" xfId="4525"/>
    <cellStyle name="Comma 8 3 7 2" xfId="4526"/>
    <cellStyle name="Comma 8 3 7 2 2" xfId="4527"/>
    <cellStyle name="Comma 8 3 7 3" xfId="4528"/>
    <cellStyle name="Comma 8 3 7 3 2" xfId="4529"/>
    <cellStyle name="Comma 8 3 7 4" xfId="4530"/>
    <cellStyle name="Comma 8 3 7 4 2" xfId="4531"/>
    <cellStyle name="Comma 8 3 7 5" xfId="4532"/>
    <cellStyle name="Comma 8 3 7 6" xfId="4533"/>
    <cellStyle name="Comma 8 3 8" xfId="4534"/>
    <cellStyle name="Comma 8 3 8 2" xfId="4535"/>
    <cellStyle name="Comma 8 3 8 2 2" xfId="4536"/>
    <cellStyle name="Comma 8 3 8 3" xfId="4537"/>
    <cellStyle name="Comma 8 3 8 3 2" xfId="4538"/>
    <cellStyle name="Comma 8 3 8 4" xfId="4539"/>
    <cellStyle name="Comma 8 3 8 5" xfId="4540"/>
    <cellStyle name="Comma 8 3 9" xfId="4541"/>
    <cellStyle name="Comma 8 3 9 2" xfId="4542"/>
    <cellStyle name="Comma 8 4" xfId="4543"/>
    <cellStyle name="Comma 8 4 10" xfId="4544"/>
    <cellStyle name="Comma 8 4 10 2" xfId="4545"/>
    <cellStyle name="Comma 8 4 11" xfId="4546"/>
    <cellStyle name="Comma 8 4 12" xfId="4547"/>
    <cellStyle name="Comma 8 4 13" xfId="4548"/>
    <cellStyle name="Comma 8 4 2" xfId="4549"/>
    <cellStyle name="Comma 8 4 2 10" xfId="4550"/>
    <cellStyle name="Comma 8 4 2 2" xfId="4551"/>
    <cellStyle name="Comma 8 4 2 2 2" xfId="4552"/>
    <cellStyle name="Comma 8 4 2 2 2 2" xfId="4553"/>
    <cellStyle name="Comma 8 4 2 2 3" xfId="4554"/>
    <cellStyle name="Comma 8 4 2 2 3 2" xfId="4555"/>
    <cellStyle name="Comma 8 4 2 2 4" xfId="4556"/>
    <cellStyle name="Comma 8 4 2 2 4 2" xfId="4557"/>
    <cellStyle name="Comma 8 4 2 2 5" xfId="4558"/>
    <cellStyle name="Comma 8 4 2 2 6" xfId="4559"/>
    <cellStyle name="Comma 8 4 2 3" xfId="4560"/>
    <cellStyle name="Comma 8 4 2 3 2" xfId="4561"/>
    <cellStyle name="Comma 8 4 2 3 2 2" xfId="4562"/>
    <cellStyle name="Comma 8 4 2 3 3" xfId="4563"/>
    <cellStyle name="Comma 8 4 2 3 3 2" xfId="4564"/>
    <cellStyle name="Comma 8 4 2 3 4" xfId="4565"/>
    <cellStyle name="Comma 8 4 2 3 4 2" xfId="4566"/>
    <cellStyle name="Comma 8 4 2 3 5" xfId="4567"/>
    <cellStyle name="Comma 8 4 2 3 6" xfId="4568"/>
    <cellStyle name="Comma 8 4 2 4" xfId="4569"/>
    <cellStyle name="Comma 8 4 2 4 2" xfId="4570"/>
    <cellStyle name="Comma 8 4 2 4 2 2" xfId="4571"/>
    <cellStyle name="Comma 8 4 2 4 3" xfId="4572"/>
    <cellStyle name="Comma 8 4 2 4 3 2" xfId="4573"/>
    <cellStyle name="Comma 8 4 2 4 4" xfId="4574"/>
    <cellStyle name="Comma 8 4 2 4 4 2" xfId="4575"/>
    <cellStyle name="Comma 8 4 2 4 5" xfId="4576"/>
    <cellStyle name="Comma 8 4 2 4 6" xfId="4577"/>
    <cellStyle name="Comma 8 4 2 5" xfId="4578"/>
    <cellStyle name="Comma 8 4 2 5 2" xfId="4579"/>
    <cellStyle name="Comma 8 4 2 5 2 2" xfId="4580"/>
    <cellStyle name="Comma 8 4 2 5 3" xfId="4581"/>
    <cellStyle name="Comma 8 4 2 5 3 2" xfId="4582"/>
    <cellStyle name="Comma 8 4 2 5 4" xfId="4583"/>
    <cellStyle name="Comma 8 4 2 5 5" xfId="4584"/>
    <cellStyle name="Comma 8 4 2 6" xfId="4585"/>
    <cellStyle name="Comma 8 4 2 6 2" xfId="4586"/>
    <cellStyle name="Comma 8 4 2 7" xfId="4587"/>
    <cellStyle name="Comma 8 4 2 7 2" xfId="4588"/>
    <cellStyle name="Comma 8 4 2 8" xfId="4589"/>
    <cellStyle name="Comma 8 4 2 8 2" xfId="4590"/>
    <cellStyle name="Comma 8 4 2 9" xfId="4591"/>
    <cellStyle name="Comma 8 4 3" xfId="4592"/>
    <cellStyle name="Comma 8 4 3 10" xfId="4593"/>
    <cellStyle name="Comma 8 4 3 2" xfId="4594"/>
    <cellStyle name="Comma 8 4 3 2 2" xfId="4595"/>
    <cellStyle name="Comma 8 4 3 2 2 2" xfId="4596"/>
    <cellStyle name="Comma 8 4 3 2 3" xfId="4597"/>
    <cellStyle name="Comma 8 4 3 2 3 2" xfId="4598"/>
    <cellStyle name="Comma 8 4 3 2 4" xfId="4599"/>
    <cellStyle name="Comma 8 4 3 2 4 2" xfId="4600"/>
    <cellStyle name="Comma 8 4 3 2 5" xfId="4601"/>
    <cellStyle name="Comma 8 4 3 2 6" xfId="4602"/>
    <cellStyle name="Comma 8 4 3 3" xfId="4603"/>
    <cellStyle name="Comma 8 4 3 3 2" xfId="4604"/>
    <cellStyle name="Comma 8 4 3 3 2 2" xfId="4605"/>
    <cellStyle name="Comma 8 4 3 3 3" xfId="4606"/>
    <cellStyle name="Comma 8 4 3 3 3 2" xfId="4607"/>
    <cellStyle name="Comma 8 4 3 3 4" xfId="4608"/>
    <cellStyle name="Comma 8 4 3 3 4 2" xfId="4609"/>
    <cellStyle name="Comma 8 4 3 3 5" xfId="4610"/>
    <cellStyle name="Comma 8 4 3 3 6" xfId="4611"/>
    <cellStyle name="Comma 8 4 3 4" xfId="4612"/>
    <cellStyle name="Comma 8 4 3 4 2" xfId="4613"/>
    <cellStyle name="Comma 8 4 3 4 2 2" xfId="4614"/>
    <cellStyle name="Comma 8 4 3 4 3" xfId="4615"/>
    <cellStyle name="Comma 8 4 3 4 3 2" xfId="4616"/>
    <cellStyle name="Comma 8 4 3 4 4" xfId="4617"/>
    <cellStyle name="Comma 8 4 3 4 4 2" xfId="4618"/>
    <cellStyle name="Comma 8 4 3 4 5" xfId="4619"/>
    <cellStyle name="Comma 8 4 3 4 6" xfId="4620"/>
    <cellStyle name="Comma 8 4 3 5" xfId="4621"/>
    <cellStyle name="Comma 8 4 3 5 2" xfId="4622"/>
    <cellStyle name="Comma 8 4 3 5 2 2" xfId="4623"/>
    <cellStyle name="Comma 8 4 3 5 3" xfId="4624"/>
    <cellStyle name="Comma 8 4 3 5 3 2" xfId="4625"/>
    <cellStyle name="Comma 8 4 3 5 4" xfId="4626"/>
    <cellStyle name="Comma 8 4 3 5 5" xfId="4627"/>
    <cellStyle name="Comma 8 4 3 6" xfId="4628"/>
    <cellStyle name="Comma 8 4 3 6 2" xfId="4629"/>
    <cellStyle name="Comma 8 4 3 7" xfId="4630"/>
    <cellStyle name="Comma 8 4 3 7 2" xfId="4631"/>
    <cellStyle name="Comma 8 4 3 8" xfId="4632"/>
    <cellStyle name="Comma 8 4 3 8 2" xfId="4633"/>
    <cellStyle name="Comma 8 4 3 9" xfId="4634"/>
    <cellStyle name="Comma 8 4 4" xfId="4635"/>
    <cellStyle name="Comma 8 4 4 2" xfId="4636"/>
    <cellStyle name="Comma 8 4 4 2 2" xfId="4637"/>
    <cellStyle name="Comma 8 4 4 3" xfId="4638"/>
    <cellStyle name="Comma 8 4 4 3 2" xfId="4639"/>
    <cellStyle name="Comma 8 4 4 4" xfId="4640"/>
    <cellStyle name="Comma 8 4 4 4 2" xfId="4641"/>
    <cellStyle name="Comma 8 4 4 5" xfId="4642"/>
    <cellStyle name="Comma 8 4 4 6" xfId="4643"/>
    <cellStyle name="Comma 8 4 5" xfId="4644"/>
    <cellStyle name="Comma 8 4 5 2" xfId="4645"/>
    <cellStyle name="Comma 8 4 5 2 2" xfId="4646"/>
    <cellStyle name="Comma 8 4 5 3" xfId="4647"/>
    <cellStyle name="Comma 8 4 5 3 2" xfId="4648"/>
    <cellStyle name="Comma 8 4 5 4" xfId="4649"/>
    <cellStyle name="Comma 8 4 5 4 2" xfId="4650"/>
    <cellStyle name="Comma 8 4 5 5" xfId="4651"/>
    <cellStyle name="Comma 8 4 5 6" xfId="4652"/>
    <cellStyle name="Comma 8 4 6" xfId="4653"/>
    <cellStyle name="Comma 8 4 6 2" xfId="4654"/>
    <cellStyle name="Comma 8 4 6 2 2" xfId="4655"/>
    <cellStyle name="Comma 8 4 6 3" xfId="4656"/>
    <cellStyle name="Comma 8 4 6 3 2" xfId="4657"/>
    <cellStyle name="Comma 8 4 6 4" xfId="4658"/>
    <cellStyle name="Comma 8 4 6 4 2" xfId="4659"/>
    <cellStyle name="Comma 8 4 6 5" xfId="4660"/>
    <cellStyle name="Comma 8 4 6 6" xfId="4661"/>
    <cellStyle name="Comma 8 4 7" xfId="4662"/>
    <cellStyle name="Comma 8 4 7 2" xfId="4663"/>
    <cellStyle name="Comma 8 4 7 2 2" xfId="4664"/>
    <cellStyle name="Comma 8 4 7 3" xfId="4665"/>
    <cellStyle name="Comma 8 4 7 3 2" xfId="4666"/>
    <cellStyle name="Comma 8 4 7 4" xfId="4667"/>
    <cellStyle name="Comma 8 4 7 5" xfId="4668"/>
    <cellStyle name="Comma 8 4 8" xfId="4669"/>
    <cellStyle name="Comma 8 4 8 2" xfId="4670"/>
    <cellStyle name="Comma 8 4 9" xfId="4671"/>
    <cellStyle name="Comma 8 4 9 2" xfId="4672"/>
    <cellStyle name="Comma 8 5" xfId="4673"/>
    <cellStyle name="Comma 8 5 10" xfId="4674"/>
    <cellStyle name="Comma 8 5 11" xfId="4675"/>
    <cellStyle name="Comma 8 5 12" xfId="4676"/>
    <cellStyle name="Comma 8 5 2" xfId="4677"/>
    <cellStyle name="Comma 8 5 2 2" xfId="4678"/>
    <cellStyle name="Comma 8 5 2 2 2" xfId="4679"/>
    <cellStyle name="Comma 8 5 2 3" xfId="4680"/>
    <cellStyle name="Comma 8 5 2 3 2" xfId="4681"/>
    <cellStyle name="Comma 8 5 2 4" xfId="4682"/>
    <cellStyle name="Comma 8 5 2 4 2" xfId="4683"/>
    <cellStyle name="Comma 8 5 2 5" xfId="4684"/>
    <cellStyle name="Comma 8 5 2 6" xfId="4685"/>
    <cellStyle name="Comma 8 5 3" xfId="4686"/>
    <cellStyle name="Comma 8 5 3 2" xfId="4687"/>
    <cellStyle name="Comma 8 5 3 2 2" xfId="4688"/>
    <cellStyle name="Comma 8 5 3 3" xfId="4689"/>
    <cellStyle name="Comma 8 5 3 3 2" xfId="4690"/>
    <cellStyle name="Comma 8 5 3 4" xfId="4691"/>
    <cellStyle name="Comma 8 5 3 4 2" xfId="4692"/>
    <cellStyle name="Comma 8 5 3 5" xfId="4693"/>
    <cellStyle name="Comma 8 5 3 6" xfId="4694"/>
    <cellStyle name="Comma 8 5 4" xfId="4695"/>
    <cellStyle name="Comma 8 5 4 2" xfId="4696"/>
    <cellStyle name="Comma 8 5 4 2 2" xfId="4697"/>
    <cellStyle name="Comma 8 5 4 3" xfId="4698"/>
    <cellStyle name="Comma 8 5 4 3 2" xfId="4699"/>
    <cellStyle name="Comma 8 5 4 4" xfId="4700"/>
    <cellStyle name="Comma 8 5 4 4 2" xfId="4701"/>
    <cellStyle name="Comma 8 5 4 5" xfId="4702"/>
    <cellStyle name="Comma 8 5 4 6" xfId="4703"/>
    <cellStyle name="Comma 8 5 5" xfId="4704"/>
    <cellStyle name="Comma 8 5 5 2" xfId="4705"/>
    <cellStyle name="Comma 8 5 5 2 2" xfId="4706"/>
    <cellStyle name="Comma 8 5 5 3" xfId="4707"/>
    <cellStyle name="Comma 8 5 5 3 2" xfId="4708"/>
    <cellStyle name="Comma 8 5 5 4" xfId="4709"/>
    <cellStyle name="Comma 8 5 5 4 2" xfId="4710"/>
    <cellStyle name="Comma 8 5 5 5" xfId="4711"/>
    <cellStyle name="Comma 8 5 5 6" xfId="4712"/>
    <cellStyle name="Comma 8 5 6" xfId="4713"/>
    <cellStyle name="Comma 8 5 6 2" xfId="4714"/>
    <cellStyle name="Comma 8 5 6 2 2" xfId="4715"/>
    <cellStyle name="Comma 8 5 6 3" xfId="4716"/>
    <cellStyle name="Comma 8 5 6 3 2" xfId="4717"/>
    <cellStyle name="Comma 8 5 6 4" xfId="4718"/>
    <cellStyle name="Comma 8 5 6 5" xfId="4719"/>
    <cellStyle name="Comma 8 5 7" xfId="4720"/>
    <cellStyle name="Comma 8 5 7 2" xfId="4721"/>
    <cellStyle name="Comma 8 5 8" xfId="4722"/>
    <cellStyle name="Comma 8 5 8 2" xfId="4723"/>
    <cellStyle name="Comma 8 5 9" xfId="4724"/>
    <cellStyle name="Comma 8 5 9 2" xfId="4725"/>
    <cellStyle name="Comma 8 6" xfId="4726"/>
    <cellStyle name="Comma 8 6 10" xfId="4727"/>
    <cellStyle name="Comma 8 6 11" xfId="4728"/>
    <cellStyle name="Comma 8 6 2" xfId="4729"/>
    <cellStyle name="Comma 8 6 2 2" xfId="4730"/>
    <cellStyle name="Comma 8 6 2 2 2" xfId="4731"/>
    <cellStyle name="Comma 8 6 2 3" xfId="4732"/>
    <cellStyle name="Comma 8 6 2 3 2" xfId="4733"/>
    <cellStyle name="Comma 8 6 2 4" xfId="4734"/>
    <cellStyle name="Comma 8 6 2 4 2" xfId="4735"/>
    <cellStyle name="Comma 8 6 2 5" xfId="4736"/>
    <cellStyle name="Comma 8 6 2 6" xfId="4737"/>
    <cellStyle name="Comma 8 6 3" xfId="4738"/>
    <cellStyle name="Comma 8 6 3 2" xfId="4739"/>
    <cellStyle name="Comma 8 6 3 2 2" xfId="4740"/>
    <cellStyle name="Comma 8 6 3 3" xfId="4741"/>
    <cellStyle name="Comma 8 6 3 3 2" xfId="4742"/>
    <cellStyle name="Comma 8 6 3 4" xfId="4743"/>
    <cellStyle name="Comma 8 6 3 4 2" xfId="4744"/>
    <cellStyle name="Comma 8 6 3 5" xfId="4745"/>
    <cellStyle name="Comma 8 6 3 6" xfId="4746"/>
    <cellStyle name="Comma 8 6 4" xfId="4747"/>
    <cellStyle name="Comma 8 6 4 2" xfId="4748"/>
    <cellStyle name="Comma 8 6 4 2 2" xfId="4749"/>
    <cellStyle name="Comma 8 6 4 3" xfId="4750"/>
    <cellStyle name="Comma 8 6 4 3 2" xfId="4751"/>
    <cellStyle name="Comma 8 6 4 4" xfId="4752"/>
    <cellStyle name="Comma 8 6 4 4 2" xfId="4753"/>
    <cellStyle name="Comma 8 6 4 5" xfId="4754"/>
    <cellStyle name="Comma 8 6 4 6" xfId="4755"/>
    <cellStyle name="Comma 8 6 5" xfId="4756"/>
    <cellStyle name="Comma 8 6 5 2" xfId="4757"/>
    <cellStyle name="Comma 8 6 5 2 2" xfId="4758"/>
    <cellStyle name="Comma 8 6 5 3" xfId="4759"/>
    <cellStyle name="Comma 8 6 5 3 2" xfId="4760"/>
    <cellStyle name="Comma 8 6 5 4" xfId="4761"/>
    <cellStyle name="Comma 8 6 5 5" xfId="4762"/>
    <cellStyle name="Comma 8 6 6" xfId="4763"/>
    <cellStyle name="Comma 8 6 6 2" xfId="4764"/>
    <cellStyle name="Comma 8 6 7" xfId="4765"/>
    <cellStyle name="Comma 8 6 7 2" xfId="4766"/>
    <cellStyle name="Comma 8 6 8" xfId="4767"/>
    <cellStyle name="Comma 8 6 8 2" xfId="4768"/>
    <cellStyle name="Comma 8 6 9" xfId="4769"/>
    <cellStyle name="Comma 8 7" xfId="4770"/>
    <cellStyle name="Comma 8 7 10" xfId="4771"/>
    <cellStyle name="Comma 8 7 11" xfId="4772"/>
    <cellStyle name="Comma 8 7 2" xfId="4773"/>
    <cellStyle name="Comma 8 7 2 2" xfId="4774"/>
    <cellStyle name="Comma 8 7 2 2 2" xfId="4775"/>
    <cellStyle name="Comma 8 7 2 3" xfId="4776"/>
    <cellStyle name="Comma 8 7 2 3 2" xfId="4777"/>
    <cellStyle name="Comma 8 7 2 4" xfId="4778"/>
    <cellStyle name="Comma 8 7 2 4 2" xfId="4779"/>
    <cellStyle name="Comma 8 7 2 5" xfId="4780"/>
    <cellStyle name="Comma 8 7 2 6" xfId="4781"/>
    <cellStyle name="Comma 8 7 3" xfId="4782"/>
    <cellStyle name="Comma 8 7 3 2" xfId="4783"/>
    <cellStyle name="Comma 8 7 3 2 2" xfId="4784"/>
    <cellStyle name="Comma 8 7 3 3" xfId="4785"/>
    <cellStyle name="Comma 8 7 3 3 2" xfId="4786"/>
    <cellStyle name="Comma 8 7 3 4" xfId="4787"/>
    <cellStyle name="Comma 8 7 3 4 2" xfId="4788"/>
    <cellStyle name="Comma 8 7 3 5" xfId="4789"/>
    <cellStyle name="Comma 8 7 3 6" xfId="4790"/>
    <cellStyle name="Comma 8 7 4" xfId="4791"/>
    <cellStyle name="Comma 8 7 4 2" xfId="4792"/>
    <cellStyle name="Comma 8 7 4 2 2" xfId="4793"/>
    <cellStyle name="Comma 8 7 4 3" xfId="4794"/>
    <cellStyle name="Comma 8 7 4 3 2" xfId="4795"/>
    <cellStyle name="Comma 8 7 4 4" xfId="4796"/>
    <cellStyle name="Comma 8 7 4 4 2" xfId="4797"/>
    <cellStyle name="Comma 8 7 4 5" xfId="4798"/>
    <cellStyle name="Comma 8 7 4 6" xfId="4799"/>
    <cellStyle name="Comma 8 7 5" xfId="4800"/>
    <cellStyle name="Comma 8 7 5 2" xfId="4801"/>
    <cellStyle name="Comma 8 7 5 2 2" xfId="4802"/>
    <cellStyle name="Comma 8 7 5 3" xfId="4803"/>
    <cellStyle name="Comma 8 7 5 3 2" xfId="4804"/>
    <cellStyle name="Comma 8 7 5 4" xfId="4805"/>
    <cellStyle name="Comma 8 7 5 5" xfId="4806"/>
    <cellStyle name="Comma 8 7 6" xfId="4807"/>
    <cellStyle name="Comma 8 7 6 2" xfId="4808"/>
    <cellStyle name="Comma 8 7 7" xfId="4809"/>
    <cellStyle name="Comma 8 7 7 2" xfId="4810"/>
    <cellStyle name="Comma 8 7 8" xfId="4811"/>
    <cellStyle name="Comma 8 7 8 2" xfId="4812"/>
    <cellStyle name="Comma 8 7 9" xfId="4813"/>
    <cellStyle name="Comma 8 8" xfId="4814"/>
    <cellStyle name="Comma 8 8 2" xfId="4815"/>
    <cellStyle name="Comma 8 8 2 2" xfId="4816"/>
    <cellStyle name="Comma 8 8 3" xfId="4817"/>
    <cellStyle name="Comma 8 8 3 2" xfId="4818"/>
    <cellStyle name="Comma 8 8 4" xfId="4819"/>
    <cellStyle name="Comma 8 8 4 2" xfId="4820"/>
    <cellStyle name="Comma 8 8 5" xfId="4821"/>
    <cellStyle name="Comma 8 8 6" xfId="4822"/>
    <cellStyle name="Comma 8 9" xfId="4823"/>
    <cellStyle name="Comma 8 9 2" xfId="4824"/>
    <cellStyle name="Comma 8 9 2 2" xfId="4825"/>
    <cellStyle name="Comma 8 9 3" xfId="4826"/>
    <cellStyle name="Comma 8 9 3 2" xfId="4827"/>
    <cellStyle name="Comma 8 9 4" xfId="4828"/>
    <cellStyle name="Comma 8 9 4 2" xfId="4829"/>
    <cellStyle name="Comma 8 9 5" xfId="4830"/>
    <cellStyle name="Comma 8 9 6" xfId="4831"/>
    <cellStyle name="Comma 9" xfId="596"/>
    <cellStyle name="Comma 9 2" xfId="4832"/>
    <cellStyle name="Comma 9 2 2" xfId="4833"/>
    <cellStyle name="Comma 9 3" xfId="4834"/>
    <cellStyle name="Comma0" xfId="150"/>
    <cellStyle name="Comma0 2" xfId="4835"/>
    <cellStyle name="Comma0 3" xfId="4836"/>
    <cellStyle name="comma1" xfId="4837"/>
    <cellStyle name="Condition" xfId="151"/>
    <cellStyle name="Condition 10" xfId="4838"/>
    <cellStyle name="Condition 2" xfId="753"/>
    <cellStyle name="Condition 3" xfId="643"/>
    <cellStyle name="Condition 4" xfId="732"/>
    <cellStyle name="Condition 5" xfId="601"/>
    <cellStyle name="Condition 6" xfId="737"/>
    <cellStyle name="Condition 7" xfId="762"/>
    <cellStyle name="Condition 8" xfId="611"/>
    <cellStyle name="Condition 9" xfId="4839"/>
    <cellStyle name="ContentsHyperlink" xfId="4840"/>
    <cellStyle name="Currency" xfId="789" builtinId="4"/>
    <cellStyle name="Currency 2" xfId="5"/>
    <cellStyle name="Currency 2 2" xfId="4841"/>
    <cellStyle name="Currency 2 3" xfId="4842"/>
    <cellStyle name="Currency 3" xfId="152"/>
    <cellStyle name="Currency 3 2" xfId="153"/>
    <cellStyle name="Currency 3 2 10" xfId="4843"/>
    <cellStyle name="Currency 3 2 10 2" xfId="4844"/>
    <cellStyle name="Currency 3 2 10 2 2" xfId="4845"/>
    <cellStyle name="Currency 3 2 10 3" xfId="4846"/>
    <cellStyle name="Currency 3 2 10 3 2" xfId="4847"/>
    <cellStyle name="Currency 3 2 10 4" xfId="4848"/>
    <cellStyle name="Currency 3 2 10 4 2" xfId="4849"/>
    <cellStyle name="Currency 3 2 10 5" xfId="4850"/>
    <cellStyle name="Currency 3 2 10 6" xfId="4851"/>
    <cellStyle name="Currency 3 2 11" xfId="4852"/>
    <cellStyle name="Currency 3 2 11 2" xfId="4853"/>
    <cellStyle name="Currency 3 2 11 2 2" xfId="4854"/>
    <cellStyle name="Currency 3 2 11 3" xfId="4855"/>
    <cellStyle name="Currency 3 2 11 3 2" xfId="4856"/>
    <cellStyle name="Currency 3 2 11 4" xfId="4857"/>
    <cellStyle name="Currency 3 2 11 4 2" xfId="4858"/>
    <cellStyle name="Currency 3 2 11 5" xfId="4859"/>
    <cellStyle name="Currency 3 2 11 6" xfId="4860"/>
    <cellStyle name="Currency 3 2 12" xfId="4861"/>
    <cellStyle name="Currency 3 2 12 2" xfId="4862"/>
    <cellStyle name="Currency 3 2 12 2 2" xfId="4863"/>
    <cellStyle name="Currency 3 2 12 3" xfId="4864"/>
    <cellStyle name="Currency 3 2 12 3 2" xfId="4865"/>
    <cellStyle name="Currency 3 2 12 4" xfId="4866"/>
    <cellStyle name="Currency 3 2 12 5" xfId="4867"/>
    <cellStyle name="Currency 3 2 13" xfId="4868"/>
    <cellStyle name="Currency 3 2 13 2" xfId="4869"/>
    <cellStyle name="Currency 3 2 14" xfId="4870"/>
    <cellStyle name="Currency 3 2 14 2" xfId="4871"/>
    <cellStyle name="Currency 3 2 15" xfId="4872"/>
    <cellStyle name="Currency 3 2 15 2" xfId="4873"/>
    <cellStyle name="Currency 3 2 16" xfId="4874"/>
    <cellStyle name="Currency 3 2 17" xfId="4875"/>
    <cellStyle name="Currency 3 2 2" xfId="154"/>
    <cellStyle name="Currency 3 2 2 10" xfId="4876"/>
    <cellStyle name="Currency 3 2 2 10 2" xfId="4877"/>
    <cellStyle name="Currency 3 2 2 10 2 2" xfId="4878"/>
    <cellStyle name="Currency 3 2 2 10 3" xfId="4879"/>
    <cellStyle name="Currency 3 2 2 10 3 2" xfId="4880"/>
    <cellStyle name="Currency 3 2 2 10 4" xfId="4881"/>
    <cellStyle name="Currency 3 2 2 10 4 2" xfId="4882"/>
    <cellStyle name="Currency 3 2 2 10 5" xfId="4883"/>
    <cellStyle name="Currency 3 2 2 10 6" xfId="4884"/>
    <cellStyle name="Currency 3 2 2 11" xfId="4885"/>
    <cellStyle name="Currency 3 2 2 11 2" xfId="4886"/>
    <cellStyle name="Currency 3 2 2 11 2 2" xfId="4887"/>
    <cellStyle name="Currency 3 2 2 11 3" xfId="4888"/>
    <cellStyle name="Currency 3 2 2 11 3 2" xfId="4889"/>
    <cellStyle name="Currency 3 2 2 11 4" xfId="4890"/>
    <cellStyle name="Currency 3 2 2 11 4 2" xfId="4891"/>
    <cellStyle name="Currency 3 2 2 11 5" xfId="4892"/>
    <cellStyle name="Currency 3 2 2 11 6" xfId="4893"/>
    <cellStyle name="Currency 3 2 2 12" xfId="4894"/>
    <cellStyle name="Currency 3 2 2 12 2" xfId="4895"/>
    <cellStyle name="Currency 3 2 2 12 2 2" xfId="4896"/>
    <cellStyle name="Currency 3 2 2 12 3" xfId="4897"/>
    <cellStyle name="Currency 3 2 2 12 3 2" xfId="4898"/>
    <cellStyle name="Currency 3 2 2 12 4" xfId="4899"/>
    <cellStyle name="Currency 3 2 2 12 5" xfId="4900"/>
    <cellStyle name="Currency 3 2 2 13" xfId="4901"/>
    <cellStyle name="Currency 3 2 2 13 2" xfId="4902"/>
    <cellStyle name="Currency 3 2 2 14" xfId="4903"/>
    <cellStyle name="Currency 3 2 2 14 2" xfId="4904"/>
    <cellStyle name="Currency 3 2 2 15" xfId="4905"/>
    <cellStyle name="Currency 3 2 2 15 2" xfId="4906"/>
    <cellStyle name="Currency 3 2 2 16" xfId="4907"/>
    <cellStyle name="Currency 3 2 2 17" xfId="4908"/>
    <cellStyle name="Currency 3 2 2 2" xfId="155"/>
    <cellStyle name="Currency 3 2 2 2 10" xfId="4909"/>
    <cellStyle name="Currency 3 2 2 2 10 2" xfId="4910"/>
    <cellStyle name="Currency 3 2 2 2 10 2 2" xfId="4911"/>
    <cellStyle name="Currency 3 2 2 2 10 3" xfId="4912"/>
    <cellStyle name="Currency 3 2 2 2 10 3 2" xfId="4913"/>
    <cellStyle name="Currency 3 2 2 2 10 4" xfId="4914"/>
    <cellStyle name="Currency 3 2 2 2 10 4 2" xfId="4915"/>
    <cellStyle name="Currency 3 2 2 2 10 5" xfId="4916"/>
    <cellStyle name="Currency 3 2 2 2 10 6" xfId="4917"/>
    <cellStyle name="Currency 3 2 2 2 11" xfId="4918"/>
    <cellStyle name="Currency 3 2 2 2 11 2" xfId="4919"/>
    <cellStyle name="Currency 3 2 2 2 11 2 2" xfId="4920"/>
    <cellStyle name="Currency 3 2 2 2 11 3" xfId="4921"/>
    <cellStyle name="Currency 3 2 2 2 11 3 2" xfId="4922"/>
    <cellStyle name="Currency 3 2 2 2 11 4" xfId="4923"/>
    <cellStyle name="Currency 3 2 2 2 11 5" xfId="4924"/>
    <cellStyle name="Currency 3 2 2 2 12" xfId="4925"/>
    <cellStyle name="Currency 3 2 2 2 12 2" xfId="4926"/>
    <cellStyle name="Currency 3 2 2 2 13" xfId="4927"/>
    <cellStyle name="Currency 3 2 2 2 13 2" xfId="4928"/>
    <cellStyle name="Currency 3 2 2 2 14" xfId="4929"/>
    <cellStyle name="Currency 3 2 2 2 14 2" xfId="4930"/>
    <cellStyle name="Currency 3 2 2 2 15" xfId="4931"/>
    <cellStyle name="Currency 3 2 2 2 16" xfId="4932"/>
    <cellStyle name="Currency 3 2 2 2 2" xfId="4933"/>
    <cellStyle name="Currency 3 2 2 2 2 10" xfId="4934"/>
    <cellStyle name="Currency 3 2 2 2 2 10 2" xfId="4935"/>
    <cellStyle name="Currency 3 2 2 2 2 11" xfId="4936"/>
    <cellStyle name="Currency 3 2 2 2 2 11 2" xfId="4937"/>
    <cellStyle name="Currency 3 2 2 2 2 12" xfId="4938"/>
    <cellStyle name="Currency 3 2 2 2 2 13" xfId="4939"/>
    <cellStyle name="Currency 3 2 2 2 2 2" xfId="4940"/>
    <cellStyle name="Currency 3 2 2 2 2 2 10" xfId="4941"/>
    <cellStyle name="Currency 3 2 2 2 2 2 11" xfId="4942"/>
    <cellStyle name="Currency 3 2 2 2 2 2 2" xfId="4943"/>
    <cellStyle name="Currency 3 2 2 2 2 2 2 2" xfId="4944"/>
    <cellStyle name="Currency 3 2 2 2 2 2 2 2 2" xfId="4945"/>
    <cellStyle name="Currency 3 2 2 2 2 2 2 3" xfId="4946"/>
    <cellStyle name="Currency 3 2 2 2 2 2 2 3 2" xfId="4947"/>
    <cellStyle name="Currency 3 2 2 2 2 2 2 4" xfId="4948"/>
    <cellStyle name="Currency 3 2 2 2 2 2 2 4 2" xfId="4949"/>
    <cellStyle name="Currency 3 2 2 2 2 2 2 5" xfId="4950"/>
    <cellStyle name="Currency 3 2 2 2 2 2 2 6" xfId="4951"/>
    <cellStyle name="Currency 3 2 2 2 2 2 3" xfId="4952"/>
    <cellStyle name="Currency 3 2 2 2 2 2 3 2" xfId="4953"/>
    <cellStyle name="Currency 3 2 2 2 2 2 3 2 2" xfId="4954"/>
    <cellStyle name="Currency 3 2 2 2 2 2 3 3" xfId="4955"/>
    <cellStyle name="Currency 3 2 2 2 2 2 3 3 2" xfId="4956"/>
    <cellStyle name="Currency 3 2 2 2 2 2 3 4" xfId="4957"/>
    <cellStyle name="Currency 3 2 2 2 2 2 3 4 2" xfId="4958"/>
    <cellStyle name="Currency 3 2 2 2 2 2 3 5" xfId="4959"/>
    <cellStyle name="Currency 3 2 2 2 2 2 3 6" xfId="4960"/>
    <cellStyle name="Currency 3 2 2 2 2 2 4" xfId="4961"/>
    <cellStyle name="Currency 3 2 2 2 2 2 4 2" xfId="4962"/>
    <cellStyle name="Currency 3 2 2 2 2 2 4 2 2" xfId="4963"/>
    <cellStyle name="Currency 3 2 2 2 2 2 4 3" xfId="4964"/>
    <cellStyle name="Currency 3 2 2 2 2 2 4 3 2" xfId="4965"/>
    <cellStyle name="Currency 3 2 2 2 2 2 4 4" xfId="4966"/>
    <cellStyle name="Currency 3 2 2 2 2 2 4 4 2" xfId="4967"/>
    <cellStyle name="Currency 3 2 2 2 2 2 4 5" xfId="4968"/>
    <cellStyle name="Currency 3 2 2 2 2 2 4 6" xfId="4969"/>
    <cellStyle name="Currency 3 2 2 2 2 2 5" xfId="4970"/>
    <cellStyle name="Currency 3 2 2 2 2 2 5 2" xfId="4971"/>
    <cellStyle name="Currency 3 2 2 2 2 2 5 2 2" xfId="4972"/>
    <cellStyle name="Currency 3 2 2 2 2 2 5 3" xfId="4973"/>
    <cellStyle name="Currency 3 2 2 2 2 2 5 3 2" xfId="4974"/>
    <cellStyle name="Currency 3 2 2 2 2 2 5 4" xfId="4975"/>
    <cellStyle name="Currency 3 2 2 2 2 2 5 4 2" xfId="4976"/>
    <cellStyle name="Currency 3 2 2 2 2 2 5 5" xfId="4977"/>
    <cellStyle name="Currency 3 2 2 2 2 2 5 6" xfId="4978"/>
    <cellStyle name="Currency 3 2 2 2 2 2 6" xfId="4979"/>
    <cellStyle name="Currency 3 2 2 2 2 2 6 2" xfId="4980"/>
    <cellStyle name="Currency 3 2 2 2 2 2 6 2 2" xfId="4981"/>
    <cellStyle name="Currency 3 2 2 2 2 2 6 3" xfId="4982"/>
    <cellStyle name="Currency 3 2 2 2 2 2 6 3 2" xfId="4983"/>
    <cellStyle name="Currency 3 2 2 2 2 2 6 4" xfId="4984"/>
    <cellStyle name="Currency 3 2 2 2 2 2 6 5" xfId="4985"/>
    <cellStyle name="Currency 3 2 2 2 2 2 7" xfId="4986"/>
    <cellStyle name="Currency 3 2 2 2 2 2 7 2" xfId="4987"/>
    <cellStyle name="Currency 3 2 2 2 2 2 8" xfId="4988"/>
    <cellStyle name="Currency 3 2 2 2 2 2 8 2" xfId="4989"/>
    <cellStyle name="Currency 3 2 2 2 2 2 9" xfId="4990"/>
    <cellStyle name="Currency 3 2 2 2 2 2 9 2" xfId="4991"/>
    <cellStyle name="Currency 3 2 2 2 2 3" xfId="4992"/>
    <cellStyle name="Currency 3 2 2 2 2 3 10" xfId="4993"/>
    <cellStyle name="Currency 3 2 2 2 2 3 2" xfId="4994"/>
    <cellStyle name="Currency 3 2 2 2 2 3 2 2" xfId="4995"/>
    <cellStyle name="Currency 3 2 2 2 2 3 2 2 2" xfId="4996"/>
    <cellStyle name="Currency 3 2 2 2 2 3 2 3" xfId="4997"/>
    <cellStyle name="Currency 3 2 2 2 2 3 2 3 2" xfId="4998"/>
    <cellStyle name="Currency 3 2 2 2 2 3 2 4" xfId="4999"/>
    <cellStyle name="Currency 3 2 2 2 2 3 2 4 2" xfId="5000"/>
    <cellStyle name="Currency 3 2 2 2 2 3 2 5" xfId="5001"/>
    <cellStyle name="Currency 3 2 2 2 2 3 2 6" xfId="5002"/>
    <cellStyle name="Currency 3 2 2 2 2 3 3" xfId="5003"/>
    <cellStyle name="Currency 3 2 2 2 2 3 3 2" xfId="5004"/>
    <cellStyle name="Currency 3 2 2 2 2 3 3 2 2" xfId="5005"/>
    <cellStyle name="Currency 3 2 2 2 2 3 3 3" xfId="5006"/>
    <cellStyle name="Currency 3 2 2 2 2 3 3 3 2" xfId="5007"/>
    <cellStyle name="Currency 3 2 2 2 2 3 3 4" xfId="5008"/>
    <cellStyle name="Currency 3 2 2 2 2 3 3 4 2" xfId="5009"/>
    <cellStyle name="Currency 3 2 2 2 2 3 3 5" xfId="5010"/>
    <cellStyle name="Currency 3 2 2 2 2 3 3 6" xfId="5011"/>
    <cellStyle name="Currency 3 2 2 2 2 3 4" xfId="5012"/>
    <cellStyle name="Currency 3 2 2 2 2 3 4 2" xfId="5013"/>
    <cellStyle name="Currency 3 2 2 2 2 3 4 2 2" xfId="5014"/>
    <cellStyle name="Currency 3 2 2 2 2 3 4 3" xfId="5015"/>
    <cellStyle name="Currency 3 2 2 2 2 3 4 3 2" xfId="5016"/>
    <cellStyle name="Currency 3 2 2 2 2 3 4 4" xfId="5017"/>
    <cellStyle name="Currency 3 2 2 2 2 3 4 4 2" xfId="5018"/>
    <cellStyle name="Currency 3 2 2 2 2 3 4 5" xfId="5019"/>
    <cellStyle name="Currency 3 2 2 2 2 3 4 6" xfId="5020"/>
    <cellStyle name="Currency 3 2 2 2 2 3 5" xfId="5021"/>
    <cellStyle name="Currency 3 2 2 2 2 3 5 2" xfId="5022"/>
    <cellStyle name="Currency 3 2 2 2 2 3 5 2 2" xfId="5023"/>
    <cellStyle name="Currency 3 2 2 2 2 3 5 3" xfId="5024"/>
    <cellStyle name="Currency 3 2 2 2 2 3 5 3 2" xfId="5025"/>
    <cellStyle name="Currency 3 2 2 2 2 3 5 4" xfId="5026"/>
    <cellStyle name="Currency 3 2 2 2 2 3 5 5" xfId="5027"/>
    <cellStyle name="Currency 3 2 2 2 2 3 6" xfId="5028"/>
    <cellStyle name="Currency 3 2 2 2 2 3 6 2" xfId="5029"/>
    <cellStyle name="Currency 3 2 2 2 2 3 7" xfId="5030"/>
    <cellStyle name="Currency 3 2 2 2 2 3 7 2" xfId="5031"/>
    <cellStyle name="Currency 3 2 2 2 2 3 8" xfId="5032"/>
    <cellStyle name="Currency 3 2 2 2 2 3 8 2" xfId="5033"/>
    <cellStyle name="Currency 3 2 2 2 2 3 9" xfId="5034"/>
    <cellStyle name="Currency 3 2 2 2 2 4" xfId="5035"/>
    <cellStyle name="Currency 3 2 2 2 2 4 10" xfId="5036"/>
    <cellStyle name="Currency 3 2 2 2 2 4 2" xfId="5037"/>
    <cellStyle name="Currency 3 2 2 2 2 4 2 2" xfId="5038"/>
    <cellStyle name="Currency 3 2 2 2 2 4 2 2 2" xfId="5039"/>
    <cellStyle name="Currency 3 2 2 2 2 4 2 3" xfId="5040"/>
    <cellStyle name="Currency 3 2 2 2 2 4 2 3 2" xfId="5041"/>
    <cellStyle name="Currency 3 2 2 2 2 4 2 4" xfId="5042"/>
    <cellStyle name="Currency 3 2 2 2 2 4 2 4 2" xfId="5043"/>
    <cellStyle name="Currency 3 2 2 2 2 4 2 5" xfId="5044"/>
    <cellStyle name="Currency 3 2 2 2 2 4 2 6" xfId="5045"/>
    <cellStyle name="Currency 3 2 2 2 2 4 3" xfId="5046"/>
    <cellStyle name="Currency 3 2 2 2 2 4 3 2" xfId="5047"/>
    <cellStyle name="Currency 3 2 2 2 2 4 3 2 2" xfId="5048"/>
    <cellStyle name="Currency 3 2 2 2 2 4 3 3" xfId="5049"/>
    <cellStyle name="Currency 3 2 2 2 2 4 3 3 2" xfId="5050"/>
    <cellStyle name="Currency 3 2 2 2 2 4 3 4" xfId="5051"/>
    <cellStyle name="Currency 3 2 2 2 2 4 3 4 2" xfId="5052"/>
    <cellStyle name="Currency 3 2 2 2 2 4 3 5" xfId="5053"/>
    <cellStyle name="Currency 3 2 2 2 2 4 3 6" xfId="5054"/>
    <cellStyle name="Currency 3 2 2 2 2 4 4" xfId="5055"/>
    <cellStyle name="Currency 3 2 2 2 2 4 4 2" xfId="5056"/>
    <cellStyle name="Currency 3 2 2 2 2 4 4 2 2" xfId="5057"/>
    <cellStyle name="Currency 3 2 2 2 2 4 4 3" xfId="5058"/>
    <cellStyle name="Currency 3 2 2 2 2 4 4 3 2" xfId="5059"/>
    <cellStyle name="Currency 3 2 2 2 2 4 4 4" xfId="5060"/>
    <cellStyle name="Currency 3 2 2 2 2 4 4 4 2" xfId="5061"/>
    <cellStyle name="Currency 3 2 2 2 2 4 4 5" xfId="5062"/>
    <cellStyle name="Currency 3 2 2 2 2 4 4 6" xfId="5063"/>
    <cellStyle name="Currency 3 2 2 2 2 4 5" xfId="5064"/>
    <cellStyle name="Currency 3 2 2 2 2 4 5 2" xfId="5065"/>
    <cellStyle name="Currency 3 2 2 2 2 4 5 2 2" xfId="5066"/>
    <cellStyle name="Currency 3 2 2 2 2 4 5 3" xfId="5067"/>
    <cellStyle name="Currency 3 2 2 2 2 4 5 3 2" xfId="5068"/>
    <cellStyle name="Currency 3 2 2 2 2 4 5 4" xfId="5069"/>
    <cellStyle name="Currency 3 2 2 2 2 4 5 5" xfId="5070"/>
    <cellStyle name="Currency 3 2 2 2 2 4 6" xfId="5071"/>
    <cellStyle name="Currency 3 2 2 2 2 4 6 2" xfId="5072"/>
    <cellStyle name="Currency 3 2 2 2 2 4 7" xfId="5073"/>
    <cellStyle name="Currency 3 2 2 2 2 4 7 2" xfId="5074"/>
    <cellStyle name="Currency 3 2 2 2 2 4 8" xfId="5075"/>
    <cellStyle name="Currency 3 2 2 2 2 4 8 2" xfId="5076"/>
    <cellStyle name="Currency 3 2 2 2 2 4 9" xfId="5077"/>
    <cellStyle name="Currency 3 2 2 2 2 5" xfId="5078"/>
    <cellStyle name="Currency 3 2 2 2 2 5 2" xfId="5079"/>
    <cellStyle name="Currency 3 2 2 2 2 5 2 2" xfId="5080"/>
    <cellStyle name="Currency 3 2 2 2 2 5 3" xfId="5081"/>
    <cellStyle name="Currency 3 2 2 2 2 5 3 2" xfId="5082"/>
    <cellStyle name="Currency 3 2 2 2 2 5 4" xfId="5083"/>
    <cellStyle name="Currency 3 2 2 2 2 5 4 2" xfId="5084"/>
    <cellStyle name="Currency 3 2 2 2 2 5 5" xfId="5085"/>
    <cellStyle name="Currency 3 2 2 2 2 5 6" xfId="5086"/>
    <cellStyle name="Currency 3 2 2 2 2 6" xfId="5087"/>
    <cellStyle name="Currency 3 2 2 2 2 6 2" xfId="5088"/>
    <cellStyle name="Currency 3 2 2 2 2 6 2 2" xfId="5089"/>
    <cellStyle name="Currency 3 2 2 2 2 6 3" xfId="5090"/>
    <cellStyle name="Currency 3 2 2 2 2 6 3 2" xfId="5091"/>
    <cellStyle name="Currency 3 2 2 2 2 6 4" xfId="5092"/>
    <cellStyle name="Currency 3 2 2 2 2 6 4 2" xfId="5093"/>
    <cellStyle name="Currency 3 2 2 2 2 6 5" xfId="5094"/>
    <cellStyle name="Currency 3 2 2 2 2 6 6" xfId="5095"/>
    <cellStyle name="Currency 3 2 2 2 2 7" xfId="5096"/>
    <cellStyle name="Currency 3 2 2 2 2 7 2" xfId="5097"/>
    <cellStyle name="Currency 3 2 2 2 2 7 2 2" xfId="5098"/>
    <cellStyle name="Currency 3 2 2 2 2 7 3" xfId="5099"/>
    <cellStyle name="Currency 3 2 2 2 2 7 3 2" xfId="5100"/>
    <cellStyle name="Currency 3 2 2 2 2 7 4" xfId="5101"/>
    <cellStyle name="Currency 3 2 2 2 2 7 4 2" xfId="5102"/>
    <cellStyle name="Currency 3 2 2 2 2 7 5" xfId="5103"/>
    <cellStyle name="Currency 3 2 2 2 2 7 6" xfId="5104"/>
    <cellStyle name="Currency 3 2 2 2 2 8" xfId="5105"/>
    <cellStyle name="Currency 3 2 2 2 2 8 2" xfId="5106"/>
    <cellStyle name="Currency 3 2 2 2 2 8 2 2" xfId="5107"/>
    <cellStyle name="Currency 3 2 2 2 2 8 3" xfId="5108"/>
    <cellStyle name="Currency 3 2 2 2 2 8 3 2" xfId="5109"/>
    <cellStyle name="Currency 3 2 2 2 2 8 4" xfId="5110"/>
    <cellStyle name="Currency 3 2 2 2 2 8 5" xfId="5111"/>
    <cellStyle name="Currency 3 2 2 2 2 9" xfId="5112"/>
    <cellStyle name="Currency 3 2 2 2 2 9 2" xfId="5113"/>
    <cellStyle name="Currency 3 2 2 2 3" xfId="5114"/>
    <cellStyle name="Currency 3 2 2 2 3 10" xfId="5115"/>
    <cellStyle name="Currency 3 2 2 2 3 10 2" xfId="5116"/>
    <cellStyle name="Currency 3 2 2 2 3 11" xfId="5117"/>
    <cellStyle name="Currency 3 2 2 2 3 11 2" xfId="5118"/>
    <cellStyle name="Currency 3 2 2 2 3 12" xfId="5119"/>
    <cellStyle name="Currency 3 2 2 2 3 13" xfId="5120"/>
    <cellStyle name="Currency 3 2 2 2 3 2" xfId="5121"/>
    <cellStyle name="Currency 3 2 2 2 3 2 10" xfId="5122"/>
    <cellStyle name="Currency 3 2 2 2 3 2 11" xfId="5123"/>
    <cellStyle name="Currency 3 2 2 2 3 2 2" xfId="5124"/>
    <cellStyle name="Currency 3 2 2 2 3 2 2 2" xfId="5125"/>
    <cellStyle name="Currency 3 2 2 2 3 2 2 2 2" xfId="5126"/>
    <cellStyle name="Currency 3 2 2 2 3 2 2 3" xfId="5127"/>
    <cellStyle name="Currency 3 2 2 2 3 2 2 3 2" xfId="5128"/>
    <cellStyle name="Currency 3 2 2 2 3 2 2 4" xfId="5129"/>
    <cellStyle name="Currency 3 2 2 2 3 2 2 4 2" xfId="5130"/>
    <cellStyle name="Currency 3 2 2 2 3 2 2 5" xfId="5131"/>
    <cellStyle name="Currency 3 2 2 2 3 2 2 6" xfId="5132"/>
    <cellStyle name="Currency 3 2 2 2 3 2 3" xfId="5133"/>
    <cellStyle name="Currency 3 2 2 2 3 2 3 2" xfId="5134"/>
    <cellStyle name="Currency 3 2 2 2 3 2 3 2 2" xfId="5135"/>
    <cellStyle name="Currency 3 2 2 2 3 2 3 3" xfId="5136"/>
    <cellStyle name="Currency 3 2 2 2 3 2 3 3 2" xfId="5137"/>
    <cellStyle name="Currency 3 2 2 2 3 2 3 4" xfId="5138"/>
    <cellStyle name="Currency 3 2 2 2 3 2 3 4 2" xfId="5139"/>
    <cellStyle name="Currency 3 2 2 2 3 2 3 5" xfId="5140"/>
    <cellStyle name="Currency 3 2 2 2 3 2 3 6" xfId="5141"/>
    <cellStyle name="Currency 3 2 2 2 3 2 4" xfId="5142"/>
    <cellStyle name="Currency 3 2 2 2 3 2 4 2" xfId="5143"/>
    <cellStyle name="Currency 3 2 2 2 3 2 4 2 2" xfId="5144"/>
    <cellStyle name="Currency 3 2 2 2 3 2 4 3" xfId="5145"/>
    <cellStyle name="Currency 3 2 2 2 3 2 4 3 2" xfId="5146"/>
    <cellStyle name="Currency 3 2 2 2 3 2 4 4" xfId="5147"/>
    <cellStyle name="Currency 3 2 2 2 3 2 4 4 2" xfId="5148"/>
    <cellStyle name="Currency 3 2 2 2 3 2 4 5" xfId="5149"/>
    <cellStyle name="Currency 3 2 2 2 3 2 4 6" xfId="5150"/>
    <cellStyle name="Currency 3 2 2 2 3 2 5" xfId="5151"/>
    <cellStyle name="Currency 3 2 2 2 3 2 5 2" xfId="5152"/>
    <cellStyle name="Currency 3 2 2 2 3 2 5 2 2" xfId="5153"/>
    <cellStyle name="Currency 3 2 2 2 3 2 5 3" xfId="5154"/>
    <cellStyle name="Currency 3 2 2 2 3 2 5 3 2" xfId="5155"/>
    <cellStyle name="Currency 3 2 2 2 3 2 5 4" xfId="5156"/>
    <cellStyle name="Currency 3 2 2 2 3 2 5 4 2" xfId="5157"/>
    <cellStyle name="Currency 3 2 2 2 3 2 5 5" xfId="5158"/>
    <cellStyle name="Currency 3 2 2 2 3 2 5 6" xfId="5159"/>
    <cellStyle name="Currency 3 2 2 2 3 2 6" xfId="5160"/>
    <cellStyle name="Currency 3 2 2 2 3 2 6 2" xfId="5161"/>
    <cellStyle name="Currency 3 2 2 2 3 2 6 2 2" xfId="5162"/>
    <cellStyle name="Currency 3 2 2 2 3 2 6 3" xfId="5163"/>
    <cellStyle name="Currency 3 2 2 2 3 2 6 3 2" xfId="5164"/>
    <cellStyle name="Currency 3 2 2 2 3 2 6 4" xfId="5165"/>
    <cellStyle name="Currency 3 2 2 2 3 2 6 5" xfId="5166"/>
    <cellStyle name="Currency 3 2 2 2 3 2 7" xfId="5167"/>
    <cellStyle name="Currency 3 2 2 2 3 2 7 2" xfId="5168"/>
    <cellStyle name="Currency 3 2 2 2 3 2 8" xfId="5169"/>
    <cellStyle name="Currency 3 2 2 2 3 2 8 2" xfId="5170"/>
    <cellStyle name="Currency 3 2 2 2 3 2 9" xfId="5171"/>
    <cellStyle name="Currency 3 2 2 2 3 2 9 2" xfId="5172"/>
    <cellStyle name="Currency 3 2 2 2 3 3" xfId="5173"/>
    <cellStyle name="Currency 3 2 2 2 3 3 10" xfId="5174"/>
    <cellStyle name="Currency 3 2 2 2 3 3 2" xfId="5175"/>
    <cellStyle name="Currency 3 2 2 2 3 3 2 2" xfId="5176"/>
    <cellStyle name="Currency 3 2 2 2 3 3 2 2 2" xfId="5177"/>
    <cellStyle name="Currency 3 2 2 2 3 3 2 3" xfId="5178"/>
    <cellStyle name="Currency 3 2 2 2 3 3 2 3 2" xfId="5179"/>
    <cellStyle name="Currency 3 2 2 2 3 3 2 4" xfId="5180"/>
    <cellStyle name="Currency 3 2 2 2 3 3 2 4 2" xfId="5181"/>
    <cellStyle name="Currency 3 2 2 2 3 3 2 5" xfId="5182"/>
    <cellStyle name="Currency 3 2 2 2 3 3 2 6" xfId="5183"/>
    <cellStyle name="Currency 3 2 2 2 3 3 3" xfId="5184"/>
    <cellStyle name="Currency 3 2 2 2 3 3 3 2" xfId="5185"/>
    <cellStyle name="Currency 3 2 2 2 3 3 3 2 2" xfId="5186"/>
    <cellStyle name="Currency 3 2 2 2 3 3 3 3" xfId="5187"/>
    <cellStyle name="Currency 3 2 2 2 3 3 3 3 2" xfId="5188"/>
    <cellStyle name="Currency 3 2 2 2 3 3 3 4" xfId="5189"/>
    <cellStyle name="Currency 3 2 2 2 3 3 3 4 2" xfId="5190"/>
    <cellStyle name="Currency 3 2 2 2 3 3 3 5" xfId="5191"/>
    <cellStyle name="Currency 3 2 2 2 3 3 3 6" xfId="5192"/>
    <cellStyle name="Currency 3 2 2 2 3 3 4" xfId="5193"/>
    <cellStyle name="Currency 3 2 2 2 3 3 4 2" xfId="5194"/>
    <cellStyle name="Currency 3 2 2 2 3 3 4 2 2" xfId="5195"/>
    <cellStyle name="Currency 3 2 2 2 3 3 4 3" xfId="5196"/>
    <cellStyle name="Currency 3 2 2 2 3 3 4 3 2" xfId="5197"/>
    <cellStyle name="Currency 3 2 2 2 3 3 4 4" xfId="5198"/>
    <cellStyle name="Currency 3 2 2 2 3 3 4 4 2" xfId="5199"/>
    <cellStyle name="Currency 3 2 2 2 3 3 4 5" xfId="5200"/>
    <cellStyle name="Currency 3 2 2 2 3 3 4 6" xfId="5201"/>
    <cellStyle name="Currency 3 2 2 2 3 3 5" xfId="5202"/>
    <cellStyle name="Currency 3 2 2 2 3 3 5 2" xfId="5203"/>
    <cellStyle name="Currency 3 2 2 2 3 3 5 2 2" xfId="5204"/>
    <cellStyle name="Currency 3 2 2 2 3 3 5 3" xfId="5205"/>
    <cellStyle name="Currency 3 2 2 2 3 3 5 3 2" xfId="5206"/>
    <cellStyle name="Currency 3 2 2 2 3 3 5 4" xfId="5207"/>
    <cellStyle name="Currency 3 2 2 2 3 3 5 5" xfId="5208"/>
    <cellStyle name="Currency 3 2 2 2 3 3 6" xfId="5209"/>
    <cellStyle name="Currency 3 2 2 2 3 3 6 2" xfId="5210"/>
    <cellStyle name="Currency 3 2 2 2 3 3 7" xfId="5211"/>
    <cellStyle name="Currency 3 2 2 2 3 3 7 2" xfId="5212"/>
    <cellStyle name="Currency 3 2 2 2 3 3 8" xfId="5213"/>
    <cellStyle name="Currency 3 2 2 2 3 3 8 2" xfId="5214"/>
    <cellStyle name="Currency 3 2 2 2 3 3 9" xfId="5215"/>
    <cellStyle name="Currency 3 2 2 2 3 4" xfId="5216"/>
    <cellStyle name="Currency 3 2 2 2 3 4 10" xfId="5217"/>
    <cellStyle name="Currency 3 2 2 2 3 4 2" xfId="5218"/>
    <cellStyle name="Currency 3 2 2 2 3 4 2 2" xfId="5219"/>
    <cellStyle name="Currency 3 2 2 2 3 4 2 2 2" xfId="5220"/>
    <cellStyle name="Currency 3 2 2 2 3 4 2 3" xfId="5221"/>
    <cellStyle name="Currency 3 2 2 2 3 4 2 3 2" xfId="5222"/>
    <cellStyle name="Currency 3 2 2 2 3 4 2 4" xfId="5223"/>
    <cellStyle name="Currency 3 2 2 2 3 4 2 4 2" xfId="5224"/>
    <cellStyle name="Currency 3 2 2 2 3 4 2 5" xfId="5225"/>
    <cellStyle name="Currency 3 2 2 2 3 4 2 6" xfId="5226"/>
    <cellStyle name="Currency 3 2 2 2 3 4 3" xfId="5227"/>
    <cellStyle name="Currency 3 2 2 2 3 4 3 2" xfId="5228"/>
    <cellStyle name="Currency 3 2 2 2 3 4 3 2 2" xfId="5229"/>
    <cellStyle name="Currency 3 2 2 2 3 4 3 3" xfId="5230"/>
    <cellStyle name="Currency 3 2 2 2 3 4 3 3 2" xfId="5231"/>
    <cellStyle name="Currency 3 2 2 2 3 4 3 4" xfId="5232"/>
    <cellStyle name="Currency 3 2 2 2 3 4 3 4 2" xfId="5233"/>
    <cellStyle name="Currency 3 2 2 2 3 4 3 5" xfId="5234"/>
    <cellStyle name="Currency 3 2 2 2 3 4 3 6" xfId="5235"/>
    <cellStyle name="Currency 3 2 2 2 3 4 4" xfId="5236"/>
    <cellStyle name="Currency 3 2 2 2 3 4 4 2" xfId="5237"/>
    <cellStyle name="Currency 3 2 2 2 3 4 4 2 2" xfId="5238"/>
    <cellStyle name="Currency 3 2 2 2 3 4 4 3" xfId="5239"/>
    <cellStyle name="Currency 3 2 2 2 3 4 4 3 2" xfId="5240"/>
    <cellStyle name="Currency 3 2 2 2 3 4 4 4" xfId="5241"/>
    <cellStyle name="Currency 3 2 2 2 3 4 4 4 2" xfId="5242"/>
    <cellStyle name="Currency 3 2 2 2 3 4 4 5" xfId="5243"/>
    <cellStyle name="Currency 3 2 2 2 3 4 4 6" xfId="5244"/>
    <cellStyle name="Currency 3 2 2 2 3 4 5" xfId="5245"/>
    <cellStyle name="Currency 3 2 2 2 3 4 5 2" xfId="5246"/>
    <cellStyle name="Currency 3 2 2 2 3 4 5 2 2" xfId="5247"/>
    <cellStyle name="Currency 3 2 2 2 3 4 5 3" xfId="5248"/>
    <cellStyle name="Currency 3 2 2 2 3 4 5 3 2" xfId="5249"/>
    <cellStyle name="Currency 3 2 2 2 3 4 5 4" xfId="5250"/>
    <cellStyle name="Currency 3 2 2 2 3 4 5 5" xfId="5251"/>
    <cellStyle name="Currency 3 2 2 2 3 4 6" xfId="5252"/>
    <cellStyle name="Currency 3 2 2 2 3 4 6 2" xfId="5253"/>
    <cellStyle name="Currency 3 2 2 2 3 4 7" xfId="5254"/>
    <cellStyle name="Currency 3 2 2 2 3 4 7 2" xfId="5255"/>
    <cellStyle name="Currency 3 2 2 2 3 4 8" xfId="5256"/>
    <cellStyle name="Currency 3 2 2 2 3 4 8 2" xfId="5257"/>
    <cellStyle name="Currency 3 2 2 2 3 4 9" xfId="5258"/>
    <cellStyle name="Currency 3 2 2 2 3 5" xfId="5259"/>
    <cellStyle name="Currency 3 2 2 2 3 5 2" xfId="5260"/>
    <cellStyle name="Currency 3 2 2 2 3 5 2 2" xfId="5261"/>
    <cellStyle name="Currency 3 2 2 2 3 5 3" xfId="5262"/>
    <cellStyle name="Currency 3 2 2 2 3 5 3 2" xfId="5263"/>
    <cellStyle name="Currency 3 2 2 2 3 5 4" xfId="5264"/>
    <cellStyle name="Currency 3 2 2 2 3 5 4 2" xfId="5265"/>
    <cellStyle name="Currency 3 2 2 2 3 5 5" xfId="5266"/>
    <cellStyle name="Currency 3 2 2 2 3 5 6" xfId="5267"/>
    <cellStyle name="Currency 3 2 2 2 3 6" xfId="5268"/>
    <cellStyle name="Currency 3 2 2 2 3 6 2" xfId="5269"/>
    <cellStyle name="Currency 3 2 2 2 3 6 2 2" xfId="5270"/>
    <cellStyle name="Currency 3 2 2 2 3 6 3" xfId="5271"/>
    <cellStyle name="Currency 3 2 2 2 3 6 3 2" xfId="5272"/>
    <cellStyle name="Currency 3 2 2 2 3 6 4" xfId="5273"/>
    <cellStyle name="Currency 3 2 2 2 3 6 4 2" xfId="5274"/>
    <cellStyle name="Currency 3 2 2 2 3 6 5" xfId="5275"/>
    <cellStyle name="Currency 3 2 2 2 3 6 6" xfId="5276"/>
    <cellStyle name="Currency 3 2 2 2 3 7" xfId="5277"/>
    <cellStyle name="Currency 3 2 2 2 3 7 2" xfId="5278"/>
    <cellStyle name="Currency 3 2 2 2 3 7 2 2" xfId="5279"/>
    <cellStyle name="Currency 3 2 2 2 3 7 3" xfId="5280"/>
    <cellStyle name="Currency 3 2 2 2 3 7 3 2" xfId="5281"/>
    <cellStyle name="Currency 3 2 2 2 3 7 4" xfId="5282"/>
    <cellStyle name="Currency 3 2 2 2 3 7 4 2" xfId="5283"/>
    <cellStyle name="Currency 3 2 2 2 3 7 5" xfId="5284"/>
    <cellStyle name="Currency 3 2 2 2 3 7 6" xfId="5285"/>
    <cellStyle name="Currency 3 2 2 2 3 8" xfId="5286"/>
    <cellStyle name="Currency 3 2 2 2 3 8 2" xfId="5287"/>
    <cellStyle name="Currency 3 2 2 2 3 8 2 2" xfId="5288"/>
    <cellStyle name="Currency 3 2 2 2 3 8 3" xfId="5289"/>
    <cellStyle name="Currency 3 2 2 2 3 8 3 2" xfId="5290"/>
    <cellStyle name="Currency 3 2 2 2 3 8 4" xfId="5291"/>
    <cellStyle name="Currency 3 2 2 2 3 8 5" xfId="5292"/>
    <cellStyle name="Currency 3 2 2 2 3 9" xfId="5293"/>
    <cellStyle name="Currency 3 2 2 2 3 9 2" xfId="5294"/>
    <cellStyle name="Currency 3 2 2 2 4" xfId="5295"/>
    <cellStyle name="Currency 3 2 2 2 4 10" xfId="5296"/>
    <cellStyle name="Currency 3 2 2 2 4 10 2" xfId="5297"/>
    <cellStyle name="Currency 3 2 2 2 4 11" xfId="5298"/>
    <cellStyle name="Currency 3 2 2 2 4 12" xfId="5299"/>
    <cellStyle name="Currency 3 2 2 2 4 2" xfId="5300"/>
    <cellStyle name="Currency 3 2 2 2 4 2 10" xfId="5301"/>
    <cellStyle name="Currency 3 2 2 2 4 2 2" xfId="5302"/>
    <cellStyle name="Currency 3 2 2 2 4 2 2 2" xfId="5303"/>
    <cellStyle name="Currency 3 2 2 2 4 2 2 2 2" xfId="5304"/>
    <cellStyle name="Currency 3 2 2 2 4 2 2 3" xfId="5305"/>
    <cellStyle name="Currency 3 2 2 2 4 2 2 3 2" xfId="5306"/>
    <cellStyle name="Currency 3 2 2 2 4 2 2 4" xfId="5307"/>
    <cellStyle name="Currency 3 2 2 2 4 2 2 4 2" xfId="5308"/>
    <cellStyle name="Currency 3 2 2 2 4 2 2 5" xfId="5309"/>
    <cellStyle name="Currency 3 2 2 2 4 2 2 6" xfId="5310"/>
    <cellStyle name="Currency 3 2 2 2 4 2 3" xfId="5311"/>
    <cellStyle name="Currency 3 2 2 2 4 2 3 2" xfId="5312"/>
    <cellStyle name="Currency 3 2 2 2 4 2 3 2 2" xfId="5313"/>
    <cellStyle name="Currency 3 2 2 2 4 2 3 3" xfId="5314"/>
    <cellStyle name="Currency 3 2 2 2 4 2 3 3 2" xfId="5315"/>
    <cellStyle name="Currency 3 2 2 2 4 2 3 4" xfId="5316"/>
    <cellStyle name="Currency 3 2 2 2 4 2 3 4 2" xfId="5317"/>
    <cellStyle name="Currency 3 2 2 2 4 2 3 5" xfId="5318"/>
    <cellStyle name="Currency 3 2 2 2 4 2 3 6" xfId="5319"/>
    <cellStyle name="Currency 3 2 2 2 4 2 4" xfId="5320"/>
    <cellStyle name="Currency 3 2 2 2 4 2 4 2" xfId="5321"/>
    <cellStyle name="Currency 3 2 2 2 4 2 4 2 2" xfId="5322"/>
    <cellStyle name="Currency 3 2 2 2 4 2 4 3" xfId="5323"/>
    <cellStyle name="Currency 3 2 2 2 4 2 4 3 2" xfId="5324"/>
    <cellStyle name="Currency 3 2 2 2 4 2 4 4" xfId="5325"/>
    <cellStyle name="Currency 3 2 2 2 4 2 4 4 2" xfId="5326"/>
    <cellStyle name="Currency 3 2 2 2 4 2 4 5" xfId="5327"/>
    <cellStyle name="Currency 3 2 2 2 4 2 4 6" xfId="5328"/>
    <cellStyle name="Currency 3 2 2 2 4 2 5" xfId="5329"/>
    <cellStyle name="Currency 3 2 2 2 4 2 5 2" xfId="5330"/>
    <cellStyle name="Currency 3 2 2 2 4 2 5 2 2" xfId="5331"/>
    <cellStyle name="Currency 3 2 2 2 4 2 5 3" xfId="5332"/>
    <cellStyle name="Currency 3 2 2 2 4 2 5 3 2" xfId="5333"/>
    <cellStyle name="Currency 3 2 2 2 4 2 5 4" xfId="5334"/>
    <cellStyle name="Currency 3 2 2 2 4 2 5 5" xfId="5335"/>
    <cellStyle name="Currency 3 2 2 2 4 2 6" xfId="5336"/>
    <cellStyle name="Currency 3 2 2 2 4 2 6 2" xfId="5337"/>
    <cellStyle name="Currency 3 2 2 2 4 2 7" xfId="5338"/>
    <cellStyle name="Currency 3 2 2 2 4 2 7 2" xfId="5339"/>
    <cellStyle name="Currency 3 2 2 2 4 2 8" xfId="5340"/>
    <cellStyle name="Currency 3 2 2 2 4 2 8 2" xfId="5341"/>
    <cellStyle name="Currency 3 2 2 2 4 2 9" xfId="5342"/>
    <cellStyle name="Currency 3 2 2 2 4 3" xfId="5343"/>
    <cellStyle name="Currency 3 2 2 2 4 3 10" xfId="5344"/>
    <cellStyle name="Currency 3 2 2 2 4 3 2" xfId="5345"/>
    <cellStyle name="Currency 3 2 2 2 4 3 2 2" xfId="5346"/>
    <cellStyle name="Currency 3 2 2 2 4 3 2 2 2" xfId="5347"/>
    <cellStyle name="Currency 3 2 2 2 4 3 2 3" xfId="5348"/>
    <cellStyle name="Currency 3 2 2 2 4 3 2 3 2" xfId="5349"/>
    <cellStyle name="Currency 3 2 2 2 4 3 2 4" xfId="5350"/>
    <cellStyle name="Currency 3 2 2 2 4 3 2 4 2" xfId="5351"/>
    <cellStyle name="Currency 3 2 2 2 4 3 2 5" xfId="5352"/>
    <cellStyle name="Currency 3 2 2 2 4 3 2 6" xfId="5353"/>
    <cellStyle name="Currency 3 2 2 2 4 3 3" xfId="5354"/>
    <cellStyle name="Currency 3 2 2 2 4 3 3 2" xfId="5355"/>
    <cellStyle name="Currency 3 2 2 2 4 3 3 2 2" xfId="5356"/>
    <cellStyle name="Currency 3 2 2 2 4 3 3 3" xfId="5357"/>
    <cellStyle name="Currency 3 2 2 2 4 3 3 3 2" xfId="5358"/>
    <cellStyle name="Currency 3 2 2 2 4 3 3 4" xfId="5359"/>
    <cellStyle name="Currency 3 2 2 2 4 3 3 4 2" xfId="5360"/>
    <cellStyle name="Currency 3 2 2 2 4 3 3 5" xfId="5361"/>
    <cellStyle name="Currency 3 2 2 2 4 3 3 6" xfId="5362"/>
    <cellStyle name="Currency 3 2 2 2 4 3 4" xfId="5363"/>
    <cellStyle name="Currency 3 2 2 2 4 3 4 2" xfId="5364"/>
    <cellStyle name="Currency 3 2 2 2 4 3 4 2 2" xfId="5365"/>
    <cellStyle name="Currency 3 2 2 2 4 3 4 3" xfId="5366"/>
    <cellStyle name="Currency 3 2 2 2 4 3 4 3 2" xfId="5367"/>
    <cellStyle name="Currency 3 2 2 2 4 3 4 4" xfId="5368"/>
    <cellStyle name="Currency 3 2 2 2 4 3 4 4 2" xfId="5369"/>
    <cellStyle name="Currency 3 2 2 2 4 3 4 5" xfId="5370"/>
    <cellStyle name="Currency 3 2 2 2 4 3 4 6" xfId="5371"/>
    <cellStyle name="Currency 3 2 2 2 4 3 5" xfId="5372"/>
    <cellStyle name="Currency 3 2 2 2 4 3 5 2" xfId="5373"/>
    <cellStyle name="Currency 3 2 2 2 4 3 5 2 2" xfId="5374"/>
    <cellStyle name="Currency 3 2 2 2 4 3 5 3" xfId="5375"/>
    <cellStyle name="Currency 3 2 2 2 4 3 5 3 2" xfId="5376"/>
    <cellStyle name="Currency 3 2 2 2 4 3 5 4" xfId="5377"/>
    <cellStyle name="Currency 3 2 2 2 4 3 5 5" xfId="5378"/>
    <cellStyle name="Currency 3 2 2 2 4 3 6" xfId="5379"/>
    <cellStyle name="Currency 3 2 2 2 4 3 6 2" xfId="5380"/>
    <cellStyle name="Currency 3 2 2 2 4 3 7" xfId="5381"/>
    <cellStyle name="Currency 3 2 2 2 4 3 7 2" xfId="5382"/>
    <cellStyle name="Currency 3 2 2 2 4 3 8" xfId="5383"/>
    <cellStyle name="Currency 3 2 2 2 4 3 8 2" xfId="5384"/>
    <cellStyle name="Currency 3 2 2 2 4 3 9" xfId="5385"/>
    <cellStyle name="Currency 3 2 2 2 4 4" xfId="5386"/>
    <cellStyle name="Currency 3 2 2 2 4 4 2" xfId="5387"/>
    <cellStyle name="Currency 3 2 2 2 4 4 2 2" xfId="5388"/>
    <cellStyle name="Currency 3 2 2 2 4 4 3" xfId="5389"/>
    <cellStyle name="Currency 3 2 2 2 4 4 3 2" xfId="5390"/>
    <cellStyle name="Currency 3 2 2 2 4 4 4" xfId="5391"/>
    <cellStyle name="Currency 3 2 2 2 4 4 4 2" xfId="5392"/>
    <cellStyle name="Currency 3 2 2 2 4 4 5" xfId="5393"/>
    <cellStyle name="Currency 3 2 2 2 4 4 6" xfId="5394"/>
    <cellStyle name="Currency 3 2 2 2 4 5" xfId="5395"/>
    <cellStyle name="Currency 3 2 2 2 4 5 2" xfId="5396"/>
    <cellStyle name="Currency 3 2 2 2 4 5 2 2" xfId="5397"/>
    <cellStyle name="Currency 3 2 2 2 4 5 3" xfId="5398"/>
    <cellStyle name="Currency 3 2 2 2 4 5 3 2" xfId="5399"/>
    <cellStyle name="Currency 3 2 2 2 4 5 4" xfId="5400"/>
    <cellStyle name="Currency 3 2 2 2 4 5 4 2" xfId="5401"/>
    <cellStyle name="Currency 3 2 2 2 4 5 5" xfId="5402"/>
    <cellStyle name="Currency 3 2 2 2 4 5 6" xfId="5403"/>
    <cellStyle name="Currency 3 2 2 2 4 6" xfId="5404"/>
    <cellStyle name="Currency 3 2 2 2 4 6 2" xfId="5405"/>
    <cellStyle name="Currency 3 2 2 2 4 6 2 2" xfId="5406"/>
    <cellStyle name="Currency 3 2 2 2 4 6 3" xfId="5407"/>
    <cellStyle name="Currency 3 2 2 2 4 6 3 2" xfId="5408"/>
    <cellStyle name="Currency 3 2 2 2 4 6 4" xfId="5409"/>
    <cellStyle name="Currency 3 2 2 2 4 6 4 2" xfId="5410"/>
    <cellStyle name="Currency 3 2 2 2 4 6 5" xfId="5411"/>
    <cellStyle name="Currency 3 2 2 2 4 6 6" xfId="5412"/>
    <cellStyle name="Currency 3 2 2 2 4 7" xfId="5413"/>
    <cellStyle name="Currency 3 2 2 2 4 7 2" xfId="5414"/>
    <cellStyle name="Currency 3 2 2 2 4 7 2 2" xfId="5415"/>
    <cellStyle name="Currency 3 2 2 2 4 7 3" xfId="5416"/>
    <cellStyle name="Currency 3 2 2 2 4 7 3 2" xfId="5417"/>
    <cellStyle name="Currency 3 2 2 2 4 7 4" xfId="5418"/>
    <cellStyle name="Currency 3 2 2 2 4 7 5" xfId="5419"/>
    <cellStyle name="Currency 3 2 2 2 4 8" xfId="5420"/>
    <cellStyle name="Currency 3 2 2 2 4 8 2" xfId="5421"/>
    <cellStyle name="Currency 3 2 2 2 4 9" xfId="5422"/>
    <cellStyle name="Currency 3 2 2 2 4 9 2" xfId="5423"/>
    <cellStyle name="Currency 3 2 2 2 5" xfId="5424"/>
    <cellStyle name="Currency 3 2 2 2 5 10" xfId="5425"/>
    <cellStyle name="Currency 3 2 2 2 5 11" xfId="5426"/>
    <cellStyle name="Currency 3 2 2 2 5 2" xfId="5427"/>
    <cellStyle name="Currency 3 2 2 2 5 2 2" xfId="5428"/>
    <cellStyle name="Currency 3 2 2 2 5 2 2 2" xfId="5429"/>
    <cellStyle name="Currency 3 2 2 2 5 2 3" xfId="5430"/>
    <cellStyle name="Currency 3 2 2 2 5 2 3 2" xfId="5431"/>
    <cellStyle name="Currency 3 2 2 2 5 2 4" xfId="5432"/>
    <cellStyle name="Currency 3 2 2 2 5 2 4 2" xfId="5433"/>
    <cellStyle name="Currency 3 2 2 2 5 2 5" xfId="5434"/>
    <cellStyle name="Currency 3 2 2 2 5 2 6" xfId="5435"/>
    <cellStyle name="Currency 3 2 2 2 5 3" xfId="5436"/>
    <cellStyle name="Currency 3 2 2 2 5 3 2" xfId="5437"/>
    <cellStyle name="Currency 3 2 2 2 5 3 2 2" xfId="5438"/>
    <cellStyle name="Currency 3 2 2 2 5 3 3" xfId="5439"/>
    <cellStyle name="Currency 3 2 2 2 5 3 3 2" xfId="5440"/>
    <cellStyle name="Currency 3 2 2 2 5 3 4" xfId="5441"/>
    <cellStyle name="Currency 3 2 2 2 5 3 4 2" xfId="5442"/>
    <cellStyle name="Currency 3 2 2 2 5 3 5" xfId="5443"/>
    <cellStyle name="Currency 3 2 2 2 5 3 6" xfId="5444"/>
    <cellStyle name="Currency 3 2 2 2 5 4" xfId="5445"/>
    <cellStyle name="Currency 3 2 2 2 5 4 2" xfId="5446"/>
    <cellStyle name="Currency 3 2 2 2 5 4 2 2" xfId="5447"/>
    <cellStyle name="Currency 3 2 2 2 5 4 3" xfId="5448"/>
    <cellStyle name="Currency 3 2 2 2 5 4 3 2" xfId="5449"/>
    <cellStyle name="Currency 3 2 2 2 5 4 4" xfId="5450"/>
    <cellStyle name="Currency 3 2 2 2 5 4 4 2" xfId="5451"/>
    <cellStyle name="Currency 3 2 2 2 5 4 5" xfId="5452"/>
    <cellStyle name="Currency 3 2 2 2 5 4 6" xfId="5453"/>
    <cellStyle name="Currency 3 2 2 2 5 5" xfId="5454"/>
    <cellStyle name="Currency 3 2 2 2 5 5 2" xfId="5455"/>
    <cellStyle name="Currency 3 2 2 2 5 5 2 2" xfId="5456"/>
    <cellStyle name="Currency 3 2 2 2 5 5 3" xfId="5457"/>
    <cellStyle name="Currency 3 2 2 2 5 5 3 2" xfId="5458"/>
    <cellStyle name="Currency 3 2 2 2 5 5 4" xfId="5459"/>
    <cellStyle name="Currency 3 2 2 2 5 5 4 2" xfId="5460"/>
    <cellStyle name="Currency 3 2 2 2 5 5 5" xfId="5461"/>
    <cellStyle name="Currency 3 2 2 2 5 5 6" xfId="5462"/>
    <cellStyle name="Currency 3 2 2 2 5 6" xfId="5463"/>
    <cellStyle name="Currency 3 2 2 2 5 6 2" xfId="5464"/>
    <cellStyle name="Currency 3 2 2 2 5 6 2 2" xfId="5465"/>
    <cellStyle name="Currency 3 2 2 2 5 6 3" xfId="5466"/>
    <cellStyle name="Currency 3 2 2 2 5 6 3 2" xfId="5467"/>
    <cellStyle name="Currency 3 2 2 2 5 6 4" xfId="5468"/>
    <cellStyle name="Currency 3 2 2 2 5 6 5" xfId="5469"/>
    <cellStyle name="Currency 3 2 2 2 5 7" xfId="5470"/>
    <cellStyle name="Currency 3 2 2 2 5 7 2" xfId="5471"/>
    <cellStyle name="Currency 3 2 2 2 5 8" xfId="5472"/>
    <cellStyle name="Currency 3 2 2 2 5 8 2" xfId="5473"/>
    <cellStyle name="Currency 3 2 2 2 5 9" xfId="5474"/>
    <cellStyle name="Currency 3 2 2 2 5 9 2" xfId="5475"/>
    <cellStyle name="Currency 3 2 2 2 6" xfId="5476"/>
    <cellStyle name="Currency 3 2 2 2 6 10" xfId="5477"/>
    <cellStyle name="Currency 3 2 2 2 6 2" xfId="5478"/>
    <cellStyle name="Currency 3 2 2 2 6 2 2" xfId="5479"/>
    <cellStyle name="Currency 3 2 2 2 6 2 2 2" xfId="5480"/>
    <cellStyle name="Currency 3 2 2 2 6 2 3" xfId="5481"/>
    <cellStyle name="Currency 3 2 2 2 6 2 3 2" xfId="5482"/>
    <cellStyle name="Currency 3 2 2 2 6 2 4" xfId="5483"/>
    <cellStyle name="Currency 3 2 2 2 6 2 4 2" xfId="5484"/>
    <cellStyle name="Currency 3 2 2 2 6 2 5" xfId="5485"/>
    <cellStyle name="Currency 3 2 2 2 6 2 6" xfId="5486"/>
    <cellStyle name="Currency 3 2 2 2 6 3" xfId="5487"/>
    <cellStyle name="Currency 3 2 2 2 6 3 2" xfId="5488"/>
    <cellStyle name="Currency 3 2 2 2 6 3 2 2" xfId="5489"/>
    <cellStyle name="Currency 3 2 2 2 6 3 3" xfId="5490"/>
    <cellStyle name="Currency 3 2 2 2 6 3 3 2" xfId="5491"/>
    <cellStyle name="Currency 3 2 2 2 6 3 4" xfId="5492"/>
    <cellStyle name="Currency 3 2 2 2 6 3 4 2" xfId="5493"/>
    <cellStyle name="Currency 3 2 2 2 6 3 5" xfId="5494"/>
    <cellStyle name="Currency 3 2 2 2 6 3 6" xfId="5495"/>
    <cellStyle name="Currency 3 2 2 2 6 4" xfId="5496"/>
    <cellStyle name="Currency 3 2 2 2 6 4 2" xfId="5497"/>
    <cellStyle name="Currency 3 2 2 2 6 4 2 2" xfId="5498"/>
    <cellStyle name="Currency 3 2 2 2 6 4 3" xfId="5499"/>
    <cellStyle name="Currency 3 2 2 2 6 4 3 2" xfId="5500"/>
    <cellStyle name="Currency 3 2 2 2 6 4 4" xfId="5501"/>
    <cellStyle name="Currency 3 2 2 2 6 4 4 2" xfId="5502"/>
    <cellStyle name="Currency 3 2 2 2 6 4 5" xfId="5503"/>
    <cellStyle name="Currency 3 2 2 2 6 4 6" xfId="5504"/>
    <cellStyle name="Currency 3 2 2 2 6 5" xfId="5505"/>
    <cellStyle name="Currency 3 2 2 2 6 5 2" xfId="5506"/>
    <cellStyle name="Currency 3 2 2 2 6 5 2 2" xfId="5507"/>
    <cellStyle name="Currency 3 2 2 2 6 5 3" xfId="5508"/>
    <cellStyle name="Currency 3 2 2 2 6 5 3 2" xfId="5509"/>
    <cellStyle name="Currency 3 2 2 2 6 5 4" xfId="5510"/>
    <cellStyle name="Currency 3 2 2 2 6 5 5" xfId="5511"/>
    <cellStyle name="Currency 3 2 2 2 6 6" xfId="5512"/>
    <cellStyle name="Currency 3 2 2 2 6 6 2" xfId="5513"/>
    <cellStyle name="Currency 3 2 2 2 6 7" xfId="5514"/>
    <cellStyle name="Currency 3 2 2 2 6 7 2" xfId="5515"/>
    <cellStyle name="Currency 3 2 2 2 6 8" xfId="5516"/>
    <cellStyle name="Currency 3 2 2 2 6 8 2" xfId="5517"/>
    <cellStyle name="Currency 3 2 2 2 6 9" xfId="5518"/>
    <cellStyle name="Currency 3 2 2 2 7" xfId="5519"/>
    <cellStyle name="Currency 3 2 2 2 7 10" xfId="5520"/>
    <cellStyle name="Currency 3 2 2 2 7 2" xfId="5521"/>
    <cellStyle name="Currency 3 2 2 2 7 2 2" xfId="5522"/>
    <cellStyle name="Currency 3 2 2 2 7 2 2 2" xfId="5523"/>
    <cellStyle name="Currency 3 2 2 2 7 2 3" xfId="5524"/>
    <cellStyle name="Currency 3 2 2 2 7 2 3 2" xfId="5525"/>
    <cellStyle name="Currency 3 2 2 2 7 2 4" xfId="5526"/>
    <cellStyle name="Currency 3 2 2 2 7 2 4 2" xfId="5527"/>
    <cellStyle name="Currency 3 2 2 2 7 2 5" xfId="5528"/>
    <cellStyle name="Currency 3 2 2 2 7 2 6" xfId="5529"/>
    <cellStyle name="Currency 3 2 2 2 7 3" xfId="5530"/>
    <cellStyle name="Currency 3 2 2 2 7 3 2" xfId="5531"/>
    <cellStyle name="Currency 3 2 2 2 7 3 2 2" xfId="5532"/>
    <cellStyle name="Currency 3 2 2 2 7 3 3" xfId="5533"/>
    <cellStyle name="Currency 3 2 2 2 7 3 3 2" xfId="5534"/>
    <cellStyle name="Currency 3 2 2 2 7 3 4" xfId="5535"/>
    <cellStyle name="Currency 3 2 2 2 7 3 4 2" xfId="5536"/>
    <cellStyle name="Currency 3 2 2 2 7 3 5" xfId="5537"/>
    <cellStyle name="Currency 3 2 2 2 7 3 6" xfId="5538"/>
    <cellStyle name="Currency 3 2 2 2 7 4" xfId="5539"/>
    <cellStyle name="Currency 3 2 2 2 7 4 2" xfId="5540"/>
    <cellStyle name="Currency 3 2 2 2 7 4 2 2" xfId="5541"/>
    <cellStyle name="Currency 3 2 2 2 7 4 3" xfId="5542"/>
    <cellStyle name="Currency 3 2 2 2 7 4 3 2" xfId="5543"/>
    <cellStyle name="Currency 3 2 2 2 7 4 4" xfId="5544"/>
    <cellStyle name="Currency 3 2 2 2 7 4 4 2" xfId="5545"/>
    <cellStyle name="Currency 3 2 2 2 7 4 5" xfId="5546"/>
    <cellStyle name="Currency 3 2 2 2 7 4 6" xfId="5547"/>
    <cellStyle name="Currency 3 2 2 2 7 5" xfId="5548"/>
    <cellStyle name="Currency 3 2 2 2 7 5 2" xfId="5549"/>
    <cellStyle name="Currency 3 2 2 2 7 5 2 2" xfId="5550"/>
    <cellStyle name="Currency 3 2 2 2 7 5 3" xfId="5551"/>
    <cellStyle name="Currency 3 2 2 2 7 5 3 2" xfId="5552"/>
    <cellStyle name="Currency 3 2 2 2 7 5 4" xfId="5553"/>
    <cellStyle name="Currency 3 2 2 2 7 5 5" xfId="5554"/>
    <cellStyle name="Currency 3 2 2 2 7 6" xfId="5555"/>
    <cellStyle name="Currency 3 2 2 2 7 6 2" xfId="5556"/>
    <cellStyle name="Currency 3 2 2 2 7 7" xfId="5557"/>
    <cellStyle name="Currency 3 2 2 2 7 7 2" xfId="5558"/>
    <cellStyle name="Currency 3 2 2 2 7 8" xfId="5559"/>
    <cellStyle name="Currency 3 2 2 2 7 8 2" xfId="5560"/>
    <cellStyle name="Currency 3 2 2 2 7 9" xfId="5561"/>
    <cellStyle name="Currency 3 2 2 2 8" xfId="5562"/>
    <cellStyle name="Currency 3 2 2 2 8 2" xfId="5563"/>
    <cellStyle name="Currency 3 2 2 2 8 2 2" xfId="5564"/>
    <cellStyle name="Currency 3 2 2 2 8 3" xfId="5565"/>
    <cellStyle name="Currency 3 2 2 2 8 3 2" xfId="5566"/>
    <cellStyle name="Currency 3 2 2 2 8 4" xfId="5567"/>
    <cellStyle name="Currency 3 2 2 2 8 4 2" xfId="5568"/>
    <cellStyle name="Currency 3 2 2 2 8 5" xfId="5569"/>
    <cellStyle name="Currency 3 2 2 2 8 6" xfId="5570"/>
    <cellStyle name="Currency 3 2 2 2 9" xfId="5571"/>
    <cellStyle name="Currency 3 2 2 2 9 2" xfId="5572"/>
    <cellStyle name="Currency 3 2 2 2 9 2 2" xfId="5573"/>
    <cellStyle name="Currency 3 2 2 2 9 3" xfId="5574"/>
    <cellStyle name="Currency 3 2 2 2 9 3 2" xfId="5575"/>
    <cellStyle name="Currency 3 2 2 2 9 4" xfId="5576"/>
    <cellStyle name="Currency 3 2 2 2 9 4 2" xfId="5577"/>
    <cellStyle name="Currency 3 2 2 2 9 5" xfId="5578"/>
    <cellStyle name="Currency 3 2 2 2 9 6" xfId="5579"/>
    <cellStyle name="Currency 3 2 2 3" xfId="5580"/>
    <cellStyle name="Currency 3 2 2 3 10" xfId="5581"/>
    <cellStyle name="Currency 3 2 2 3 10 2" xfId="5582"/>
    <cellStyle name="Currency 3 2 2 3 11" xfId="5583"/>
    <cellStyle name="Currency 3 2 2 3 11 2" xfId="5584"/>
    <cellStyle name="Currency 3 2 2 3 12" xfId="5585"/>
    <cellStyle name="Currency 3 2 2 3 13" xfId="5586"/>
    <cellStyle name="Currency 3 2 2 3 2" xfId="5587"/>
    <cellStyle name="Currency 3 2 2 3 2 10" xfId="5588"/>
    <cellStyle name="Currency 3 2 2 3 2 11" xfId="5589"/>
    <cellStyle name="Currency 3 2 2 3 2 2" xfId="5590"/>
    <cellStyle name="Currency 3 2 2 3 2 2 2" xfId="5591"/>
    <cellStyle name="Currency 3 2 2 3 2 2 2 2" xfId="5592"/>
    <cellStyle name="Currency 3 2 2 3 2 2 3" xfId="5593"/>
    <cellStyle name="Currency 3 2 2 3 2 2 3 2" xfId="5594"/>
    <cellStyle name="Currency 3 2 2 3 2 2 4" xfId="5595"/>
    <cellStyle name="Currency 3 2 2 3 2 2 4 2" xfId="5596"/>
    <cellStyle name="Currency 3 2 2 3 2 2 5" xfId="5597"/>
    <cellStyle name="Currency 3 2 2 3 2 2 6" xfId="5598"/>
    <cellStyle name="Currency 3 2 2 3 2 3" xfId="5599"/>
    <cellStyle name="Currency 3 2 2 3 2 3 2" xfId="5600"/>
    <cellStyle name="Currency 3 2 2 3 2 3 2 2" xfId="5601"/>
    <cellStyle name="Currency 3 2 2 3 2 3 3" xfId="5602"/>
    <cellStyle name="Currency 3 2 2 3 2 3 3 2" xfId="5603"/>
    <cellStyle name="Currency 3 2 2 3 2 3 4" xfId="5604"/>
    <cellStyle name="Currency 3 2 2 3 2 3 4 2" xfId="5605"/>
    <cellStyle name="Currency 3 2 2 3 2 3 5" xfId="5606"/>
    <cellStyle name="Currency 3 2 2 3 2 3 6" xfId="5607"/>
    <cellStyle name="Currency 3 2 2 3 2 4" xfId="5608"/>
    <cellStyle name="Currency 3 2 2 3 2 4 2" xfId="5609"/>
    <cellStyle name="Currency 3 2 2 3 2 4 2 2" xfId="5610"/>
    <cellStyle name="Currency 3 2 2 3 2 4 3" xfId="5611"/>
    <cellStyle name="Currency 3 2 2 3 2 4 3 2" xfId="5612"/>
    <cellStyle name="Currency 3 2 2 3 2 4 4" xfId="5613"/>
    <cellStyle name="Currency 3 2 2 3 2 4 4 2" xfId="5614"/>
    <cellStyle name="Currency 3 2 2 3 2 4 5" xfId="5615"/>
    <cellStyle name="Currency 3 2 2 3 2 4 6" xfId="5616"/>
    <cellStyle name="Currency 3 2 2 3 2 5" xfId="5617"/>
    <cellStyle name="Currency 3 2 2 3 2 5 2" xfId="5618"/>
    <cellStyle name="Currency 3 2 2 3 2 5 2 2" xfId="5619"/>
    <cellStyle name="Currency 3 2 2 3 2 5 3" xfId="5620"/>
    <cellStyle name="Currency 3 2 2 3 2 5 3 2" xfId="5621"/>
    <cellStyle name="Currency 3 2 2 3 2 5 4" xfId="5622"/>
    <cellStyle name="Currency 3 2 2 3 2 5 4 2" xfId="5623"/>
    <cellStyle name="Currency 3 2 2 3 2 5 5" xfId="5624"/>
    <cellStyle name="Currency 3 2 2 3 2 5 6" xfId="5625"/>
    <cellStyle name="Currency 3 2 2 3 2 6" xfId="5626"/>
    <cellStyle name="Currency 3 2 2 3 2 6 2" xfId="5627"/>
    <cellStyle name="Currency 3 2 2 3 2 6 2 2" xfId="5628"/>
    <cellStyle name="Currency 3 2 2 3 2 6 3" xfId="5629"/>
    <cellStyle name="Currency 3 2 2 3 2 6 3 2" xfId="5630"/>
    <cellStyle name="Currency 3 2 2 3 2 6 4" xfId="5631"/>
    <cellStyle name="Currency 3 2 2 3 2 6 5" xfId="5632"/>
    <cellStyle name="Currency 3 2 2 3 2 7" xfId="5633"/>
    <cellStyle name="Currency 3 2 2 3 2 7 2" xfId="5634"/>
    <cellStyle name="Currency 3 2 2 3 2 8" xfId="5635"/>
    <cellStyle name="Currency 3 2 2 3 2 8 2" xfId="5636"/>
    <cellStyle name="Currency 3 2 2 3 2 9" xfId="5637"/>
    <cellStyle name="Currency 3 2 2 3 2 9 2" xfId="5638"/>
    <cellStyle name="Currency 3 2 2 3 3" xfId="5639"/>
    <cellStyle name="Currency 3 2 2 3 3 10" xfId="5640"/>
    <cellStyle name="Currency 3 2 2 3 3 2" xfId="5641"/>
    <cellStyle name="Currency 3 2 2 3 3 2 2" xfId="5642"/>
    <cellStyle name="Currency 3 2 2 3 3 2 2 2" xfId="5643"/>
    <cellStyle name="Currency 3 2 2 3 3 2 3" xfId="5644"/>
    <cellStyle name="Currency 3 2 2 3 3 2 3 2" xfId="5645"/>
    <cellStyle name="Currency 3 2 2 3 3 2 4" xfId="5646"/>
    <cellStyle name="Currency 3 2 2 3 3 2 4 2" xfId="5647"/>
    <cellStyle name="Currency 3 2 2 3 3 2 5" xfId="5648"/>
    <cellStyle name="Currency 3 2 2 3 3 2 6" xfId="5649"/>
    <cellStyle name="Currency 3 2 2 3 3 3" xfId="5650"/>
    <cellStyle name="Currency 3 2 2 3 3 3 2" xfId="5651"/>
    <cellStyle name="Currency 3 2 2 3 3 3 2 2" xfId="5652"/>
    <cellStyle name="Currency 3 2 2 3 3 3 3" xfId="5653"/>
    <cellStyle name="Currency 3 2 2 3 3 3 3 2" xfId="5654"/>
    <cellStyle name="Currency 3 2 2 3 3 3 4" xfId="5655"/>
    <cellStyle name="Currency 3 2 2 3 3 3 4 2" xfId="5656"/>
    <cellStyle name="Currency 3 2 2 3 3 3 5" xfId="5657"/>
    <cellStyle name="Currency 3 2 2 3 3 3 6" xfId="5658"/>
    <cellStyle name="Currency 3 2 2 3 3 4" xfId="5659"/>
    <cellStyle name="Currency 3 2 2 3 3 4 2" xfId="5660"/>
    <cellStyle name="Currency 3 2 2 3 3 4 2 2" xfId="5661"/>
    <cellStyle name="Currency 3 2 2 3 3 4 3" xfId="5662"/>
    <cellStyle name="Currency 3 2 2 3 3 4 3 2" xfId="5663"/>
    <cellStyle name="Currency 3 2 2 3 3 4 4" xfId="5664"/>
    <cellStyle name="Currency 3 2 2 3 3 4 4 2" xfId="5665"/>
    <cellStyle name="Currency 3 2 2 3 3 4 5" xfId="5666"/>
    <cellStyle name="Currency 3 2 2 3 3 4 6" xfId="5667"/>
    <cellStyle name="Currency 3 2 2 3 3 5" xfId="5668"/>
    <cellStyle name="Currency 3 2 2 3 3 5 2" xfId="5669"/>
    <cellStyle name="Currency 3 2 2 3 3 5 2 2" xfId="5670"/>
    <cellStyle name="Currency 3 2 2 3 3 5 3" xfId="5671"/>
    <cellStyle name="Currency 3 2 2 3 3 5 3 2" xfId="5672"/>
    <cellStyle name="Currency 3 2 2 3 3 5 4" xfId="5673"/>
    <cellStyle name="Currency 3 2 2 3 3 5 5" xfId="5674"/>
    <cellStyle name="Currency 3 2 2 3 3 6" xfId="5675"/>
    <cellStyle name="Currency 3 2 2 3 3 6 2" xfId="5676"/>
    <cellStyle name="Currency 3 2 2 3 3 7" xfId="5677"/>
    <cellStyle name="Currency 3 2 2 3 3 7 2" xfId="5678"/>
    <cellStyle name="Currency 3 2 2 3 3 8" xfId="5679"/>
    <cellStyle name="Currency 3 2 2 3 3 8 2" xfId="5680"/>
    <cellStyle name="Currency 3 2 2 3 3 9" xfId="5681"/>
    <cellStyle name="Currency 3 2 2 3 4" xfId="5682"/>
    <cellStyle name="Currency 3 2 2 3 4 10" xfId="5683"/>
    <cellStyle name="Currency 3 2 2 3 4 2" xfId="5684"/>
    <cellStyle name="Currency 3 2 2 3 4 2 2" xfId="5685"/>
    <cellStyle name="Currency 3 2 2 3 4 2 2 2" xfId="5686"/>
    <cellStyle name="Currency 3 2 2 3 4 2 3" xfId="5687"/>
    <cellStyle name="Currency 3 2 2 3 4 2 3 2" xfId="5688"/>
    <cellStyle name="Currency 3 2 2 3 4 2 4" xfId="5689"/>
    <cellStyle name="Currency 3 2 2 3 4 2 4 2" xfId="5690"/>
    <cellStyle name="Currency 3 2 2 3 4 2 5" xfId="5691"/>
    <cellStyle name="Currency 3 2 2 3 4 2 6" xfId="5692"/>
    <cellStyle name="Currency 3 2 2 3 4 3" xfId="5693"/>
    <cellStyle name="Currency 3 2 2 3 4 3 2" xfId="5694"/>
    <cellStyle name="Currency 3 2 2 3 4 3 2 2" xfId="5695"/>
    <cellStyle name="Currency 3 2 2 3 4 3 3" xfId="5696"/>
    <cellStyle name="Currency 3 2 2 3 4 3 3 2" xfId="5697"/>
    <cellStyle name="Currency 3 2 2 3 4 3 4" xfId="5698"/>
    <cellStyle name="Currency 3 2 2 3 4 3 4 2" xfId="5699"/>
    <cellStyle name="Currency 3 2 2 3 4 3 5" xfId="5700"/>
    <cellStyle name="Currency 3 2 2 3 4 3 6" xfId="5701"/>
    <cellStyle name="Currency 3 2 2 3 4 4" xfId="5702"/>
    <cellStyle name="Currency 3 2 2 3 4 4 2" xfId="5703"/>
    <cellStyle name="Currency 3 2 2 3 4 4 2 2" xfId="5704"/>
    <cellStyle name="Currency 3 2 2 3 4 4 3" xfId="5705"/>
    <cellStyle name="Currency 3 2 2 3 4 4 3 2" xfId="5706"/>
    <cellStyle name="Currency 3 2 2 3 4 4 4" xfId="5707"/>
    <cellStyle name="Currency 3 2 2 3 4 4 4 2" xfId="5708"/>
    <cellStyle name="Currency 3 2 2 3 4 4 5" xfId="5709"/>
    <cellStyle name="Currency 3 2 2 3 4 4 6" xfId="5710"/>
    <cellStyle name="Currency 3 2 2 3 4 5" xfId="5711"/>
    <cellStyle name="Currency 3 2 2 3 4 5 2" xfId="5712"/>
    <cellStyle name="Currency 3 2 2 3 4 5 2 2" xfId="5713"/>
    <cellStyle name="Currency 3 2 2 3 4 5 3" xfId="5714"/>
    <cellStyle name="Currency 3 2 2 3 4 5 3 2" xfId="5715"/>
    <cellStyle name="Currency 3 2 2 3 4 5 4" xfId="5716"/>
    <cellStyle name="Currency 3 2 2 3 4 5 5" xfId="5717"/>
    <cellStyle name="Currency 3 2 2 3 4 6" xfId="5718"/>
    <cellStyle name="Currency 3 2 2 3 4 6 2" xfId="5719"/>
    <cellStyle name="Currency 3 2 2 3 4 7" xfId="5720"/>
    <cellStyle name="Currency 3 2 2 3 4 7 2" xfId="5721"/>
    <cellStyle name="Currency 3 2 2 3 4 8" xfId="5722"/>
    <cellStyle name="Currency 3 2 2 3 4 8 2" xfId="5723"/>
    <cellStyle name="Currency 3 2 2 3 4 9" xfId="5724"/>
    <cellStyle name="Currency 3 2 2 3 5" xfId="5725"/>
    <cellStyle name="Currency 3 2 2 3 5 2" xfId="5726"/>
    <cellStyle name="Currency 3 2 2 3 5 2 2" xfId="5727"/>
    <cellStyle name="Currency 3 2 2 3 5 3" xfId="5728"/>
    <cellStyle name="Currency 3 2 2 3 5 3 2" xfId="5729"/>
    <cellStyle name="Currency 3 2 2 3 5 4" xfId="5730"/>
    <cellStyle name="Currency 3 2 2 3 5 4 2" xfId="5731"/>
    <cellStyle name="Currency 3 2 2 3 5 5" xfId="5732"/>
    <cellStyle name="Currency 3 2 2 3 5 6" xfId="5733"/>
    <cellStyle name="Currency 3 2 2 3 6" xfId="5734"/>
    <cellStyle name="Currency 3 2 2 3 6 2" xfId="5735"/>
    <cellStyle name="Currency 3 2 2 3 6 2 2" xfId="5736"/>
    <cellStyle name="Currency 3 2 2 3 6 3" xfId="5737"/>
    <cellStyle name="Currency 3 2 2 3 6 3 2" xfId="5738"/>
    <cellStyle name="Currency 3 2 2 3 6 4" xfId="5739"/>
    <cellStyle name="Currency 3 2 2 3 6 4 2" xfId="5740"/>
    <cellStyle name="Currency 3 2 2 3 6 5" xfId="5741"/>
    <cellStyle name="Currency 3 2 2 3 6 6" xfId="5742"/>
    <cellStyle name="Currency 3 2 2 3 7" xfId="5743"/>
    <cellStyle name="Currency 3 2 2 3 7 2" xfId="5744"/>
    <cellStyle name="Currency 3 2 2 3 7 2 2" xfId="5745"/>
    <cellStyle name="Currency 3 2 2 3 7 3" xfId="5746"/>
    <cellStyle name="Currency 3 2 2 3 7 3 2" xfId="5747"/>
    <cellStyle name="Currency 3 2 2 3 7 4" xfId="5748"/>
    <cellStyle name="Currency 3 2 2 3 7 4 2" xfId="5749"/>
    <cellStyle name="Currency 3 2 2 3 7 5" xfId="5750"/>
    <cellStyle name="Currency 3 2 2 3 7 6" xfId="5751"/>
    <cellStyle name="Currency 3 2 2 3 8" xfId="5752"/>
    <cellStyle name="Currency 3 2 2 3 8 2" xfId="5753"/>
    <cellStyle name="Currency 3 2 2 3 8 2 2" xfId="5754"/>
    <cellStyle name="Currency 3 2 2 3 8 3" xfId="5755"/>
    <cellStyle name="Currency 3 2 2 3 8 3 2" xfId="5756"/>
    <cellStyle name="Currency 3 2 2 3 8 4" xfId="5757"/>
    <cellStyle name="Currency 3 2 2 3 8 5" xfId="5758"/>
    <cellStyle name="Currency 3 2 2 3 9" xfId="5759"/>
    <cellStyle name="Currency 3 2 2 3 9 2" xfId="5760"/>
    <cellStyle name="Currency 3 2 2 4" xfId="5761"/>
    <cellStyle name="Currency 3 2 2 4 10" xfId="5762"/>
    <cellStyle name="Currency 3 2 2 4 10 2" xfId="5763"/>
    <cellStyle name="Currency 3 2 2 4 11" xfId="5764"/>
    <cellStyle name="Currency 3 2 2 4 11 2" xfId="5765"/>
    <cellStyle name="Currency 3 2 2 4 12" xfId="5766"/>
    <cellStyle name="Currency 3 2 2 4 13" xfId="5767"/>
    <cellStyle name="Currency 3 2 2 4 2" xfId="5768"/>
    <cellStyle name="Currency 3 2 2 4 2 10" xfId="5769"/>
    <cellStyle name="Currency 3 2 2 4 2 11" xfId="5770"/>
    <cellStyle name="Currency 3 2 2 4 2 2" xfId="5771"/>
    <cellStyle name="Currency 3 2 2 4 2 2 2" xfId="5772"/>
    <cellStyle name="Currency 3 2 2 4 2 2 2 2" xfId="5773"/>
    <cellStyle name="Currency 3 2 2 4 2 2 3" xfId="5774"/>
    <cellStyle name="Currency 3 2 2 4 2 2 3 2" xfId="5775"/>
    <cellStyle name="Currency 3 2 2 4 2 2 4" xfId="5776"/>
    <cellStyle name="Currency 3 2 2 4 2 2 4 2" xfId="5777"/>
    <cellStyle name="Currency 3 2 2 4 2 2 5" xfId="5778"/>
    <cellStyle name="Currency 3 2 2 4 2 2 6" xfId="5779"/>
    <cellStyle name="Currency 3 2 2 4 2 3" xfId="5780"/>
    <cellStyle name="Currency 3 2 2 4 2 3 2" xfId="5781"/>
    <cellStyle name="Currency 3 2 2 4 2 3 2 2" xfId="5782"/>
    <cellStyle name="Currency 3 2 2 4 2 3 3" xfId="5783"/>
    <cellStyle name="Currency 3 2 2 4 2 3 3 2" xfId="5784"/>
    <cellStyle name="Currency 3 2 2 4 2 3 4" xfId="5785"/>
    <cellStyle name="Currency 3 2 2 4 2 3 4 2" xfId="5786"/>
    <cellStyle name="Currency 3 2 2 4 2 3 5" xfId="5787"/>
    <cellStyle name="Currency 3 2 2 4 2 3 6" xfId="5788"/>
    <cellStyle name="Currency 3 2 2 4 2 4" xfId="5789"/>
    <cellStyle name="Currency 3 2 2 4 2 4 2" xfId="5790"/>
    <cellStyle name="Currency 3 2 2 4 2 4 2 2" xfId="5791"/>
    <cellStyle name="Currency 3 2 2 4 2 4 3" xfId="5792"/>
    <cellStyle name="Currency 3 2 2 4 2 4 3 2" xfId="5793"/>
    <cellStyle name="Currency 3 2 2 4 2 4 4" xfId="5794"/>
    <cellStyle name="Currency 3 2 2 4 2 4 4 2" xfId="5795"/>
    <cellStyle name="Currency 3 2 2 4 2 4 5" xfId="5796"/>
    <cellStyle name="Currency 3 2 2 4 2 4 6" xfId="5797"/>
    <cellStyle name="Currency 3 2 2 4 2 5" xfId="5798"/>
    <cellStyle name="Currency 3 2 2 4 2 5 2" xfId="5799"/>
    <cellStyle name="Currency 3 2 2 4 2 5 2 2" xfId="5800"/>
    <cellStyle name="Currency 3 2 2 4 2 5 3" xfId="5801"/>
    <cellStyle name="Currency 3 2 2 4 2 5 3 2" xfId="5802"/>
    <cellStyle name="Currency 3 2 2 4 2 5 4" xfId="5803"/>
    <cellStyle name="Currency 3 2 2 4 2 5 4 2" xfId="5804"/>
    <cellStyle name="Currency 3 2 2 4 2 5 5" xfId="5805"/>
    <cellStyle name="Currency 3 2 2 4 2 5 6" xfId="5806"/>
    <cellStyle name="Currency 3 2 2 4 2 6" xfId="5807"/>
    <cellStyle name="Currency 3 2 2 4 2 6 2" xfId="5808"/>
    <cellStyle name="Currency 3 2 2 4 2 6 2 2" xfId="5809"/>
    <cellStyle name="Currency 3 2 2 4 2 6 3" xfId="5810"/>
    <cellStyle name="Currency 3 2 2 4 2 6 3 2" xfId="5811"/>
    <cellStyle name="Currency 3 2 2 4 2 6 4" xfId="5812"/>
    <cellStyle name="Currency 3 2 2 4 2 6 5" xfId="5813"/>
    <cellStyle name="Currency 3 2 2 4 2 7" xfId="5814"/>
    <cellStyle name="Currency 3 2 2 4 2 7 2" xfId="5815"/>
    <cellStyle name="Currency 3 2 2 4 2 8" xfId="5816"/>
    <cellStyle name="Currency 3 2 2 4 2 8 2" xfId="5817"/>
    <cellStyle name="Currency 3 2 2 4 2 9" xfId="5818"/>
    <cellStyle name="Currency 3 2 2 4 2 9 2" xfId="5819"/>
    <cellStyle name="Currency 3 2 2 4 3" xfId="5820"/>
    <cellStyle name="Currency 3 2 2 4 3 10" xfId="5821"/>
    <cellStyle name="Currency 3 2 2 4 3 2" xfId="5822"/>
    <cellStyle name="Currency 3 2 2 4 3 2 2" xfId="5823"/>
    <cellStyle name="Currency 3 2 2 4 3 2 2 2" xfId="5824"/>
    <cellStyle name="Currency 3 2 2 4 3 2 3" xfId="5825"/>
    <cellStyle name="Currency 3 2 2 4 3 2 3 2" xfId="5826"/>
    <cellStyle name="Currency 3 2 2 4 3 2 4" xfId="5827"/>
    <cellStyle name="Currency 3 2 2 4 3 2 4 2" xfId="5828"/>
    <cellStyle name="Currency 3 2 2 4 3 2 5" xfId="5829"/>
    <cellStyle name="Currency 3 2 2 4 3 2 6" xfId="5830"/>
    <cellStyle name="Currency 3 2 2 4 3 3" xfId="5831"/>
    <cellStyle name="Currency 3 2 2 4 3 3 2" xfId="5832"/>
    <cellStyle name="Currency 3 2 2 4 3 3 2 2" xfId="5833"/>
    <cellStyle name="Currency 3 2 2 4 3 3 3" xfId="5834"/>
    <cellStyle name="Currency 3 2 2 4 3 3 3 2" xfId="5835"/>
    <cellStyle name="Currency 3 2 2 4 3 3 4" xfId="5836"/>
    <cellStyle name="Currency 3 2 2 4 3 3 4 2" xfId="5837"/>
    <cellStyle name="Currency 3 2 2 4 3 3 5" xfId="5838"/>
    <cellStyle name="Currency 3 2 2 4 3 3 6" xfId="5839"/>
    <cellStyle name="Currency 3 2 2 4 3 4" xfId="5840"/>
    <cellStyle name="Currency 3 2 2 4 3 4 2" xfId="5841"/>
    <cellStyle name="Currency 3 2 2 4 3 4 2 2" xfId="5842"/>
    <cellStyle name="Currency 3 2 2 4 3 4 3" xfId="5843"/>
    <cellStyle name="Currency 3 2 2 4 3 4 3 2" xfId="5844"/>
    <cellStyle name="Currency 3 2 2 4 3 4 4" xfId="5845"/>
    <cellStyle name="Currency 3 2 2 4 3 4 4 2" xfId="5846"/>
    <cellStyle name="Currency 3 2 2 4 3 4 5" xfId="5847"/>
    <cellStyle name="Currency 3 2 2 4 3 4 6" xfId="5848"/>
    <cellStyle name="Currency 3 2 2 4 3 5" xfId="5849"/>
    <cellStyle name="Currency 3 2 2 4 3 5 2" xfId="5850"/>
    <cellStyle name="Currency 3 2 2 4 3 5 2 2" xfId="5851"/>
    <cellStyle name="Currency 3 2 2 4 3 5 3" xfId="5852"/>
    <cellStyle name="Currency 3 2 2 4 3 5 3 2" xfId="5853"/>
    <cellStyle name="Currency 3 2 2 4 3 5 4" xfId="5854"/>
    <cellStyle name="Currency 3 2 2 4 3 5 5" xfId="5855"/>
    <cellStyle name="Currency 3 2 2 4 3 6" xfId="5856"/>
    <cellStyle name="Currency 3 2 2 4 3 6 2" xfId="5857"/>
    <cellStyle name="Currency 3 2 2 4 3 7" xfId="5858"/>
    <cellStyle name="Currency 3 2 2 4 3 7 2" xfId="5859"/>
    <cellStyle name="Currency 3 2 2 4 3 8" xfId="5860"/>
    <cellStyle name="Currency 3 2 2 4 3 8 2" xfId="5861"/>
    <cellStyle name="Currency 3 2 2 4 3 9" xfId="5862"/>
    <cellStyle name="Currency 3 2 2 4 4" xfId="5863"/>
    <cellStyle name="Currency 3 2 2 4 4 10" xfId="5864"/>
    <cellStyle name="Currency 3 2 2 4 4 2" xfId="5865"/>
    <cellStyle name="Currency 3 2 2 4 4 2 2" xfId="5866"/>
    <cellStyle name="Currency 3 2 2 4 4 2 2 2" xfId="5867"/>
    <cellStyle name="Currency 3 2 2 4 4 2 3" xfId="5868"/>
    <cellStyle name="Currency 3 2 2 4 4 2 3 2" xfId="5869"/>
    <cellStyle name="Currency 3 2 2 4 4 2 4" xfId="5870"/>
    <cellStyle name="Currency 3 2 2 4 4 2 4 2" xfId="5871"/>
    <cellStyle name="Currency 3 2 2 4 4 2 5" xfId="5872"/>
    <cellStyle name="Currency 3 2 2 4 4 2 6" xfId="5873"/>
    <cellStyle name="Currency 3 2 2 4 4 3" xfId="5874"/>
    <cellStyle name="Currency 3 2 2 4 4 3 2" xfId="5875"/>
    <cellStyle name="Currency 3 2 2 4 4 3 2 2" xfId="5876"/>
    <cellStyle name="Currency 3 2 2 4 4 3 3" xfId="5877"/>
    <cellStyle name="Currency 3 2 2 4 4 3 3 2" xfId="5878"/>
    <cellStyle name="Currency 3 2 2 4 4 3 4" xfId="5879"/>
    <cellStyle name="Currency 3 2 2 4 4 3 4 2" xfId="5880"/>
    <cellStyle name="Currency 3 2 2 4 4 3 5" xfId="5881"/>
    <cellStyle name="Currency 3 2 2 4 4 3 6" xfId="5882"/>
    <cellStyle name="Currency 3 2 2 4 4 4" xfId="5883"/>
    <cellStyle name="Currency 3 2 2 4 4 4 2" xfId="5884"/>
    <cellStyle name="Currency 3 2 2 4 4 4 2 2" xfId="5885"/>
    <cellStyle name="Currency 3 2 2 4 4 4 3" xfId="5886"/>
    <cellStyle name="Currency 3 2 2 4 4 4 3 2" xfId="5887"/>
    <cellStyle name="Currency 3 2 2 4 4 4 4" xfId="5888"/>
    <cellStyle name="Currency 3 2 2 4 4 4 4 2" xfId="5889"/>
    <cellStyle name="Currency 3 2 2 4 4 4 5" xfId="5890"/>
    <cellStyle name="Currency 3 2 2 4 4 4 6" xfId="5891"/>
    <cellStyle name="Currency 3 2 2 4 4 5" xfId="5892"/>
    <cellStyle name="Currency 3 2 2 4 4 5 2" xfId="5893"/>
    <cellStyle name="Currency 3 2 2 4 4 5 2 2" xfId="5894"/>
    <cellStyle name="Currency 3 2 2 4 4 5 3" xfId="5895"/>
    <cellStyle name="Currency 3 2 2 4 4 5 3 2" xfId="5896"/>
    <cellStyle name="Currency 3 2 2 4 4 5 4" xfId="5897"/>
    <cellStyle name="Currency 3 2 2 4 4 5 5" xfId="5898"/>
    <cellStyle name="Currency 3 2 2 4 4 6" xfId="5899"/>
    <cellStyle name="Currency 3 2 2 4 4 6 2" xfId="5900"/>
    <cellStyle name="Currency 3 2 2 4 4 7" xfId="5901"/>
    <cellStyle name="Currency 3 2 2 4 4 7 2" xfId="5902"/>
    <cellStyle name="Currency 3 2 2 4 4 8" xfId="5903"/>
    <cellStyle name="Currency 3 2 2 4 4 8 2" xfId="5904"/>
    <cellStyle name="Currency 3 2 2 4 4 9" xfId="5905"/>
    <cellStyle name="Currency 3 2 2 4 5" xfId="5906"/>
    <cellStyle name="Currency 3 2 2 4 5 2" xfId="5907"/>
    <cellStyle name="Currency 3 2 2 4 5 2 2" xfId="5908"/>
    <cellStyle name="Currency 3 2 2 4 5 3" xfId="5909"/>
    <cellStyle name="Currency 3 2 2 4 5 3 2" xfId="5910"/>
    <cellStyle name="Currency 3 2 2 4 5 4" xfId="5911"/>
    <cellStyle name="Currency 3 2 2 4 5 4 2" xfId="5912"/>
    <cellStyle name="Currency 3 2 2 4 5 5" xfId="5913"/>
    <cellStyle name="Currency 3 2 2 4 5 6" xfId="5914"/>
    <cellStyle name="Currency 3 2 2 4 6" xfId="5915"/>
    <cellStyle name="Currency 3 2 2 4 6 2" xfId="5916"/>
    <cellStyle name="Currency 3 2 2 4 6 2 2" xfId="5917"/>
    <cellStyle name="Currency 3 2 2 4 6 3" xfId="5918"/>
    <cellStyle name="Currency 3 2 2 4 6 3 2" xfId="5919"/>
    <cellStyle name="Currency 3 2 2 4 6 4" xfId="5920"/>
    <cellStyle name="Currency 3 2 2 4 6 4 2" xfId="5921"/>
    <cellStyle name="Currency 3 2 2 4 6 5" xfId="5922"/>
    <cellStyle name="Currency 3 2 2 4 6 6" xfId="5923"/>
    <cellStyle name="Currency 3 2 2 4 7" xfId="5924"/>
    <cellStyle name="Currency 3 2 2 4 7 2" xfId="5925"/>
    <cellStyle name="Currency 3 2 2 4 7 2 2" xfId="5926"/>
    <cellStyle name="Currency 3 2 2 4 7 3" xfId="5927"/>
    <cellStyle name="Currency 3 2 2 4 7 3 2" xfId="5928"/>
    <cellStyle name="Currency 3 2 2 4 7 4" xfId="5929"/>
    <cellStyle name="Currency 3 2 2 4 7 4 2" xfId="5930"/>
    <cellStyle name="Currency 3 2 2 4 7 5" xfId="5931"/>
    <cellStyle name="Currency 3 2 2 4 7 6" xfId="5932"/>
    <cellStyle name="Currency 3 2 2 4 8" xfId="5933"/>
    <cellStyle name="Currency 3 2 2 4 8 2" xfId="5934"/>
    <cellStyle name="Currency 3 2 2 4 8 2 2" xfId="5935"/>
    <cellStyle name="Currency 3 2 2 4 8 3" xfId="5936"/>
    <cellStyle name="Currency 3 2 2 4 8 3 2" xfId="5937"/>
    <cellStyle name="Currency 3 2 2 4 8 4" xfId="5938"/>
    <cellStyle name="Currency 3 2 2 4 8 5" xfId="5939"/>
    <cellStyle name="Currency 3 2 2 4 9" xfId="5940"/>
    <cellStyle name="Currency 3 2 2 4 9 2" xfId="5941"/>
    <cellStyle name="Currency 3 2 2 5" xfId="5942"/>
    <cellStyle name="Currency 3 2 2 5 10" xfId="5943"/>
    <cellStyle name="Currency 3 2 2 5 10 2" xfId="5944"/>
    <cellStyle name="Currency 3 2 2 5 11" xfId="5945"/>
    <cellStyle name="Currency 3 2 2 5 12" xfId="5946"/>
    <cellStyle name="Currency 3 2 2 5 2" xfId="5947"/>
    <cellStyle name="Currency 3 2 2 5 2 10" xfId="5948"/>
    <cellStyle name="Currency 3 2 2 5 2 2" xfId="5949"/>
    <cellStyle name="Currency 3 2 2 5 2 2 2" xfId="5950"/>
    <cellStyle name="Currency 3 2 2 5 2 2 2 2" xfId="5951"/>
    <cellStyle name="Currency 3 2 2 5 2 2 3" xfId="5952"/>
    <cellStyle name="Currency 3 2 2 5 2 2 3 2" xfId="5953"/>
    <cellStyle name="Currency 3 2 2 5 2 2 4" xfId="5954"/>
    <cellStyle name="Currency 3 2 2 5 2 2 4 2" xfId="5955"/>
    <cellStyle name="Currency 3 2 2 5 2 2 5" xfId="5956"/>
    <cellStyle name="Currency 3 2 2 5 2 2 6" xfId="5957"/>
    <cellStyle name="Currency 3 2 2 5 2 3" xfId="5958"/>
    <cellStyle name="Currency 3 2 2 5 2 3 2" xfId="5959"/>
    <cellStyle name="Currency 3 2 2 5 2 3 2 2" xfId="5960"/>
    <cellStyle name="Currency 3 2 2 5 2 3 3" xfId="5961"/>
    <cellStyle name="Currency 3 2 2 5 2 3 3 2" xfId="5962"/>
    <cellStyle name="Currency 3 2 2 5 2 3 4" xfId="5963"/>
    <cellStyle name="Currency 3 2 2 5 2 3 4 2" xfId="5964"/>
    <cellStyle name="Currency 3 2 2 5 2 3 5" xfId="5965"/>
    <cellStyle name="Currency 3 2 2 5 2 3 6" xfId="5966"/>
    <cellStyle name="Currency 3 2 2 5 2 4" xfId="5967"/>
    <cellStyle name="Currency 3 2 2 5 2 4 2" xfId="5968"/>
    <cellStyle name="Currency 3 2 2 5 2 4 2 2" xfId="5969"/>
    <cellStyle name="Currency 3 2 2 5 2 4 3" xfId="5970"/>
    <cellStyle name="Currency 3 2 2 5 2 4 3 2" xfId="5971"/>
    <cellStyle name="Currency 3 2 2 5 2 4 4" xfId="5972"/>
    <cellStyle name="Currency 3 2 2 5 2 4 4 2" xfId="5973"/>
    <cellStyle name="Currency 3 2 2 5 2 4 5" xfId="5974"/>
    <cellStyle name="Currency 3 2 2 5 2 4 6" xfId="5975"/>
    <cellStyle name="Currency 3 2 2 5 2 5" xfId="5976"/>
    <cellStyle name="Currency 3 2 2 5 2 5 2" xfId="5977"/>
    <cellStyle name="Currency 3 2 2 5 2 5 2 2" xfId="5978"/>
    <cellStyle name="Currency 3 2 2 5 2 5 3" xfId="5979"/>
    <cellStyle name="Currency 3 2 2 5 2 5 3 2" xfId="5980"/>
    <cellStyle name="Currency 3 2 2 5 2 5 4" xfId="5981"/>
    <cellStyle name="Currency 3 2 2 5 2 5 5" xfId="5982"/>
    <cellStyle name="Currency 3 2 2 5 2 6" xfId="5983"/>
    <cellStyle name="Currency 3 2 2 5 2 6 2" xfId="5984"/>
    <cellStyle name="Currency 3 2 2 5 2 7" xfId="5985"/>
    <cellStyle name="Currency 3 2 2 5 2 7 2" xfId="5986"/>
    <cellStyle name="Currency 3 2 2 5 2 8" xfId="5987"/>
    <cellStyle name="Currency 3 2 2 5 2 8 2" xfId="5988"/>
    <cellStyle name="Currency 3 2 2 5 2 9" xfId="5989"/>
    <cellStyle name="Currency 3 2 2 5 3" xfId="5990"/>
    <cellStyle name="Currency 3 2 2 5 3 10" xfId="5991"/>
    <cellStyle name="Currency 3 2 2 5 3 2" xfId="5992"/>
    <cellStyle name="Currency 3 2 2 5 3 2 2" xfId="5993"/>
    <cellStyle name="Currency 3 2 2 5 3 2 2 2" xfId="5994"/>
    <cellStyle name="Currency 3 2 2 5 3 2 3" xfId="5995"/>
    <cellStyle name="Currency 3 2 2 5 3 2 3 2" xfId="5996"/>
    <cellStyle name="Currency 3 2 2 5 3 2 4" xfId="5997"/>
    <cellStyle name="Currency 3 2 2 5 3 2 4 2" xfId="5998"/>
    <cellStyle name="Currency 3 2 2 5 3 2 5" xfId="5999"/>
    <cellStyle name="Currency 3 2 2 5 3 2 6" xfId="6000"/>
    <cellStyle name="Currency 3 2 2 5 3 3" xfId="6001"/>
    <cellStyle name="Currency 3 2 2 5 3 3 2" xfId="6002"/>
    <cellStyle name="Currency 3 2 2 5 3 3 2 2" xfId="6003"/>
    <cellStyle name="Currency 3 2 2 5 3 3 3" xfId="6004"/>
    <cellStyle name="Currency 3 2 2 5 3 3 3 2" xfId="6005"/>
    <cellStyle name="Currency 3 2 2 5 3 3 4" xfId="6006"/>
    <cellStyle name="Currency 3 2 2 5 3 3 4 2" xfId="6007"/>
    <cellStyle name="Currency 3 2 2 5 3 3 5" xfId="6008"/>
    <cellStyle name="Currency 3 2 2 5 3 3 6" xfId="6009"/>
    <cellStyle name="Currency 3 2 2 5 3 4" xfId="6010"/>
    <cellStyle name="Currency 3 2 2 5 3 4 2" xfId="6011"/>
    <cellStyle name="Currency 3 2 2 5 3 4 2 2" xfId="6012"/>
    <cellStyle name="Currency 3 2 2 5 3 4 3" xfId="6013"/>
    <cellStyle name="Currency 3 2 2 5 3 4 3 2" xfId="6014"/>
    <cellStyle name="Currency 3 2 2 5 3 4 4" xfId="6015"/>
    <cellStyle name="Currency 3 2 2 5 3 4 4 2" xfId="6016"/>
    <cellStyle name="Currency 3 2 2 5 3 4 5" xfId="6017"/>
    <cellStyle name="Currency 3 2 2 5 3 4 6" xfId="6018"/>
    <cellStyle name="Currency 3 2 2 5 3 5" xfId="6019"/>
    <cellStyle name="Currency 3 2 2 5 3 5 2" xfId="6020"/>
    <cellStyle name="Currency 3 2 2 5 3 5 2 2" xfId="6021"/>
    <cellStyle name="Currency 3 2 2 5 3 5 3" xfId="6022"/>
    <cellStyle name="Currency 3 2 2 5 3 5 3 2" xfId="6023"/>
    <cellStyle name="Currency 3 2 2 5 3 5 4" xfId="6024"/>
    <cellStyle name="Currency 3 2 2 5 3 5 5" xfId="6025"/>
    <cellStyle name="Currency 3 2 2 5 3 6" xfId="6026"/>
    <cellStyle name="Currency 3 2 2 5 3 6 2" xfId="6027"/>
    <cellStyle name="Currency 3 2 2 5 3 7" xfId="6028"/>
    <cellStyle name="Currency 3 2 2 5 3 7 2" xfId="6029"/>
    <cellStyle name="Currency 3 2 2 5 3 8" xfId="6030"/>
    <cellStyle name="Currency 3 2 2 5 3 8 2" xfId="6031"/>
    <cellStyle name="Currency 3 2 2 5 3 9" xfId="6032"/>
    <cellStyle name="Currency 3 2 2 5 4" xfId="6033"/>
    <cellStyle name="Currency 3 2 2 5 4 2" xfId="6034"/>
    <cellStyle name="Currency 3 2 2 5 4 2 2" xfId="6035"/>
    <cellStyle name="Currency 3 2 2 5 4 3" xfId="6036"/>
    <cellStyle name="Currency 3 2 2 5 4 3 2" xfId="6037"/>
    <cellStyle name="Currency 3 2 2 5 4 4" xfId="6038"/>
    <cellStyle name="Currency 3 2 2 5 4 4 2" xfId="6039"/>
    <cellStyle name="Currency 3 2 2 5 4 5" xfId="6040"/>
    <cellStyle name="Currency 3 2 2 5 4 6" xfId="6041"/>
    <cellStyle name="Currency 3 2 2 5 5" xfId="6042"/>
    <cellStyle name="Currency 3 2 2 5 5 2" xfId="6043"/>
    <cellStyle name="Currency 3 2 2 5 5 2 2" xfId="6044"/>
    <cellStyle name="Currency 3 2 2 5 5 3" xfId="6045"/>
    <cellStyle name="Currency 3 2 2 5 5 3 2" xfId="6046"/>
    <cellStyle name="Currency 3 2 2 5 5 4" xfId="6047"/>
    <cellStyle name="Currency 3 2 2 5 5 4 2" xfId="6048"/>
    <cellStyle name="Currency 3 2 2 5 5 5" xfId="6049"/>
    <cellStyle name="Currency 3 2 2 5 5 6" xfId="6050"/>
    <cellStyle name="Currency 3 2 2 5 6" xfId="6051"/>
    <cellStyle name="Currency 3 2 2 5 6 2" xfId="6052"/>
    <cellStyle name="Currency 3 2 2 5 6 2 2" xfId="6053"/>
    <cellStyle name="Currency 3 2 2 5 6 3" xfId="6054"/>
    <cellStyle name="Currency 3 2 2 5 6 3 2" xfId="6055"/>
    <cellStyle name="Currency 3 2 2 5 6 4" xfId="6056"/>
    <cellStyle name="Currency 3 2 2 5 6 4 2" xfId="6057"/>
    <cellStyle name="Currency 3 2 2 5 6 5" xfId="6058"/>
    <cellStyle name="Currency 3 2 2 5 6 6" xfId="6059"/>
    <cellStyle name="Currency 3 2 2 5 7" xfId="6060"/>
    <cellStyle name="Currency 3 2 2 5 7 2" xfId="6061"/>
    <cellStyle name="Currency 3 2 2 5 7 2 2" xfId="6062"/>
    <cellStyle name="Currency 3 2 2 5 7 3" xfId="6063"/>
    <cellStyle name="Currency 3 2 2 5 7 3 2" xfId="6064"/>
    <cellStyle name="Currency 3 2 2 5 7 4" xfId="6065"/>
    <cellStyle name="Currency 3 2 2 5 7 5" xfId="6066"/>
    <cellStyle name="Currency 3 2 2 5 8" xfId="6067"/>
    <cellStyle name="Currency 3 2 2 5 8 2" xfId="6068"/>
    <cellStyle name="Currency 3 2 2 5 9" xfId="6069"/>
    <cellStyle name="Currency 3 2 2 5 9 2" xfId="6070"/>
    <cellStyle name="Currency 3 2 2 6" xfId="6071"/>
    <cellStyle name="Currency 3 2 2 6 10" xfId="6072"/>
    <cellStyle name="Currency 3 2 2 6 11" xfId="6073"/>
    <cellStyle name="Currency 3 2 2 6 2" xfId="6074"/>
    <cellStyle name="Currency 3 2 2 6 2 2" xfId="6075"/>
    <cellStyle name="Currency 3 2 2 6 2 2 2" xfId="6076"/>
    <cellStyle name="Currency 3 2 2 6 2 3" xfId="6077"/>
    <cellStyle name="Currency 3 2 2 6 2 3 2" xfId="6078"/>
    <cellStyle name="Currency 3 2 2 6 2 4" xfId="6079"/>
    <cellStyle name="Currency 3 2 2 6 2 4 2" xfId="6080"/>
    <cellStyle name="Currency 3 2 2 6 2 5" xfId="6081"/>
    <cellStyle name="Currency 3 2 2 6 2 6" xfId="6082"/>
    <cellStyle name="Currency 3 2 2 6 3" xfId="6083"/>
    <cellStyle name="Currency 3 2 2 6 3 2" xfId="6084"/>
    <cellStyle name="Currency 3 2 2 6 3 2 2" xfId="6085"/>
    <cellStyle name="Currency 3 2 2 6 3 3" xfId="6086"/>
    <cellStyle name="Currency 3 2 2 6 3 3 2" xfId="6087"/>
    <cellStyle name="Currency 3 2 2 6 3 4" xfId="6088"/>
    <cellStyle name="Currency 3 2 2 6 3 4 2" xfId="6089"/>
    <cellStyle name="Currency 3 2 2 6 3 5" xfId="6090"/>
    <cellStyle name="Currency 3 2 2 6 3 6" xfId="6091"/>
    <cellStyle name="Currency 3 2 2 6 4" xfId="6092"/>
    <cellStyle name="Currency 3 2 2 6 4 2" xfId="6093"/>
    <cellStyle name="Currency 3 2 2 6 4 2 2" xfId="6094"/>
    <cellStyle name="Currency 3 2 2 6 4 3" xfId="6095"/>
    <cellStyle name="Currency 3 2 2 6 4 3 2" xfId="6096"/>
    <cellStyle name="Currency 3 2 2 6 4 4" xfId="6097"/>
    <cellStyle name="Currency 3 2 2 6 4 4 2" xfId="6098"/>
    <cellStyle name="Currency 3 2 2 6 4 5" xfId="6099"/>
    <cellStyle name="Currency 3 2 2 6 4 6" xfId="6100"/>
    <cellStyle name="Currency 3 2 2 6 5" xfId="6101"/>
    <cellStyle name="Currency 3 2 2 6 5 2" xfId="6102"/>
    <cellStyle name="Currency 3 2 2 6 5 2 2" xfId="6103"/>
    <cellStyle name="Currency 3 2 2 6 5 3" xfId="6104"/>
    <cellStyle name="Currency 3 2 2 6 5 3 2" xfId="6105"/>
    <cellStyle name="Currency 3 2 2 6 5 4" xfId="6106"/>
    <cellStyle name="Currency 3 2 2 6 5 4 2" xfId="6107"/>
    <cellStyle name="Currency 3 2 2 6 5 5" xfId="6108"/>
    <cellStyle name="Currency 3 2 2 6 5 6" xfId="6109"/>
    <cellStyle name="Currency 3 2 2 6 6" xfId="6110"/>
    <cellStyle name="Currency 3 2 2 6 6 2" xfId="6111"/>
    <cellStyle name="Currency 3 2 2 6 6 2 2" xfId="6112"/>
    <cellStyle name="Currency 3 2 2 6 6 3" xfId="6113"/>
    <cellStyle name="Currency 3 2 2 6 6 3 2" xfId="6114"/>
    <cellStyle name="Currency 3 2 2 6 6 4" xfId="6115"/>
    <cellStyle name="Currency 3 2 2 6 6 5" xfId="6116"/>
    <cellStyle name="Currency 3 2 2 6 7" xfId="6117"/>
    <cellStyle name="Currency 3 2 2 6 7 2" xfId="6118"/>
    <cellStyle name="Currency 3 2 2 6 8" xfId="6119"/>
    <cellStyle name="Currency 3 2 2 6 8 2" xfId="6120"/>
    <cellStyle name="Currency 3 2 2 6 9" xfId="6121"/>
    <cellStyle name="Currency 3 2 2 6 9 2" xfId="6122"/>
    <cellStyle name="Currency 3 2 2 7" xfId="6123"/>
    <cellStyle name="Currency 3 2 2 7 10" xfId="6124"/>
    <cellStyle name="Currency 3 2 2 7 2" xfId="6125"/>
    <cellStyle name="Currency 3 2 2 7 2 2" xfId="6126"/>
    <cellStyle name="Currency 3 2 2 7 2 2 2" xfId="6127"/>
    <cellStyle name="Currency 3 2 2 7 2 3" xfId="6128"/>
    <cellStyle name="Currency 3 2 2 7 2 3 2" xfId="6129"/>
    <cellStyle name="Currency 3 2 2 7 2 4" xfId="6130"/>
    <cellStyle name="Currency 3 2 2 7 2 4 2" xfId="6131"/>
    <cellStyle name="Currency 3 2 2 7 2 5" xfId="6132"/>
    <cellStyle name="Currency 3 2 2 7 2 6" xfId="6133"/>
    <cellStyle name="Currency 3 2 2 7 3" xfId="6134"/>
    <cellStyle name="Currency 3 2 2 7 3 2" xfId="6135"/>
    <cellStyle name="Currency 3 2 2 7 3 2 2" xfId="6136"/>
    <cellStyle name="Currency 3 2 2 7 3 3" xfId="6137"/>
    <cellStyle name="Currency 3 2 2 7 3 3 2" xfId="6138"/>
    <cellStyle name="Currency 3 2 2 7 3 4" xfId="6139"/>
    <cellStyle name="Currency 3 2 2 7 3 4 2" xfId="6140"/>
    <cellStyle name="Currency 3 2 2 7 3 5" xfId="6141"/>
    <cellStyle name="Currency 3 2 2 7 3 6" xfId="6142"/>
    <cellStyle name="Currency 3 2 2 7 4" xfId="6143"/>
    <cellStyle name="Currency 3 2 2 7 4 2" xfId="6144"/>
    <cellStyle name="Currency 3 2 2 7 4 2 2" xfId="6145"/>
    <cellStyle name="Currency 3 2 2 7 4 3" xfId="6146"/>
    <cellStyle name="Currency 3 2 2 7 4 3 2" xfId="6147"/>
    <cellStyle name="Currency 3 2 2 7 4 4" xfId="6148"/>
    <cellStyle name="Currency 3 2 2 7 4 4 2" xfId="6149"/>
    <cellStyle name="Currency 3 2 2 7 4 5" xfId="6150"/>
    <cellStyle name="Currency 3 2 2 7 4 6" xfId="6151"/>
    <cellStyle name="Currency 3 2 2 7 5" xfId="6152"/>
    <cellStyle name="Currency 3 2 2 7 5 2" xfId="6153"/>
    <cellStyle name="Currency 3 2 2 7 5 2 2" xfId="6154"/>
    <cellStyle name="Currency 3 2 2 7 5 3" xfId="6155"/>
    <cellStyle name="Currency 3 2 2 7 5 3 2" xfId="6156"/>
    <cellStyle name="Currency 3 2 2 7 5 4" xfId="6157"/>
    <cellStyle name="Currency 3 2 2 7 5 5" xfId="6158"/>
    <cellStyle name="Currency 3 2 2 7 6" xfId="6159"/>
    <cellStyle name="Currency 3 2 2 7 6 2" xfId="6160"/>
    <cellStyle name="Currency 3 2 2 7 7" xfId="6161"/>
    <cellStyle name="Currency 3 2 2 7 7 2" xfId="6162"/>
    <cellStyle name="Currency 3 2 2 7 8" xfId="6163"/>
    <cellStyle name="Currency 3 2 2 7 8 2" xfId="6164"/>
    <cellStyle name="Currency 3 2 2 7 9" xfId="6165"/>
    <cellStyle name="Currency 3 2 2 8" xfId="6166"/>
    <cellStyle name="Currency 3 2 2 8 10" xfId="6167"/>
    <cellStyle name="Currency 3 2 2 8 2" xfId="6168"/>
    <cellStyle name="Currency 3 2 2 8 2 2" xfId="6169"/>
    <cellStyle name="Currency 3 2 2 8 2 2 2" xfId="6170"/>
    <cellStyle name="Currency 3 2 2 8 2 3" xfId="6171"/>
    <cellStyle name="Currency 3 2 2 8 2 3 2" xfId="6172"/>
    <cellStyle name="Currency 3 2 2 8 2 4" xfId="6173"/>
    <cellStyle name="Currency 3 2 2 8 2 4 2" xfId="6174"/>
    <cellStyle name="Currency 3 2 2 8 2 5" xfId="6175"/>
    <cellStyle name="Currency 3 2 2 8 2 6" xfId="6176"/>
    <cellStyle name="Currency 3 2 2 8 3" xfId="6177"/>
    <cellStyle name="Currency 3 2 2 8 3 2" xfId="6178"/>
    <cellStyle name="Currency 3 2 2 8 3 2 2" xfId="6179"/>
    <cellStyle name="Currency 3 2 2 8 3 3" xfId="6180"/>
    <cellStyle name="Currency 3 2 2 8 3 3 2" xfId="6181"/>
    <cellStyle name="Currency 3 2 2 8 3 4" xfId="6182"/>
    <cellStyle name="Currency 3 2 2 8 3 4 2" xfId="6183"/>
    <cellStyle name="Currency 3 2 2 8 3 5" xfId="6184"/>
    <cellStyle name="Currency 3 2 2 8 3 6" xfId="6185"/>
    <cellStyle name="Currency 3 2 2 8 4" xfId="6186"/>
    <cellStyle name="Currency 3 2 2 8 4 2" xfId="6187"/>
    <cellStyle name="Currency 3 2 2 8 4 2 2" xfId="6188"/>
    <cellStyle name="Currency 3 2 2 8 4 3" xfId="6189"/>
    <cellStyle name="Currency 3 2 2 8 4 3 2" xfId="6190"/>
    <cellStyle name="Currency 3 2 2 8 4 4" xfId="6191"/>
    <cellStyle name="Currency 3 2 2 8 4 4 2" xfId="6192"/>
    <cellStyle name="Currency 3 2 2 8 4 5" xfId="6193"/>
    <cellStyle name="Currency 3 2 2 8 4 6" xfId="6194"/>
    <cellStyle name="Currency 3 2 2 8 5" xfId="6195"/>
    <cellStyle name="Currency 3 2 2 8 5 2" xfId="6196"/>
    <cellStyle name="Currency 3 2 2 8 5 2 2" xfId="6197"/>
    <cellStyle name="Currency 3 2 2 8 5 3" xfId="6198"/>
    <cellStyle name="Currency 3 2 2 8 5 3 2" xfId="6199"/>
    <cellStyle name="Currency 3 2 2 8 5 4" xfId="6200"/>
    <cellStyle name="Currency 3 2 2 8 5 5" xfId="6201"/>
    <cellStyle name="Currency 3 2 2 8 6" xfId="6202"/>
    <cellStyle name="Currency 3 2 2 8 6 2" xfId="6203"/>
    <cellStyle name="Currency 3 2 2 8 7" xfId="6204"/>
    <cellStyle name="Currency 3 2 2 8 7 2" xfId="6205"/>
    <cellStyle name="Currency 3 2 2 8 8" xfId="6206"/>
    <cellStyle name="Currency 3 2 2 8 8 2" xfId="6207"/>
    <cellStyle name="Currency 3 2 2 8 9" xfId="6208"/>
    <cellStyle name="Currency 3 2 2 9" xfId="6209"/>
    <cellStyle name="Currency 3 2 2 9 2" xfId="6210"/>
    <cellStyle name="Currency 3 2 2 9 2 2" xfId="6211"/>
    <cellStyle name="Currency 3 2 2 9 3" xfId="6212"/>
    <cellStyle name="Currency 3 2 2 9 3 2" xfId="6213"/>
    <cellStyle name="Currency 3 2 2 9 4" xfId="6214"/>
    <cellStyle name="Currency 3 2 2 9 4 2" xfId="6215"/>
    <cellStyle name="Currency 3 2 2 9 5" xfId="6216"/>
    <cellStyle name="Currency 3 2 2 9 6" xfId="6217"/>
    <cellStyle name="Currency 3 2 3" xfId="156"/>
    <cellStyle name="Currency 3 2 3 10" xfId="6218"/>
    <cellStyle name="Currency 3 2 3 10 2" xfId="6219"/>
    <cellStyle name="Currency 3 2 3 11" xfId="6220"/>
    <cellStyle name="Currency 3 2 3 11 2" xfId="6221"/>
    <cellStyle name="Currency 3 2 3 12" xfId="6222"/>
    <cellStyle name="Currency 3 2 3 13" xfId="6223"/>
    <cellStyle name="Currency 3 2 3 2" xfId="6224"/>
    <cellStyle name="Currency 3 2 3 2 10" xfId="6225"/>
    <cellStyle name="Currency 3 2 3 2 11" xfId="6226"/>
    <cellStyle name="Currency 3 2 3 2 2" xfId="6227"/>
    <cellStyle name="Currency 3 2 3 2 2 2" xfId="6228"/>
    <cellStyle name="Currency 3 2 3 2 2 2 2" xfId="6229"/>
    <cellStyle name="Currency 3 2 3 2 2 3" xfId="6230"/>
    <cellStyle name="Currency 3 2 3 2 2 3 2" xfId="6231"/>
    <cellStyle name="Currency 3 2 3 2 2 4" xfId="6232"/>
    <cellStyle name="Currency 3 2 3 2 2 4 2" xfId="6233"/>
    <cellStyle name="Currency 3 2 3 2 2 5" xfId="6234"/>
    <cellStyle name="Currency 3 2 3 2 2 6" xfId="6235"/>
    <cellStyle name="Currency 3 2 3 2 3" xfId="6236"/>
    <cellStyle name="Currency 3 2 3 2 3 2" xfId="6237"/>
    <cellStyle name="Currency 3 2 3 2 3 2 2" xfId="6238"/>
    <cellStyle name="Currency 3 2 3 2 3 3" xfId="6239"/>
    <cellStyle name="Currency 3 2 3 2 3 3 2" xfId="6240"/>
    <cellStyle name="Currency 3 2 3 2 3 4" xfId="6241"/>
    <cellStyle name="Currency 3 2 3 2 3 4 2" xfId="6242"/>
    <cellStyle name="Currency 3 2 3 2 3 5" xfId="6243"/>
    <cellStyle name="Currency 3 2 3 2 3 6" xfId="6244"/>
    <cellStyle name="Currency 3 2 3 2 4" xfId="6245"/>
    <cellStyle name="Currency 3 2 3 2 4 2" xfId="6246"/>
    <cellStyle name="Currency 3 2 3 2 4 2 2" xfId="6247"/>
    <cellStyle name="Currency 3 2 3 2 4 3" xfId="6248"/>
    <cellStyle name="Currency 3 2 3 2 4 3 2" xfId="6249"/>
    <cellStyle name="Currency 3 2 3 2 4 4" xfId="6250"/>
    <cellStyle name="Currency 3 2 3 2 4 4 2" xfId="6251"/>
    <cellStyle name="Currency 3 2 3 2 4 5" xfId="6252"/>
    <cellStyle name="Currency 3 2 3 2 4 6" xfId="6253"/>
    <cellStyle name="Currency 3 2 3 2 5" xfId="6254"/>
    <cellStyle name="Currency 3 2 3 2 5 2" xfId="6255"/>
    <cellStyle name="Currency 3 2 3 2 5 2 2" xfId="6256"/>
    <cellStyle name="Currency 3 2 3 2 5 3" xfId="6257"/>
    <cellStyle name="Currency 3 2 3 2 5 3 2" xfId="6258"/>
    <cellStyle name="Currency 3 2 3 2 5 4" xfId="6259"/>
    <cellStyle name="Currency 3 2 3 2 5 4 2" xfId="6260"/>
    <cellStyle name="Currency 3 2 3 2 5 5" xfId="6261"/>
    <cellStyle name="Currency 3 2 3 2 5 6" xfId="6262"/>
    <cellStyle name="Currency 3 2 3 2 6" xfId="6263"/>
    <cellStyle name="Currency 3 2 3 2 6 2" xfId="6264"/>
    <cellStyle name="Currency 3 2 3 2 6 2 2" xfId="6265"/>
    <cellStyle name="Currency 3 2 3 2 6 3" xfId="6266"/>
    <cellStyle name="Currency 3 2 3 2 6 3 2" xfId="6267"/>
    <cellStyle name="Currency 3 2 3 2 6 4" xfId="6268"/>
    <cellStyle name="Currency 3 2 3 2 6 5" xfId="6269"/>
    <cellStyle name="Currency 3 2 3 2 7" xfId="6270"/>
    <cellStyle name="Currency 3 2 3 2 7 2" xfId="6271"/>
    <cellStyle name="Currency 3 2 3 2 8" xfId="6272"/>
    <cellStyle name="Currency 3 2 3 2 8 2" xfId="6273"/>
    <cellStyle name="Currency 3 2 3 2 9" xfId="6274"/>
    <cellStyle name="Currency 3 2 3 2 9 2" xfId="6275"/>
    <cellStyle name="Currency 3 2 3 3" xfId="6276"/>
    <cellStyle name="Currency 3 2 3 3 10" xfId="6277"/>
    <cellStyle name="Currency 3 2 3 3 2" xfId="6278"/>
    <cellStyle name="Currency 3 2 3 3 2 2" xfId="6279"/>
    <cellStyle name="Currency 3 2 3 3 2 2 2" xfId="6280"/>
    <cellStyle name="Currency 3 2 3 3 2 3" xfId="6281"/>
    <cellStyle name="Currency 3 2 3 3 2 3 2" xfId="6282"/>
    <cellStyle name="Currency 3 2 3 3 2 4" xfId="6283"/>
    <cellStyle name="Currency 3 2 3 3 2 4 2" xfId="6284"/>
    <cellStyle name="Currency 3 2 3 3 2 5" xfId="6285"/>
    <cellStyle name="Currency 3 2 3 3 2 6" xfId="6286"/>
    <cellStyle name="Currency 3 2 3 3 3" xfId="6287"/>
    <cellStyle name="Currency 3 2 3 3 3 2" xfId="6288"/>
    <cellStyle name="Currency 3 2 3 3 3 2 2" xfId="6289"/>
    <cellStyle name="Currency 3 2 3 3 3 3" xfId="6290"/>
    <cellStyle name="Currency 3 2 3 3 3 3 2" xfId="6291"/>
    <cellStyle name="Currency 3 2 3 3 3 4" xfId="6292"/>
    <cellStyle name="Currency 3 2 3 3 3 4 2" xfId="6293"/>
    <cellStyle name="Currency 3 2 3 3 3 5" xfId="6294"/>
    <cellStyle name="Currency 3 2 3 3 3 6" xfId="6295"/>
    <cellStyle name="Currency 3 2 3 3 4" xfId="6296"/>
    <cellStyle name="Currency 3 2 3 3 4 2" xfId="6297"/>
    <cellStyle name="Currency 3 2 3 3 4 2 2" xfId="6298"/>
    <cellStyle name="Currency 3 2 3 3 4 3" xfId="6299"/>
    <cellStyle name="Currency 3 2 3 3 4 3 2" xfId="6300"/>
    <cellStyle name="Currency 3 2 3 3 4 4" xfId="6301"/>
    <cellStyle name="Currency 3 2 3 3 4 4 2" xfId="6302"/>
    <cellStyle name="Currency 3 2 3 3 4 5" xfId="6303"/>
    <cellStyle name="Currency 3 2 3 3 4 6" xfId="6304"/>
    <cellStyle name="Currency 3 2 3 3 5" xfId="6305"/>
    <cellStyle name="Currency 3 2 3 3 5 2" xfId="6306"/>
    <cellStyle name="Currency 3 2 3 3 5 2 2" xfId="6307"/>
    <cellStyle name="Currency 3 2 3 3 5 3" xfId="6308"/>
    <cellStyle name="Currency 3 2 3 3 5 3 2" xfId="6309"/>
    <cellStyle name="Currency 3 2 3 3 5 4" xfId="6310"/>
    <cellStyle name="Currency 3 2 3 3 5 5" xfId="6311"/>
    <cellStyle name="Currency 3 2 3 3 6" xfId="6312"/>
    <cellStyle name="Currency 3 2 3 3 6 2" xfId="6313"/>
    <cellStyle name="Currency 3 2 3 3 7" xfId="6314"/>
    <cellStyle name="Currency 3 2 3 3 7 2" xfId="6315"/>
    <cellStyle name="Currency 3 2 3 3 8" xfId="6316"/>
    <cellStyle name="Currency 3 2 3 3 8 2" xfId="6317"/>
    <cellStyle name="Currency 3 2 3 3 9" xfId="6318"/>
    <cellStyle name="Currency 3 2 3 4" xfId="6319"/>
    <cellStyle name="Currency 3 2 3 4 10" xfId="6320"/>
    <cellStyle name="Currency 3 2 3 4 2" xfId="6321"/>
    <cellStyle name="Currency 3 2 3 4 2 2" xfId="6322"/>
    <cellStyle name="Currency 3 2 3 4 2 2 2" xfId="6323"/>
    <cellStyle name="Currency 3 2 3 4 2 3" xfId="6324"/>
    <cellStyle name="Currency 3 2 3 4 2 3 2" xfId="6325"/>
    <cellStyle name="Currency 3 2 3 4 2 4" xfId="6326"/>
    <cellStyle name="Currency 3 2 3 4 2 4 2" xfId="6327"/>
    <cellStyle name="Currency 3 2 3 4 2 5" xfId="6328"/>
    <cellStyle name="Currency 3 2 3 4 2 6" xfId="6329"/>
    <cellStyle name="Currency 3 2 3 4 3" xfId="6330"/>
    <cellStyle name="Currency 3 2 3 4 3 2" xfId="6331"/>
    <cellStyle name="Currency 3 2 3 4 3 2 2" xfId="6332"/>
    <cellStyle name="Currency 3 2 3 4 3 3" xfId="6333"/>
    <cellStyle name="Currency 3 2 3 4 3 3 2" xfId="6334"/>
    <cellStyle name="Currency 3 2 3 4 3 4" xfId="6335"/>
    <cellStyle name="Currency 3 2 3 4 3 4 2" xfId="6336"/>
    <cellStyle name="Currency 3 2 3 4 3 5" xfId="6337"/>
    <cellStyle name="Currency 3 2 3 4 3 6" xfId="6338"/>
    <cellStyle name="Currency 3 2 3 4 4" xfId="6339"/>
    <cellStyle name="Currency 3 2 3 4 4 2" xfId="6340"/>
    <cellStyle name="Currency 3 2 3 4 4 2 2" xfId="6341"/>
    <cellStyle name="Currency 3 2 3 4 4 3" xfId="6342"/>
    <cellStyle name="Currency 3 2 3 4 4 3 2" xfId="6343"/>
    <cellStyle name="Currency 3 2 3 4 4 4" xfId="6344"/>
    <cellStyle name="Currency 3 2 3 4 4 4 2" xfId="6345"/>
    <cellStyle name="Currency 3 2 3 4 4 5" xfId="6346"/>
    <cellStyle name="Currency 3 2 3 4 4 6" xfId="6347"/>
    <cellStyle name="Currency 3 2 3 4 5" xfId="6348"/>
    <cellStyle name="Currency 3 2 3 4 5 2" xfId="6349"/>
    <cellStyle name="Currency 3 2 3 4 5 2 2" xfId="6350"/>
    <cellStyle name="Currency 3 2 3 4 5 3" xfId="6351"/>
    <cellStyle name="Currency 3 2 3 4 5 3 2" xfId="6352"/>
    <cellStyle name="Currency 3 2 3 4 5 4" xfId="6353"/>
    <cellStyle name="Currency 3 2 3 4 5 5" xfId="6354"/>
    <cellStyle name="Currency 3 2 3 4 6" xfId="6355"/>
    <cellStyle name="Currency 3 2 3 4 6 2" xfId="6356"/>
    <cellStyle name="Currency 3 2 3 4 7" xfId="6357"/>
    <cellStyle name="Currency 3 2 3 4 7 2" xfId="6358"/>
    <cellStyle name="Currency 3 2 3 4 8" xfId="6359"/>
    <cellStyle name="Currency 3 2 3 4 8 2" xfId="6360"/>
    <cellStyle name="Currency 3 2 3 4 9" xfId="6361"/>
    <cellStyle name="Currency 3 2 3 5" xfId="6362"/>
    <cellStyle name="Currency 3 2 3 5 2" xfId="6363"/>
    <cellStyle name="Currency 3 2 3 5 2 2" xfId="6364"/>
    <cellStyle name="Currency 3 2 3 5 3" xfId="6365"/>
    <cellStyle name="Currency 3 2 3 5 3 2" xfId="6366"/>
    <cellStyle name="Currency 3 2 3 5 4" xfId="6367"/>
    <cellStyle name="Currency 3 2 3 5 4 2" xfId="6368"/>
    <cellStyle name="Currency 3 2 3 5 5" xfId="6369"/>
    <cellStyle name="Currency 3 2 3 5 6" xfId="6370"/>
    <cellStyle name="Currency 3 2 3 6" xfId="6371"/>
    <cellStyle name="Currency 3 2 3 6 2" xfId="6372"/>
    <cellStyle name="Currency 3 2 3 6 2 2" xfId="6373"/>
    <cellStyle name="Currency 3 2 3 6 3" xfId="6374"/>
    <cellStyle name="Currency 3 2 3 6 3 2" xfId="6375"/>
    <cellStyle name="Currency 3 2 3 6 4" xfId="6376"/>
    <cellStyle name="Currency 3 2 3 6 4 2" xfId="6377"/>
    <cellStyle name="Currency 3 2 3 6 5" xfId="6378"/>
    <cellStyle name="Currency 3 2 3 6 6" xfId="6379"/>
    <cellStyle name="Currency 3 2 3 7" xfId="6380"/>
    <cellStyle name="Currency 3 2 3 7 2" xfId="6381"/>
    <cellStyle name="Currency 3 2 3 7 2 2" xfId="6382"/>
    <cellStyle name="Currency 3 2 3 7 3" xfId="6383"/>
    <cellStyle name="Currency 3 2 3 7 3 2" xfId="6384"/>
    <cellStyle name="Currency 3 2 3 7 4" xfId="6385"/>
    <cellStyle name="Currency 3 2 3 7 4 2" xfId="6386"/>
    <cellStyle name="Currency 3 2 3 7 5" xfId="6387"/>
    <cellStyle name="Currency 3 2 3 7 6" xfId="6388"/>
    <cellStyle name="Currency 3 2 3 8" xfId="6389"/>
    <cellStyle name="Currency 3 2 3 8 2" xfId="6390"/>
    <cellStyle name="Currency 3 2 3 8 2 2" xfId="6391"/>
    <cellStyle name="Currency 3 2 3 8 3" xfId="6392"/>
    <cellStyle name="Currency 3 2 3 8 3 2" xfId="6393"/>
    <cellStyle name="Currency 3 2 3 8 4" xfId="6394"/>
    <cellStyle name="Currency 3 2 3 8 5" xfId="6395"/>
    <cellStyle name="Currency 3 2 3 9" xfId="6396"/>
    <cellStyle name="Currency 3 2 3 9 2" xfId="6397"/>
    <cellStyle name="Currency 3 2 4" xfId="6398"/>
    <cellStyle name="Currency 3 2 4 10" xfId="6399"/>
    <cellStyle name="Currency 3 2 4 10 2" xfId="6400"/>
    <cellStyle name="Currency 3 2 4 11" xfId="6401"/>
    <cellStyle name="Currency 3 2 4 11 2" xfId="6402"/>
    <cellStyle name="Currency 3 2 4 12" xfId="6403"/>
    <cellStyle name="Currency 3 2 4 13" xfId="6404"/>
    <cellStyle name="Currency 3 2 4 2" xfId="6405"/>
    <cellStyle name="Currency 3 2 4 2 10" xfId="6406"/>
    <cellStyle name="Currency 3 2 4 2 11" xfId="6407"/>
    <cellStyle name="Currency 3 2 4 2 2" xfId="6408"/>
    <cellStyle name="Currency 3 2 4 2 2 2" xfId="6409"/>
    <cellStyle name="Currency 3 2 4 2 2 2 2" xfId="6410"/>
    <cellStyle name="Currency 3 2 4 2 2 3" xfId="6411"/>
    <cellStyle name="Currency 3 2 4 2 2 3 2" xfId="6412"/>
    <cellStyle name="Currency 3 2 4 2 2 4" xfId="6413"/>
    <cellStyle name="Currency 3 2 4 2 2 4 2" xfId="6414"/>
    <cellStyle name="Currency 3 2 4 2 2 5" xfId="6415"/>
    <cellStyle name="Currency 3 2 4 2 2 6" xfId="6416"/>
    <cellStyle name="Currency 3 2 4 2 3" xfId="6417"/>
    <cellStyle name="Currency 3 2 4 2 3 2" xfId="6418"/>
    <cellStyle name="Currency 3 2 4 2 3 2 2" xfId="6419"/>
    <cellStyle name="Currency 3 2 4 2 3 3" xfId="6420"/>
    <cellStyle name="Currency 3 2 4 2 3 3 2" xfId="6421"/>
    <cellStyle name="Currency 3 2 4 2 3 4" xfId="6422"/>
    <cellStyle name="Currency 3 2 4 2 3 4 2" xfId="6423"/>
    <cellStyle name="Currency 3 2 4 2 3 5" xfId="6424"/>
    <cellStyle name="Currency 3 2 4 2 3 6" xfId="6425"/>
    <cellStyle name="Currency 3 2 4 2 4" xfId="6426"/>
    <cellStyle name="Currency 3 2 4 2 4 2" xfId="6427"/>
    <cellStyle name="Currency 3 2 4 2 4 2 2" xfId="6428"/>
    <cellStyle name="Currency 3 2 4 2 4 3" xfId="6429"/>
    <cellStyle name="Currency 3 2 4 2 4 3 2" xfId="6430"/>
    <cellStyle name="Currency 3 2 4 2 4 4" xfId="6431"/>
    <cellStyle name="Currency 3 2 4 2 4 4 2" xfId="6432"/>
    <cellStyle name="Currency 3 2 4 2 4 5" xfId="6433"/>
    <cellStyle name="Currency 3 2 4 2 4 6" xfId="6434"/>
    <cellStyle name="Currency 3 2 4 2 5" xfId="6435"/>
    <cellStyle name="Currency 3 2 4 2 5 2" xfId="6436"/>
    <cellStyle name="Currency 3 2 4 2 5 2 2" xfId="6437"/>
    <cellStyle name="Currency 3 2 4 2 5 3" xfId="6438"/>
    <cellStyle name="Currency 3 2 4 2 5 3 2" xfId="6439"/>
    <cellStyle name="Currency 3 2 4 2 5 4" xfId="6440"/>
    <cellStyle name="Currency 3 2 4 2 5 4 2" xfId="6441"/>
    <cellStyle name="Currency 3 2 4 2 5 5" xfId="6442"/>
    <cellStyle name="Currency 3 2 4 2 5 6" xfId="6443"/>
    <cellStyle name="Currency 3 2 4 2 6" xfId="6444"/>
    <cellStyle name="Currency 3 2 4 2 6 2" xfId="6445"/>
    <cellStyle name="Currency 3 2 4 2 6 2 2" xfId="6446"/>
    <cellStyle name="Currency 3 2 4 2 6 3" xfId="6447"/>
    <cellStyle name="Currency 3 2 4 2 6 3 2" xfId="6448"/>
    <cellStyle name="Currency 3 2 4 2 6 4" xfId="6449"/>
    <cellStyle name="Currency 3 2 4 2 6 5" xfId="6450"/>
    <cellStyle name="Currency 3 2 4 2 7" xfId="6451"/>
    <cellStyle name="Currency 3 2 4 2 7 2" xfId="6452"/>
    <cellStyle name="Currency 3 2 4 2 8" xfId="6453"/>
    <cellStyle name="Currency 3 2 4 2 8 2" xfId="6454"/>
    <cellStyle name="Currency 3 2 4 2 9" xfId="6455"/>
    <cellStyle name="Currency 3 2 4 2 9 2" xfId="6456"/>
    <cellStyle name="Currency 3 2 4 3" xfId="6457"/>
    <cellStyle name="Currency 3 2 4 3 10" xfId="6458"/>
    <cellStyle name="Currency 3 2 4 3 2" xfId="6459"/>
    <cellStyle name="Currency 3 2 4 3 2 2" xfId="6460"/>
    <cellStyle name="Currency 3 2 4 3 2 2 2" xfId="6461"/>
    <cellStyle name="Currency 3 2 4 3 2 3" xfId="6462"/>
    <cellStyle name="Currency 3 2 4 3 2 3 2" xfId="6463"/>
    <cellStyle name="Currency 3 2 4 3 2 4" xfId="6464"/>
    <cellStyle name="Currency 3 2 4 3 2 4 2" xfId="6465"/>
    <cellStyle name="Currency 3 2 4 3 2 5" xfId="6466"/>
    <cellStyle name="Currency 3 2 4 3 2 6" xfId="6467"/>
    <cellStyle name="Currency 3 2 4 3 3" xfId="6468"/>
    <cellStyle name="Currency 3 2 4 3 3 2" xfId="6469"/>
    <cellStyle name="Currency 3 2 4 3 3 2 2" xfId="6470"/>
    <cellStyle name="Currency 3 2 4 3 3 3" xfId="6471"/>
    <cellStyle name="Currency 3 2 4 3 3 3 2" xfId="6472"/>
    <cellStyle name="Currency 3 2 4 3 3 4" xfId="6473"/>
    <cellStyle name="Currency 3 2 4 3 3 4 2" xfId="6474"/>
    <cellStyle name="Currency 3 2 4 3 3 5" xfId="6475"/>
    <cellStyle name="Currency 3 2 4 3 3 6" xfId="6476"/>
    <cellStyle name="Currency 3 2 4 3 4" xfId="6477"/>
    <cellStyle name="Currency 3 2 4 3 4 2" xfId="6478"/>
    <cellStyle name="Currency 3 2 4 3 4 2 2" xfId="6479"/>
    <cellStyle name="Currency 3 2 4 3 4 3" xfId="6480"/>
    <cellStyle name="Currency 3 2 4 3 4 3 2" xfId="6481"/>
    <cellStyle name="Currency 3 2 4 3 4 4" xfId="6482"/>
    <cellStyle name="Currency 3 2 4 3 4 4 2" xfId="6483"/>
    <cellStyle name="Currency 3 2 4 3 4 5" xfId="6484"/>
    <cellStyle name="Currency 3 2 4 3 4 6" xfId="6485"/>
    <cellStyle name="Currency 3 2 4 3 5" xfId="6486"/>
    <cellStyle name="Currency 3 2 4 3 5 2" xfId="6487"/>
    <cellStyle name="Currency 3 2 4 3 5 2 2" xfId="6488"/>
    <cellStyle name="Currency 3 2 4 3 5 3" xfId="6489"/>
    <cellStyle name="Currency 3 2 4 3 5 3 2" xfId="6490"/>
    <cellStyle name="Currency 3 2 4 3 5 4" xfId="6491"/>
    <cellStyle name="Currency 3 2 4 3 5 5" xfId="6492"/>
    <cellStyle name="Currency 3 2 4 3 6" xfId="6493"/>
    <cellStyle name="Currency 3 2 4 3 6 2" xfId="6494"/>
    <cellStyle name="Currency 3 2 4 3 7" xfId="6495"/>
    <cellStyle name="Currency 3 2 4 3 7 2" xfId="6496"/>
    <cellStyle name="Currency 3 2 4 3 8" xfId="6497"/>
    <cellStyle name="Currency 3 2 4 3 8 2" xfId="6498"/>
    <cellStyle name="Currency 3 2 4 3 9" xfId="6499"/>
    <cellStyle name="Currency 3 2 4 4" xfId="6500"/>
    <cellStyle name="Currency 3 2 4 4 10" xfId="6501"/>
    <cellStyle name="Currency 3 2 4 4 2" xfId="6502"/>
    <cellStyle name="Currency 3 2 4 4 2 2" xfId="6503"/>
    <cellStyle name="Currency 3 2 4 4 2 2 2" xfId="6504"/>
    <cellStyle name="Currency 3 2 4 4 2 3" xfId="6505"/>
    <cellStyle name="Currency 3 2 4 4 2 3 2" xfId="6506"/>
    <cellStyle name="Currency 3 2 4 4 2 4" xfId="6507"/>
    <cellStyle name="Currency 3 2 4 4 2 4 2" xfId="6508"/>
    <cellStyle name="Currency 3 2 4 4 2 5" xfId="6509"/>
    <cellStyle name="Currency 3 2 4 4 2 6" xfId="6510"/>
    <cellStyle name="Currency 3 2 4 4 3" xfId="6511"/>
    <cellStyle name="Currency 3 2 4 4 3 2" xfId="6512"/>
    <cellStyle name="Currency 3 2 4 4 3 2 2" xfId="6513"/>
    <cellStyle name="Currency 3 2 4 4 3 3" xfId="6514"/>
    <cellStyle name="Currency 3 2 4 4 3 3 2" xfId="6515"/>
    <cellStyle name="Currency 3 2 4 4 3 4" xfId="6516"/>
    <cellStyle name="Currency 3 2 4 4 3 4 2" xfId="6517"/>
    <cellStyle name="Currency 3 2 4 4 3 5" xfId="6518"/>
    <cellStyle name="Currency 3 2 4 4 3 6" xfId="6519"/>
    <cellStyle name="Currency 3 2 4 4 4" xfId="6520"/>
    <cellStyle name="Currency 3 2 4 4 4 2" xfId="6521"/>
    <cellStyle name="Currency 3 2 4 4 4 2 2" xfId="6522"/>
    <cellStyle name="Currency 3 2 4 4 4 3" xfId="6523"/>
    <cellStyle name="Currency 3 2 4 4 4 3 2" xfId="6524"/>
    <cellStyle name="Currency 3 2 4 4 4 4" xfId="6525"/>
    <cellStyle name="Currency 3 2 4 4 4 4 2" xfId="6526"/>
    <cellStyle name="Currency 3 2 4 4 4 5" xfId="6527"/>
    <cellStyle name="Currency 3 2 4 4 4 6" xfId="6528"/>
    <cellStyle name="Currency 3 2 4 4 5" xfId="6529"/>
    <cellStyle name="Currency 3 2 4 4 5 2" xfId="6530"/>
    <cellStyle name="Currency 3 2 4 4 5 2 2" xfId="6531"/>
    <cellStyle name="Currency 3 2 4 4 5 3" xfId="6532"/>
    <cellStyle name="Currency 3 2 4 4 5 3 2" xfId="6533"/>
    <cellStyle name="Currency 3 2 4 4 5 4" xfId="6534"/>
    <cellStyle name="Currency 3 2 4 4 5 5" xfId="6535"/>
    <cellStyle name="Currency 3 2 4 4 6" xfId="6536"/>
    <cellStyle name="Currency 3 2 4 4 6 2" xfId="6537"/>
    <cellStyle name="Currency 3 2 4 4 7" xfId="6538"/>
    <cellStyle name="Currency 3 2 4 4 7 2" xfId="6539"/>
    <cellStyle name="Currency 3 2 4 4 8" xfId="6540"/>
    <cellStyle name="Currency 3 2 4 4 8 2" xfId="6541"/>
    <cellStyle name="Currency 3 2 4 4 9" xfId="6542"/>
    <cellStyle name="Currency 3 2 4 5" xfId="6543"/>
    <cellStyle name="Currency 3 2 4 5 2" xfId="6544"/>
    <cellStyle name="Currency 3 2 4 5 2 2" xfId="6545"/>
    <cellStyle name="Currency 3 2 4 5 3" xfId="6546"/>
    <cellStyle name="Currency 3 2 4 5 3 2" xfId="6547"/>
    <cellStyle name="Currency 3 2 4 5 4" xfId="6548"/>
    <cellStyle name="Currency 3 2 4 5 4 2" xfId="6549"/>
    <cellStyle name="Currency 3 2 4 5 5" xfId="6550"/>
    <cellStyle name="Currency 3 2 4 5 6" xfId="6551"/>
    <cellStyle name="Currency 3 2 4 6" xfId="6552"/>
    <cellStyle name="Currency 3 2 4 6 2" xfId="6553"/>
    <cellStyle name="Currency 3 2 4 6 2 2" xfId="6554"/>
    <cellStyle name="Currency 3 2 4 6 3" xfId="6555"/>
    <cellStyle name="Currency 3 2 4 6 3 2" xfId="6556"/>
    <cellStyle name="Currency 3 2 4 6 4" xfId="6557"/>
    <cellStyle name="Currency 3 2 4 6 4 2" xfId="6558"/>
    <cellStyle name="Currency 3 2 4 6 5" xfId="6559"/>
    <cellStyle name="Currency 3 2 4 6 6" xfId="6560"/>
    <cellStyle name="Currency 3 2 4 7" xfId="6561"/>
    <cellStyle name="Currency 3 2 4 7 2" xfId="6562"/>
    <cellStyle name="Currency 3 2 4 7 2 2" xfId="6563"/>
    <cellStyle name="Currency 3 2 4 7 3" xfId="6564"/>
    <cellStyle name="Currency 3 2 4 7 3 2" xfId="6565"/>
    <cellStyle name="Currency 3 2 4 7 4" xfId="6566"/>
    <cellStyle name="Currency 3 2 4 7 4 2" xfId="6567"/>
    <cellStyle name="Currency 3 2 4 7 5" xfId="6568"/>
    <cellStyle name="Currency 3 2 4 7 6" xfId="6569"/>
    <cellStyle name="Currency 3 2 4 8" xfId="6570"/>
    <cellStyle name="Currency 3 2 4 8 2" xfId="6571"/>
    <cellStyle name="Currency 3 2 4 8 2 2" xfId="6572"/>
    <cellStyle name="Currency 3 2 4 8 3" xfId="6573"/>
    <cellStyle name="Currency 3 2 4 8 3 2" xfId="6574"/>
    <cellStyle name="Currency 3 2 4 8 4" xfId="6575"/>
    <cellStyle name="Currency 3 2 4 8 5" xfId="6576"/>
    <cellStyle name="Currency 3 2 4 9" xfId="6577"/>
    <cellStyle name="Currency 3 2 4 9 2" xfId="6578"/>
    <cellStyle name="Currency 3 2 5" xfId="6579"/>
    <cellStyle name="Currency 3 2 5 10" xfId="6580"/>
    <cellStyle name="Currency 3 2 5 10 2" xfId="6581"/>
    <cellStyle name="Currency 3 2 5 11" xfId="6582"/>
    <cellStyle name="Currency 3 2 5 12" xfId="6583"/>
    <cellStyle name="Currency 3 2 5 2" xfId="6584"/>
    <cellStyle name="Currency 3 2 5 2 10" xfId="6585"/>
    <cellStyle name="Currency 3 2 5 2 2" xfId="6586"/>
    <cellStyle name="Currency 3 2 5 2 2 2" xfId="6587"/>
    <cellStyle name="Currency 3 2 5 2 2 2 2" xfId="6588"/>
    <cellStyle name="Currency 3 2 5 2 2 3" xfId="6589"/>
    <cellStyle name="Currency 3 2 5 2 2 3 2" xfId="6590"/>
    <cellStyle name="Currency 3 2 5 2 2 4" xfId="6591"/>
    <cellStyle name="Currency 3 2 5 2 2 4 2" xfId="6592"/>
    <cellStyle name="Currency 3 2 5 2 2 5" xfId="6593"/>
    <cellStyle name="Currency 3 2 5 2 2 6" xfId="6594"/>
    <cellStyle name="Currency 3 2 5 2 3" xfId="6595"/>
    <cellStyle name="Currency 3 2 5 2 3 2" xfId="6596"/>
    <cellStyle name="Currency 3 2 5 2 3 2 2" xfId="6597"/>
    <cellStyle name="Currency 3 2 5 2 3 3" xfId="6598"/>
    <cellStyle name="Currency 3 2 5 2 3 3 2" xfId="6599"/>
    <cellStyle name="Currency 3 2 5 2 3 4" xfId="6600"/>
    <cellStyle name="Currency 3 2 5 2 3 4 2" xfId="6601"/>
    <cellStyle name="Currency 3 2 5 2 3 5" xfId="6602"/>
    <cellStyle name="Currency 3 2 5 2 3 6" xfId="6603"/>
    <cellStyle name="Currency 3 2 5 2 4" xfId="6604"/>
    <cellStyle name="Currency 3 2 5 2 4 2" xfId="6605"/>
    <cellStyle name="Currency 3 2 5 2 4 2 2" xfId="6606"/>
    <cellStyle name="Currency 3 2 5 2 4 3" xfId="6607"/>
    <cellStyle name="Currency 3 2 5 2 4 3 2" xfId="6608"/>
    <cellStyle name="Currency 3 2 5 2 4 4" xfId="6609"/>
    <cellStyle name="Currency 3 2 5 2 4 4 2" xfId="6610"/>
    <cellStyle name="Currency 3 2 5 2 4 5" xfId="6611"/>
    <cellStyle name="Currency 3 2 5 2 4 6" xfId="6612"/>
    <cellStyle name="Currency 3 2 5 2 5" xfId="6613"/>
    <cellStyle name="Currency 3 2 5 2 5 2" xfId="6614"/>
    <cellStyle name="Currency 3 2 5 2 5 2 2" xfId="6615"/>
    <cellStyle name="Currency 3 2 5 2 5 3" xfId="6616"/>
    <cellStyle name="Currency 3 2 5 2 5 3 2" xfId="6617"/>
    <cellStyle name="Currency 3 2 5 2 5 4" xfId="6618"/>
    <cellStyle name="Currency 3 2 5 2 5 5" xfId="6619"/>
    <cellStyle name="Currency 3 2 5 2 6" xfId="6620"/>
    <cellStyle name="Currency 3 2 5 2 6 2" xfId="6621"/>
    <cellStyle name="Currency 3 2 5 2 7" xfId="6622"/>
    <cellStyle name="Currency 3 2 5 2 7 2" xfId="6623"/>
    <cellStyle name="Currency 3 2 5 2 8" xfId="6624"/>
    <cellStyle name="Currency 3 2 5 2 8 2" xfId="6625"/>
    <cellStyle name="Currency 3 2 5 2 9" xfId="6626"/>
    <cellStyle name="Currency 3 2 5 3" xfId="6627"/>
    <cellStyle name="Currency 3 2 5 3 10" xfId="6628"/>
    <cellStyle name="Currency 3 2 5 3 2" xfId="6629"/>
    <cellStyle name="Currency 3 2 5 3 2 2" xfId="6630"/>
    <cellStyle name="Currency 3 2 5 3 2 2 2" xfId="6631"/>
    <cellStyle name="Currency 3 2 5 3 2 3" xfId="6632"/>
    <cellStyle name="Currency 3 2 5 3 2 3 2" xfId="6633"/>
    <cellStyle name="Currency 3 2 5 3 2 4" xfId="6634"/>
    <cellStyle name="Currency 3 2 5 3 2 4 2" xfId="6635"/>
    <cellStyle name="Currency 3 2 5 3 2 5" xfId="6636"/>
    <cellStyle name="Currency 3 2 5 3 2 6" xfId="6637"/>
    <cellStyle name="Currency 3 2 5 3 3" xfId="6638"/>
    <cellStyle name="Currency 3 2 5 3 3 2" xfId="6639"/>
    <cellStyle name="Currency 3 2 5 3 3 2 2" xfId="6640"/>
    <cellStyle name="Currency 3 2 5 3 3 3" xfId="6641"/>
    <cellStyle name="Currency 3 2 5 3 3 3 2" xfId="6642"/>
    <cellStyle name="Currency 3 2 5 3 3 4" xfId="6643"/>
    <cellStyle name="Currency 3 2 5 3 3 4 2" xfId="6644"/>
    <cellStyle name="Currency 3 2 5 3 3 5" xfId="6645"/>
    <cellStyle name="Currency 3 2 5 3 3 6" xfId="6646"/>
    <cellStyle name="Currency 3 2 5 3 4" xfId="6647"/>
    <cellStyle name="Currency 3 2 5 3 4 2" xfId="6648"/>
    <cellStyle name="Currency 3 2 5 3 4 2 2" xfId="6649"/>
    <cellStyle name="Currency 3 2 5 3 4 3" xfId="6650"/>
    <cellStyle name="Currency 3 2 5 3 4 3 2" xfId="6651"/>
    <cellStyle name="Currency 3 2 5 3 4 4" xfId="6652"/>
    <cellStyle name="Currency 3 2 5 3 4 4 2" xfId="6653"/>
    <cellStyle name="Currency 3 2 5 3 4 5" xfId="6654"/>
    <cellStyle name="Currency 3 2 5 3 4 6" xfId="6655"/>
    <cellStyle name="Currency 3 2 5 3 5" xfId="6656"/>
    <cellStyle name="Currency 3 2 5 3 5 2" xfId="6657"/>
    <cellStyle name="Currency 3 2 5 3 5 2 2" xfId="6658"/>
    <cellStyle name="Currency 3 2 5 3 5 3" xfId="6659"/>
    <cellStyle name="Currency 3 2 5 3 5 3 2" xfId="6660"/>
    <cellStyle name="Currency 3 2 5 3 5 4" xfId="6661"/>
    <cellStyle name="Currency 3 2 5 3 5 5" xfId="6662"/>
    <cellStyle name="Currency 3 2 5 3 6" xfId="6663"/>
    <cellStyle name="Currency 3 2 5 3 6 2" xfId="6664"/>
    <cellStyle name="Currency 3 2 5 3 7" xfId="6665"/>
    <cellStyle name="Currency 3 2 5 3 7 2" xfId="6666"/>
    <cellStyle name="Currency 3 2 5 3 8" xfId="6667"/>
    <cellStyle name="Currency 3 2 5 3 8 2" xfId="6668"/>
    <cellStyle name="Currency 3 2 5 3 9" xfId="6669"/>
    <cellStyle name="Currency 3 2 5 4" xfId="6670"/>
    <cellStyle name="Currency 3 2 5 4 2" xfId="6671"/>
    <cellStyle name="Currency 3 2 5 4 2 2" xfId="6672"/>
    <cellStyle name="Currency 3 2 5 4 3" xfId="6673"/>
    <cellStyle name="Currency 3 2 5 4 3 2" xfId="6674"/>
    <cellStyle name="Currency 3 2 5 4 4" xfId="6675"/>
    <cellStyle name="Currency 3 2 5 4 4 2" xfId="6676"/>
    <cellStyle name="Currency 3 2 5 4 5" xfId="6677"/>
    <cellStyle name="Currency 3 2 5 4 6" xfId="6678"/>
    <cellStyle name="Currency 3 2 5 5" xfId="6679"/>
    <cellStyle name="Currency 3 2 5 5 2" xfId="6680"/>
    <cellStyle name="Currency 3 2 5 5 2 2" xfId="6681"/>
    <cellStyle name="Currency 3 2 5 5 3" xfId="6682"/>
    <cellStyle name="Currency 3 2 5 5 3 2" xfId="6683"/>
    <cellStyle name="Currency 3 2 5 5 4" xfId="6684"/>
    <cellStyle name="Currency 3 2 5 5 4 2" xfId="6685"/>
    <cellStyle name="Currency 3 2 5 5 5" xfId="6686"/>
    <cellStyle name="Currency 3 2 5 5 6" xfId="6687"/>
    <cellStyle name="Currency 3 2 5 6" xfId="6688"/>
    <cellStyle name="Currency 3 2 5 6 2" xfId="6689"/>
    <cellStyle name="Currency 3 2 5 6 2 2" xfId="6690"/>
    <cellStyle name="Currency 3 2 5 6 3" xfId="6691"/>
    <cellStyle name="Currency 3 2 5 6 3 2" xfId="6692"/>
    <cellStyle name="Currency 3 2 5 6 4" xfId="6693"/>
    <cellStyle name="Currency 3 2 5 6 4 2" xfId="6694"/>
    <cellStyle name="Currency 3 2 5 6 5" xfId="6695"/>
    <cellStyle name="Currency 3 2 5 6 6" xfId="6696"/>
    <cellStyle name="Currency 3 2 5 7" xfId="6697"/>
    <cellStyle name="Currency 3 2 5 7 2" xfId="6698"/>
    <cellStyle name="Currency 3 2 5 7 2 2" xfId="6699"/>
    <cellStyle name="Currency 3 2 5 7 3" xfId="6700"/>
    <cellStyle name="Currency 3 2 5 7 3 2" xfId="6701"/>
    <cellStyle name="Currency 3 2 5 7 4" xfId="6702"/>
    <cellStyle name="Currency 3 2 5 7 5" xfId="6703"/>
    <cellStyle name="Currency 3 2 5 8" xfId="6704"/>
    <cellStyle name="Currency 3 2 5 8 2" xfId="6705"/>
    <cellStyle name="Currency 3 2 5 9" xfId="6706"/>
    <cellStyle name="Currency 3 2 5 9 2" xfId="6707"/>
    <cellStyle name="Currency 3 2 6" xfId="6708"/>
    <cellStyle name="Currency 3 2 6 10" xfId="6709"/>
    <cellStyle name="Currency 3 2 6 11" xfId="6710"/>
    <cellStyle name="Currency 3 2 6 2" xfId="6711"/>
    <cellStyle name="Currency 3 2 6 2 2" xfId="6712"/>
    <cellStyle name="Currency 3 2 6 2 2 2" xfId="6713"/>
    <cellStyle name="Currency 3 2 6 2 3" xfId="6714"/>
    <cellStyle name="Currency 3 2 6 2 3 2" xfId="6715"/>
    <cellStyle name="Currency 3 2 6 2 4" xfId="6716"/>
    <cellStyle name="Currency 3 2 6 2 4 2" xfId="6717"/>
    <cellStyle name="Currency 3 2 6 2 5" xfId="6718"/>
    <cellStyle name="Currency 3 2 6 2 6" xfId="6719"/>
    <cellStyle name="Currency 3 2 6 3" xfId="6720"/>
    <cellStyle name="Currency 3 2 6 3 2" xfId="6721"/>
    <cellStyle name="Currency 3 2 6 3 2 2" xfId="6722"/>
    <cellStyle name="Currency 3 2 6 3 3" xfId="6723"/>
    <cellStyle name="Currency 3 2 6 3 3 2" xfId="6724"/>
    <cellStyle name="Currency 3 2 6 3 4" xfId="6725"/>
    <cellStyle name="Currency 3 2 6 3 4 2" xfId="6726"/>
    <cellStyle name="Currency 3 2 6 3 5" xfId="6727"/>
    <cellStyle name="Currency 3 2 6 3 6" xfId="6728"/>
    <cellStyle name="Currency 3 2 6 4" xfId="6729"/>
    <cellStyle name="Currency 3 2 6 4 2" xfId="6730"/>
    <cellStyle name="Currency 3 2 6 4 2 2" xfId="6731"/>
    <cellStyle name="Currency 3 2 6 4 3" xfId="6732"/>
    <cellStyle name="Currency 3 2 6 4 3 2" xfId="6733"/>
    <cellStyle name="Currency 3 2 6 4 4" xfId="6734"/>
    <cellStyle name="Currency 3 2 6 4 4 2" xfId="6735"/>
    <cellStyle name="Currency 3 2 6 4 5" xfId="6736"/>
    <cellStyle name="Currency 3 2 6 4 6" xfId="6737"/>
    <cellStyle name="Currency 3 2 6 5" xfId="6738"/>
    <cellStyle name="Currency 3 2 6 5 2" xfId="6739"/>
    <cellStyle name="Currency 3 2 6 5 2 2" xfId="6740"/>
    <cellStyle name="Currency 3 2 6 5 3" xfId="6741"/>
    <cellStyle name="Currency 3 2 6 5 3 2" xfId="6742"/>
    <cellStyle name="Currency 3 2 6 5 4" xfId="6743"/>
    <cellStyle name="Currency 3 2 6 5 4 2" xfId="6744"/>
    <cellStyle name="Currency 3 2 6 5 5" xfId="6745"/>
    <cellStyle name="Currency 3 2 6 5 6" xfId="6746"/>
    <cellStyle name="Currency 3 2 6 6" xfId="6747"/>
    <cellStyle name="Currency 3 2 6 6 2" xfId="6748"/>
    <cellStyle name="Currency 3 2 6 6 2 2" xfId="6749"/>
    <cellStyle name="Currency 3 2 6 6 3" xfId="6750"/>
    <cellStyle name="Currency 3 2 6 6 3 2" xfId="6751"/>
    <cellStyle name="Currency 3 2 6 6 4" xfId="6752"/>
    <cellStyle name="Currency 3 2 6 6 5" xfId="6753"/>
    <cellStyle name="Currency 3 2 6 7" xfId="6754"/>
    <cellStyle name="Currency 3 2 6 7 2" xfId="6755"/>
    <cellStyle name="Currency 3 2 6 8" xfId="6756"/>
    <cellStyle name="Currency 3 2 6 8 2" xfId="6757"/>
    <cellStyle name="Currency 3 2 6 9" xfId="6758"/>
    <cellStyle name="Currency 3 2 6 9 2" xfId="6759"/>
    <cellStyle name="Currency 3 2 7" xfId="6760"/>
    <cellStyle name="Currency 3 2 7 10" xfId="6761"/>
    <cellStyle name="Currency 3 2 7 2" xfId="6762"/>
    <cellStyle name="Currency 3 2 7 2 2" xfId="6763"/>
    <cellStyle name="Currency 3 2 7 2 2 2" xfId="6764"/>
    <cellStyle name="Currency 3 2 7 2 3" xfId="6765"/>
    <cellStyle name="Currency 3 2 7 2 3 2" xfId="6766"/>
    <cellStyle name="Currency 3 2 7 2 4" xfId="6767"/>
    <cellStyle name="Currency 3 2 7 2 4 2" xfId="6768"/>
    <cellStyle name="Currency 3 2 7 2 5" xfId="6769"/>
    <cellStyle name="Currency 3 2 7 2 6" xfId="6770"/>
    <cellStyle name="Currency 3 2 7 3" xfId="6771"/>
    <cellStyle name="Currency 3 2 7 3 2" xfId="6772"/>
    <cellStyle name="Currency 3 2 7 3 2 2" xfId="6773"/>
    <cellStyle name="Currency 3 2 7 3 3" xfId="6774"/>
    <cellStyle name="Currency 3 2 7 3 3 2" xfId="6775"/>
    <cellStyle name="Currency 3 2 7 3 4" xfId="6776"/>
    <cellStyle name="Currency 3 2 7 3 4 2" xfId="6777"/>
    <cellStyle name="Currency 3 2 7 3 5" xfId="6778"/>
    <cellStyle name="Currency 3 2 7 3 6" xfId="6779"/>
    <cellStyle name="Currency 3 2 7 4" xfId="6780"/>
    <cellStyle name="Currency 3 2 7 4 2" xfId="6781"/>
    <cellStyle name="Currency 3 2 7 4 2 2" xfId="6782"/>
    <cellStyle name="Currency 3 2 7 4 3" xfId="6783"/>
    <cellStyle name="Currency 3 2 7 4 3 2" xfId="6784"/>
    <cellStyle name="Currency 3 2 7 4 4" xfId="6785"/>
    <cellStyle name="Currency 3 2 7 4 4 2" xfId="6786"/>
    <cellStyle name="Currency 3 2 7 4 5" xfId="6787"/>
    <cellStyle name="Currency 3 2 7 4 6" xfId="6788"/>
    <cellStyle name="Currency 3 2 7 5" xfId="6789"/>
    <cellStyle name="Currency 3 2 7 5 2" xfId="6790"/>
    <cellStyle name="Currency 3 2 7 5 2 2" xfId="6791"/>
    <cellStyle name="Currency 3 2 7 5 3" xfId="6792"/>
    <cellStyle name="Currency 3 2 7 5 3 2" xfId="6793"/>
    <cellStyle name="Currency 3 2 7 5 4" xfId="6794"/>
    <cellStyle name="Currency 3 2 7 5 5" xfId="6795"/>
    <cellStyle name="Currency 3 2 7 6" xfId="6796"/>
    <cellStyle name="Currency 3 2 7 6 2" xfId="6797"/>
    <cellStyle name="Currency 3 2 7 7" xfId="6798"/>
    <cellStyle name="Currency 3 2 7 7 2" xfId="6799"/>
    <cellStyle name="Currency 3 2 7 8" xfId="6800"/>
    <cellStyle name="Currency 3 2 7 8 2" xfId="6801"/>
    <cellStyle name="Currency 3 2 7 9" xfId="6802"/>
    <cellStyle name="Currency 3 2 8" xfId="6803"/>
    <cellStyle name="Currency 3 2 8 10" xfId="6804"/>
    <cellStyle name="Currency 3 2 8 2" xfId="6805"/>
    <cellStyle name="Currency 3 2 8 2 2" xfId="6806"/>
    <cellStyle name="Currency 3 2 8 2 2 2" xfId="6807"/>
    <cellStyle name="Currency 3 2 8 2 3" xfId="6808"/>
    <cellStyle name="Currency 3 2 8 2 3 2" xfId="6809"/>
    <cellStyle name="Currency 3 2 8 2 4" xfId="6810"/>
    <cellStyle name="Currency 3 2 8 2 4 2" xfId="6811"/>
    <cellStyle name="Currency 3 2 8 2 5" xfId="6812"/>
    <cellStyle name="Currency 3 2 8 2 6" xfId="6813"/>
    <cellStyle name="Currency 3 2 8 3" xfId="6814"/>
    <cellStyle name="Currency 3 2 8 3 2" xfId="6815"/>
    <cellStyle name="Currency 3 2 8 3 2 2" xfId="6816"/>
    <cellStyle name="Currency 3 2 8 3 3" xfId="6817"/>
    <cellStyle name="Currency 3 2 8 3 3 2" xfId="6818"/>
    <cellStyle name="Currency 3 2 8 3 4" xfId="6819"/>
    <cellStyle name="Currency 3 2 8 3 4 2" xfId="6820"/>
    <cellStyle name="Currency 3 2 8 3 5" xfId="6821"/>
    <cellStyle name="Currency 3 2 8 3 6" xfId="6822"/>
    <cellStyle name="Currency 3 2 8 4" xfId="6823"/>
    <cellStyle name="Currency 3 2 8 4 2" xfId="6824"/>
    <cellStyle name="Currency 3 2 8 4 2 2" xfId="6825"/>
    <cellStyle name="Currency 3 2 8 4 3" xfId="6826"/>
    <cellStyle name="Currency 3 2 8 4 3 2" xfId="6827"/>
    <cellStyle name="Currency 3 2 8 4 4" xfId="6828"/>
    <cellStyle name="Currency 3 2 8 4 4 2" xfId="6829"/>
    <cellStyle name="Currency 3 2 8 4 5" xfId="6830"/>
    <cellStyle name="Currency 3 2 8 4 6" xfId="6831"/>
    <cellStyle name="Currency 3 2 8 5" xfId="6832"/>
    <cellStyle name="Currency 3 2 8 5 2" xfId="6833"/>
    <cellStyle name="Currency 3 2 8 5 2 2" xfId="6834"/>
    <cellStyle name="Currency 3 2 8 5 3" xfId="6835"/>
    <cellStyle name="Currency 3 2 8 5 3 2" xfId="6836"/>
    <cellStyle name="Currency 3 2 8 5 4" xfId="6837"/>
    <cellStyle name="Currency 3 2 8 5 5" xfId="6838"/>
    <cellStyle name="Currency 3 2 8 6" xfId="6839"/>
    <cellStyle name="Currency 3 2 8 6 2" xfId="6840"/>
    <cellStyle name="Currency 3 2 8 7" xfId="6841"/>
    <cellStyle name="Currency 3 2 8 7 2" xfId="6842"/>
    <cellStyle name="Currency 3 2 8 8" xfId="6843"/>
    <cellStyle name="Currency 3 2 8 8 2" xfId="6844"/>
    <cellStyle name="Currency 3 2 8 9" xfId="6845"/>
    <cellStyle name="Currency 3 2 9" xfId="6846"/>
    <cellStyle name="Currency 3 2 9 2" xfId="6847"/>
    <cellStyle name="Currency 3 2 9 2 2" xfId="6848"/>
    <cellStyle name="Currency 3 2 9 3" xfId="6849"/>
    <cellStyle name="Currency 3 2 9 3 2" xfId="6850"/>
    <cellStyle name="Currency 3 2 9 4" xfId="6851"/>
    <cellStyle name="Currency 3 2 9 4 2" xfId="6852"/>
    <cellStyle name="Currency 3 2 9 5" xfId="6853"/>
    <cellStyle name="Currency 3 2 9 6" xfId="6854"/>
    <cellStyle name="Currency 3 3" xfId="157"/>
    <cellStyle name="Currency 3 3 2" xfId="158"/>
    <cellStyle name="Currency 3 3 2 2" xfId="159"/>
    <cellStyle name="Currency 3 3 3" xfId="160"/>
    <cellStyle name="Currency 3 4" xfId="161"/>
    <cellStyle name="Currency 3 4 2" xfId="162"/>
    <cellStyle name="Currency 3 4 2 2" xfId="163"/>
    <cellStyle name="Currency 3 4 3" xfId="164"/>
    <cellStyle name="Currency 3 5" xfId="165"/>
    <cellStyle name="Currency 3 5 2" xfId="166"/>
    <cellStyle name="Currency 3 5 2 2" xfId="167"/>
    <cellStyle name="Currency 3 5 3" xfId="168"/>
    <cellStyle name="Currency 3 6" xfId="169"/>
    <cellStyle name="Currency 3 6 2" xfId="170"/>
    <cellStyle name="Currency 3 7" xfId="171"/>
    <cellStyle name="Currency 4" xfId="172"/>
    <cellStyle name="Currency 4 10" xfId="6855"/>
    <cellStyle name="Currency 4 10 2" xfId="6856"/>
    <cellStyle name="Currency 4 10 2 2" xfId="6857"/>
    <cellStyle name="Currency 4 10 3" xfId="6858"/>
    <cellStyle name="Currency 4 10 3 2" xfId="6859"/>
    <cellStyle name="Currency 4 10 4" xfId="6860"/>
    <cellStyle name="Currency 4 10 4 2" xfId="6861"/>
    <cellStyle name="Currency 4 10 5" xfId="6862"/>
    <cellStyle name="Currency 4 10 6" xfId="6863"/>
    <cellStyle name="Currency 4 11" xfId="6864"/>
    <cellStyle name="Currency 4 11 2" xfId="6865"/>
    <cellStyle name="Currency 4 11 2 2" xfId="6866"/>
    <cellStyle name="Currency 4 11 3" xfId="6867"/>
    <cellStyle name="Currency 4 11 3 2" xfId="6868"/>
    <cellStyle name="Currency 4 11 4" xfId="6869"/>
    <cellStyle name="Currency 4 11 4 2" xfId="6870"/>
    <cellStyle name="Currency 4 11 5" xfId="6871"/>
    <cellStyle name="Currency 4 11 6" xfId="6872"/>
    <cellStyle name="Currency 4 12" xfId="6873"/>
    <cellStyle name="Currency 4 12 2" xfId="6874"/>
    <cellStyle name="Currency 4 12 2 2" xfId="6875"/>
    <cellStyle name="Currency 4 12 3" xfId="6876"/>
    <cellStyle name="Currency 4 12 3 2" xfId="6877"/>
    <cellStyle name="Currency 4 12 4" xfId="6878"/>
    <cellStyle name="Currency 4 12 4 2" xfId="6879"/>
    <cellStyle name="Currency 4 12 5" xfId="6880"/>
    <cellStyle name="Currency 4 12 6" xfId="6881"/>
    <cellStyle name="Currency 4 13" xfId="6882"/>
    <cellStyle name="Currency 4 13 2" xfId="6883"/>
    <cellStyle name="Currency 4 13 2 2" xfId="6884"/>
    <cellStyle name="Currency 4 13 3" xfId="6885"/>
    <cellStyle name="Currency 4 13 3 2" xfId="6886"/>
    <cellStyle name="Currency 4 13 4" xfId="6887"/>
    <cellStyle name="Currency 4 13 5" xfId="6888"/>
    <cellStyle name="Currency 4 14" xfId="6889"/>
    <cellStyle name="Currency 4 14 2" xfId="6890"/>
    <cellStyle name="Currency 4 15" xfId="6891"/>
    <cellStyle name="Currency 4 15 2" xfId="6892"/>
    <cellStyle name="Currency 4 16" xfId="6893"/>
    <cellStyle name="Currency 4 16 2" xfId="6894"/>
    <cellStyle name="Currency 4 17" xfId="6895"/>
    <cellStyle name="Currency 4 18" xfId="6896"/>
    <cellStyle name="Currency 4 19" xfId="6897"/>
    <cellStyle name="Currency 4 2" xfId="6898"/>
    <cellStyle name="Currency 4 2 10" xfId="6899"/>
    <cellStyle name="Currency 4 2 10 2" xfId="6900"/>
    <cellStyle name="Currency 4 2 10 2 2" xfId="6901"/>
    <cellStyle name="Currency 4 2 10 3" xfId="6902"/>
    <cellStyle name="Currency 4 2 10 3 2" xfId="6903"/>
    <cellStyle name="Currency 4 2 10 4" xfId="6904"/>
    <cellStyle name="Currency 4 2 10 4 2" xfId="6905"/>
    <cellStyle name="Currency 4 2 10 5" xfId="6906"/>
    <cellStyle name="Currency 4 2 10 6" xfId="6907"/>
    <cellStyle name="Currency 4 2 11" xfId="6908"/>
    <cellStyle name="Currency 4 2 11 2" xfId="6909"/>
    <cellStyle name="Currency 4 2 11 2 2" xfId="6910"/>
    <cellStyle name="Currency 4 2 11 3" xfId="6911"/>
    <cellStyle name="Currency 4 2 11 3 2" xfId="6912"/>
    <cellStyle name="Currency 4 2 11 4" xfId="6913"/>
    <cellStyle name="Currency 4 2 11 4 2" xfId="6914"/>
    <cellStyle name="Currency 4 2 11 5" xfId="6915"/>
    <cellStyle name="Currency 4 2 11 6" xfId="6916"/>
    <cellStyle name="Currency 4 2 12" xfId="6917"/>
    <cellStyle name="Currency 4 2 12 2" xfId="6918"/>
    <cellStyle name="Currency 4 2 12 2 2" xfId="6919"/>
    <cellStyle name="Currency 4 2 12 3" xfId="6920"/>
    <cellStyle name="Currency 4 2 12 3 2" xfId="6921"/>
    <cellStyle name="Currency 4 2 12 4" xfId="6922"/>
    <cellStyle name="Currency 4 2 12 5" xfId="6923"/>
    <cellStyle name="Currency 4 2 13" xfId="6924"/>
    <cellStyle name="Currency 4 2 13 2" xfId="6925"/>
    <cellStyle name="Currency 4 2 14" xfId="6926"/>
    <cellStyle name="Currency 4 2 14 2" xfId="6927"/>
    <cellStyle name="Currency 4 2 15" xfId="6928"/>
    <cellStyle name="Currency 4 2 15 2" xfId="6929"/>
    <cellStyle name="Currency 4 2 16" xfId="6930"/>
    <cellStyle name="Currency 4 2 17" xfId="6931"/>
    <cellStyle name="Currency 4 2 2" xfId="6932"/>
    <cellStyle name="Currency 4 2 2 10" xfId="6933"/>
    <cellStyle name="Currency 4 2 2 10 2" xfId="6934"/>
    <cellStyle name="Currency 4 2 2 10 2 2" xfId="6935"/>
    <cellStyle name="Currency 4 2 2 10 3" xfId="6936"/>
    <cellStyle name="Currency 4 2 2 10 3 2" xfId="6937"/>
    <cellStyle name="Currency 4 2 2 10 4" xfId="6938"/>
    <cellStyle name="Currency 4 2 2 10 4 2" xfId="6939"/>
    <cellStyle name="Currency 4 2 2 10 5" xfId="6940"/>
    <cellStyle name="Currency 4 2 2 10 6" xfId="6941"/>
    <cellStyle name="Currency 4 2 2 11" xfId="6942"/>
    <cellStyle name="Currency 4 2 2 11 2" xfId="6943"/>
    <cellStyle name="Currency 4 2 2 11 2 2" xfId="6944"/>
    <cellStyle name="Currency 4 2 2 11 3" xfId="6945"/>
    <cellStyle name="Currency 4 2 2 11 3 2" xfId="6946"/>
    <cellStyle name="Currency 4 2 2 11 4" xfId="6947"/>
    <cellStyle name="Currency 4 2 2 11 5" xfId="6948"/>
    <cellStyle name="Currency 4 2 2 12" xfId="6949"/>
    <cellStyle name="Currency 4 2 2 12 2" xfId="6950"/>
    <cellStyle name="Currency 4 2 2 13" xfId="6951"/>
    <cellStyle name="Currency 4 2 2 13 2" xfId="6952"/>
    <cellStyle name="Currency 4 2 2 14" xfId="6953"/>
    <cellStyle name="Currency 4 2 2 14 2" xfId="6954"/>
    <cellStyle name="Currency 4 2 2 15" xfId="6955"/>
    <cellStyle name="Currency 4 2 2 16" xfId="6956"/>
    <cellStyle name="Currency 4 2 2 2" xfId="6957"/>
    <cellStyle name="Currency 4 2 2 2 10" xfId="6958"/>
    <cellStyle name="Currency 4 2 2 2 10 2" xfId="6959"/>
    <cellStyle name="Currency 4 2 2 2 11" xfId="6960"/>
    <cellStyle name="Currency 4 2 2 2 11 2" xfId="6961"/>
    <cellStyle name="Currency 4 2 2 2 12" xfId="6962"/>
    <cellStyle name="Currency 4 2 2 2 13" xfId="6963"/>
    <cellStyle name="Currency 4 2 2 2 2" xfId="6964"/>
    <cellStyle name="Currency 4 2 2 2 2 10" xfId="6965"/>
    <cellStyle name="Currency 4 2 2 2 2 11" xfId="6966"/>
    <cellStyle name="Currency 4 2 2 2 2 2" xfId="6967"/>
    <cellStyle name="Currency 4 2 2 2 2 2 2" xfId="6968"/>
    <cellStyle name="Currency 4 2 2 2 2 2 2 2" xfId="6969"/>
    <cellStyle name="Currency 4 2 2 2 2 2 3" xfId="6970"/>
    <cellStyle name="Currency 4 2 2 2 2 2 3 2" xfId="6971"/>
    <cellStyle name="Currency 4 2 2 2 2 2 4" xfId="6972"/>
    <cellStyle name="Currency 4 2 2 2 2 2 4 2" xfId="6973"/>
    <cellStyle name="Currency 4 2 2 2 2 2 5" xfId="6974"/>
    <cellStyle name="Currency 4 2 2 2 2 2 6" xfId="6975"/>
    <cellStyle name="Currency 4 2 2 2 2 3" xfId="6976"/>
    <cellStyle name="Currency 4 2 2 2 2 3 2" xfId="6977"/>
    <cellStyle name="Currency 4 2 2 2 2 3 2 2" xfId="6978"/>
    <cellStyle name="Currency 4 2 2 2 2 3 3" xfId="6979"/>
    <cellStyle name="Currency 4 2 2 2 2 3 3 2" xfId="6980"/>
    <cellStyle name="Currency 4 2 2 2 2 3 4" xfId="6981"/>
    <cellStyle name="Currency 4 2 2 2 2 3 4 2" xfId="6982"/>
    <cellStyle name="Currency 4 2 2 2 2 3 5" xfId="6983"/>
    <cellStyle name="Currency 4 2 2 2 2 3 6" xfId="6984"/>
    <cellStyle name="Currency 4 2 2 2 2 4" xfId="6985"/>
    <cellStyle name="Currency 4 2 2 2 2 4 2" xfId="6986"/>
    <cellStyle name="Currency 4 2 2 2 2 4 2 2" xfId="6987"/>
    <cellStyle name="Currency 4 2 2 2 2 4 3" xfId="6988"/>
    <cellStyle name="Currency 4 2 2 2 2 4 3 2" xfId="6989"/>
    <cellStyle name="Currency 4 2 2 2 2 4 4" xfId="6990"/>
    <cellStyle name="Currency 4 2 2 2 2 4 4 2" xfId="6991"/>
    <cellStyle name="Currency 4 2 2 2 2 4 5" xfId="6992"/>
    <cellStyle name="Currency 4 2 2 2 2 4 6" xfId="6993"/>
    <cellStyle name="Currency 4 2 2 2 2 5" xfId="6994"/>
    <cellStyle name="Currency 4 2 2 2 2 5 2" xfId="6995"/>
    <cellStyle name="Currency 4 2 2 2 2 5 2 2" xfId="6996"/>
    <cellStyle name="Currency 4 2 2 2 2 5 3" xfId="6997"/>
    <cellStyle name="Currency 4 2 2 2 2 5 3 2" xfId="6998"/>
    <cellStyle name="Currency 4 2 2 2 2 5 4" xfId="6999"/>
    <cellStyle name="Currency 4 2 2 2 2 5 4 2" xfId="7000"/>
    <cellStyle name="Currency 4 2 2 2 2 5 5" xfId="7001"/>
    <cellStyle name="Currency 4 2 2 2 2 5 6" xfId="7002"/>
    <cellStyle name="Currency 4 2 2 2 2 6" xfId="7003"/>
    <cellStyle name="Currency 4 2 2 2 2 6 2" xfId="7004"/>
    <cellStyle name="Currency 4 2 2 2 2 6 2 2" xfId="7005"/>
    <cellStyle name="Currency 4 2 2 2 2 6 3" xfId="7006"/>
    <cellStyle name="Currency 4 2 2 2 2 6 3 2" xfId="7007"/>
    <cellStyle name="Currency 4 2 2 2 2 6 4" xfId="7008"/>
    <cellStyle name="Currency 4 2 2 2 2 6 5" xfId="7009"/>
    <cellStyle name="Currency 4 2 2 2 2 7" xfId="7010"/>
    <cellStyle name="Currency 4 2 2 2 2 7 2" xfId="7011"/>
    <cellStyle name="Currency 4 2 2 2 2 8" xfId="7012"/>
    <cellStyle name="Currency 4 2 2 2 2 8 2" xfId="7013"/>
    <cellStyle name="Currency 4 2 2 2 2 9" xfId="7014"/>
    <cellStyle name="Currency 4 2 2 2 2 9 2" xfId="7015"/>
    <cellStyle name="Currency 4 2 2 2 3" xfId="7016"/>
    <cellStyle name="Currency 4 2 2 2 3 10" xfId="7017"/>
    <cellStyle name="Currency 4 2 2 2 3 2" xfId="7018"/>
    <cellStyle name="Currency 4 2 2 2 3 2 2" xfId="7019"/>
    <cellStyle name="Currency 4 2 2 2 3 2 2 2" xfId="7020"/>
    <cellStyle name="Currency 4 2 2 2 3 2 3" xfId="7021"/>
    <cellStyle name="Currency 4 2 2 2 3 2 3 2" xfId="7022"/>
    <cellStyle name="Currency 4 2 2 2 3 2 4" xfId="7023"/>
    <cellStyle name="Currency 4 2 2 2 3 2 4 2" xfId="7024"/>
    <cellStyle name="Currency 4 2 2 2 3 2 5" xfId="7025"/>
    <cellStyle name="Currency 4 2 2 2 3 2 6" xfId="7026"/>
    <cellStyle name="Currency 4 2 2 2 3 3" xfId="7027"/>
    <cellStyle name="Currency 4 2 2 2 3 3 2" xfId="7028"/>
    <cellStyle name="Currency 4 2 2 2 3 3 2 2" xfId="7029"/>
    <cellStyle name="Currency 4 2 2 2 3 3 3" xfId="7030"/>
    <cellStyle name="Currency 4 2 2 2 3 3 3 2" xfId="7031"/>
    <cellStyle name="Currency 4 2 2 2 3 3 4" xfId="7032"/>
    <cellStyle name="Currency 4 2 2 2 3 3 4 2" xfId="7033"/>
    <cellStyle name="Currency 4 2 2 2 3 3 5" xfId="7034"/>
    <cellStyle name="Currency 4 2 2 2 3 3 6" xfId="7035"/>
    <cellStyle name="Currency 4 2 2 2 3 4" xfId="7036"/>
    <cellStyle name="Currency 4 2 2 2 3 4 2" xfId="7037"/>
    <cellStyle name="Currency 4 2 2 2 3 4 2 2" xfId="7038"/>
    <cellStyle name="Currency 4 2 2 2 3 4 3" xfId="7039"/>
    <cellStyle name="Currency 4 2 2 2 3 4 3 2" xfId="7040"/>
    <cellStyle name="Currency 4 2 2 2 3 4 4" xfId="7041"/>
    <cellStyle name="Currency 4 2 2 2 3 4 4 2" xfId="7042"/>
    <cellStyle name="Currency 4 2 2 2 3 4 5" xfId="7043"/>
    <cellStyle name="Currency 4 2 2 2 3 4 6" xfId="7044"/>
    <cellStyle name="Currency 4 2 2 2 3 5" xfId="7045"/>
    <cellStyle name="Currency 4 2 2 2 3 5 2" xfId="7046"/>
    <cellStyle name="Currency 4 2 2 2 3 5 2 2" xfId="7047"/>
    <cellStyle name="Currency 4 2 2 2 3 5 3" xfId="7048"/>
    <cellStyle name="Currency 4 2 2 2 3 5 3 2" xfId="7049"/>
    <cellStyle name="Currency 4 2 2 2 3 5 4" xfId="7050"/>
    <cellStyle name="Currency 4 2 2 2 3 5 5" xfId="7051"/>
    <cellStyle name="Currency 4 2 2 2 3 6" xfId="7052"/>
    <cellStyle name="Currency 4 2 2 2 3 6 2" xfId="7053"/>
    <cellStyle name="Currency 4 2 2 2 3 7" xfId="7054"/>
    <cellStyle name="Currency 4 2 2 2 3 7 2" xfId="7055"/>
    <cellStyle name="Currency 4 2 2 2 3 8" xfId="7056"/>
    <cellStyle name="Currency 4 2 2 2 3 8 2" xfId="7057"/>
    <cellStyle name="Currency 4 2 2 2 3 9" xfId="7058"/>
    <cellStyle name="Currency 4 2 2 2 4" xfId="7059"/>
    <cellStyle name="Currency 4 2 2 2 4 10" xfId="7060"/>
    <cellStyle name="Currency 4 2 2 2 4 2" xfId="7061"/>
    <cellStyle name="Currency 4 2 2 2 4 2 2" xfId="7062"/>
    <cellStyle name="Currency 4 2 2 2 4 2 2 2" xfId="7063"/>
    <cellStyle name="Currency 4 2 2 2 4 2 3" xfId="7064"/>
    <cellStyle name="Currency 4 2 2 2 4 2 3 2" xfId="7065"/>
    <cellStyle name="Currency 4 2 2 2 4 2 4" xfId="7066"/>
    <cellStyle name="Currency 4 2 2 2 4 2 4 2" xfId="7067"/>
    <cellStyle name="Currency 4 2 2 2 4 2 5" xfId="7068"/>
    <cellStyle name="Currency 4 2 2 2 4 2 6" xfId="7069"/>
    <cellStyle name="Currency 4 2 2 2 4 3" xfId="7070"/>
    <cellStyle name="Currency 4 2 2 2 4 3 2" xfId="7071"/>
    <cellStyle name="Currency 4 2 2 2 4 3 2 2" xfId="7072"/>
    <cellStyle name="Currency 4 2 2 2 4 3 3" xfId="7073"/>
    <cellStyle name="Currency 4 2 2 2 4 3 3 2" xfId="7074"/>
    <cellStyle name="Currency 4 2 2 2 4 3 4" xfId="7075"/>
    <cellStyle name="Currency 4 2 2 2 4 3 4 2" xfId="7076"/>
    <cellStyle name="Currency 4 2 2 2 4 3 5" xfId="7077"/>
    <cellStyle name="Currency 4 2 2 2 4 3 6" xfId="7078"/>
    <cellStyle name="Currency 4 2 2 2 4 4" xfId="7079"/>
    <cellStyle name="Currency 4 2 2 2 4 4 2" xfId="7080"/>
    <cellStyle name="Currency 4 2 2 2 4 4 2 2" xfId="7081"/>
    <cellStyle name="Currency 4 2 2 2 4 4 3" xfId="7082"/>
    <cellStyle name="Currency 4 2 2 2 4 4 3 2" xfId="7083"/>
    <cellStyle name="Currency 4 2 2 2 4 4 4" xfId="7084"/>
    <cellStyle name="Currency 4 2 2 2 4 4 4 2" xfId="7085"/>
    <cellStyle name="Currency 4 2 2 2 4 4 5" xfId="7086"/>
    <cellStyle name="Currency 4 2 2 2 4 4 6" xfId="7087"/>
    <cellStyle name="Currency 4 2 2 2 4 5" xfId="7088"/>
    <cellStyle name="Currency 4 2 2 2 4 5 2" xfId="7089"/>
    <cellStyle name="Currency 4 2 2 2 4 5 2 2" xfId="7090"/>
    <cellStyle name="Currency 4 2 2 2 4 5 3" xfId="7091"/>
    <cellStyle name="Currency 4 2 2 2 4 5 3 2" xfId="7092"/>
    <cellStyle name="Currency 4 2 2 2 4 5 4" xfId="7093"/>
    <cellStyle name="Currency 4 2 2 2 4 5 5" xfId="7094"/>
    <cellStyle name="Currency 4 2 2 2 4 6" xfId="7095"/>
    <cellStyle name="Currency 4 2 2 2 4 6 2" xfId="7096"/>
    <cellStyle name="Currency 4 2 2 2 4 7" xfId="7097"/>
    <cellStyle name="Currency 4 2 2 2 4 7 2" xfId="7098"/>
    <cellStyle name="Currency 4 2 2 2 4 8" xfId="7099"/>
    <cellStyle name="Currency 4 2 2 2 4 8 2" xfId="7100"/>
    <cellStyle name="Currency 4 2 2 2 4 9" xfId="7101"/>
    <cellStyle name="Currency 4 2 2 2 5" xfId="7102"/>
    <cellStyle name="Currency 4 2 2 2 5 2" xfId="7103"/>
    <cellStyle name="Currency 4 2 2 2 5 2 2" xfId="7104"/>
    <cellStyle name="Currency 4 2 2 2 5 3" xfId="7105"/>
    <cellStyle name="Currency 4 2 2 2 5 3 2" xfId="7106"/>
    <cellStyle name="Currency 4 2 2 2 5 4" xfId="7107"/>
    <cellStyle name="Currency 4 2 2 2 5 4 2" xfId="7108"/>
    <cellStyle name="Currency 4 2 2 2 5 5" xfId="7109"/>
    <cellStyle name="Currency 4 2 2 2 5 6" xfId="7110"/>
    <cellStyle name="Currency 4 2 2 2 6" xfId="7111"/>
    <cellStyle name="Currency 4 2 2 2 6 2" xfId="7112"/>
    <cellStyle name="Currency 4 2 2 2 6 2 2" xfId="7113"/>
    <cellStyle name="Currency 4 2 2 2 6 3" xfId="7114"/>
    <cellStyle name="Currency 4 2 2 2 6 3 2" xfId="7115"/>
    <cellStyle name="Currency 4 2 2 2 6 4" xfId="7116"/>
    <cellStyle name="Currency 4 2 2 2 6 4 2" xfId="7117"/>
    <cellStyle name="Currency 4 2 2 2 6 5" xfId="7118"/>
    <cellStyle name="Currency 4 2 2 2 6 6" xfId="7119"/>
    <cellStyle name="Currency 4 2 2 2 7" xfId="7120"/>
    <cellStyle name="Currency 4 2 2 2 7 2" xfId="7121"/>
    <cellStyle name="Currency 4 2 2 2 7 2 2" xfId="7122"/>
    <cellStyle name="Currency 4 2 2 2 7 3" xfId="7123"/>
    <cellStyle name="Currency 4 2 2 2 7 3 2" xfId="7124"/>
    <cellStyle name="Currency 4 2 2 2 7 4" xfId="7125"/>
    <cellStyle name="Currency 4 2 2 2 7 4 2" xfId="7126"/>
    <cellStyle name="Currency 4 2 2 2 7 5" xfId="7127"/>
    <cellStyle name="Currency 4 2 2 2 7 6" xfId="7128"/>
    <cellStyle name="Currency 4 2 2 2 8" xfId="7129"/>
    <cellStyle name="Currency 4 2 2 2 8 2" xfId="7130"/>
    <cellStyle name="Currency 4 2 2 2 8 2 2" xfId="7131"/>
    <cellStyle name="Currency 4 2 2 2 8 3" xfId="7132"/>
    <cellStyle name="Currency 4 2 2 2 8 3 2" xfId="7133"/>
    <cellStyle name="Currency 4 2 2 2 8 4" xfId="7134"/>
    <cellStyle name="Currency 4 2 2 2 8 5" xfId="7135"/>
    <cellStyle name="Currency 4 2 2 2 9" xfId="7136"/>
    <cellStyle name="Currency 4 2 2 2 9 2" xfId="7137"/>
    <cellStyle name="Currency 4 2 2 3" xfId="7138"/>
    <cellStyle name="Currency 4 2 2 3 10" xfId="7139"/>
    <cellStyle name="Currency 4 2 2 3 10 2" xfId="7140"/>
    <cellStyle name="Currency 4 2 2 3 11" xfId="7141"/>
    <cellStyle name="Currency 4 2 2 3 11 2" xfId="7142"/>
    <cellStyle name="Currency 4 2 2 3 12" xfId="7143"/>
    <cellStyle name="Currency 4 2 2 3 13" xfId="7144"/>
    <cellStyle name="Currency 4 2 2 3 2" xfId="7145"/>
    <cellStyle name="Currency 4 2 2 3 2 10" xfId="7146"/>
    <cellStyle name="Currency 4 2 2 3 2 11" xfId="7147"/>
    <cellStyle name="Currency 4 2 2 3 2 2" xfId="7148"/>
    <cellStyle name="Currency 4 2 2 3 2 2 2" xfId="7149"/>
    <cellStyle name="Currency 4 2 2 3 2 2 2 2" xfId="7150"/>
    <cellStyle name="Currency 4 2 2 3 2 2 3" xfId="7151"/>
    <cellStyle name="Currency 4 2 2 3 2 2 3 2" xfId="7152"/>
    <cellStyle name="Currency 4 2 2 3 2 2 4" xfId="7153"/>
    <cellStyle name="Currency 4 2 2 3 2 2 4 2" xfId="7154"/>
    <cellStyle name="Currency 4 2 2 3 2 2 5" xfId="7155"/>
    <cellStyle name="Currency 4 2 2 3 2 2 6" xfId="7156"/>
    <cellStyle name="Currency 4 2 2 3 2 3" xfId="7157"/>
    <cellStyle name="Currency 4 2 2 3 2 3 2" xfId="7158"/>
    <cellStyle name="Currency 4 2 2 3 2 3 2 2" xfId="7159"/>
    <cellStyle name="Currency 4 2 2 3 2 3 3" xfId="7160"/>
    <cellStyle name="Currency 4 2 2 3 2 3 3 2" xfId="7161"/>
    <cellStyle name="Currency 4 2 2 3 2 3 4" xfId="7162"/>
    <cellStyle name="Currency 4 2 2 3 2 3 4 2" xfId="7163"/>
    <cellStyle name="Currency 4 2 2 3 2 3 5" xfId="7164"/>
    <cellStyle name="Currency 4 2 2 3 2 3 6" xfId="7165"/>
    <cellStyle name="Currency 4 2 2 3 2 4" xfId="7166"/>
    <cellStyle name="Currency 4 2 2 3 2 4 2" xfId="7167"/>
    <cellStyle name="Currency 4 2 2 3 2 4 2 2" xfId="7168"/>
    <cellStyle name="Currency 4 2 2 3 2 4 3" xfId="7169"/>
    <cellStyle name="Currency 4 2 2 3 2 4 3 2" xfId="7170"/>
    <cellStyle name="Currency 4 2 2 3 2 4 4" xfId="7171"/>
    <cellStyle name="Currency 4 2 2 3 2 4 4 2" xfId="7172"/>
    <cellStyle name="Currency 4 2 2 3 2 4 5" xfId="7173"/>
    <cellStyle name="Currency 4 2 2 3 2 4 6" xfId="7174"/>
    <cellStyle name="Currency 4 2 2 3 2 5" xfId="7175"/>
    <cellStyle name="Currency 4 2 2 3 2 5 2" xfId="7176"/>
    <cellStyle name="Currency 4 2 2 3 2 5 2 2" xfId="7177"/>
    <cellStyle name="Currency 4 2 2 3 2 5 3" xfId="7178"/>
    <cellStyle name="Currency 4 2 2 3 2 5 3 2" xfId="7179"/>
    <cellStyle name="Currency 4 2 2 3 2 5 4" xfId="7180"/>
    <cellStyle name="Currency 4 2 2 3 2 5 4 2" xfId="7181"/>
    <cellStyle name="Currency 4 2 2 3 2 5 5" xfId="7182"/>
    <cellStyle name="Currency 4 2 2 3 2 5 6" xfId="7183"/>
    <cellStyle name="Currency 4 2 2 3 2 6" xfId="7184"/>
    <cellStyle name="Currency 4 2 2 3 2 6 2" xfId="7185"/>
    <cellStyle name="Currency 4 2 2 3 2 6 2 2" xfId="7186"/>
    <cellStyle name="Currency 4 2 2 3 2 6 3" xfId="7187"/>
    <cellStyle name="Currency 4 2 2 3 2 6 3 2" xfId="7188"/>
    <cellStyle name="Currency 4 2 2 3 2 6 4" xfId="7189"/>
    <cellStyle name="Currency 4 2 2 3 2 6 5" xfId="7190"/>
    <cellStyle name="Currency 4 2 2 3 2 7" xfId="7191"/>
    <cellStyle name="Currency 4 2 2 3 2 7 2" xfId="7192"/>
    <cellStyle name="Currency 4 2 2 3 2 8" xfId="7193"/>
    <cellStyle name="Currency 4 2 2 3 2 8 2" xfId="7194"/>
    <cellStyle name="Currency 4 2 2 3 2 9" xfId="7195"/>
    <cellStyle name="Currency 4 2 2 3 2 9 2" xfId="7196"/>
    <cellStyle name="Currency 4 2 2 3 3" xfId="7197"/>
    <cellStyle name="Currency 4 2 2 3 3 10" xfId="7198"/>
    <cellStyle name="Currency 4 2 2 3 3 2" xfId="7199"/>
    <cellStyle name="Currency 4 2 2 3 3 2 2" xfId="7200"/>
    <cellStyle name="Currency 4 2 2 3 3 2 2 2" xfId="7201"/>
    <cellStyle name="Currency 4 2 2 3 3 2 3" xfId="7202"/>
    <cellStyle name="Currency 4 2 2 3 3 2 3 2" xfId="7203"/>
    <cellStyle name="Currency 4 2 2 3 3 2 4" xfId="7204"/>
    <cellStyle name="Currency 4 2 2 3 3 2 4 2" xfId="7205"/>
    <cellStyle name="Currency 4 2 2 3 3 2 5" xfId="7206"/>
    <cellStyle name="Currency 4 2 2 3 3 2 6" xfId="7207"/>
    <cellStyle name="Currency 4 2 2 3 3 3" xfId="7208"/>
    <cellStyle name="Currency 4 2 2 3 3 3 2" xfId="7209"/>
    <cellStyle name="Currency 4 2 2 3 3 3 2 2" xfId="7210"/>
    <cellStyle name="Currency 4 2 2 3 3 3 3" xfId="7211"/>
    <cellStyle name="Currency 4 2 2 3 3 3 3 2" xfId="7212"/>
    <cellStyle name="Currency 4 2 2 3 3 3 4" xfId="7213"/>
    <cellStyle name="Currency 4 2 2 3 3 3 4 2" xfId="7214"/>
    <cellStyle name="Currency 4 2 2 3 3 3 5" xfId="7215"/>
    <cellStyle name="Currency 4 2 2 3 3 3 6" xfId="7216"/>
    <cellStyle name="Currency 4 2 2 3 3 4" xfId="7217"/>
    <cellStyle name="Currency 4 2 2 3 3 4 2" xfId="7218"/>
    <cellStyle name="Currency 4 2 2 3 3 4 2 2" xfId="7219"/>
    <cellStyle name="Currency 4 2 2 3 3 4 3" xfId="7220"/>
    <cellStyle name="Currency 4 2 2 3 3 4 3 2" xfId="7221"/>
    <cellStyle name="Currency 4 2 2 3 3 4 4" xfId="7222"/>
    <cellStyle name="Currency 4 2 2 3 3 4 4 2" xfId="7223"/>
    <cellStyle name="Currency 4 2 2 3 3 4 5" xfId="7224"/>
    <cellStyle name="Currency 4 2 2 3 3 4 6" xfId="7225"/>
    <cellStyle name="Currency 4 2 2 3 3 5" xfId="7226"/>
    <cellStyle name="Currency 4 2 2 3 3 5 2" xfId="7227"/>
    <cellStyle name="Currency 4 2 2 3 3 5 2 2" xfId="7228"/>
    <cellStyle name="Currency 4 2 2 3 3 5 3" xfId="7229"/>
    <cellStyle name="Currency 4 2 2 3 3 5 3 2" xfId="7230"/>
    <cellStyle name="Currency 4 2 2 3 3 5 4" xfId="7231"/>
    <cellStyle name="Currency 4 2 2 3 3 5 5" xfId="7232"/>
    <cellStyle name="Currency 4 2 2 3 3 6" xfId="7233"/>
    <cellStyle name="Currency 4 2 2 3 3 6 2" xfId="7234"/>
    <cellStyle name="Currency 4 2 2 3 3 7" xfId="7235"/>
    <cellStyle name="Currency 4 2 2 3 3 7 2" xfId="7236"/>
    <cellStyle name="Currency 4 2 2 3 3 8" xfId="7237"/>
    <cellStyle name="Currency 4 2 2 3 3 8 2" xfId="7238"/>
    <cellStyle name="Currency 4 2 2 3 3 9" xfId="7239"/>
    <cellStyle name="Currency 4 2 2 3 4" xfId="7240"/>
    <cellStyle name="Currency 4 2 2 3 4 10" xfId="7241"/>
    <cellStyle name="Currency 4 2 2 3 4 2" xfId="7242"/>
    <cellStyle name="Currency 4 2 2 3 4 2 2" xfId="7243"/>
    <cellStyle name="Currency 4 2 2 3 4 2 2 2" xfId="7244"/>
    <cellStyle name="Currency 4 2 2 3 4 2 3" xfId="7245"/>
    <cellStyle name="Currency 4 2 2 3 4 2 3 2" xfId="7246"/>
    <cellStyle name="Currency 4 2 2 3 4 2 4" xfId="7247"/>
    <cellStyle name="Currency 4 2 2 3 4 2 4 2" xfId="7248"/>
    <cellStyle name="Currency 4 2 2 3 4 2 5" xfId="7249"/>
    <cellStyle name="Currency 4 2 2 3 4 2 6" xfId="7250"/>
    <cellStyle name="Currency 4 2 2 3 4 3" xfId="7251"/>
    <cellStyle name="Currency 4 2 2 3 4 3 2" xfId="7252"/>
    <cellStyle name="Currency 4 2 2 3 4 3 2 2" xfId="7253"/>
    <cellStyle name="Currency 4 2 2 3 4 3 3" xfId="7254"/>
    <cellStyle name="Currency 4 2 2 3 4 3 3 2" xfId="7255"/>
    <cellStyle name="Currency 4 2 2 3 4 3 4" xfId="7256"/>
    <cellStyle name="Currency 4 2 2 3 4 3 4 2" xfId="7257"/>
    <cellStyle name="Currency 4 2 2 3 4 3 5" xfId="7258"/>
    <cellStyle name="Currency 4 2 2 3 4 3 6" xfId="7259"/>
    <cellStyle name="Currency 4 2 2 3 4 4" xfId="7260"/>
    <cellStyle name="Currency 4 2 2 3 4 4 2" xfId="7261"/>
    <cellStyle name="Currency 4 2 2 3 4 4 2 2" xfId="7262"/>
    <cellStyle name="Currency 4 2 2 3 4 4 3" xfId="7263"/>
    <cellStyle name="Currency 4 2 2 3 4 4 3 2" xfId="7264"/>
    <cellStyle name="Currency 4 2 2 3 4 4 4" xfId="7265"/>
    <cellStyle name="Currency 4 2 2 3 4 4 4 2" xfId="7266"/>
    <cellStyle name="Currency 4 2 2 3 4 4 5" xfId="7267"/>
    <cellStyle name="Currency 4 2 2 3 4 4 6" xfId="7268"/>
    <cellStyle name="Currency 4 2 2 3 4 5" xfId="7269"/>
    <cellStyle name="Currency 4 2 2 3 4 5 2" xfId="7270"/>
    <cellStyle name="Currency 4 2 2 3 4 5 2 2" xfId="7271"/>
    <cellStyle name="Currency 4 2 2 3 4 5 3" xfId="7272"/>
    <cellStyle name="Currency 4 2 2 3 4 5 3 2" xfId="7273"/>
    <cellStyle name="Currency 4 2 2 3 4 5 4" xfId="7274"/>
    <cellStyle name="Currency 4 2 2 3 4 5 5" xfId="7275"/>
    <cellStyle name="Currency 4 2 2 3 4 6" xfId="7276"/>
    <cellStyle name="Currency 4 2 2 3 4 6 2" xfId="7277"/>
    <cellStyle name="Currency 4 2 2 3 4 7" xfId="7278"/>
    <cellStyle name="Currency 4 2 2 3 4 7 2" xfId="7279"/>
    <cellStyle name="Currency 4 2 2 3 4 8" xfId="7280"/>
    <cellStyle name="Currency 4 2 2 3 4 8 2" xfId="7281"/>
    <cellStyle name="Currency 4 2 2 3 4 9" xfId="7282"/>
    <cellStyle name="Currency 4 2 2 3 5" xfId="7283"/>
    <cellStyle name="Currency 4 2 2 3 5 2" xfId="7284"/>
    <cellStyle name="Currency 4 2 2 3 5 2 2" xfId="7285"/>
    <cellStyle name="Currency 4 2 2 3 5 3" xfId="7286"/>
    <cellStyle name="Currency 4 2 2 3 5 3 2" xfId="7287"/>
    <cellStyle name="Currency 4 2 2 3 5 4" xfId="7288"/>
    <cellStyle name="Currency 4 2 2 3 5 4 2" xfId="7289"/>
    <cellStyle name="Currency 4 2 2 3 5 5" xfId="7290"/>
    <cellStyle name="Currency 4 2 2 3 5 6" xfId="7291"/>
    <cellStyle name="Currency 4 2 2 3 6" xfId="7292"/>
    <cellStyle name="Currency 4 2 2 3 6 2" xfId="7293"/>
    <cellStyle name="Currency 4 2 2 3 6 2 2" xfId="7294"/>
    <cellStyle name="Currency 4 2 2 3 6 3" xfId="7295"/>
    <cellStyle name="Currency 4 2 2 3 6 3 2" xfId="7296"/>
    <cellStyle name="Currency 4 2 2 3 6 4" xfId="7297"/>
    <cellStyle name="Currency 4 2 2 3 6 4 2" xfId="7298"/>
    <cellStyle name="Currency 4 2 2 3 6 5" xfId="7299"/>
    <cellStyle name="Currency 4 2 2 3 6 6" xfId="7300"/>
    <cellStyle name="Currency 4 2 2 3 7" xfId="7301"/>
    <cellStyle name="Currency 4 2 2 3 7 2" xfId="7302"/>
    <cellStyle name="Currency 4 2 2 3 7 2 2" xfId="7303"/>
    <cellStyle name="Currency 4 2 2 3 7 3" xfId="7304"/>
    <cellStyle name="Currency 4 2 2 3 7 3 2" xfId="7305"/>
    <cellStyle name="Currency 4 2 2 3 7 4" xfId="7306"/>
    <cellStyle name="Currency 4 2 2 3 7 4 2" xfId="7307"/>
    <cellStyle name="Currency 4 2 2 3 7 5" xfId="7308"/>
    <cellStyle name="Currency 4 2 2 3 7 6" xfId="7309"/>
    <cellStyle name="Currency 4 2 2 3 8" xfId="7310"/>
    <cellStyle name="Currency 4 2 2 3 8 2" xfId="7311"/>
    <cellStyle name="Currency 4 2 2 3 8 2 2" xfId="7312"/>
    <cellStyle name="Currency 4 2 2 3 8 3" xfId="7313"/>
    <cellStyle name="Currency 4 2 2 3 8 3 2" xfId="7314"/>
    <cellStyle name="Currency 4 2 2 3 8 4" xfId="7315"/>
    <cellStyle name="Currency 4 2 2 3 8 5" xfId="7316"/>
    <cellStyle name="Currency 4 2 2 3 9" xfId="7317"/>
    <cellStyle name="Currency 4 2 2 3 9 2" xfId="7318"/>
    <cellStyle name="Currency 4 2 2 4" xfId="7319"/>
    <cellStyle name="Currency 4 2 2 4 10" xfId="7320"/>
    <cellStyle name="Currency 4 2 2 4 10 2" xfId="7321"/>
    <cellStyle name="Currency 4 2 2 4 11" xfId="7322"/>
    <cellStyle name="Currency 4 2 2 4 12" xfId="7323"/>
    <cellStyle name="Currency 4 2 2 4 2" xfId="7324"/>
    <cellStyle name="Currency 4 2 2 4 2 10" xfId="7325"/>
    <cellStyle name="Currency 4 2 2 4 2 2" xfId="7326"/>
    <cellStyle name="Currency 4 2 2 4 2 2 2" xfId="7327"/>
    <cellStyle name="Currency 4 2 2 4 2 2 2 2" xfId="7328"/>
    <cellStyle name="Currency 4 2 2 4 2 2 3" xfId="7329"/>
    <cellStyle name="Currency 4 2 2 4 2 2 3 2" xfId="7330"/>
    <cellStyle name="Currency 4 2 2 4 2 2 4" xfId="7331"/>
    <cellStyle name="Currency 4 2 2 4 2 2 4 2" xfId="7332"/>
    <cellStyle name="Currency 4 2 2 4 2 2 5" xfId="7333"/>
    <cellStyle name="Currency 4 2 2 4 2 2 6" xfId="7334"/>
    <cellStyle name="Currency 4 2 2 4 2 3" xfId="7335"/>
    <cellStyle name="Currency 4 2 2 4 2 3 2" xfId="7336"/>
    <cellStyle name="Currency 4 2 2 4 2 3 2 2" xfId="7337"/>
    <cellStyle name="Currency 4 2 2 4 2 3 3" xfId="7338"/>
    <cellStyle name="Currency 4 2 2 4 2 3 3 2" xfId="7339"/>
    <cellStyle name="Currency 4 2 2 4 2 3 4" xfId="7340"/>
    <cellStyle name="Currency 4 2 2 4 2 3 4 2" xfId="7341"/>
    <cellStyle name="Currency 4 2 2 4 2 3 5" xfId="7342"/>
    <cellStyle name="Currency 4 2 2 4 2 3 6" xfId="7343"/>
    <cellStyle name="Currency 4 2 2 4 2 4" xfId="7344"/>
    <cellStyle name="Currency 4 2 2 4 2 4 2" xfId="7345"/>
    <cellStyle name="Currency 4 2 2 4 2 4 2 2" xfId="7346"/>
    <cellStyle name="Currency 4 2 2 4 2 4 3" xfId="7347"/>
    <cellStyle name="Currency 4 2 2 4 2 4 3 2" xfId="7348"/>
    <cellStyle name="Currency 4 2 2 4 2 4 4" xfId="7349"/>
    <cellStyle name="Currency 4 2 2 4 2 4 4 2" xfId="7350"/>
    <cellStyle name="Currency 4 2 2 4 2 4 5" xfId="7351"/>
    <cellStyle name="Currency 4 2 2 4 2 4 6" xfId="7352"/>
    <cellStyle name="Currency 4 2 2 4 2 5" xfId="7353"/>
    <cellStyle name="Currency 4 2 2 4 2 5 2" xfId="7354"/>
    <cellStyle name="Currency 4 2 2 4 2 5 2 2" xfId="7355"/>
    <cellStyle name="Currency 4 2 2 4 2 5 3" xfId="7356"/>
    <cellStyle name="Currency 4 2 2 4 2 5 3 2" xfId="7357"/>
    <cellStyle name="Currency 4 2 2 4 2 5 4" xfId="7358"/>
    <cellStyle name="Currency 4 2 2 4 2 5 5" xfId="7359"/>
    <cellStyle name="Currency 4 2 2 4 2 6" xfId="7360"/>
    <cellStyle name="Currency 4 2 2 4 2 6 2" xfId="7361"/>
    <cellStyle name="Currency 4 2 2 4 2 7" xfId="7362"/>
    <cellStyle name="Currency 4 2 2 4 2 7 2" xfId="7363"/>
    <cellStyle name="Currency 4 2 2 4 2 8" xfId="7364"/>
    <cellStyle name="Currency 4 2 2 4 2 8 2" xfId="7365"/>
    <cellStyle name="Currency 4 2 2 4 2 9" xfId="7366"/>
    <cellStyle name="Currency 4 2 2 4 3" xfId="7367"/>
    <cellStyle name="Currency 4 2 2 4 3 10" xfId="7368"/>
    <cellStyle name="Currency 4 2 2 4 3 2" xfId="7369"/>
    <cellStyle name="Currency 4 2 2 4 3 2 2" xfId="7370"/>
    <cellStyle name="Currency 4 2 2 4 3 2 2 2" xfId="7371"/>
    <cellStyle name="Currency 4 2 2 4 3 2 3" xfId="7372"/>
    <cellStyle name="Currency 4 2 2 4 3 2 3 2" xfId="7373"/>
    <cellStyle name="Currency 4 2 2 4 3 2 4" xfId="7374"/>
    <cellStyle name="Currency 4 2 2 4 3 2 4 2" xfId="7375"/>
    <cellStyle name="Currency 4 2 2 4 3 2 5" xfId="7376"/>
    <cellStyle name="Currency 4 2 2 4 3 2 6" xfId="7377"/>
    <cellStyle name="Currency 4 2 2 4 3 3" xfId="7378"/>
    <cellStyle name="Currency 4 2 2 4 3 3 2" xfId="7379"/>
    <cellStyle name="Currency 4 2 2 4 3 3 2 2" xfId="7380"/>
    <cellStyle name="Currency 4 2 2 4 3 3 3" xfId="7381"/>
    <cellStyle name="Currency 4 2 2 4 3 3 3 2" xfId="7382"/>
    <cellStyle name="Currency 4 2 2 4 3 3 4" xfId="7383"/>
    <cellStyle name="Currency 4 2 2 4 3 3 4 2" xfId="7384"/>
    <cellStyle name="Currency 4 2 2 4 3 3 5" xfId="7385"/>
    <cellStyle name="Currency 4 2 2 4 3 3 6" xfId="7386"/>
    <cellStyle name="Currency 4 2 2 4 3 4" xfId="7387"/>
    <cellStyle name="Currency 4 2 2 4 3 4 2" xfId="7388"/>
    <cellStyle name="Currency 4 2 2 4 3 4 2 2" xfId="7389"/>
    <cellStyle name="Currency 4 2 2 4 3 4 3" xfId="7390"/>
    <cellStyle name="Currency 4 2 2 4 3 4 3 2" xfId="7391"/>
    <cellStyle name="Currency 4 2 2 4 3 4 4" xfId="7392"/>
    <cellStyle name="Currency 4 2 2 4 3 4 4 2" xfId="7393"/>
    <cellStyle name="Currency 4 2 2 4 3 4 5" xfId="7394"/>
    <cellStyle name="Currency 4 2 2 4 3 4 6" xfId="7395"/>
    <cellStyle name="Currency 4 2 2 4 3 5" xfId="7396"/>
    <cellStyle name="Currency 4 2 2 4 3 5 2" xfId="7397"/>
    <cellStyle name="Currency 4 2 2 4 3 5 2 2" xfId="7398"/>
    <cellStyle name="Currency 4 2 2 4 3 5 3" xfId="7399"/>
    <cellStyle name="Currency 4 2 2 4 3 5 3 2" xfId="7400"/>
    <cellStyle name="Currency 4 2 2 4 3 5 4" xfId="7401"/>
    <cellStyle name="Currency 4 2 2 4 3 5 5" xfId="7402"/>
    <cellStyle name="Currency 4 2 2 4 3 6" xfId="7403"/>
    <cellStyle name="Currency 4 2 2 4 3 6 2" xfId="7404"/>
    <cellStyle name="Currency 4 2 2 4 3 7" xfId="7405"/>
    <cellStyle name="Currency 4 2 2 4 3 7 2" xfId="7406"/>
    <cellStyle name="Currency 4 2 2 4 3 8" xfId="7407"/>
    <cellStyle name="Currency 4 2 2 4 3 8 2" xfId="7408"/>
    <cellStyle name="Currency 4 2 2 4 3 9" xfId="7409"/>
    <cellStyle name="Currency 4 2 2 4 4" xfId="7410"/>
    <cellStyle name="Currency 4 2 2 4 4 2" xfId="7411"/>
    <cellStyle name="Currency 4 2 2 4 4 2 2" xfId="7412"/>
    <cellStyle name="Currency 4 2 2 4 4 3" xfId="7413"/>
    <cellStyle name="Currency 4 2 2 4 4 3 2" xfId="7414"/>
    <cellStyle name="Currency 4 2 2 4 4 4" xfId="7415"/>
    <cellStyle name="Currency 4 2 2 4 4 4 2" xfId="7416"/>
    <cellStyle name="Currency 4 2 2 4 4 5" xfId="7417"/>
    <cellStyle name="Currency 4 2 2 4 4 6" xfId="7418"/>
    <cellStyle name="Currency 4 2 2 4 5" xfId="7419"/>
    <cellStyle name="Currency 4 2 2 4 5 2" xfId="7420"/>
    <cellStyle name="Currency 4 2 2 4 5 2 2" xfId="7421"/>
    <cellStyle name="Currency 4 2 2 4 5 3" xfId="7422"/>
    <cellStyle name="Currency 4 2 2 4 5 3 2" xfId="7423"/>
    <cellStyle name="Currency 4 2 2 4 5 4" xfId="7424"/>
    <cellStyle name="Currency 4 2 2 4 5 4 2" xfId="7425"/>
    <cellStyle name="Currency 4 2 2 4 5 5" xfId="7426"/>
    <cellStyle name="Currency 4 2 2 4 5 6" xfId="7427"/>
    <cellStyle name="Currency 4 2 2 4 6" xfId="7428"/>
    <cellStyle name="Currency 4 2 2 4 6 2" xfId="7429"/>
    <cellStyle name="Currency 4 2 2 4 6 2 2" xfId="7430"/>
    <cellStyle name="Currency 4 2 2 4 6 3" xfId="7431"/>
    <cellStyle name="Currency 4 2 2 4 6 3 2" xfId="7432"/>
    <cellStyle name="Currency 4 2 2 4 6 4" xfId="7433"/>
    <cellStyle name="Currency 4 2 2 4 6 4 2" xfId="7434"/>
    <cellStyle name="Currency 4 2 2 4 6 5" xfId="7435"/>
    <cellStyle name="Currency 4 2 2 4 6 6" xfId="7436"/>
    <cellStyle name="Currency 4 2 2 4 7" xfId="7437"/>
    <cellStyle name="Currency 4 2 2 4 7 2" xfId="7438"/>
    <cellStyle name="Currency 4 2 2 4 7 2 2" xfId="7439"/>
    <cellStyle name="Currency 4 2 2 4 7 3" xfId="7440"/>
    <cellStyle name="Currency 4 2 2 4 7 3 2" xfId="7441"/>
    <cellStyle name="Currency 4 2 2 4 7 4" xfId="7442"/>
    <cellStyle name="Currency 4 2 2 4 7 5" xfId="7443"/>
    <cellStyle name="Currency 4 2 2 4 8" xfId="7444"/>
    <cellStyle name="Currency 4 2 2 4 8 2" xfId="7445"/>
    <cellStyle name="Currency 4 2 2 4 9" xfId="7446"/>
    <cellStyle name="Currency 4 2 2 4 9 2" xfId="7447"/>
    <cellStyle name="Currency 4 2 2 5" xfId="7448"/>
    <cellStyle name="Currency 4 2 2 5 10" xfId="7449"/>
    <cellStyle name="Currency 4 2 2 5 11" xfId="7450"/>
    <cellStyle name="Currency 4 2 2 5 2" xfId="7451"/>
    <cellStyle name="Currency 4 2 2 5 2 2" xfId="7452"/>
    <cellStyle name="Currency 4 2 2 5 2 2 2" xfId="7453"/>
    <cellStyle name="Currency 4 2 2 5 2 3" xfId="7454"/>
    <cellStyle name="Currency 4 2 2 5 2 3 2" xfId="7455"/>
    <cellStyle name="Currency 4 2 2 5 2 4" xfId="7456"/>
    <cellStyle name="Currency 4 2 2 5 2 4 2" xfId="7457"/>
    <cellStyle name="Currency 4 2 2 5 2 5" xfId="7458"/>
    <cellStyle name="Currency 4 2 2 5 2 6" xfId="7459"/>
    <cellStyle name="Currency 4 2 2 5 3" xfId="7460"/>
    <cellStyle name="Currency 4 2 2 5 3 2" xfId="7461"/>
    <cellStyle name="Currency 4 2 2 5 3 2 2" xfId="7462"/>
    <cellStyle name="Currency 4 2 2 5 3 3" xfId="7463"/>
    <cellStyle name="Currency 4 2 2 5 3 3 2" xfId="7464"/>
    <cellStyle name="Currency 4 2 2 5 3 4" xfId="7465"/>
    <cellStyle name="Currency 4 2 2 5 3 4 2" xfId="7466"/>
    <cellStyle name="Currency 4 2 2 5 3 5" xfId="7467"/>
    <cellStyle name="Currency 4 2 2 5 3 6" xfId="7468"/>
    <cellStyle name="Currency 4 2 2 5 4" xfId="7469"/>
    <cellStyle name="Currency 4 2 2 5 4 2" xfId="7470"/>
    <cellStyle name="Currency 4 2 2 5 4 2 2" xfId="7471"/>
    <cellStyle name="Currency 4 2 2 5 4 3" xfId="7472"/>
    <cellStyle name="Currency 4 2 2 5 4 3 2" xfId="7473"/>
    <cellStyle name="Currency 4 2 2 5 4 4" xfId="7474"/>
    <cellStyle name="Currency 4 2 2 5 4 4 2" xfId="7475"/>
    <cellStyle name="Currency 4 2 2 5 4 5" xfId="7476"/>
    <cellStyle name="Currency 4 2 2 5 4 6" xfId="7477"/>
    <cellStyle name="Currency 4 2 2 5 5" xfId="7478"/>
    <cellStyle name="Currency 4 2 2 5 5 2" xfId="7479"/>
    <cellStyle name="Currency 4 2 2 5 5 2 2" xfId="7480"/>
    <cellStyle name="Currency 4 2 2 5 5 3" xfId="7481"/>
    <cellStyle name="Currency 4 2 2 5 5 3 2" xfId="7482"/>
    <cellStyle name="Currency 4 2 2 5 5 4" xfId="7483"/>
    <cellStyle name="Currency 4 2 2 5 5 4 2" xfId="7484"/>
    <cellStyle name="Currency 4 2 2 5 5 5" xfId="7485"/>
    <cellStyle name="Currency 4 2 2 5 5 6" xfId="7486"/>
    <cellStyle name="Currency 4 2 2 5 6" xfId="7487"/>
    <cellStyle name="Currency 4 2 2 5 6 2" xfId="7488"/>
    <cellStyle name="Currency 4 2 2 5 6 2 2" xfId="7489"/>
    <cellStyle name="Currency 4 2 2 5 6 3" xfId="7490"/>
    <cellStyle name="Currency 4 2 2 5 6 3 2" xfId="7491"/>
    <cellStyle name="Currency 4 2 2 5 6 4" xfId="7492"/>
    <cellStyle name="Currency 4 2 2 5 6 5" xfId="7493"/>
    <cellStyle name="Currency 4 2 2 5 7" xfId="7494"/>
    <cellStyle name="Currency 4 2 2 5 7 2" xfId="7495"/>
    <cellStyle name="Currency 4 2 2 5 8" xfId="7496"/>
    <cellStyle name="Currency 4 2 2 5 8 2" xfId="7497"/>
    <cellStyle name="Currency 4 2 2 5 9" xfId="7498"/>
    <cellStyle name="Currency 4 2 2 5 9 2" xfId="7499"/>
    <cellStyle name="Currency 4 2 2 6" xfId="7500"/>
    <cellStyle name="Currency 4 2 2 6 10" xfId="7501"/>
    <cellStyle name="Currency 4 2 2 6 2" xfId="7502"/>
    <cellStyle name="Currency 4 2 2 6 2 2" xfId="7503"/>
    <cellStyle name="Currency 4 2 2 6 2 2 2" xfId="7504"/>
    <cellStyle name="Currency 4 2 2 6 2 3" xfId="7505"/>
    <cellStyle name="Currency 4 2 2 6 2 3 2" xfId="7506"/>
    <cellStyle name="Currency 4 2 2 6 2 4" xfId="7507"/>
    <cellStyle name="Currency 4 2 2 6 2 4 2" xfId="7508"/>
    <cellStyle name="Currency 4 2 2 6 2 5" xfId="7509"/>
    <cellStyle name="Currency 4 2 2 6 2 6" xfId="7510"/>
    <cellStyle name="Currency 4 2 2 6 3" xfId="7511"/>
    <cellStyle name="Currency 4 2 2 6 3 2" xfId="7512"/>
    <cellStyle name="Currency 4 2 2 6 3 2 2" xfId="7513"/>
    <cellStyle name="Currency 4 2 2 6 3 3" xfId="7514"/>
    <cellStyle name="Currency 4 2 2 6 3 3 2" xfId="7515"/>
    <cellStyle name="Currency 4 2 2 6 3 4" xfId="7516"/>
    <cellStyle name="Currency 4 2 2 6 3 4 2" xfId="7517"/>
    <cellStyle name="Currency 4 2 2 6 3 5" xfId="7518"/>
    <cellStyle name="Currency 4 2 2 6 3 6" xfId="7519"/>
    <cellStyle name="Currency 4 2 2 6 4" xfId="7520"/>
    <cellStyle name="Currency 4 2 2 6 4 2" xfId="7521"/>
    <cellStyle name="Currency 4 2 2 6 4 2 2" xfId="7522"/>
    <cellStyle name="Currency 4 2 2 6 4 3" xfId="7523"/>
    <cellStyle name="Currency 4 2 2 6 4 3 2" xfId="7524"/>
    <cellStyle name="Currency 4 2 2 6 4 4" xfId="7525"/>
    <cellStyle name="Currency 4 2 2 6 4 4 2" xfId="7526"/>
    <cellStyle name="Currency 4 2 2 6 4 5" xfId="7527"/>
    <cellStyle name="Currency 4 2 2 6 4 6" xfId="7528"/>
    <cellStyle name="Currency 4 2 2 6 5" xfId="7529"/>
    <cellStyle name="Currency 4 2 2 6 5 2" xfId="7530"/>
    <cellStyle name="Currency 4 2 2 6 5 2 2" xfId="7531"/>
    <cellStyle name="Currency 4 2 2 6 5 3" xfId="7532"/>
    <cellStyle name="Currency 4 2 2 6 5 3 2" xfId="7533"/>
    <cellStyle name="Currency 4 2 2 6 5 4" xfId="7534"/>
    <cellStyle name="Currency 4 2 2 6 5 5" xfId="7535"/>
    <cellStyle name="Currency 4 2 2 6 6" xfId="7536"/>
    <cellStyle name="Currency 4 2 2 6 6 2" xfId="7537"/>
    <cellStyle name="Currency 4 2 2 6 7" xfId="7538"/>
    <cellStyle name="Currency 4 2 2 6 7 2" xfId="7539"/>
    <cellStyle name="Currency 4 2 2 6 8" xfId="7540"/>
    <cellStyle name="Currency 4 2 2 6 8 2" xfId="7541"/>
    <cellStyle name="Currency 4 2 2 6 9" xfId="7542"/>
    <cellStyle name="Currency 4 2 2 7" xfId="7543"/>
    <cellStyle name="Currency 4 2 2 7 10" xfId="7544"/>
    <cellStyle name="Currency 4 2 2 7 2" xfId="7545"/>
    <cellStyle name="Currency 4 2 2 7 2 2" xfId="7546"/>
    <cellStyle name="Currency 4 2 2 7 2 2 2" xfId="7547"/>
    <cellStyle name="Currency 4 2 2 7 2 3" xfId="7548"/>
    <cellStyle name="Currency 4 2 2 7 2 3 2" xfId="7549"/>
    <cellStyle name="Currency 4 2 2 7 2 4" xfId="7550"/>
    <cellStyle name="Currency 4 2 2 7 2 4 2" xfId="7551"/>
    <cellStyle name="Currency 4 2 2 7 2 5" xfId="7552"/>
    <cellStyle name="Currency 4 2 2 7 2 6" xfId="7553"/>
    <cellStyle name="Currency 4 2 2 7 3" xfId="7554"/>
    <cellStyle name="Currency 4 2 2 7 3 2" xfId="7555"/>
    <cellStyle name="Currency 4 2 2 7 3 2 2" xfId="7556"/>
    <cellStyle name="Currency 4 2 2 7 3 3" xfId="7557"/>
    <cellStyle name="Currency 4 2 2 7 3 3 2" xfId="7558"/>
    <cellStyle name="Currency 4 2 2 7 3 4" xfId="7559"/>
    <cellStyle name="Currency 4 2 2 7 3 4 2" xfId="7560"/>
    <cellStyle name="Currency 4 2 2 7 3 5" xfId="7561"/>
    <cellStyle name="Currency 4 2 2 7 3 6" xfId="7562"/>
    <cellStyle name="Currency 4 2 2 7 4" xfId="7563"/>
    <cellStyle name="Currency 4 2 2 7 4 2" xfId="7564"/>
    <cellStyle name="Currency 4 2 2 7 4 2 2" xfId="7565"/>
    <cellStyle name="Currency 4 2 2 7 4 3" xfId="7566"/>
    <cellStyle name="Currency 4 2 2 7 4 3 2" xfId="7567"/>
    <cellStyle name="Currency 4 2 2 7 4 4" xfId="7568"/>
    <cellStyle name="Currency 4 2 2 7 4 4 2" xfId="7569"/>
    <cellStyle name="Currency 4 2 2 7 4 5" xfId="7570"/>
    <cellStyle name="Currency 4 2 2 7 4 6" xfId="7571"/>
    <cellStyle name="Currency 4 2 2 7 5" xfId="7572"/>
    <cellStyle name="Currency 4 2 2 7 5 2" xfId="7573"/>
    <cellStyle name="Currency 4 2 2 7 5 2 2" xfId="7574"/>
    <cellStyle name="Currency 4 2 2 7 5 3" xfId="7575"/>
    <cellStyle name="Currency 4 2 2 7 5 3 2" xfId="7576"/>
    <cellStyle name="Currency 4 2 2 7 5 4" xfId="7577"/>
    <cellStyle name="Currency 4 2 2 7 5 5" xfId="7578"/>
    <cellStyle name="Currency 4 2 2 7 6" xfId="7579"/>
    <cellStyle name="Currency 4 2 2 7 6 2" xfId="7580"/>
    <cellStyle name="Currency 4 2 2 7 7" xfId="7581"/>
    <cellStyle name="Currency 4 2 2 7 7 2" xfId="7582"/>
    <cellStyle name="Currency 4 2 2 7 8" xfId="7583"/>
    <cellStyle name="Currency 4 2 2 7 8 2" xfId="7584"/>
    <cellStyle name="Currency 4 2 2 7 9" xfId="7585"/>
    <cellStyle name="Currency 4 2 2 8" xfId="7586"/>
    <cellStyle name="Currency 4 2 2 8 2" xfId="7587"/>
    <cellStyle name="Currency 4 2 2 8 2 2" xfId="7588"/>
    <cellStyle name="Currency 4 2 2 8 3" xfId="7589"/>
    <cellStyle name="Currency 4 2 2 8 3 2" xfId="7590"/>
    <cellStyle name="Currency 4 2 2 8 4" xfId="7591"/>
    <cellStyle name="Currency 4 2 2 8 4 2" xfId="7592"/>
    <cellStyle name="Currency 4 2 2 8 5" xfId="7593"/>
    <cellStyle name="Currency 4 2 2 8 6" xfId="7594"/>
    <cellStyle name="Currency 4 2 2 9" xfId="7595"/>
    <cellStyle name="Currency 4 2 2 9 2" xfId="7596"/>
    <cellStyle name="Currency 4 2 2 9 2 2" xfId="7597"/>
    <cellStyle name="Currency 4 2 2 9 3" xfId="7598"/>
    <cellStyle name="Currency 4 2 2 9 3 2" xfId="7599"/>
    <cellStyle name="Currency 4 2 2 9 4" xfId="7600"/>
    <cellStyle name="Currency 4 2 2 9 4 2" xfId="7601"/>
    <cellStyle name="Currency 4 2 2 9 5" xfId="7602"/>
    <cellStyle name="Currency 4 2 2 9 6" xfId="7603"/>
    <cellStyle name="Currency 4 2 3" xfId="7604"/>
    <cellStyle name="Currency 4 2 3 10" xfId="7605"/>
    <cellStyle name="Currency 4 2 3 10 2" xfId="7606"/>
    <cellStyle name="Currency 4 2 3 11" xfId="7607"/>
    <cellStyle name="Currency 4 2 3 11 2" xfId="7608"/>
    <cellStyle name="Currency 4 2 3 12" xfId="7609"/>
    <cellStyle name="Currency 4 2 3 13" xfId="7610"/>
    <cellStyle name="Currency 4 2 3 2" xfId="7611"/>
    <cellStyle name="Currency 4 2 3 2 10" xfId="7612"/>
    <cellStyle name="Currency 4 2 3 2 11" xfId="7613"/>
    <cellStyle name="Currency 4 2 3 2 2" xfId="7614"/>
    <cellStyle name="Currency 4 2 3 2 2 2" xfId="7615"/>
    <cellStyle name="Currency 4 2 3 2 2 2 2" xfId="7616"/>
    <cellStyle name="Currency 4 2 3 2 2 3" xfId="7617"/>
    <cellStyle name="Currency 4 2 3 2 2 3 2" xfId="7618"/>
    <cellStyle name="Currency 4 2 3 2 2 4" xfId="7619"/>
    <cellStyle name="Currency 4 2 3 2 2 4 2" xfId="7620"/>
    <cellStyle name="Currency 4 2 3 2 2 5" xfId="7621"/>
    <cellStyle name="Currency 4 2 3 2 2 6" xfId="7622"/>
    <cellStyle name="Currency 4 2 3 2 3" xfId="7623"/>
    <cellStyle name="Currency 4 2 3 2 3 2" xfId="7624"/>
    <cellStyle name="Currency 4 2 3 2 3 2 2" xfId="7625"/>
    <cellStyle name="Currency 4 2 3 2 3 3" xfId="7626"/>
    <cellStyle name="Currency 4 2 3 2 3 3 2" xfId="7627"/>
    <cellStyle name="Currency 4 2 3 2 3 4" xfId="7628"/>
    <cellStyle name="Currency 4 2 3 2 3 4 2" xfId="7629"/>
    <cellStyle name="Currency 4 2 3 2 3 5" xfId="7630"/>
    <cellStyle name="Currency 4 2 3 2 3 6" xfId="7631"/>
    <cellStyle name="Currency 4 2 3 2 4" xfId="7632"/>
    <cellStyle name="Currency 4 2 3 2 4 2" xfId="7633"/>
    <cellStyle name="Currency 4 2 3 2 4 2 2" xfId="7634"/>
    <cellStyle name="Currency 4 2 3 2 4 3" xfId="7635"/>
    <cellStyle name="Currency 4 2 3 2 4 3 2" xfId="7636"/>
    <cellStyle name="Currency 4 2 3 2 4 4" xfId="7637"/>
    <cellStyle name="Currency 4 2 3 2 4 4 2" xfId="7638"/>
    <cellStyle name="Currency 4 2 3 2 4 5" xfId="7639"/>
    <cellStyle name="Currency 4 2 3 2 4 6" xfId="7640"/>
    <cellStyle name="Currency 4 2 3 2 5" xfId="7641"/>
    <cellStyle name="Currency 4 2 3 2 5 2" xfId="7642"/>
    <cellStyle name="Currency 4 2 3 2 5 2 2" xfId="7643"/>
    <cellStyle name="Currency 4 2 3 2 5 3" xfId="7644"/>
    <cellStyle name="Currency 4 2 3 2 5 3 2" xfId="7645"/>
    <cellStyle name="Currency 4 2 3 2 5 4" xfId="7646"/>
    <cellStyle name="Currency 4 2 3 2 5 4 2" xfId="7647"/>
    <cellStyle name="Currency 4 2 3 2 5 5" xfId="7648"/>
    <cellStyle name="Currency 4 2 3 2 5 6" xfId="7649"/>
    <cellStyle name="Currency 4 2 3 2 6" xfId="7650"/>
    <cellStyle name="Currency 4 2 3 2 6 2" xfId="7651"/>
    <cellStyle name="Currency 4 2 3 2 6 2 2" xfId="7652"/>
    <cellStyle name="Currency 4 2 3 2 6 3" xfId="7653"/>
    <cellStyle name="Currency 4 2 3 2 6 3 2" xfId="7654"/>
    <cellStyle name="Currency 4 2 3 2 6 4" xfId="7655"/>
    <cellStyle name="Currency 4 2 3 2 6 5" xfId="7656"/>
    <cellStyle name="Currency 4 2 3 2 7" xfId="7657"/>
    <cellStyle name="Currency 4 2 3 2 7 2" xfId="7658"/>
    <cellStyle name="Currency 4 2 3 2 8" xfId="7659"/>
    <cellStyle name="Currency 4 2 3 2 8 2" xfId="7660"/>
    <cellStyle name="Currency 4 2 3 2 9" xfId="7661"/>
    <cellStyle name="Currency 4 2 3 2 9 2" xfId="7662"/>
    <cellStyle name="Currency 4 2 3 3" xfId="7663"/>
    <cellStyle name="Currency 4 2 3 3 10" xfId="7664"/>
    <cellStyle name="Currency 4 2 3 3 2" xfId="7665"/>
    <cellStyle name="Currency 4 2 3 3 2 2" xfId="7666"/>
    <cellStyle name="Currency 4 2 3 3 2 2 2" xfId="7667"/>
    <cellStyle name="Currency 4 2 3 3 2 3" xfId="7668"/>
    <cellStyle name="Currency 4 2 3 3 2 3 2" xfId="7669"/>
    <cellStyle name="Currency 4 2 3 3 2 4" xfId="7670"/>
    <cellStyle name="Currency 4 2 3 3 2 4 2" xfId="7671"/>
    <cellStyle name="Currency 4 2 3 3 2 5" xfId="7672"/>
    <cellStyle name="Currency 4 2 3 3 2 6" xfId="7673"/>
    <cellStyle name="Currency 4 2 3 3 3" xfId="7674"/>
    <cellStyle name="Currency 4 2 3 3 3 2" xfId="7675"/>
    <cellStyle name="Currency 4 2 3 3 3 2 2" xfId="7676"/>
    <cellStyle name="Currency 4 2 3 3 3 3" xfId="7677"/>
    <cellStyle name="Currency 4 2 3 3 3 3 2" xfId="7678"/>
    <cellStyle name="Currency 4 2 3 3 3 4" xfId="7679"/>
    <cellStyle name="Currency 4 2 3 3 3 4 2" xfId="7680"/>
    <cellStyle name="Currency 4 2 3 3 3 5" xfId="7681"/>
    <cellStyle name="Currency 4 2 3 3 3 6" xfId="7682"/>
    <cellStyle name="Currency 4 2 3 3 4" xfId="7683"/>
    <cellStyle name="Currency 4 2 3 3 4 2" xfId="7684"/>
    <cellStyle name="Currency 4 2 3 3 4 2 2" xfId="7685"/>
    <cellStyle name="Currency 4 2 3 3 4 3" xfId="7686"/>
    <cellStyle name="Currency 4 2 3 3 4 3 2" xfId="7687"/>
    <cellStyle name="Currency 4 2 3 3 4 4" xfId="7688"/>
    <cellStyle name="Currency 4 2 3 3 4 4 2" xfId="7689"/>
    <cellStyle name="Currency 4 2 3 3 4 5" xfId="7690"/>
    <cellStyle name="Currency 4 2 3 3 4 6" xfId="7691"/>
    <cellStyle name="Currency 4 2 3 3 5" xfId="7692"/>
    <cellStyle name="Currency 4 2 3 3 5 2" xfId="7693"/>
    <cellStyle name="Currency 4 2 3 3 5 2 2" xfId="7694"/>
    <cellStyle name="Currency 4 2 3 3 5 3" xfId="7695"/>
    <cellStyle name="Currency 4 2 3 3 5 3 2" xfId="7696"/>
    <cellStyle name="Currency 4 2 3 3 5 4" xfId="7697"/>
    <cellStyle name="Currency 4 2 3 3 5 5" xfId="7698"/>
    <cellStyle name="Currency 4 2 3 3 6" xfId="7699"/>
    <cellStyle name="Currency 4 2 3 3 6 2" xfId="7700"/>
    <cellStyle name="Currency 4 2 3 3 7" xfId="7701"/>
    <cellStyle name="Currency 4 2 3 3 7 2" xfId="7702"/>
    <cellStyle name="Currency 4 2 3 3 8" xfId="7703"/>
    <cellStyle name="Currency 4 2 3 3 8 2" xfId="7704"/>
    <cellStyle name="Currency 4 2 3 3 9" xfId="7705"/>
    <cellStyle name="Currency 4 2 3 4" xfId="7706"/>
    <cellStyle name="Currency 4 2 3 4 10" xfId="7707"/>
    <cellStyle name="Currency 4 2 3 4 2" xfId="7708"/>
    <cellStyle name="Currency 4 2 3 4 2 2" xfId="7709"/>
    <cellStyle name="Currency 4 2 3 4 2 2 2" xfId="7710"/>
    <cellStyle name="Currency 4 2 3 4 2 3" xfId="7711"/>
    <cellStyle name="Currency 4 2 3 4 2 3 2" xfId="7712"/>
    <cellStyle name="Currency 4 2 3 4 2 4" xfId="7713"/>
    <cellStyle name="Currency 4 2 3 4 2 4 2" xfId="7714"/>
    <cellStyle name="Currency 4 2 3 4 2 5" xfId="7715"/>
    <cellStyle name="Currency 4 2 3 4 2 6" xfId="7716"/>
    <cellStyle name="Currency 4 2 3 4 3" xfId="7717"/>
    <cellStyle name="Currency 4 2 3 4 3 2" xfId="7718"/>
    <cellStyle name="Currency 4 2 3 4 3 2 2" xfId="7719"/>
    <cellStyle name="Currency 4 2 3 4 3 3" xfId="7720"/>
    <cellStyle name="Currency 4 2 3 4 3 3 2" xfId="7721"/>
    <cellStyle name="Currency 4 2 3 4 3 4" xfId="7722"/>
    <cellStyle name="Currency 4 2 3 4 3 4 2" xfId="7723"/>
    <cellStyle name="Currency 4 2 3 4 3 5" xfId="7724"/>
    <cellStyle name="Currency 4 2 3 4 3 6" xfId="7725"/>
    <cellStyle name="Currency 4 2 3 4 4" xfId="7726"/>
    <cellStyle name="Currency 4 2 3 4 4 2" xfId="7727"/>
    <cellStyle name="Currency 4 2 3 4 4 2 2" xfId="7728"/>
    <cellStyle name="Currency 4 2 3 4 4 3" xfId="7729"/>
    <cellStyle name="Currency 4 2 3 4 4 3 2" xfId="7730"/>
    <cellStyle name="Currency 4 2 3 4 4 4" xfId="7731"/>
    <cellStyle name="Currency 4 2 3 4 4 4 2" xfId="7732"/>
    <cellStyle name="Currency 4 2 3 4 4 5" xfId="7733"/>
    <cellStyle name="Currency 4 2 3 4 4 6" xfId="7734"/>
    <cellStyle name="Currency 4 2 3 4 5" xfId="7735"/>
    <cellStyle name="Currency 4 2 3 4 5 2" xfId="7736"/>
    <cellStyle name="Currency 4 2 3 4 5 2 2" xfId="7737"/>
    <cellStyle name="Currency 4 2 3 4 5 3" xfId="7738"/>
    <cellStyle name="Currency 4 2 3 4 5 3 2" xfId="7739"/>
    <cellStyle name="Currency 4 2 3 4 5 4" xfId="7740"/>
    <cellStyle name="Currency 4 2 3 4 5 5" xfId="7741"/>
    <cellStyle name="Currency 4 2 3 4 6" xfId="7742"/>
    <cellStyle name="Currency 4 2 3 4 6 2" xfId="7743"/>
    <cellStyle name="Currency 4 2 3 4 7" xfId="7744"/>
    <cellStyle name="Currency 4 2 3 4 7 2" xfId="7745"/>
    <cellStyle name="Currency 4 2 3 4 8" xfId="7746"/>
    <cellStyle name="Currency 4 2 3 4 8 2" xfId="7747"/>
    <cellStyle name="Currency 4 2 3 4 9" xfId="7748"/>
    <cellStyle name="Currency 4 2 3 5" xfId="7749"/>
    <cellStyle name="Currency 4 2 3 5 2" xfId="7750"/>
    <cellStyle name="Currency 4 2 3 5 2 2" xfId="7751"/>
    <cellStyle name="Currency 4 2 3 5 3" xfId="7752"/>
    <cellStyle name="Currency 4 2 3 5 3 2" xfId="7753"/>
    <cellStyle name="Currency 4 2 3 5 4" xfId="7754"/>
    <cellStyle name="Currency 4 2 3 5 4 2" xfId="7755"/>
    <cellStyle name="Currency 4 2 3 5 5" xfId="7756"/>
    <cellStyle name="Currency 4 2 3 5 6" xfId="7757"/>
    <cellStyle name="Currency 4 2 3 6" xfId="7758"/>
    <cellStyle name="Currency 4 2 3 6 2" xfId="7759"/>
    <cellStyle name="Currency 4 2 3 6 2 2" xfId="7760"/>
    <cellStyle name="Currency 4 2 3 6 3" xfId="7761"/>
    <cellStyle name="Currency 4 2 3 6 3 2" xfId="7762"/>
    <cellStyle name="Currency 4 2 3 6 4" xfId="7763"/>
    <cellStyle name="Currency 4 2 3 6 4 2" xfId="7764"/>
    <cellStyle name="Currency 4 2 3 6 5" xfId="7765"/>
    <cellStyle name="Currency 4 2 3 6 6" xfId="7766"/>
    <cellStyle name="Currency 4 2 3 7" xfId="7767"/>
    <cellStyle name="Currency 4 2 3 7 2" xfId="7768"/>
    <cellStyle name="Currency 4 2 3 7 2 2" xfId="7769"/>
    <cellStyle name="Currency 4 2 3 7 3" xfId="7770"/>
    <cellStyle name="Currency 4 2 3 7 3 2" xfId="7771"/>
    <cellStyle name="Currency 4 2 3 7 4" xfId="7772"/>
    <cellStyle name="Currency 4 2 3 7 4 2" xfId="7773"/>
    <cellStyle name="Currency 4 2 3 7 5" xfId="7774"/>
    <cellStyle name="Currency 4 2 3 7 6" xfId="7775"/>
    <cellStyle name="Currency 4 2 3 8" xfId="7776"/>
    <cellStyle name="Currency 4 2 3 8 2" xfId="7777"/>
    <cellStyle name="Currency 4 2 3 8 2 2" xfId="7778"/>
    <cellStyle name="Currency 4 2 3 8 3" xfId="7779"/>
    <cellStyle name="Currency 4 2 3 8 3 2" xfId="7780"/>
    <cellStyle name="Currency 4 2 3 8 4" xfId="7781"/>
    <cellStyle name="Currency 4 2 3 8 5" xfId="7782"/>
    <cellStyle name="Currency 4 2 3 9" xfId="7783"/>
    <cellStyle name="Currency 4 2 3 9 2" xfId="7784"/>
    <cellStyle name="Currency 4 2 4" xfId="7785"/>
    <cellStyle name="Currency 4 2 4 10" xfId="7786"/>
    <cellStyle name="Currency 4 2 4 10 2" xfId="7787"/>
    <cellStyle name="Currency 4 2 4 11" xfId="7788"/>
    <cellStyle name="Currency 4 2 4 11 2" xfId="7789"/>
    <cellStyle name="Currency 4 2 4 12" xfId="7790"/>
    <cellStyle name="Currency 4 2 4 13" xfId="7791"/>
    <cellStyle name="Currency 4 2 4 2" xfId="7792"/>
    <cellStyle name="Currency 4 2 4 2 10" xfId="7793"/>
    <cellStyle name="Currency 4 2 4 2 11" xfId="7794"/>
    <cellStyle name="Currency 4 2 4 2 2" xfId="7795"/>
    <cellStyle name="Currency 4 2 4 2 2 2" xfId="7796"/>
    <cellStyle name="Currency 4 2 4 2 2 2 2" xfId="7797"/>
    <cellStyle name="Currency 4 2 4 2 2 3" xfId="7798"/>
    <cellStyle name="Currency 4 2 4 2 2 3 2" xfId="7799"/>
    <cellStyle name="Currency 4 2 4 2 2 4" xfId="7800"/>
    <cellStyle name="Currency 4 2 4 2 2 4 2" xfId="7801"/>
    <cellStyle name="Currency 4 2 4 2 2 5" xfId="7802"/>
    <cellStyle name="Currency 4 2 4 2 2 6" xfId="7803"/>
    <cellStyle name="Currency 4 2 4 2 3" xfId="7804"/>
    <cellStyle name="Currency 4 2 4 2 3 2" xfId="7805"/>
    <cellStyle name="Currency 4 2 4 2 3 2 2" xfId="7806"/>
    <cellStyle name="Currency 4 2 4 2 3 3" xfId="7807"/>
    <cellStyle name="Currency 4 2 4 2 3 3 2" xfId="7808"/>
    <cellStyle name="Currency 4 2 4 2 3 4" xfId="7809"/>
    <cellStyle name="Currency 4 2 4 2 3 4 2" xfId="7810"/>
    <cellStyle name="Currency 4 2 4 2 3 5" xfId="7811"/>
    <cellStyle name="Currency 4 2 4 2 3 6" xfId="7812"/>
    <cellStyle name="Currency 4 2 4 2 4" xfId="7813"/>
    <cellStyle name="Currency 4 2 4 2 4 2" xfId="7814"/>
    <cellStyle name="Currency 4 2 4 2 4 2 2" xfId="7815"/>
    <cellStyle name="Currency 4 2 4 2 4 3" xfId="7816"/>
    <cellStyle name="Currency 4 2 4 2 4 3 2" xfId="7817"/>
    <cellStyle name="Currency 4 2 4 2 4 4" xfId="7818"/>
    <cellStyle name="Currency 4 2 4 2 4 4 2" xfId="7819"/>
    <cellStyle name="Currency 4 2 4 2 4 5" xfId="7820"/>
    <cellStyle name="Currency 4 2 4 2 4 6" xfId="7821"/>
    <cellStyle name="Currency 4 2 4 2 5" xfId="7822"/>
    <cellStyle name="Currency 4 2 4 2 5 2" xfId="7823"/>
    <cellStyle name="Currency 4 2 4 2 5 2 2" xfId="7824"/>
    <cellStyle name="Currency 4 2 4 2 5 3" xfId="7825"/>
    <cellStyle name="Currency 4 2 4 2 5 3 2" xfId="7826"/>
    <cellStyle name="Currency 4 2 4 2 5 4" xfId="7827"/>
    <cellStyle name="Currency 4 2 4 2 5 4 2" xfId="7828"/>
    <cellStyle name="Currency 4 2 4 2 5 5" xfId="7829"/>
    <cellStyle name="Currency 4 2 4 2 5 6" xfId="7830"/>
    <cellStyle name="Currency 4 2 4 2 6" xfId="7831"/>
    <cellStyle name="Currency 4 2 4 2 6 2" xfId="7832"/>
    <cellStyle name="Currency 4 2 4 2 6 2 2" xfId="7833"/>
    <cellStyle name="Currency 4 2 4 2 6 3" xfId="7834"/>
    <cellStyle name="Currency 4 2 4 2 6 3 2" xfId="7835"/>
    <cellStyle name="Currency 4 2 4 2 6 4" xfId="7836"/>
    <cellStyle name="Currency 4 2 4 2 6 5" xfId="7837"/>
    <cellStyle name="Currency 4 2 4 2 7" xfId="7838"/>
    <cellStyle name="Currency 4 2 4 2 7 2" xfId="7839"/>
    <cellStyle name="Currency 4 2 4 2 8" xfId="7840"/>
    <cellStyle name="Currency 4 2 4 2 8 2" xfId="7841"/>
    <cellStyle name="Currency 4 2 4 2 9" xfId="7842"/>
    <cellStyle name="Currency 4 2 4 2 9 2" xfId="7843"/>
    <cellStyle name="Currency 4 2 4 3" xfId="7844"/>
    <cellStyle name="Currency 4 2 4 3 10" xfId="7845"/>
    <cellStyle name="Currency 4 2 4 3 2" xfId="7846"/>
    <cellStyle name="Currency 4 2 4 3 2 2" xfId="7847"/>
    <cellStyle name="Currency 4 2 4 3 2 2 2" xfId="7848"/>
    <cellStyle name="Currency 4 2 4 3 2 3" xfId="7849"/>
    <cellStyle name="Currency 4 2 4 3 2 3 2" xfId="7850"/>
    <cellStyle name="Currency 4 2 4 3 2 4" xfId="7851"/>
    <cellStyle name="Currency 4 2 4 3 2 4 2" xfId="7852"/>
    <cellStyle name="Currency 4 2 4 3 2 5" xfId="7853"/>
    <cellStyle name="Currency 4 2 4 3 2 6" xfId="7854"/>
    <cellStyle name="Currency 4 2 4 3 3" xfId="7855"/>
    <cellStyle name="Currency 4 2 4 3 3 2" xfId="7856"/>
    <cellStyle name="Currency 4 2 4 3 3 2 2" xfId="7857"/>
    <cellStyle name="Currency 4 2 4 3 3 3" xfId="7858"/>
    <cellStyle name="Currency 4 2 4 3 3 3 2" xfId="7859"/>
    <cellStyle name="Currency 4 2 4 3 3 4" xfId="7860"/>
    <cellStyle name="Currency 4 2 4 3 3 4 2" xfId="7861"/>
    <cellStyle name="Currency 4 2 4 3 3 5" xfId="7862"/>
    <cellStyle name="Currency 4 2 4 3 3 6" xfId="7863"/>
    <cellStyle name="Currency 4 2 4 3 4" xfId="7864"/>
    <cellStyle name="Currency 4 2 4 3 4 2" xfId="7865"/>
    <cellStyle name="Currency 4 2 4 3 4 2 2" xfId="7866"/>
    <cellStyle name="Currency 4 2 4 3 4 3" xfId="7867"/>
    <cellStyle name="Currency 4 2 4 3 4 3 2" xfId="7868"/>
    <cellStyle name="Currency 4 2 4 3 4 4" xfId="7869"/>
    <cellStyle name="Currency 4 2 4 3 4 4 2" xfId="7870"/>
    <cellStyle name="Currency 4 2 4 3 4 5" xfId="7871"/>
    <cellStyle name="Currency 4 2 4 3 4 6" xfId="7872"/>
    <cellStyle name="Currency 4 2 4 3 5" xfId="7873"/>
    <cellStyle name="Currency 4 2 4 3 5 2" xfId="7874"/>
    <cellStyle name="Currency 4 2 4 3 5 2 2" xfId="7875"/>
    <cellStyle name="Currency 4 2 4 3 5 3" xfId="7876"/>
    <cellStyle name="Currency 4 2 4 3 5 3 2" xfId="7877"/>
    <cellStyle name="Currency 4 2 4 3 5 4" xfId="7878"/>
    <cellStyle name="Currency 4 2 4 3 5 5" xfId="7879"/>
    <cellStyle name="Currency 4 2 4 3 6" xfId="7880"/>
    <cellStyle name="Currency 4 2 4 3 6 2" xfId="7881"/>
    <cellStyle name="Currency 4 2 4 3 7" xfId="7882"/>
    <cellStyle name="Currency 4 2 4 3 7 2" xfId="7883"/>
    <cellStyle name="Currency 4 2 4 3 8" xfId="7884"/>
    <cellStyle name="Currency 4 2 4 3 8 2" xfId="7885"/>
    <cellStyle name="Currency 4 2 4 3 9" xfId="7886"/>
    <cellStyle name="Currency 4 2 4 4" xfId="7887"/>
    <cellStyle name="Currency 4 2 4 4 10" xfId="7888"/>
    <cellStyle name="Currency 4 2 4 4 2" xfId="7889"/>
    <cellStyle name="Currency 4 2 4 4 2 2" xfId="7890"/>
    <cellStyle name="Currency 4 2 4 4 2 2 2" xfId="7891"/>
    <cellStyle name="Currency 4 2 4 4 2 3" xfId="7892"/>
    <cellStyle name="Currency 4 2 4 4 2 3 2" xfId="7893"/>
    <cellStyle name="Currency 4 2 4 4 2 4" xfId="7894"/>
    <cellStyle name="Currency 4 2 4 4 2 4 2" xfId="7895"/>
    <cellStyle name="Currency 4 2 4 4 2 5" xfId="7896"/>
    <cellStyle name="Currency 4 2 4 4 2 6" xfId="7897"/>
    <cellStyle name="Currency 4 2 4 4 3" xfId="7898"/>
    <cellStyle name="Currency 4 2 4 4 3 2" xfId="7899"/>
    <cellStyle name="Currency 4 2 4 4 3 2 2" xfId="7900"/>
    <cellStyle name="Currency 4 2 4 4 3 3" xfId="7901"/>
    <cellStyle name="Currency 4 2 4 4 3 3 2" xfId="7902"/>
    <cellStyle name="Currency 4 2 4 4 3 4" xfId="7903"/>
    <cellStyle name="Currency 4 2 4 4 3 4 2" xfId="7904"/>
    <cellStyle name="Currency 4 2 4 4 3 5" xfId="7905"/>
    <cellStyle name="Currency 4 2 4 4 3 6" xfId="7906"/>
    <cellStyle name="Currency 4 2 4 4 4" xfId="7907"/>
    <cellStyle name="Currency 4 2 4 4 4 2" xfId="7908"/>
    <cellStyle name="Currency 4 2 4 4 4 2 2" xfId="7909"/>
    <cellStyle name="Currency 4 2 4 4 4 3" xfId="7910"/>
    <cellStyle name="Currency 4 2 4 4 4 3 2" xfId="7911"/>
    <cellStyle name="Currency 4 2 4 4 4 4" xfId="7912"/>
    <cellStyle name="Currency 4 2 4 4 4 4 2" xfId="7913"/>
    <cellStyle name="Currency 4 2 4 4 4 5" xfId="7914"/>
    <cellStyle name="Currency 4 2 4 4 4 6" xfId="7915"/>
    <cellStyle name="Currency 4 2 4 4 5" xfId="7916"/>
    <cellStyle name="Currency 4 2 4 4 5 2" xfId="7917"/>
    <cellStyle name="Currency 4 2 4 4 5 2 2" xfId="7918"/>
    <cellStyle name="Currency 4 2 4 4 5 3" xfId="7919"/>
    <cellStyle name="Currency 4 2 4 4 5 3 2" xfId="7920"/>
    <cellStyle name="Currency 4 2 4 4 5 4" xfId="7921"/>
    <cellStyle name="Currency 4 2 4 4 5 5" xfId="7922"/>
    <cellStyle name="Currency 4 2 4 4 6" xfId="7923"/>
    <cellStyle name="Currency 4 2 4 4 6 2" xfId="7924"/>
    <cellStyle name="Currency 4 2 4 4 7" xfId="7925"/>
    <cellStyle name="Currency 4 2 4 4 7 2" xfId="7926"/>
    <cellStyle name="Currency 4 2 4 4 8" xfId="7927"/>
    <cellStyle name="Currency 4 2 4 4 8 2" xfId="7928"/>
    <cellStyle name="Currency 4 2 4 4 9" xfId="7929"/>
    <cellStyle name="Currency 4 2 4 5" xfId="7930"/>
    <cellStyle name="Currency 4 2 4 5 2" xfId="7931"/>
    <cellStyle name="Currency 4 2 4 5 2 2" xfId="7932"/>
    <cellStyle name="Currency 4 2 4 5 3" xfId="7933"/>
    <cellStyle name="Currency 4 2 4 5 3 2" xfId="7934"/>
    <cellStyle name="Currency 4 2 4 5 4" xfId="7935"/>
    <cellStyle name="Currency 4 2 4 5 4 2" xfId="7936"/>
    <cellStyle name="Currency 4 2 4 5 5" xfId="7937"/>
    <cellStyle name="Currency 4 2 4 5 6" xfId="7938"/>
    <cellStyle name="Currency 4 2 4 6" xfId="7939"/>
    <cellStyle name="Currency 4 2 4 6 2" xfId="7940"/>
    <cellStyle name="Currency 4 2 4 6 2 2" xfId="7941"/>
    <cellStyle name="Currency 4 2 4 6 3" xfId="7942"/>
    <cellStyle name="Currency 4 2 4 6 3 2" xfId="7943"/>
    <cellStyle name="Currency 4 2 4 6 4" xfId="7944"/>
    <cellStyle name="Currency 4 2 4 6 4 2" xfId="7945"/>
    <cellStyle name="Currency 4 2 4 6 5" xfId="7946"/>
    <cellStyle name="Currency 4 2 4 6 6" xfId="7947"/>
    <cellStyle name="Currency 4 2 4 7" xfId="7948"/>
    <cellStyle name="Currency 4 2 4 7 2" xfId="7949"/>
    <cellStyle name="Currency 4 2 4 7 2 2" xfId="7950"/>
    <cellStyle name="Currency 4 2 4 7 3" xfId="7951"/>
    <cellStyle name="Currency 4 2 4 7 3 2" xfId="7952"/>
    <cellStyle name="Currency 4 2 4 7 4" xfId="7953"/>
    <cellStyle name="Currency 4 2 4 7 4 2" xfId="7954"/>
    <cellStyle name="Currency 4 2 4 7 5" xfId="7955"/>
    <cellStyle name="Currency 4 2 4 7 6" xfId="7956"/>
    <cellStyle name="Currency 4 2 4 8" xfId="7957"/>
    <cellStyle name="Currency 4 2 4 8 2" xfId="7958"/>
    <cellStyle name="Currency 4 2 4 8 2 2" xfId="7959"/>
    <cellStyle name="Currency 4 2 4 8 3" xfId="7960"/>
    <cellStyle name="Currency 4 2 4 8 3 2" xfId="7961"/>
    <cellStyle name="Currency 4 2 4 8 4" xfId="7962"/>
    <cellStyle name="Currency 4 2 4 8 5" xfId="7963"/>
    <cellStyle name="Currency 4 2 4 9" xfId="7964"/>
    <cellStyle name="Currency 4 2 4 9 2" xfId="7965"/>
    <cellStyle name="Currency 4 2 5" xfId="7966"/>
    <cellStyle name="Currency 4 2 5 10" xfId="7967"/>
    <cellStyle name="Currency 4 2 5 10 2" xfId="7968"/>
    <cellStyle name="Currency 4 2 5 11" xfId="7969"/>
    <cellStyle name="Currency 4 2 5 12" xfId="7970"/>
    <cellStyle name="Currency 4 2 5 2" xfId="7971"/>
    <cellStyle name="Currency 4 2 5 2 10" xfId="7972"/>
    <cellStyle name="Currency 4 2 5 2 2" xfId="7973"/>
    <cellStyle name="Currency 4 2 5 2 2 2" xfId="7974"/>
    <cellStyle name="Currency 4 2 5 2 2 2 2" xfId="7975"/>
    <cellStyle name="Currency 4 2 5 2 2 3" xfId="7976"/>
    <cellStyle name="Currency 4 2 5 2 2 3 2" xfId="7977"/>
    <cellStyle name="Currency 4 2 5 2 2 4" xfId="7978"/>
    <cellStyle name="Currency 4 2 5 2 2 4 2" xfId="7979"/>
    <cellStyle name="Currency 4 2 5 2 2 5" xfId="7980"/>
    <cellStyle name="Currency 4 2 5 2 2 6" xfId="7981"/>
    <cellStyle name="Currency 4 2 5 2 3" xfId="7982"/>
    <cellStyle name="Currency 4 2 5 2 3 2" xfId="7983"/>
    <cellStyle name="Currency 4 2 5 2 3 2 2" xfId="7984"/>
    <cellStyle name="Currency 4 2 5 2 3 3" xfId="7985"/>
    <cellStyle name="Currency 4 2 5 2 3 3 2" xfId="7986"/>
    <cellStyle name="Currency 4 2 5 2 3 4" xfId="7987"/>
    <cellStyle name="Currency 4 2 5 2 3 4 2" xfId="7988"/>
    <cellStyle name="Currency 4 2 5 2 3 5" xfId="7989"/>
    <cellStyle name="Currency 4 2 5 2 3 6" xfId="7990"/>
    <cellStyle name="Currency 4 2 5 2 4" xfId="7991"/>
    <cellStyle name="Currency 4 2 5 2 4 2" xfId="7992"/>
    <cellStyle name="Currency 4 2 5 2 4 2 2" xfId="7993"/>
    <cellStyle name="Currency 4 2 5 2 4 3" xfId="7994"/>
    <cellStyle name="Currency 4 2 5 2 4 3 2" xfId="7995"/>
    <cellStyle name="Currency 4 2 5 2 4 4" xfId="7996"/>
    <cellStyle name="Currency 4 2 5 2 4 4 2" xfId="7997"/>
    <cellStyle name="Currency 4 2 5 2 4 5" xfId="7998"/>
    <cellStyle name="Currency 4 2 5 2 4 6" xfId="7999"/>
    <cellStyle name="Currency 4 2 5 2 5" xfId="8000"/>
    <cellStyle name="Currency 4 2 5 2 5 2" xfId="8001"/>
    <cellStyle name="Currency 4 2 5 2 5 2 2" xfId="8002"/>
    <cellStyle name="Currency 4 2 5 2 5 3" xfId="8003"/>
    <cellStyle name="Currency 4 2 5 2 5 3 2" xfId="8004"/>
    <cellStyle name="Currency 4 2 5 2 5 4" xfId="8005"/>
    <cellStyle name="Currency 4 2 5 2 5 5" xfId="8006"/>
    <cellStyle name="Currency 4 2 5 2 6" xfId="8007"/>
    <cellStyle name="Currency 4 2 5 2 6 2" xfId="8008"/>
    <cellStyle name="Currency 4 2 5 2 7" xfId="8009"/>
    <cellStyle name="Currency 4 2 5 2 7 2" xfId="8010"/>
    <cellStyle name="Currency 4 2 5 2 8" xfId="8011"/>
    <cellStyle name="Currency 4 2 5 2 8 2" xfId="8012"/>
    <cellStyle name="Currency 4 2 5 2 9" xfId="8013"/>
    <cellStyle name="Currency 4 2 5 3" xfId="8014"/>
    <cellStyle name="Currency 4 2 5 3 10" xfId="8015"/>
    <cellStyle name="Currency 4 2 5 3 2" xfId="8016"/>
    <cellStyle name="Currency 4 2 5 3 2 2" xfId="8017"/>
    <cellStyle name="Currency 4 2 5 3 2 2 2" xfId="8018"/>
    <cellStyle name="Currency 4 2 5 3 2 3" xfId="8019"/>
    <cellStyle name="Currency 4 2 5 3 2 3 2" xfId="8020"/>
    <cellStyle name="Currency 4 2 5 3 2 4" xfId="8021"/>
    <cellStyle name="Currency 4 2 5 3 2 4 2" xfId="8022"/>
    <cellStyle name="Currency 4 2 5 3 2 5" xfId="8023"/>
    <cellStyle name="Currency 4 2 5 3 2 6" xfId="8024"/>
    <cellStyle name="Currency 4 2 5 3 3" xfId="8025"/>
    <cellStyle name="Currency 4 2 5 3 3 2" xfId="8026"/>
    <cellStyle name="Currency 4 2 5 3 3 2 2" xfId="8027"/>
    <cellStyle name="Currency 4 2 5 3 3 3" xfId="8028"/>
    <cellStyle name="Currency 4 2 5 3 3 3 2" xfId="8029"/>
    <cellStyle name="Currency 4 2 5 3 3 4" xfId="8030"/>
    <cellStyle name="Currency 4 2 5 3 3 4 2" xfId="8031"/>
    <cellStyle name="Currency 4 2 5 3 3 5" xfId="8032"/>
    <cellStyle name="Currency 4 2 5 3 3 6" xfId="8033"/>
    <cellStyle name="Currency 4 2 5 3 4" xfId="8034"/>
    <cellStyle name="Currency 4 2 5 3 4 2" xfId="8035"/>
    <cellStyle name="Currency 4 2 5 3 4 2 2" xfId="8036"/>
    <cellStyle name="Currency 4 2 5 3 4 3" xfId="8037"/>
    <cellStyle name="Currency 4 2 5 3 4 3 2" xfId="8038"/>
    <cellStyle name="Currency 4 2 5 3 4 4" xfId="8039"/>
    <cellStyle name="Currency 4 2 5 3 4 4 2" xfId="8040"/>
    <cellStyle name="Currency 4 2 5 3 4 5" xfId="8041"/>
    <cellStyle name="Currency 4 2 5 3 4 6" xfId="8042"/>
    <cellStyle name="Currency 4 2 5 3 5" xfId="8043"/>
    <cellStyle name="Currency 4 2 5 3 5 2" xfId="8044"/>
    <cellStyle name="Currency 4 2 5 3 5 2 2" xfId="8045"/>
    <cellStyle name="Currency 4 2 5 3 5 3" xfId="8046"/>
    <cellStyle name="Currency 4 2 5 3 5 3 2" xfId="8047"/>
    <cellStyle name="Currency 4 2 5 3 5 4" xfId="8048"/>
    <cellStyle name="Currency 4 2 5 3 5 5" xfId="8049"/>
    <cellStyle name="Currency 4 2 5 3 6" xfId="8050"/>
    <cellStyle name="Currency 4 2 5 3 6 2" xfId="8051"/>
    <cellStyle name="Currency 4 2 5 3 7" xfId="8052"/>
    <cellStyle name="Currency 4 2 5 3 7 2" xfId="8053"/>
    <cellStyle name="Currency 4 2 5 3 8" xfId="8054"/>
    <cellStyle name="Currency 4 2 5 3 8 2" xfId="8055"/>
    <cellStyle name="Currency 4 2 5 3 9" xfId="8056"/>
    <cellStyle name="Currency 4 2 5 4" xfId="8057"/>
    <cellStyle name="Currency 4 2 5 4 2" xfId="8058"/>
    <cellStyle name="Currency 4 2 5 4 2 2" xfId="8059"/>
    <cellStyle name="Currency 4 2 5 4 3" xfId="8060"/>
    <cellStyle name="Currency 4 2 5 4 3 2" xfId="8061"/>
    <cellStyle name="Currency 4 2 5 4 4" xfId="8062"/>
    <cellStyle name="Currency 4 2 5 4 4 2" xfId="8063"/>
    <cellStyle name="Currency 4 2 5 4 5" xfId="8064"/>
    <cellStyle name="Currency 4 2 5 4 6" xfId="8065"/>
    <cellStyle name="Currency 4 2 5 5" xfId="8066"/>
    <cellStyle name="Currency 4 2 5 5 2" xfId="8067"/>
    <cellStyle name="Currency 4 2 5 5 2 2" xfId="8068"/>
    <cellStyle name="Currency 4 2 5 5 3" xfId="8069"/>
    <cellStyle name="Currency 4 2 5 5 3 2" xfId="8070"/>
    <cellStyle name="Currency 4 2 5 5 4" xfId="8071"/>
    <cellStyle name="Currency 4 2 5 5 4 2" xfId="8072"/>
    <cellStyle name="Currency 4 2 5 5 5" xfId="8073"/>
    <cellStyle name="Currency 4 2 5 5 6" xfId="8074"/>
    <cellStyle name="Currency 4 2 5 6" xfId="8075"/>
    <cellStyle name="Currency 4 2 5 6 2" xfId="8076"/>
    <cellStyle name="Currency 4 2 5 6 2 2" xfId="8077"/>
    <cellStyle name="Currency 4 2 5 6 3" xfId="8078"/>
    <cellStyle name="Currency 4 2 5 6 3 2" xfId="8079"/>
    <cellStyle name="Currency 4 2 5 6 4" xfId="8080"/>
    <cellStyle name="Currency 4 2 5 6 4 2" xfId="8081"/>
    <cellStyle name="Currency 4 2 5 6 5" xfId="8082"/>
    <cellStyle name="Currency 4 2 5 6 6" xfId="8083"/>
    <cellStyle name="Currency 4 2 5 7" xfId="8084"/>
    <cellStyle name="Currency 4 2 5 7 2" xfId="8085"/>
    <cellStyle name="Currency 4 2 5 7 2 2" xfId="8086"/>
    <cellStyle name="Currency 4 2 5 7 3" xfId="8087"/>
    <cellStyle name="Currency 4 2 5 7 3 2" xfId="8088"/>
    <cellStyle name="Currency 4 2 5 7 4" xfId="8089"/>
    <cellStyle name="Currency 4 2 5 7 5" xfId="8090"/>
    <cellStyle name="Currency 4 2 5 8" xfId="8091"/>
    <cellStyle name="Currency 4 2 5 8 2" xfId="8092"/>
    <cellStyle name="Currency 4 2 5 9" xfId="8093"/>
    <cellStyle name="Currency 4 2 5 9 2" xfId="8094"/>
    <cellStyle name="Currency 4 2 6" xfId="8095"/>
    <cellStyle name="Currency 4 2 6 10" xfId="8096"/>
    <cellStyle name="Currency 4 2 6 11" xfId="8097"/>
    <cellStyle name="Currency 4 2 6 2" xfId="8098"/>
    <cellStyle name="Currency 4 2 6 2 2" xfId="8099"/>
    <cellStyle name="Currency 4 2 6 2 2 2" xfId="8100"/>
    <cellStyle name="Currency 4 2 6 2 3" xfId="8101"/>
    <cellStyle name="Currency 4 2 6 2 3 2" xfId="8102"/>
    <cellStyle name="Currency 4 2 6 2 4" xfId="8103"/>
    <cellStyle name="Currency 4 2 6 2 4 2" xfId="8104"/>
    <cellStyle name="Currency 4 2 6 2 5" xfId="8105"/>
    <cellStyle name="Currency 4 2 6 2 6" xfId="8106"/>
    <cellStyle name="Currency 4 2 6 3" xfId="8107"/>
    <cellStyle name="Currency 4 2 6 3 2" xfId="8108"/>
    <cellStyle name="Currency 4 2 6 3 2 2" xfId="8109"/>
    <cellStyle name="Currency 4 2 6 3 3" xfId="8110"/>
    <cellStyle name="Currency 4 2 6 3 3 2" xfId="8111"/>
    <cellStyle name="Currency 4 2 6 3 4" xfId="8112"/>
    <cellStyle name="Currency 4 2 6 3 4 2" xfId="8113"/>
    <cellStyle name="Currency 4 2 6 3 5" xfId="8114"/>
    <cellStyle name="Currency 4 2 6 3 6" xfId="8115"/>
    <cellStyle name="Currency 4 2 6 4" xfId="8116"/>
    <cellStyle name="Currency 4 2 6 4 2" xfId="8117"/>
    <cellStyle name="Currency 4 2 6 4 2 2" xfId="8118"/>
    <cellStyle name="Currency 4 2 6 4 3" xfId="8119"/>
    <cellStyle name="Currency 4 2 6 4 3 2" xfId="8120"/>
    <cellStyle name="Currency 4 2 6 4 4" xfId="8121"/>
    <cellStyle name="Currency 4 2 6 4 4 2" xfId="8122"/>
    <cellStyle name="Currency 4 2 6 4 5" xfId="8123"/>
    <cellStyle name="Currency 4 2 6 4 6" xfId="8124"/>
    <cellStyle name="Currency 4 2 6 5" xfId="8125"/>
    <cellStyle name="Currency 4 2 6 5 2" xfId="8126"/>
    <cellStyle name="Currency 4 2 6 5 2 2" xfId="8127"/>
    <cellStyle name="Currency 4 2 6 5 3" xfId="8128"/>
    <cellStyle name="Currency 4 2 6 5 3 2" xfId="8129"/>
    <cellStyle name="Currency 4 2 6 5 4" xfId="8130"/>
    <cellStyle name="Currency 4 2 6 5 4 2" xfId="8131"/>
    <cellStyle name="Currency 4 2 6 5 5" xfId="8132"/>
    <cellStyle name="Currency 4 2 6 5 6" xfId="8133"/>
    <cellStyle name="Currency 4 2 6 6" xfId="8134"/>
    <cellStyle name="Currency 4 2 6 6 2" xfId="8135"/>
    <cellStyle name="Currency 4 2 6 6 2 2" xfId="8136"/>
    <cellStyle name="Currency 4 2 6 6 3" xfId="8137"/>
    <cellStyle name="Currency 4 2 6 6 3 2" xfId="8138"/>
    <cellStyle name="Currency 4 2 6 6 4" xfId="8139"/>
    <cellStyle name="Currency 4 2 6 6 5" xfId="8140"/>
    <cellStyle name="Currency 4 2 6 7" xfId="8141"/>
    <cellStyle name="Currency 4 2 6 7 2" xfId="8142"/>
    <cellStyle name="Currency 4 2 6 8" xfId="8143"/>
    <cellStyle name="Currency 4 2 6 8 2" xfId="8144"/>
    <cellStyle name="Currency 4 2 6 9" xfId="8145"/>
    <cellStyle name="Currency 4 2 6 9 2" xfId="8146"/>
    <cellStyle name="Currency 4 2 7" xfId="8147"/>
    <cellStyle name="Currency 4 2 7 10" xfId="8148"/>
    <cellStyle name="Currency 4 2 7 2" xfId="8149"/>
    <cellStyle name="Currency 4 2 7 2 2" xfId="8150"/>
    <cellStyle name="Currency 4 2 7 2 2 2" xfId="8151"/>
    <cellStyle name="Currency 4 2 7 2 3" xfId="8152"/>
    <cellStyle name="Currency 4 2 7 2 3 2" xfId="8153"/>
    <cellStyle name="Currency 4 2 7 2 4" xfId="8154"/>
    <cellStyle name="Currency 4 2 7 2 4 2" xfId="8155"/>
    <cellStyle name="Currency 4 2 7 2 5" xfId="8156"/>
    <cellStyle name="Currency 4 2 7 2 6" xfId="8157"/>
    <cellStyle name="Currency 4 2 7 3" xfId="8158"/>
    <cellStyle name="Currency 4 2 7 3 2" xfId="8159"/>
    <cellStyle name="Currency 4 2 7 3 2 2" xfId="8160"/>
    <cellStyle name="Currency 4 2 7 3 3" xfId="8161"/>
    <cellStyle name="Currency 4 2 7 3 3 2" xfId="8162"/>
    <cellStyle name="Currency 4 2 7 3 4" xfId="8163"/>
    <cellStyle name="Currency 4 2 7 3 4 2" xfId="8164"/>
    <cellStyle name="Currency 4 2 7 3 5" xfId="8165"/>
    <cellStyle name="Currency 4 2 7 3 6" xfId="8166"/>
    <cellStyle name="Currency 4 2 7 4" xfId="8167"/>
    <cellStyle name="Currency 4 2 7 4 2" xfId="8168"/>
    <cellStyle name="Currency 4 2 7 4 2 2" xfId="8169"/>
    <cellStyle name="Currency 4 2 7 4 3" xfId="8170"/>
    <cellStyle name="Currency 4 2 7 4 3 2" xfId="8171"/>
    <cellStyle name="Currency 4 2 7 4 4" xfId="8172"/>
    <cellStyle name="Currency 4 2 7 4 4 2" xfId="8173"/>
    <cellStyle name="Currency 4 2 7 4 5" xfId="8174"/>
    <cellStyle name="Currency 4 2 7 4 6" xfId="8175"/>
    <cellStyle name="Currency 4 2 7 5" xfId="8176"/>
    <cellStyle name="Currency 4 2 7 5 2" xfId="8177"/>
    <cellStyle name="Currency 4 2 7 5 2 2" xfId="8178"/>
    <cellStyle name="Currency 4 2 7 5 3" xfId="8179"/>
    <cellStyle name="Currency 4 2 7 5 3 2" xfId="8180"/>
    <cellStyle name="Currency 4 2 7 5 4" xfId="8181"/>
    <cellStyle name="Currency 4 2 7 5 5" xfId="8182"/>
    <cellStyle name="Currency 4 2 7 6" xfId="8183"/>
    <cellStyle name="Currency 4 2 7 6 2" xfId="8184"/>
    <cellStyle name="Currency 4 2 7 7" xfId="8185"/>
    <cellStyle name="Currency 4 2 7 7 2" xfId="8186"/>
    <cellStyle name="Currency 4 2 7 8" xfId="8187"/>
    <cellStyle name="Currency 4 2 7 8 2" xfId="8188"/>
    <cellStyle name="Currency 4 2 7 9" xfId="8189"/>
    <cellStyle name="Currency 4 2 8" xfId="8190"/>
    <cellStyle name="Currency 4 2 8 10" xfId="8191"/>
    <cellStyle name="Currency 4 2 8 2" xfId="8192"/>
    <cellStyle name="Currency 4 2 8 2 2" xfId="8193"/>
    <cellStyle name="Currency 4 2 8 2 2 2" xfId="8194"/>
    <cellStyle name="Currency 4 2 8 2 3" xfId="8195"/>
    <cellStyle name="Currency 4 2 8 2 3 2" xfId="8196"/>
    <cellStyle name="Currency 4 2 8 2 4" xfId="8197"/>
    <cellStyle name="Currency 4 2 8 2 4 2" xfId="8198"/>
    <cellStyle name="Currency 4 2 8 2 5" xfId="8199"/>
    <cellStyle name="Currency 4 2 8 2 6" xfId="8200"/>
    <cellStyle name="Currency 4 2 8 3" xfId="8201"/>
    <cellStyle name="Currency 4 2 8 3 2" xfId="8202"/>
    <cellStyle name="Currency 4 2 8 3 2 2" xfId="8203"/>
    <cellStyle name="Currency 4 2 8 3 3" xfId="8204"/>
    <cellStyle name="Currency 4 2 8 3 3 2" xfId="8205"/>
    <cellStyle name="Currency 4 2 8 3 4" xfId="8206"/>
    <cellStyle name="Currency 4 2 8 3 4 2" xfId="8207"/>
    <cellStyle name="Currency 4 2 8 3 5" xfId="8208"/>
    <cellStyle name="Currency 4 2 8 3 6" xfId="8209"/>
    <cellStyle name="Currency 4 2 8 4" xfId="8210"/>
    <cellStyle name="Currency 4 2 8 4 2" xfId="8211"/>
    <cellStyle name="Currency 4 2 8 4 2 2" xfId="8212"/>
    <cellStyle name="Currency 4 2 8 4 3" xfId="8213"/>
    <cellStyle name="Currency 4 2 8 4 3 2" xfId="8214"/>
    <cellStyle name="Currency 4 2 8 4 4" xfId="8215"/>
    <cellStyle name="Currency 4 2 8 4 4 2" xfId="8216"/>
    <cellStyle name="Currency 4 2 8 4 5" xfId="8217"/>
    <cellStyle name="Currency 4 2 8 4 6" xfId="8218"/>
    <cellStyle name="Currency 4 2 8 5" xfId="8219"/>
    <cellStyle name="Currency 4 2 8 5 2" xfId="8220"/>
    <cellStyle name="Currency 4 2 8 5 2 2" xfId="8221"/>
    <cellStyle name="Currency 4 2 8 5 3" xfId="8222"/>
    <cellStyle name="Currency 4 2 8 5 3 2" xfId="8223"/>
    <cellStyle name="Currency 4 2 8 5 4" xfId="8224"/>
    <cellStyle name="Currency 4 2 8 5 5" xfId="8225"/>
    <cellStyle name="Currency 4 2 8 6" xfId="8226"/>
    <cellStyle name="Currency 4 2 8 6 2" xfId="8227"/>
    <cellStyle name="Currency 4 2 8 7" xfId="8228"/>
    <cellStyle name="Currency 4 2 8 7 2" xfId="8229"/>
    <cellStyle name="Currency 4 2 8 8" xfId="8230"/>
    <cellStyle name="Currency 4 2 8 8 2" xfId="8231"/>
    <cellStyle name="Currency 4 2 8 9" xfId="8232"/>
    <cellStyle name="Currency 4 2 9" xfId="8233"/>
    <cellStyle name="Currency 4 2 9 2" xfId="8234"/>
    <cellStyle name="Currency 4 2 9 2 2" xfId="8235"/>
    <cellStyle name="Currency 4 2 9 3" xfId="8236"/>
    <cellStyle name="Currency 4 2 9 3 2" xfId="8237"/>
    <cellStyle name="Currency 4 2 9 4" xfId="8238"/>
    <cellStyle name="Currency 4 2 9 4 2" xfId="8239"/>
    <cellStyle name="Currency 4 2 9 5" xfId="8240"/>
    <cellStyle name="Currency 4 2 9 6" xfId="8241"/>
    <cellStyle name="Currency 4 20" xfId="8242"/>
    <cellStyle name="Currency 4 3" xfId="8243"/>
    <cellStyle name="Currency 4 3 10" xfId="8244"/>
    <cellStyle name="Currency 4 3 10 2" xfId="8245"/>
    <cellStyle name="Currency 4 3 10 2 2" xfId="8246"/>
    <cellStyle name="Currency 4 3 10 3" xfId="8247"/>
    <cellStyle name="Currency 4 3 10 3 2" xfId="8248"/>
    <cellStyle name="Currency 4 3 10 4" xfId="8249"/>
    <cellStyle name="Currency 4 3 10 4 2" xfId="8250"/>
    <cellStyle name="Currency 4 3 10 5" xfId="8251"/>
    <cellStyle name="Currency 4 3 10 6" xfId="8252"/>
    <cellStyle name="Currency 4 3 11" xfId="8253"/>
    <cellStyle name="Currency 4 3 11 2" xfId="8254"/>
    <cellStyle name="Currency 4 3 11 2 2" xfId="8255"/>
    <cellStyle name="Currency 4 3 11 3" xfId="8256"/>
    <cellStyle name="Currency 4 3 11 3 2" xfId="8257"/>
    <cellStyle name="Currency 4 3 11 4" xfId="8258"/>
    <cellStyle name="Currency 4 3 11 5" xfId="8259"/>
    <cellStyle name="Currency 4 3 12" xfId="8260"/>
    <cellStyle name="Currency 4 3 12 2" xfId="8261"/>
    <cellStyle name="Currency 4 3 13" xfId="8262"/>
    <cellStyle name="Currency 4 3 13 2" xfId="8263"/>
    <cellStyle name="Currency 4 3 14" xfId="8264"/>
    <cellStyle name="Currency 4 3 14 2" xfId="8265"/>
    <cellStyle name="Currency 4 3 15" xfId="8266"/>
    <cellStyle name="Currency 4 3 16" xfId="8267"/>
    <cellStyle name="Currency 4 3 2" xfId="8268"/>
    <cellStyle name="Currency 4 3 2 10" xfId="8269"/>
    <cellStyle name="Currency 4 3 2 10 2" xfId="8270"/>
    <cellStyle name="Currency 4 3 2 11" xfId="8271"/>
    <cellStyle name="Currency 4 3 2 11 2" xfId="8272"/>
    <cellStyle name="Currency 4 3 2 12" xfId="8273"/>
    <cellStyle name="Currency 4 3 2 13" xfId="8274"/>
    <cellStyle name="Currency 4 3 2 2" xfId="8275"/>
    <cellStyle name="Currency 4 3 2 2 10" xfId="8276"/>
    <cellStyle name="Currency 4 3 2 2 11" xfId="8277"/>
    <cellStyle name="Currency 4 3 2 2 2" xfId="8278"/>
    <cellStyle name="Currency 4 3 2 2 2 2" xfId="8279"/>
    <cellStyle name="Currency 4 3 2 2 2 2 2" xfId="8280"/>
    <cellStyle name="Currency 4 3 2 2 2 3" xfId="8281"/>
    <cellStyle name="Currency 4 3 2 2 2 3 2" xfId="8282"/>
    <cellStyle name="Currency 4 3 2 2 2 4" xfId="8283"/>
    <cellStyle name="Currency 4 3 2 2 2 4 2" xfId="8284"/>
    <cellStyle name="Currency 4 3 2 2 2 5" xfId="8285"/>
    <cellStyle name="Currency 4 3 2 2 2 6" xfId="8286"/>
    <cellStyle name="Currency 4 3 2 2 3" xfId="8287"/>
    <cellStyle name="Currency 4 3 2 2 3 2" xfId="8288"/>
    <cellStyle name="Currency 4 3 2 2 3 2 2" xfId="8289"/>
    <cellStyle name="Currency 4 3 2 2 3 3" xfId="8290"/>
    <cellStyle name="Currency 4 3 2 2 3 3 2" xfId="8291"/>
    <cellStyle name="Currency 4 3 2 2 3 4" xfId="8292"/>
    <cellStyle name="Currency 4 3 2 2 3 4 2" xfId="8293"/>
    <cellStyle name="Currency 4 3 2 2 3 5" xfId="8294"/>
    <cellStyle name="Currency 4 3 2 2 3 6" xfId="8295"/>
    <cellStyle name="Currency 4 3 2 2 4" xfId="8296"/>
    <cellStyle name="Currency 4 3 2 2 4 2" xfId="8297"/>
    <cellStyle name="Currency 4 3 2 2 4 2 2" xfId="8298"/>
    <cellStyle name="Currency 4 3 2 2 4 3" xfId="8299"/>
    <cellStyle name="Currency 4 3 2 2 4 3 2" xfId="8300"/>
    <cellStyle name="Currency 4 3 2 2 4 4" xfId="8301"/>
    <cellStyle name="Currency 4 3 2 2 4 4 2" xfId="8302"/>
    <cellStyle name="Currency 4 3 2 2 4 5" xfId="8303"/>
    <cellStyle name="Currency 4 3 2 2 4 6" xfId="8304"/>
    <cellStyle name="Currency 4 3 2 2 5" xfId="8305"/>
    <cellStyle name="Currency 4 3 2 2 5 2" xfId="8306"/>
    <cellStyle name="Currency 4 3 2 2 5 2 2" xfId="8307"/>
    <cellStyle name="Currency 4 3 2 2 5 3" xfId="8308"/>
    <cellStyle name="Currency 4 3 2 2 5 3 2" xfId="8309"/>
    <cellStyle name="Currency 4 3 2 2 5 4" xfId="8310"/>
    <cellStyle name="Currency 4 3 2 2 5 4 2" xfId="8311"/>
    <cellStyle name="Currency 4 3 2 2 5 5" xfId="8312"/>
    <cellStyle name="Currency 4 3 2 2 5 6" xfId="8313"/>
    <cellStyle name="Currency 4 3 2 2 6" xfId="8314"/>
    <cellStyle name="Currency 4 3 2 2 6 2" xfId="8315"/>
    <cellStyle name="Currency 4 3 2 2 6 2 2" xfId="8316"/>
    <cellStyle name="Currency 4 3 2 2 6 3" xfId="8317"/>
    <cellStyle name="Currency 4 3 2 2 6 3 2" xfId="8318"/>
    <cellStyle name="Currency 4 3 2 2 6 4" xfId="8319"/>
    <cellStyle name="Currency 4 3 2 2 6 5" xfId="8320"/>
    <cellStyle name="Currency 4 3 2 2 7" xfId="8321"/>
    <cellStyle name="Currency 4 3 2 2 7 2" xfId="8322"/>
    <cellStyle name="Currency 4 3 2 2 8" xfId="8323"/>
    <cellStyle name="Currency 4 3 2 2 8 2" xfId="8324"/>
    <cellStyle name="Currency 4 3 2 2 9" xfId="8325"/>
    <cellStyle name="Currency 4 3 2 2 9 2" xfId="8326"/>
    <cellStyle name="Currency 4 3 2 3" xfId="8327"/>
    <cellStyle name="Currency 4 3 2 3 10" xfId="8328"/>
    <cellStyle name="Currency 4 3 2 3 2" xfId="8329"/>
    <cellStyle name="Currency 4 3 2 3 2 2" xfId="8330"/>
    <cellStyle name="Currency 4 3 2 3 2 2 2" xfId="8331"/>
    <cellStyle name="Currency 4 3 2 3 2 3" xfId="8332"/>
    <cellStyle name="Currency 4 3 2 3 2 3 2" xfId="8333"/>
    <cellStyle name="Currency 4 3 2 3 2 4" xfId="8334"/>
    <cellStyle name="Currency 4 3 2 3 2 4 2" xfId="8335"/>
    <cellStyle name="Currency 4 3 2 3 2 5" xfId="8336"/>
    <cellStyle name="Currency 4 3 2 3 2 6" xfId="8337"/>
    <cellStyle name="Currency 4 3 2 3 3" xfId="8338"/>
    <cellStyle name="Currency 4 3 2 3 3 2" xfId="8339"/>
    <cellStyle name="Currency 4 3 2 3 3 2 2" xfId="8340"/>
    <cellStyle name="Currency 4 3 2 3 3 3" xfId="8341"/>
    <cellStyle name="Currency 4 3 2 3 3 3 2" xfId="8342"/>
    <cellStyle name="Currency 4 3 2 3 3 4" xfId="8343"/>
    <cellStyle name="Currency 4 3 2 3 3 4 2" xfId="8344"/>
    <cellStyle name="Currency 4 3 2 3 3 5" xfId="8345"/>
    <cellStyle name="Currency 4 3 2 3 3 6" xfId="8346"/>
    <cellStyle name="Currency 4 3 2 3 4" xfId="8347"/>
    <cellStyle name="Currency 4 3 2 3 4 2" xfId="8348"/>
    <cellStyle name="Currency 4 3 2 3 4 2 2" xfId="8349"/>
    <cellStyle name="Currency 4 3 2 3 4 3" xfId="8350"/>
    <cellStyle name="Currency 4 3 2 3 4 3 2" xfId="8351"/>
    <cellStyle name="Currency 4 3 2 3 4 4" xfId="8352"/>
    <cellStyle name="Currency 4 3 2 3 4 4 2" xfId="8353"/>
    <cellStyle name="Currency 4 3 2 3 4 5" xfId="8354"/>
    <cellStyle name="Currency 4 3 2 3 4 6" xfId="8355"/>
    <cellStyle name="Currency 4 3 2 3 5" xfId="8356"/>
    <cellStyle name="Currency 4 3 2 3 5 2" xfId="8357"/>
    <cellStyle name="Currency 4 3 2 3 5 2 2" xfId="8358"/>
    <cellStyle name="Currency 4 3 2 3 5 3" xfId="8359"/>
    <cellStyle name="Currency 4 3 2 3 5 3 2" xfId="8360"/>
    <cellStyle name="Currency 4 3 2 3 5 4" xfId="8361"/>
    <cellStyle name="Currency 4 3 2 3 5 5" xfId="8362"/>
    <cellStyle name="Currency 4 3 2 3 6" xfId="8363"/>
    <cellStyle name="Currency 4 3 2 3 6 2" xfId="8364"/>
    <cellStyle name="Currency 4 3 2 3 7" xfId="8365"/>
    <cellStyle name="Currency 4 3 2 3 7 2" xfId="8366"/>
    <cellStyle name="Currency 4 3 2 3 8" xfId="8367"/>
    <cellStyle name="Currency 4 3 2 3 8 2" xfId="8368"/>
    <cellStyle name="Currency 4 3 2 3 9" xfId="8369"/>
    <cellStyle name="Currency 4 3 2 4" xfId="8370"/>
    <cellStyle name="Currency 4 3 2 4 10" xfId="8371"/>
    <cellStyle name="Currency 4 3 2 4 2" xfId="8372"/>
    <cellStyle name="Currency 4 3 2 4 2 2" xfId="8373"/>
    <cellStyle name="Currency 4 3 2 4 2 2 2" xfId="8374"/>
    <cellStyle name="Currency 4 3 2 4 2 3" xfId="8375"/>
    <cellStyle name="Currency 4 3 2 4 2 3 2" xfId="8376"/>
    <cellStyle name="Currency 4 3 2 4 2 4" xfId="8377"/>
    <cellStyle name="Currency 4 3 2 4 2 4 2" xfId="8378"/>
    <cellStyle name="Currency 4 3 2 4 2 5" xfId="8379"/>
    <cellStyle name="Currency 4 3 2 4 2 6" xfId="8380"/>
    <cellStyle name="Currency 4 3 2 4 3" xfId="8381"/>
    <cellStyle name="Currency 4 3 2 4 3 2" xfId="8382"/>
    <cellStyle name="Currency 4 3 2 4 3 2 2" xfId="8383"/>
    <cellStyle name="Currency 4 3 2 4 3 3" xfId="8384"/>
    <cellStyle name="Currency 4 3 2 4 3 3 2" xfId="8385"/>
    <cellStyle name="Currency 4 3 2 4 3 4" xfId="8386"/>
    <cellStyle name="Currency 4 3 2 4 3 4 2" xfId="8387"/>
    <cellStyle name="Currency 4 3 2 4 3 5" xfId="8388"/>
    <cellStyle name="Currency 4 3 2 4 3 6" xfId="8389"/>
    <cellStyle name="Currency 4 3 2 4 4" xfId="8390"/>
    <cellStyle name="Currency 4 3 2 4 4 2" xfId="8391"/>
    <cellStyle name="Currency 4 3 2 4 4 2 2" xfId="8392"/>
    <cellStyle name="Currency 4 3 2 4 4 3" xfId="8393"/>
    <cellStyle name="Currency 4 3 2 4 4 3 2" xfId="8394"/>
    <cellStyle name="Currency 4 3 2 4 4 4" xfId="8395"/>
    <cellStyle name="Currency 4 3 2 4 4 4 2" xfId="8396"/>
    <cellStyle name="Currency 4 3 2 4 4 5" xfId="8397"/>
    <cellStyle name="Currency 4 3 2 4 4 6" xfId="8398"/>
    <cellStyle name="Currency 4 3 2 4 5" xfId="8399"/>
    <cellStyle name="Currency 4 3 2 4 5 2" xfId="8400"/>
    <cellStyle name="Currency 4 3 2 4 5 2 2" xfId="8401"/>
    <cellStyle name="Currency 4 3 2 4 5 3" xfId="8402"/>
    <cellStyle name="Currency 4 3 2 4 5 3 2" xfId="8403"/>
    <cellStyle name="Currency 4 3 2 4 5 4" xfId="8404"/>
    <cellStyle name="Currency 4 3 2 4 5 5" xfId="8405"/>
    <cellStyle name="Currency 4 3 2 4 6" xfId="8406"/>
    <cellStyle name="Currency 4 3 2 4 6 2" xfId="8407"/>
    <cellStyle name="Currency 4 3 2 4 7" xfId="8408"/>
    <cellStyle name="Currency 4 3 2 4 7 2" xfId="8409"/>
    <cellStyle name="Currency 4 3 2 4 8" xfId="8410"/>
    <cellStyle name="Currency 4 3 2 4 8 2" xfId="8411"/>
    <cellStyle name="Currency 4 3 2 4 9" xfId="8412"/>
    <cellStyle name="Currency 4 3 2 5" xfId="8413"/>
    <cellStyle name="Currency 4 3 2 5 2" xfId="8414"/>
    <cellStyle name="Currency 4 3 2 5 2 2" xfId="8415"/>
    <cellStyle name="Currency 4 3 2 5 3" xfId="8416"/>
    <cellStyle name="Currency 4 3 2 5 3 2" xfId="8417"/>
    <cellStyle name="Currency 4 3 2 5 4" xfId="8418"/>
    <cellStyle name="Currency 4 3 2 5 4 2" xfId="8419"/>
    <cellStyle name="Currency 4 3 2 5 5" xfId="8420"/>
    <cellStyle name="Currency 4 3 2 5 6" xfId="8421"/>
    <cellStyle name="Currency 4 3 2 6" xfId="8422"/>
    <cellStyle name="Currency 4 3 2 6 2" xfId="8423"/>
    <cellStyle name="Currency 4 3 2 6 2 2" xfId="8424"/>
    <cellStyle name="Currency 4 3 2 6 3" xfId="8425"/>
    <cellStyle name="Currency 4 3 2 6 3 2" xfId="8426"/>
    <cellStyle name="Currency 4 3 2 6 4" xfId="8427"/>
    <cellStyle name="Currency 4 3 2 6 4 2" xfId="8428"/>
    <cellStyle name="Currency 4 3 2 6 5" xfId="8429"/>
    <cellStyle name="Currency 4 3 2 6 6" xfId="8430"/>
    <cellStyle name="Currency 4 3 2 7" xfId="8431"/>
    <cellStyle name="Currency 4 3 2 7 2" xfId="8432"/>
    <cellStyle name="Currency 4 3 2 7 2 2" xfId="8433"/>
    <cellStyle name="Currency 4 3 2 7 3" xfId="8434"/>
    <cellStyle name="Currency 4 3 2 7 3 2" xfId="8435"/>
    <cellStyle name="Currency 4 3 2 7 4" xfId="8436"/>
    <cellStyle name="Currency 4 3 2 7 4 2" xfId="8437"/>
    <cellStyle name="Currency 4 3 2 7 5" xfId="8438"/>
    <cellStyle name="Currency 4 3 2 7 6" xfId="8439"/>
    <cellStyle name="Currency 4 3 2 8" xfId="8440"/>
    <cellStyle name="Currency 4 3 2 8 2" xfId="8441"/>
    <cellStyle name="Currency 4 3 2 8 2 2" xfId="8442"/>
    <cellStyle name="Currency 4 3 2 8 3" xfId="8443"/>
    <cellStyle name="Currency 4 3 2 8 3 2" xfId="8444"/>
    <cellStyle name="Currency 4 3 2 8 4" xfId="8445"/>
    <cellStyle name="Currency 4 3 2 8 5" xfId="8446"/>
    <cellStyle name="Currency 4 3 2 9" xfId="8447"/>
    <cellStyle name="Currency 4 3 2 9 2" xfId="8448"/>
    <cellStyle name="Currency 4 3 3" xfId="8449"/>
    <cellStyle name="Currency 4 3 3 10" xfId="8450"/>
    <cellStyle name="Currency 4 3 3 10 2" xfId="8451"/>
    <cellStyle name="Currency 4 3 3 11" xfId="8452"/>
    <cellStyle name="Currency 4 3 3 11 2" xfId="8453"/>
    <cellStyle name="Currency 4 3 3 12" xfId="8454"/>
    <cellStyle name="Currency 4 3 3 13" xfId="8455"/>
    <cellStyle name="Currency 4 3 3 2" xfId="8456"/>
    <cellStyle name="Currency 4 3 3 2 10" xfId="8457"/>
    <cellStyle name="Currency 4 3 3 2 11" xfId="8458"/>
    <cellStyle name="Currency 4 3 3 2 2" xfId="8459"/>
    <cellStyle name="Currency 4 3 3 2 2 2" xfId="8460"/>
    <cellStyle name="Currency 4 3 3 2 2 2 2" xfId="8461"/>
    <cellStyle name="Currency 4 3 3 2 2 3" xfId="8462"/>
    <cellStyle name="Currency 4 3 3 2 2 3 2" xfId="8463"/>
    <cellStyle name="Currency 4 3 3 2 2 4" xfId="8464"/>
    <cellStyle name="Currency 4 3 3 2 2 4 2" xfId="8465"/>
    <cellStyle name="Currency 4 3 3 2 2 5" xfId="8466"/>
    <cellStyle name="Currency 4 3 3 2 2 6" xfId="8467"/>
    <cellStyle name="Currency 4 3 3 2 3" xfId="8468"/>
    <cellStyle name="Currency 4 3 3 2 3 2" xfId="8469"/>
    <cellStyle name="Currency 4 3 3 2 3 2 2" xfId="8470"/>
    <cellStyle name="Currency 4 3 3 2 3 3" xfId="8471"/>
    <cellStyle name="Currency 4 3 3 2 3 3 2" xfId="8472"/>
    <cellStyle name="Currency 4 3 3 2 3 4" xfId="8473"/>
    <cellStyle name="Currency 4 3 3 2 3 4 2" xfId="8474"/>
    <cellStyle name="Currency 4 3 3 2 3 5" xfId="8475"/>
    <cellStyle name="Currency 4 3 3 2 3 6" xfId="8476"/>
    <cellStyle name="Currency 4 3 3 2 4" xfId="8477"/>
    <cellStyle name="Currency 4 3 3 2 4 2" xfId="8478"/>
    <cellStyle name="Currency 4 3 3 2 4 2 2" xfId="8479"/>
    <cellStyle name="Currency 4 3 3 2 4 3" xfId="8480"/>
    <cellStyle name="Currency 4 3 3 2 4 3 2" xfId="8481"/>
    <cellStyle name="Currency 4 3 3 2 4 4" xfId="8482"/>
    <cellStyle name="Currency 4 3 3 2 4 4 2" xfId="8483"/>
    <cellStyle name="Currency 4 3 3 2 4 5" xfId="8484"/>
    <cellStyle name="Currency 4 3 3 2 4 6" xfId="8485"/>
    <cellStyle name="Currency 4 3 3 2 5" xfId="8486"/>
    <cellStyle name="Currency 4 3 3 2 5 2" xfId="8487"/>
    <cellStyle name="Currency 4 3 3 2 5 2 2" xfId="8488"/>
    <cellStyle name="Currency 4 3 3 2 5 3" xfId="8489"/>
    <cellStyle name="Currency 4 3 3 2 5 3 2" xfId="8490"/>
    <cellStyle name="Currency 4 3 3 2 5 4" xfId="8491"/>
    <cellStyle name="Currency 4 3 3 2 5 4 2" xfId="8492"/>
    <cellStyle name="Currency 4 3 3 2 5 5" xfId="8493"/>
    <cellStyle name="Currency 4 3 3 2 5 6" xfId="8494"/>
    <cellStyle name="Currency 4 3 3 2 6" xfId="8495"/>
    <cellStyle name="Currency 4 3 3 2 6 2" xfId="8496"/>
    <cellStyle name="Currency 4 3 3 2 6 2 2" xfId="8497"/>
    <cellStyle name="Currency 4 3 3 2 6 3" xfId="8498"/>
    <cellStyle name="Currency 4 3 3 2 6 3 2" xfId="8499"/>
    <cellStyle name="Currency 4 3 3 2 6 4" xfId="8500"/>
    <cellStyle name="Currency 4 3 3 2 6 5" xfId="8501"/>
    <cellStyle name="Currency 4 3 3 2 7" xfId="8502"/>
    <cellStyle name="Currency 4 3 3 2 7 2" xfId="8503"/>
    <cellStyle name="Currency 4 3 3 2 8" xfId="8504"/>
    <cellStyle name="Currency 4 3 3 2 8 2" xfId="8505"/>
    <cellStyle name="Currency 4 3 3 2 9" xfId="8506"/>
    <cellStyle name="Currency 4 3 3 2 9 2" xfId="8507"/>
    <cellStyle name="Currency 4 3 3 3" xfId="8508"/>
    <cellStyle name="Currency 4 3 3 3 10" xfId="8509"/>
    <cellStyle name="Currency 4 3 3 3 2" xfId="8510"/>
    <cellStyle name="Currency 4 3 3 3 2 2" xfId="8511"/>
    <cellStyle name="Currency 4 3 3 3 2 2 2" xfId="8512"/>
    <cellStyle name="Currency 4 3 3 3 2 3" xfId="8513"/>
    <cellStyle name="Currency 4 3 3 3 2 3 2" xfId="8514"/>
    <cellStyle name="Currency 4 3 3 3 2 4" xfId="8515"/>
    <cellStyle name="Currency 4 3 3 3 2 4 2" xfId="8516"/>
    <cellStyle name="Currency 4 3 3 3 2 5" xfId="8517"/>
    <cellStyle name="Currency 4 3 3 3 2 6" xfId="8518"/>
    <cellStyle name="Currency 4 3 3 3 3" xfId="8519"/>
    <cellStyle name="Currency 4 3 3 3 3 2" xfId="8520"/>
    <cellStyle name="Currency 4 3 3 3 3 2 2" xfId="8521"/>
    <cellStyle name="Currency 4 3 3 3 3 3" xfId="8522"/>
    <cellStyle name="Currency 4 3 3 3 3 3 2" xfId="8523"/>
    <cellStyle name="Currency 4 3 3 3 3 4" xfId="8524"/>
    <cellStyle name="Currency 4 3 3 3 3 4 2" xfId="8525"/>
    <cellStyle name="Currency 4 3 3 3 3 5" xfId="8526"/>
    <cellStyle name="Currency 4 3 3 3 3 6" xfId="8527"/>
    <cellStyle name="Currency 4 3 3 3 4" xfId="8528"/>
    <cellStyle name="Currency 4 3 3 3 4 2" xfId="8529"/>
    <cellStyle name="Currency 4 3 3 3 4 2 2" xfId="8530"/>
    <cellStyle name="Currency 4 3 3 3 4 3" xfId="8531"/>
    <cellStyle name="Currency 4 3 3 3 4 3 2" xfId="8532"/>
    <cellStyle name="Currency 4 3 3 3 4 4" xfId="8533"/>
    <cellStyle name="Currency 4 3 3 3 4 4 2" xfId="8534"/>
    <cellStyle name="Currency 4 3 3 3 4 5" xfId="8535"/>
    <cellStyle name="Currency 4 3 3 3 4 6" xfId="8536"/>
    <cellStyle name="Currency 4 3 3 3 5" xfId="8537"/>
    <cellStyle name="Currency 4 3 3 3 5 2" xfId="8538"/>
    <cellStyle name="Currency 4 3 3 3 5 2 2" xfId="8539"/>
    <cellStyle name="Currency 4 3 3 3 5 3" xfId="8540"/>
    <cellStyle name="Currency 4 3 3 3 5 3 2" xfId="8541"/>
    <cellStyle name="Currency 4 3 3 3 5 4" xfId="8542"/>
    <cellStyle name="Currency 4 3 3 3 5 5" xfId="8543"/>
    <cellStyle name="Currency 4 3 3 3 6" xfId="8544"/>
    <cellStyle name="Currency 4 3 3 3 6 2" xfId="8545"/>
    <cellStyle name="Currency 4 3 3 3 7" xfId="8546"/>
    <cellStyle name="Currency 4 3 3 3 7 2" xfId="8547"/>
    <cellStyle name="Currency 4 3 3 3 8" xfId="8548"/>
    <cellStyle name="Currency 4 3 3 3 8 2" xfId="8549"/>
    <cellStyle name="Currency 4 3 3 3 9" xfId="8550"/>
    <cellStyle name="Currency 4 3 3 4" xfId="8551"/>
    <cellStyle name="Currency 4 3 3 4 10" xfId="8552"/>
    <cellStyle name="Currency 4 3 3 4 2" xfId="8553"/>
    <cellStyle name="Currency 4 3 3 4 2 2" xfId="8554"/>
    <cellStyle name="Currency 4 3 3 4 2 2 2" xfId="8555"/>
    <cellStyle name="Currency 4 3 3 4 2 3" xfId="8556"/>
    <cellStyle name="Currency 4 3 3 4 2 3 2" xfId="8557"/>
    <cellStyle name="Currency 4 3 3 4 2 4" xfId="8558"/>
    <cellStyle name="Currency 4 3 3 4 2 4 2" xfId="8559"/>
    <cellStyle name="Currency 4 3 3 4 2 5" xfId="8560"/>
    <cellStyle name="Currency 4 3 3 4 2 6" xfId="8561"/>
    <cellStyle name="Currency 4 3 3 4 3" xfId="8562"/>
    <cellStyle name="Currency 4 3 3 4 3 2" xfId="8563"/>
    <cellStyle name="Currency 4 3 3 4 3 2 2" xfId="8564"/>
    <cellStyle name="Currency 4 3 3 4 3 3" xfId="8565"/>
    <cellStyle name="Currency 4 3 3 4 3 3 2" xfId="8566"/>
    <cellStyle name="Currency 4 3 3 4 3 4" xfId="8567"/>
    <cellStyle name="Currency 4 3 3 4 3 4 2" xfId="8568"/>
    <cellStyle name="Currency 4 3 3 4 3 5" xfId="8569"/>
    <cellStyle name="Currency 4 3 3 4 3 6" xfId="8570"/>
    <cellStyle name="Currency 4 3 3 4 4" xfId="8571"/>
    <cellStyle name="Currency 4 3 3 4 4 2" xfId="8572"/>
    <cellStyle name="Currency 4 3 3 4 4 2 2" xfId="8573"/>
    <cellStyle name="Currency 4 3 3 4 4 3" xfId="8574"/>
    <cellStyle name="Currency 4 3 3 4 4 3 2" xfId="8575"/>
    <cellStyle name="Currency 4 3 3 4 4 4" xfId="8576"/>
    <cellStyle name="Currency 4 3 3 4 4 4 2" xfId="8577"/>
    <cellStyle name="Currency 4 3 3 4 4 5" xfId="8578"/>
    <cellStyle name="Currency 4 3 3 4 4 6" xfId="8579"/>
    <cellStyle name="Currency 4 3 3 4 5" xfId="8580"/>
    <cellStyle name="Currency 4 3 3 4 5 2" xfId="8581"/>
    <cellStyle name="Currency 4 3 3 4 5 2 2" xfId="8582"/>
    <cellStyle name="Currency 4 3 3 4 5 3" xfId="8583"/>
    <cellStyle name="Currency 4 3 3 4 5 3 2" xfId="8584"/>
    <cellStyle name="Currency 4 3 3 4 5 4" xfId="8585"/>
    <cellStyle name="Currency 4 3 3 4 5 5" xfId="8586"/>
    <cellStyle name="Currency 4 3 3 4 6" xfId="8587"/>
    <cellStyle name="Currency 4 3 3 4 6 2" xfId="8588"/>
    <cellStyle name="Currency 4 3 3 4 7" xfId="8589"/>
    <cellStyle name="Currency 4 3 3 4 7 2" xfId="8590"/>
    <cellStyle name="Currency 4 3 3 4 8" xfId="8591"/>
    <cellStyle name="Currency 4 3 3 4 8 2" xfId="8592"/>
    <cellStyle name="Currency 4 3 3 4 9" xfId="8593"/>
    <cellStyle name="Currency 4 3 3 5" xfId="8594"/>
    <cellStyle name="Currency 4 3 3 5 2" xfId="8595"/>
    <cellStyle name="Currency 4 3 3 5 2 2" xfId="8596"/>
    <cellStyle name="Currency 4 3 3 5 3" xfId="8597"/>
    <cellStyle name="Currency 4 3 3 5 3 2" xfId="8598"/>
    <cellStyle name="Currency 4 3 3 5 4" xfId="8599"/>
    <cellStyle name="Currency 4 3 3 5 4 2" xfId="8600"/>
    <cellStyle name="Currency 4 3 3 5 5" xfId="8601"/>
    <cellStyle name="Currency 4 3 3 5 6" xfId="8602"/>
    <cellStyle name="Currency 4 3 3 6" xfId="8603"/>
    <cellStyle name="Currency 4 3 3 6 2" xfId="8604"/>
    <cellStyle name="Currency 4 3 3 6 2 2" xfId="8605"/>
    <cellStyle name="Currency 4 3 3 6 3" xfId="8606"/>
    <cellStyle name="Currency 4 3 3 6 3 2" xfId="8607"/>
    <cellStyle name="Currency 4 3 3 6 4" xfId="8608"/>
    <cellStyle name="Currency 4 3 3 6 4 2" xfId="8609"/>
    <cellStyle name="Currency 4 3 3 6 5" xfId="8610"/>
    <cellStyle name="Currency 4 3 3 6 6" xfId="8611"/>
    <cellStyle name="Currency 4 3 3 7" xfId="8612"/>
    <cellStyle name="Currency 4 3 3 7 2" xfId="8613"/>
    <cellStyle name="Currency 4 3 3 7 2 2" xfId="8614"/>
    <cellStyle name="Currency 4 3 3 7 3" xfId="8615"/>
    <cellStyle name="Currency 4 3 3 7 3 2" xfId="8616"/>
    <cellStyle name="Currency 4 3 3 7 4" xfId="8617"/>
    <cellStyle name="Currency 4 3 3 7 4 2" xfId="8618"/>
    <cellStyle name="Currency 4 3 3 7 5" xfId="8619"/>
    <cellStyle name="Currency 4 3 3 7 6" xfId="8620"/>
    <cellStyle name="Currency 4 3 3 8" xfId="8621"/>
    <cellStyle name="Currency 4 3 3 8 2" xfId="8622"/>
    <cellStyle name="Currency 4 3 3 8 2 2" xfId="8623"/>
    <cellStyle name="Currency 4 3 3 8 3" xfId="8624"/>
    <cellStyle name="Currency 4 3 3 8 3 2" xfId="8625"/>
    <cellStyle name="Currency 4 3 3 8 4" xfId="8626"/>
    <cellStyle name="Currency 4 3 3 8 5" xfId="8627"/>
    <cellStyle name="Currency 4 3 3 9" xfId="8628"/>
    <cellStyle name="Currency 4 3 3 9 2" xfId="8629"/>
    <cellStyle name="Currency 4 3 4" xfId="8630"/>
    <cellStyle name="Currency 4 3 4 10" xfId="8631"/>
    <cellStyle name="Currency 4 3 4 10 2" xfId="8632"/>
    <cellStyle name="Currency 4 3 4 11" xfId="8633"/>
    <cellStyle name="Currency 4 3 4 12" xfId="8634"/>
    <cellStyle name="Currency 4 3 4 2" xfId="8635"/>
    <cellStyle name="Currency 4 3 4 2 10" xfId="8636"/>
    <cellStyle name="Currency 4 3 4 2 2" xfId="8637"/>
    <cellStyle name="Currency 4 3 4 2 2 2" xfId="8638"/>
    <cellStyle name="Currency 4 3 4 2 2 2 2" xfId="8639"/>
    <cellStyle name="Currency 4 3 4 2 2 3" xfId="8640"/>
    <cellStyle name="Currency 4 3 4 2 2 3 2" xfId="8641"/>
    <cellStyle name="Currency 4 3 4 2 2 4" xfId="8642"/>
    <cellStyle name="Currency 4 3 4 2 2 4 2" xfId="8643"/>
    <cellStyle name="Currency 4 3 4 2 2 5" xfId="8644"/>
    <cellStyle name="Currency 4 3 4 2 2 6" xfId="8645"/>
    <cellStyle name="Currency 4 3 4 2 3" xfId="8646"/>
    <cellStyle name="Currency 4 3 4 2 3 2" xfId="8647"/>
    <cellStyle name="Currency 4 3 4 2 3 2 2" xfId="8648"/>
    <cellStyle name="Currency 4 3 4 2 3 3" xfId="8649"/>
    <cellStyle name="Currency 4 3 4 2 3 3 2" xfId="8650"/>
    <cellStyle name="Currency 4 3 4 2 3 4" xfId="8651"/>
    <cellStyle name="Currency 4 3 4 2 3 4 2" xfId="8652"/>
    <cellStyle name="Currency 4 3 4 2 3 5" xfId="8653"/>
    <cellStyle name="Currency 4 3 4 2 3 6" xfId="8654"/>
    <cellStyle name="Currency 4 3 4 2 4" xfId="8655"/>
    <cellStyle name="Currency 4 3 4 2 4 2" xfId="8656"/>
    <cellStyle name="Currency 4 3 4 2 4 2 2" xfId="8657"/>
    <cellStyle name="Currency 4 3 4 2 4 3" xfId="8658"/>
    <cellStyle name="Currency 4 3 4 2 4 3 2" xfId="8659"/>
    <cellStyle name="Currency 4 3 4 2 4 4" xfId="8660"/>
    <cellStyle name="Currency 4 3 4 2 4 4 2" xfId="8661"/>
    <cellStyle name="Currency 4 3 4 2 4 5" xfId="8662"/>
    <cellStyle name="Currency 4 3 4 2 4 6" xfId="8663"/>
    <cellStyle name="Currency 4 3 4 2 5" xfId="8664"/>
    <cellStyle name="Currency 4 3 4 2 5 2" xfId="8665"/>
    <cellStyle name="Currency 4 3 4 2 5 2 2" xfId="8666"/>
    <cellStyle name="Currency 4 3 4 2 5 3" xfId="8667"/>
    <cellStyle name="Currency 4 3 4 2 5 3 2" xfId="8668"/>
    <cellStyle name="Currency 4 3 4 2 5 4" xfId="8669"/>
    <cellStyle name="Currency 4 3 4 2 5 5" xfId="8670"/>
    <cellStyle name="Currency 4 3 4 2 6" xfId="8671"/>
    <cellStyle name="Currency 4 3 4 2 6 2" xfId="8672"/>
    <cellStyle name="Currency 4 3 4 2 7" xfId="8673"/>
    <cellStyle name="Currency 4 3 4 2 7 2" xfId="8674"/>
    <cellStyle name="Currency 4 3 4 2 8" xfId="8675"/>
    <cellStyle name="Currency 4 3 4 2 8 2" xfId="8676"/>
    <cellStyle name="Currency 4 3 4 2 9" xfId="8677"/>
    <cellStyle name="Currency 4 3 4 3" xfId="8678"/>
    <cellStyle name="Currency 4 3 4 3 10" xfId="8679"/>
    <cellStyle name="Currency 4 3 4 3 2" xfId="8680"/>
    <cellStyle name="Currency 4 3 4 3 2 2" xfId="8681"/>
    <cellStyle name="Currency 4 3 4 3 2 2 2" xfId="8682"/>
    <cellStyle name="Currency 4 3 4 3 2 3" xfId="8683"/>
    <cellStyle name="Currency 4 3 4 3 2 3 2" xfId="8684"/>
    <cellStyle name="Currency 4 3 4 3 2 4" xfId="8685"/>
    <cellStyle name="Currency 4 3 4 3 2 4 2" xfId="8686"/>
    <cellStyle name="Currency 4 3 4 3 2 5" xfId="8687"/>
    <cellStyle name="Currency 4 3 4 3 2 6" xfId="8688"/>
    <cellStyle name="Currency 4 3 4 3 3" xfId="8689"/>
    <cellStyle name="Currency 4 3 4 3 3 2" xfId="8690"/>
    <cellStyle name="Currency 4 3 4 3 3 2 2" xfId="8691"/>
    <cellStyle name="Currency 4 3 4 3 3 3" xfId="8692"/>
    <cellStyle name="Currency 4 3 4 3 3 3 2" xfId="8693"/>
    <cellStyle name="Currency 4 3 4 3 3 4" xfId="8694"/>
    <cellStyle name="Currency 4 3 4 3 3 4 2" xfId="8695"/>
    <cellStyle name="Currency 4 3 4 3 3 5" xfId="8696"/>
    <cellStyle name="Currency 4 3 4 3 3 6" xfId="8697"/>
    <cellStyle name="Currency 4 3 4 3 4" xfId="8698"/>
    <cellStyle name="Currency 4 3 4 3 4 2" xfId="8699"/>
    <cellStyle name="Currency 4 3 4 3 4 2 2" xfId="8700"/>
    <cellStyle name="Currency 4 3 4 3 4 3" xfId="8701"/>
    <cellStyle name="Currency 4 3 4 3 4 3 2" xfId="8702"/>
    <cellStyle name="Currency 4 3 4 3 4 4" xfId="8703"/>
    <cellStyle name="Currency 4 3 4 3 4 4 2" xfId="8704"/>
    <cellStyle name="Currency 4 3 4 3 4 5" xfId="8705"/>
    <cellStyle name="Currency 4 3 4 3 4 6" xfId="8706"/>
    <cellStyle name="Currency 4 3 4 3 5" xfId="8707"/>
    <cellStyle name="Currency 4 3 4 3 5 2" xfId="8708"/>
    <cellStyle name="Currency 4 3 4 3 5 2 2" xfId="8709"/>
    <cellStyle name="Currency 4 3 4 3 5 3" xfId="8710"/>
    <cellStyle name="Currency 4 3 4 3 5 3 2" xfId="8711"/>
    <cellStyle name="Currency 4 3 4 3 5 4" xfId="8712"/>
    <cellStyle name="Currency 4 3 4 3 5 5" xfId="8713"/>
    <cellStyle name="Currency 4 3 4 3 6" xfId="8714"/>
    <cellStyle name="Currency 4 3 4 3 6 2" xfId="8715"/>
    <cellStyle name="Currency 4 3 4 3 7" xfId="8716"/>
    <cellStyle name="Currency 4 3 4 3 7 2" xfId="8717"/>
    <cellStyle name="Currency 4 3 4 3 8" xfId="8718"/>
    <cellStyle name="Currency 4 3 4 3 8 2" xfId="8719"/>
    <cellStyle name="Currency 4 3 4 3 9" xfId="8720"/>
    <cellStyle name="Currency 4 3 4 4" xfId="8721"/>
    <cellStyle name="Currency 4 3 4 4 2" xfId="8722"/>
    <cellStyle name="Currency 4 3 4 4 2 2" xfId="8723"/>
    <cellStyle name="Currency 4 3 4 4 3" xfId="8724"/>
    <cellStyle name="Currency 4 3 4 4 3 2" xfId="8725"/>
    <cellStyle name="Currency 4 3 4 4 4" xfId="8726"/>
    <cellStyle name="Currency 4 3 4 4 4 2" xfId="8727"/>
    <cellStyle name="Currency 4 3 4 4 5" xfId="8728"/>
    <cellStyle name="Currency 4 3 4 4 6" xfId="8729"/>
    <cellStyle name="Currency 4 3 4 5" xfId="8730"/>
    <cellStyle name="Currency 4 3 4 5 2" xfId="8731"/>
    <cellStyle name="Currency 4 3 4 5 2 2" xfId="8732"/>
    <cellStyle name="Currency 4 3 4 5 3" xfId="8733"/>
    <cellStyle name="Currency 4 3 4 5 3 2" xfId="8734"/>
    <cellStyle name="Currency 4 3 4 5 4" xfId="8735"/>
    <cellStyle name="Currency 4 3 4 5 4 2" xfId="8736"/>
    <cellStyle name="Currency 4 3 4 5 5" xfId="8737"/>
    <cellStyle name="Currency 4 3 4 5 6" xfId="8738"/>
    <cellStyle name="Currency 4 3 4 6" xfId="8739"/>
    <cellStyle name="Currency 4 3 4 6 2" xfId="8740"/>
    <cellStyle name="Currency 4 3 4 6 2 2" xfId="8741"/>
    <cellStyle name="Currency 4 3 4 6 3" xfId="8742"/>
    <cellStyle name="Currency 4 3 4 6 3 2" xfId="8743"/>
    <cellStyle name="Currency 4 3 4 6 4" xfId="8744"/>
    <cellStyle name="Currency 4 3 4 6 4 2" xfId="8745"/>
    <cellStyle name="Currency 4 3 4 6 5" xfId="8746"/>
    <cellStyle name="Currency 4 3 4 6 6" xfId="8747"/>
    <cellStyle name="Currency 4 3 4 7" xfId="8748"/>
    <cellStyle name="Currency 4 3 4 7 2" xfId="8749"/>
    <cellStyle name="Currency 4 3 4 7 2 2" xfId="8750"/>
    <cellStyle name="Currency 4 3 4 7 3" xfId="8751"/>
    <cellStyle name="Currency 4 3 4 7 3 2" xfId="8752"/>
    <cellStyle name="Currency 4 3 4 7 4" xfId="8753"/>
    <cellStyle name="Currency 4 3 4 7 5" xfId="8754"/>
    <cellStyle name="Currency 4 3 4 8" xfId="8755"/>
    <cellStyle name="Currency 4 3 4 8 2" xfId="8756"/>
    <cellStyle name="Currency 4 3 4 9" xfId="8757"/>
    <cellStyle name="Currency 4 3 4 9 2" xfId="8758"/>
    <cellStyle name="Currency 4 3 5" xfId="8759"/>
    <cellStyle name="Currency 4 3 5 10" xfId="8760"/>
    <cellStyle name="Currency 4 3 5 11" xfId="8761"/>
    <cellStyle name="Currency 4 3 5 2" xfId="8762"/>
    <cellStyle name="Currency 4 3 5 2 2" xfId="8763"/>
    <cellStyle name="Currency 4 3 5 2 2 2" xfId="8764"/>
    <cellStyle name="Currency 4 3 5 2 3" xfId="8765"/>
    <cellStyle name="Currency 4 3 5 2 3 2" xfId="8766"/>
    <cellStyle name="Currency 4 3 5 2 4" xfId="8767"/>
    <cellStyle name="Currency 4 3 5 2 4 2" xfId="8768"/>
    <cellStyle name="Currency 4 3 5 2 5" xfId="8769"/>
    <cellStyle name="Currency 4 3 5 2 6" xfId="8770"/>
    <cellStyle name="Currency 4 3 5 3" xfId="8771"/>
    <cellStyle name="Currency 4 3 5 3 2" xfId="8772"/>
    <cellStyle name="Currency 4 3 5 3 2 2" xfId="8773"/>
    <cellStyle name="Currency 4 3 5 3 3" xfId="8774"/>
    <cellStyle name="Currency 4 3 5 3 3 2" xfId="8775"/>
    <cellStyle name="Currency 4 3 5 3 4" xfId="8776"/>
    <cellStyle name="Currency 4 3 5 3 4 2" xfId="8777"/>
    <cellStyle name="Currency 4 3 5 3 5" xfId="8778"/>
    <cellStyle name="Currency 4 3 5 3 6" xfId="8779"/>
    <cellStyle name="Currency 4 3 5 4" xfId="8780"/>
    <cellStyle name="Currency 4 3 5 4 2" xfId="8781"/>
    <cellStyle name="Currency 4 3 5 4 2 2" xfId="8782"/>
    <cellStyle name="Currency 4 3 5 4 3" xfId="8783"/>
    <cellStyle name="Currency 4 3 5 4 3 2" xfId="8784"/>
    <cellStyle name="Currency 4 3 5 4 4" xfId="8785"/>
    <cellStyle name="Currency 4 3 5 4 4 2" xfId="8786"/>
    <cellStyle name="Currency 4 3 5 4 5" xfId="8787"/>
    <cellStyle name="Currency 4 3 5 4 6" xfId="8788"/>
    <cellStyle name="Currency 4 3 5 5" xfId="8789"/>
    <cellStyle name="Currency 4 3 5 5 2" xfId="8790"/>
    <cellStyle name="Currency 4 3 5 5 2 2" xfId="8791"/>
    <cellStyle name="Currency 4 3 5 5 3" xfId="8792"/>
    <cellStyle name="Currency 4 3 5 5 3 2" xfId="8793"/>
    <cellStyle name="Currency 4 3 5 5 4" xfId="8794"/>
    <cellStyle name="Currency 4 3 5 5 4 2" xfId="8795"/>
    <cellStyle name="Currency 4 3 5 5 5" xfId="8796"/>
    <cellStyle name="Currency 4 3 5 5 6" xfId="8797"/>
    <cellStyle name="Currency 4 3 5 6" xfId="8798"/>
    <cellStyle name="Currency 4 3 5 6 2" xfId="8799"/>
    <cellStyle name="Currency 4 3 5 6 2 2" xfId="8800"/>
    <cellStyle name="Currency 4 3 5 6 3" xfId="8801"/>
    <cellStyle name="Currency 4 3 5 6 3 2" xfId="8802"/>
    <cellStyle name="Currency 4 3 5 6 4" xfId="8803"/>
    <cellStyle name="Currency 4 3 5 6 5" xfId="8804"/>
    <cellStyle name="Currency 4 3 5 7" xfId="8805"/>
    <cellStyle name="Currency 4 3 5 7 2" xfId="8806"/>
    <cellStyle name="Currency 4 3 5 8" xfId="8807"/>
    <cellStyle name="Currency 4 3 5 8 2" xfId="8808"/>
    <cellStyle name="Currency 4 3 5 9" xfId="8809"/>
    <cellStyle name="Currency 4 3 5 9 2" xfId="8810"/>
    <cellStyle name="Currency 4 3 6" xfId="8811"/>
    <cellStyle name="Currency 4 3 6 10" xfId="8812"/>
    <cellStyle name="Currency 4 3 6 2" xfId="8813"/>
    <cellStyle name="Currency 4 3 6 2 2" xfId="8814"/>
    <cellStyle name="Currency 4 3 6 2 2 2" xfId="8815"/>
    <cellStyle name="Currency 4 3 6 2 3" xfId="8816"/>
    <cellStyle name="Currency 4 3 6 2 3 2" xfId="8817"/>
    <cellStyle name="Currency 4 3 6 2 4" xfId="8818"/>
    <cellStyle name="Currency 4 3 6 2 4 2" xfId="8819"/>
    <cellStyle name="Currency 4 3 6 2 5" xfId="8820"/>
    <cellStyle name="Currency 4 3 6 2 6" xfId="8821"/>
    <cellStyle name="Currency 4 3 6 3" xfId="8822"/>
    <cellStyle name="Currency 4 3 6 3 2" xfId="8823"/>
    <cellStyle name="Currency 4 3 6 3 2 2" xfId="8824"/>
    <cellStyle name="Currency 4 3 6 3 3" xfId="8825"/>
    <cellStyle name="Currency 4 3 6 3 3 2" xfId="8826"/>
    <cellStyle name="Currency 4 3 6 3 4" xfId="8827"/>
    <cellStyle name="Currency 4 3 6 3 4 2" xfId="8828"/>
    <cellStyle name="Currency 4 3 6 3 5" xfId="8829"/>
    <cellStyle name="Currency 4 3 6 3 6" xfId="8830"/>
    <cellStyle name="Currency 4 3 6 4" xfId="8831"/>
    <cellStyle name="Currency 4 3 6 4 2" xfId="8832"/>
    <cellStyle name="Currency 4 3 6 4 2 2" xfId="8833"/>
    <cellStyle name="Currency 4 3 6 4 3" xfId="8834"/>
    <cellStyle name="Currency 4 3 6 4 3 2" xfId="8835"/>
    <cellStyle name="Currency 4 3 6 4 4" xfId="8836"/>
    <cellStyle name="Currency 4 3 6 4 4 2" xfId="8837"/>
    <cellStyle name="Currency 4 3 6 4 5" xfId="8838"/>
    <cellStyle name="Currency 4 3 6 4 6" xfId="8839"/>
    <cellStyle name="Currency 4 3 6 5" xfId="8840"/>
    <cellStyle name="Currency 4 3 6 5 2" xfId="8841"/>
    <cellStyle name="Currency 4 3 6 5 2 2" xfId="8842"/>
    <cellStyle name="Currency 4 3 6 5 3" xfId="8843"/>
    <cellStyle name="Currency 4 3 6 5 3 2" xfId="8844"/>
    <cellStyle name="Currency 4 3 6 5 4" xfId="8845"/>
    <cellStyle name="Currency 4 3 6 5 5" xfId="8846"/>
    <cellStyle name="Currency 4 3 6 6" xfId="8847"/>
    <cellStyle name="Currency 4 3 6 6 2" xfId="8848"/>
    <cellStyle name="Currency 4 3 6 7" xfId="8849"/>
    <cellStyle name="Currency 4 3 6 7 2" xfId="8850"/>
    <cellStyle name="Currency 4 3 6 8" xfId="8851"/>
    <cellStyle name="Currency 4 3 6 8 2" xfId="8852"/>
    <cellStyle name="Currency 4 3 6 9" xfId="8853"/>
    <cellStyle name="Currency 4 3 7" xfId="8854"/>
    <cellStyle name="Currency 4 3 7 10" xfId="8855"/>
    <cellStyle name="Currency 4 3 7 2" xfId="8856"/>
    <cellStyle name="Currency 4 3 7 2 2" xfId="8857"/>
    <cellStyle name="Currency 4 3 7 2 2 2" xfId="8858"/>
    <cellStyle name="Currency 4 3 7 2 3" xfId="8859"/>
    <cellStyle name="Currency 4 3 7 2 3 2" xfId="8860"/>
    <cellStyle name="Currency 4 3 7 2 4" xfId="8861"/>
    <cellStyle name="Currency 4 3 7 2 4 2" xfId="8862"/>
    <cellStyle name="Currency 4 3 7 2 5" xfId="8863"/>
    <cellStyle name="Currency 4 3 7 2 6" xfId="8864"/>
    <cellStyle name="Currency 4 3 7 3" xfId="8865"/>
    <cellStyle name="Currency 4 3 7 3 2" xfId="8866"/>
    <cellStyle name="Currency 4 3 7 3 2 2" xfId="8867"/>
    <cellStyle name="Currency 4 3 7 3 3" xfId="8868"/>
    <cellStyle name="Currency 4 3 7 3 3 2" xfId="8869"/>
    <cellStyle name="Currency 4 3 7 3 4" xfId="8870"/>
    <cellStyle name="Currency 4 3 7 3 4 2" xfId="8871"/>
    <cellStyle name="Currency 4 3 7 3 5" xfId="8872"/>
    <cellStyle name="Currency 4 3 7 3 6" xfId="8873"/>
    <cellStyle name="Currency 4 3 7 4" xfId="8874"/>
    <cellStyle name="Currency 4 3 7 4 2" xfId="8875"/>
    <cellStyle name="Currency 4 3 7 4 2 2" xfId="8876"/>
    <cellStyle name="Currency 4 3 7 4 3" xfId="8877"/>
    <cellStyle name="Currency 4 3 7 4 3 2" xfId="8878"/>
    <cellStyle name="Currency 4 3 7 4 4" xfId="8879"/>
    <cellStyle name="Currency 4 3 7 4 4 2" xfId="8880"/>
    <cellStyle name="Currency 4 3 7 4 5" xfId="8881"/>
    <cellStyle name="Currency 4 3 7 4 6" xfId="8882"/>
    <cellStyle name="Currency 4 3 7 5" xfId="8883"/>
    <cellStyle name="Currency 4 3 7 5 2" xfId="8884"/>
    <cellStyle name="Currency 4 3 7 5 2 2" xfId="8885"/>
    <cellStyle name="Currency 4 3 7 5 3" xfId="8886"/>
    <cellStyle name="Currency 4 3 7 5 3 2" xfId="8887"/>
    <cellStyle name="Currency 4 3 7 5 4" xfId="8888"/>
    <cellStyle name="Currency 4 3 7 5 5" xfId="8889"/>
    <cellStyle name="Currency 4 3 7 6" xfId="8890"/>
    <cellStyle name="Currency 4 3 7 6 2" xfId="8891"/>
    <cellStyle name="Currency 4 3 7 7" xfId="8892"/>
    <cellStyle name="Currency 4 3 7 7 2" xfId="8893"/>
    <cellStyle name="Currency 4 3 7 8" xfId="8894"/>
    <cellStyle name="Currency 4 3 7 8 2" xfId="8895"/>
    <cellStyle name="Currency 4 3 7 9" xfId="8896"/>
    <cellStyle name="Currency 4 3 8" xfId="8897"/>
    <cellStyle name="Currency 4 3 8 2" xfId="8898"/>
    <cellStyle name="Currency 4 3 8 2 2" xfId="8899"/>
    <cellStyle name="Currency 4 3 8 3" xfId="8900"/>
    <cellStyle name="Currency 4 3 8 3 2" xfId="8901"/>
    <cellStyle name="Currency 4 3 8 4" xfId="8902"/>
    <cellStyle name="Currency 4 3 8 4 2" xfId="8903"/>
    <cellStyle name="Currency 4 3 8 5" xfId="8904"/>
    <cellStyle name="Currency 4 3 8 6" xfId="8905"/>
    <cellStyle name="Currency 4 3 9" xfId="8906"/>
    <cellStyle name="Currency 4 3 9 2" xfId="8907"/>
    <cellStyle name="Currency 4 3 9 2 2" xfId="8908"/>
    <cellStyle name="Currency 4 3 9 3" xfId="8909"/>
    <cellStyle name="Currency 4 3 9 3 2" xfId="8910"/>
    <cellStyle name="Currency 4 3 9 4" xfId="8911"/>
    <cellStyle name="Currency 4 3 9 4 2" xfId="8912"/>
    <cellStyle name="Currency 4 3 9 5" xfId="8913"/>
    <cellStyle name="Currency 4 3 9 6" xfId="8914"/>
    <cellStyle name="Currency 4 4" xfId="8915"/>
    <cellStyle name="Currency 4 4 10" xfId="8916"/>
    <cellStyle name="Currency 4 4 10 2" xfId="8917"/>
    <cellStyle name="Currency 4 4 11" xfId="8918"/>
    <cellStyle name="Currency 4 4 11 2" xfId="8919"/>
    <cellStyle name="Currency 4 4 12" xfId="8920"/>
    <cellStyle name="Currency 4 4 13" xfId="8921"/>
    <cellStyle name="Currency 4 4 2" xfId="8922"/>
    <cellStyle name="Currency 4 4 2 10" xfId="8923"/>
    <cellStyle name="Currency 4 4 2 11" xfId="8924"/>
    <cellStyle name="Currency 4 4 2 2" xfId="8925"/>
    <cellStyle name="Currency 4 4 2 2 2" xfId="8926"/>
    <cellStyle name="Currency 4 4 2 2 2 2" xfId="8927"/>
    <cellStyle name="Currency 4 4 2 2 3" xfId="8928"/>
    <cellStyle name="Currency 4 4 2 2 3 2" xfId="8929"/>
    <cellStyle name="Currency 4 4 2 2 4" xfId="8930"/>
    <cellStyle name="Currency 4 4 2 2 4 2" xfId="8931"/>
    <cellStyle name="Currency 4 4 2 2 5" xfId="8932"/>
    <cellStyle name="Currency 4 4 2 2 6" xfId="8933"/>
    <cellStyle name="Currency 4 4 2 3" xfId="8934"/>
    <cellStyle name="Currency 4 4 2 3 2" xfId="8935"/>
    <cellStyle name="Currency 4 4 2 3 2 2" xfId="8936"/>
    <cellStyle name="Currency 4 4 2 3 3" xfId="8937"/>
    <cellStyle name="Currency 4 4 2 3 3 2" xfId="8938"/>
    <cellStyle name="Currency 4 4 2 3 4" xfId="8939"/>
    <cellStyle name="Currency 4 4 2 3 4 2" xfId="8940"/>
    <cellStyle name="Currency 4 4 2 3 5" xfId="8941"/>
    <cellStyle name="Currency 4 4 2 3 6" xfId="8942"/>
    <cellStyle name="Currency 4 4 2 4" xfId="8943"/>
    <cellStyle name="Currency 4 4 2 4 2" xfId="8944"/>
    <cellStyle name="Currency 4 4 2 4 2 2" xfId="8945"/>
    <cellStyle name="Currency 4 4 2 4 3" xfId="8946"/>
    <cellStyle name="Currency 4 4 2 4 3 2" xfId="8947"/>
    <cellStyle name="Currency 4 4 2 4 4" xfId="8948"/>
    <cellStyle name="Currency 4 4 2 4 4 2" xfId="8949"/>
    <cellStyle name="Currency 4 4 2 4 5" xfId="8950"/>
    <cellStyle name="Currency 4 4 2 4 6" xfId="8951"/>
    <cellStyle name="Currency 4 4 2 5" xfId="8952"/>
    <cellStyle name="Currency 4 4 2 5 2" xfId="8953"/>
    <cellStyle name="Currency 4 4 2 5 2 2" xfId="8954"/>
    <cellStyle name="Currency 4 4 2 5 3" xfId="8955"/>
    <cellStyle name="Currency 4 4 2 5 3 2" xfId="8956"/>
    <cellStyle name="Currency 4 4 2 5 4" xfId="8957"/>
    <cellStyle name="Currency 4 4 2 5 4 2" xfId="8958"/>
    <cellStyle name="Currency 4 4 2 5 5" xfId="8959"/>
    <cellStyle name="Currency 4 4 2 5 6" xfId="8960"/>
    <cellStyle name="Currency 4 4 2 6" xfId="8961"/>
    <cellStyle name="Currency 4 4 2 6 2" xfId="8962"/>
    <cellStyle name="Currency 4 4 2 6 2 2" xfId="8963"/>
    <cellStyle name="Currency 4 4 2 6 3" xfId="8964"/>
    <cellStyle name="Currency 4 4 2 6 3 2" xfId="8965"/>
    <cellStyle name="Currency 4 4 2 6 4" xfId="8966"/>
    <cellStyle name="Currency 4 4 2 6 5" xfId="8967"/>
    <cellStyle name="Currency 4 4 2 7" xfId="8968"/>
    <cellStyle name="Currency 4 4 2 7 2" xfId="8969"/>
    <cellStyle name="Currency 4 4 2 8" xfId="8970"/>
    <cellStyle name="Currency 4 4 2 8 2" xfId="8971"/>
    <cellStyle name="Currency 4 4 2 9" xfId="8972"/>
    <cellStyle name="Currency 4 4 2 9 2" xfId="8973"/>
    <cellStyle name="Currency 4 4 3" xfId="8974"/>
    <cellStyle name="Currency 4 4 3 10" xfId="8975"/>
    <cellStyle name="Currency 4 4 3 2" xfId="8976"/>
    <cellStyle name="Currency 4 4 3 2 2" xfId="8977"/>
    <cellStyle name="Currency 4 4 3 2 2 2" xfId="8978"/>
    <cellStyle name="Currency 4 4 3 2 3" xfId="8979"/>
    <cellStyle name="Currency 4 4 3 2 3 2" xfId="8980"/>
    <cellStyle name="Currency 4 4 3 2 4" xfId="8981"/>
    <cellStyle name="Currency 4 4 3 2 4 2" xfId="8982"/>
    <cellStyle name="Currency 4 4 3 2 5" xfId="8983"/>
    <cellStyle name="Currency 4 4 3 2 6" xfId="8984"/>
    <cellStyle name="Currency 4 4 3 3" xfId="8985"/>
    <cellStyle name="Currency 4 4 3 3 2" xfId="8986"/>
    <cellStyle name="Currency 4 4 3 3 2 2" xfId="8987"/>
    <cellStyle name="Currency 4 4 3 3 3" xfId="8988"/>
    <cellStyle name="Currency 4 4 3 3 3 2" xfId="8989"/>
    <cellStyle name="Currency 4 4 3 3 4" xfId="8990"/>
    <cellStyle name="Currency 4 4 3 3 4 2" xfId="8991"/>
    <cellStyle name="Currency 4 4 3 3 5" xfId="8992"/>
    <cellStyle name="Currency 4 4 3 3 6" xfId="8993"/>
    <cellStyle name="Currency 4 4 3 4" xfId="8994"/>
    <cellStyle name="Currency 4 4 3 4 2" xfId="8995"/>
    <cellStyle name="Currency 4 4 3 4 2 2" xfId="8996"/>
    <cellStyle name="Currency 4 4 3 4 3" xfId="8997"/>
    <cellStyle name="Currency 4 4 3 4 3 2" xfId="8998"/>
    <cellStyle name="Currency 4 4 3 4 4" xfId="8999"/>
    <cellStyle name="Currency 4 4 3 4 4 2" xfId="9000"/>
    <cellStyle name="Currency 4 4 3 4 5" xfId="9001"/>
    <cellStyle name="Currency 4 4 3 4 6" xfId="9002"/>
    <cellStyle name="Currency 4 4 3 5" xfId="9003"/>
    <cellStyle name="Currency 4 4 3 5 2" xfId="9004"/>
    <cellStyle name="Currency 4 4 3 5 2 2" xfId="9005"/>
    <cellStyle name="Currency 4 4 3 5 3" xfId="9006"/>
    <cellStyle name="Currency 4 4 3 5 3 2" xfId="9007"/>
    <cellStyle name="Currency 4 4 3 5 4" xfId="9008"/>
    <cellStyle name="Currency 4 4 3 5 5" xfId="9009"/>
    <cellStyle name="Currency 4 4 3 6" xfId="9010"/>
    <cellStyle name="Currency 4 4 3 6 2" xfId="9011"/>
    <cellStyle name="Currency 4 4 3 7" xfId="9012"/>
    <cellStyle name="Currency 4 4 3 7 2" xfId="9013"/>
    <cellStyle name="Currency 4 4 3 8" xfId="9014"/>
    <cellStyle name="Currency 4 4 3 8 2" xfId="9015"/>
    <cellStyle name="Currency 4 4 3 9" xfId="9016"/>
    <cellStyle name="Currency 4 4 4" xfId="9017"/>
    <cellStyle name="Currency 4 4 4 10" xfId="9018"/>
    <cellStyle name="Currency 4 4 4 2" xfId="9019"/>
    <cellStyle name="Currency 4 4 4 2 2" xfId="9020"/>
    <cellStyle name="Currency 4 4 4 2 2 2" xfId="9021"/>
    <cellStyle name="Currency 4 4 4 2 3" xfId="9022"/>
    <cellStyle name="Currency 4 4 4 2 3 2" xfId="9023"/>
    <cellStyle name="Currency 4 4 4 2 4" xfId="9024"/>
    <cellStyle name="Currency 4 4 4 2 4 2" xfId="9025"/>
    <cellStyle name="Currency 4 4 4 2 5" xfId="9026"/>
    <cellStyle name="Currency 4 4 4 2 6" xfId="9027"/>
    <cellStyle name="Currency 4 4 4 3" xfId="9028"/>
    <cellStyle name="Currency 4 4 4 3 2" xfId="9029"/>
    <cellStyle name="Currency 4 4 4 3 2 2" xfId="9030"/>
    <cellStyle name="Currency 4 4 4 3 3" xfId="9031"/>
    <cellStyle name="Currency 4 4 4 3 3 2" xfId="9032"/>
    <cellStyle name="Currency 4 4 4 3 4" xfId="9033"/>
    <cellStyle name="Currency 4 4 4 3 4 2" xfId="9034"/>
    <cellStyle name="Currency 4 4 4 3 5" xfId="9035"/>
    <cellStyle name="Currency 4 4 4 3 6" xfId="9036"/>
    <cellStyle name="Currency 4 4 4 4" xfId="9037"/>
    <cellStyle name="Currency 4 4 4 4 2" xfId="9038"/>
    <cellStyle name="Currency 4 4 4 4 2 2" xfId="9039"/>
    <cellStyle name="Currency 4 4 4 4 3" xfId="9040"/>
    <cellStyle name="Currency 4 4 4 4 3 2" xfId="9041"/>
    <cellStyle name="Currency 4 4 4 4 4" xfId="9042"/>
    <cellStyle name="Currency 4 4 4 4 4 2" xfId="9043"/>
    <cellStyle name="Currency 4 4 4 4 5" xfId="9044"/>
    <cellStyle name="Currency 4 4 4 4 6" xfId="9045"/>
    <cellStyle name="Currency 4 4 4 5" xfId="9046"/>
    <cellStyle name="Currency 4 4 4 5 2" xfId="9047"/>
    <cellStyle name="Currency 4 4 4 5 2 2" xfId="9048"/>
    <cellStyle name="Currency 4 4 4 5 3" xfId="9049"/>
    <cellStyle name="Currency 4 4 4 5 3 2" xfId="9050"/>
    <cellStyle name="Currency 4 4 4 5 4" xfId="9051"/>
    <cellStyle name="Currency 4 4 4 5 5" xfId="9052"/>
    <cellStyle name="Currency 4 4 4 6" xfId="9053"/>
    <cellStyle name="Currency 4 4 4 6 2" xfId="9054"/>
    <cellStyle name="Currency 4 4 4 7" xfId="9055"/>
    <cellStyle name="Currency 4 4 4 7 2" xfId="9056"/>
    <cellStyle name="Currency 4 4 4 8" xfId="9057"/>
    <cellStyle name="Currency 4 4 4 8 2" xfId="9058"/>
    <cellStyle name="Currency 4 4 4 9" xfId="9059"/>
    <cellStyle name="Currency 4 4 5" xfId="9060"/>
    <cellStyle name="Currency 4 4 5 2" xfId="9061"/>
    <cellStyle name="Currency 4 4 5 2 2" xfId="9062"/>
    <cellStyle name="Currency 4 4 5 3" xfId="9063"/>
    <cellStyle name="Currency 4 4 5 3 2" xfId="9064"/>
    <cellStyle name="Currency 4 4 5 4" xfId="9065"/>
    <cellStyle name="Currency 4 4 5 4 2" xfId="9066"/>
    <cellStyle name="Currency 4 4 5 5" xfId="9067"/>
    <cellStyle name="Currency 4 4 5 6" xfId="9068"/>
    <cellStyle name="Currency 4 4 6" xfId="9069"/>
    <cellStyle name="Currency 4 4 6 2" xfId="9070"/>
    <cellStyle name="Currency 4 4 6 2 2" xfId="9071"/>
    <cellStyle name="Currency 4 4 6 3" xfId="9072"/>
    <cellStyle name="Currency 4 4 6 3 2" xfId="9073"/>
    <cellStyle name="Currency 4 4 6 4" xfId="9074"/>
    <cellStyle name="Currency 4 4 6 4 2" xfId="9075"/>
    <cellStyle name="Currency 4 4 6 5" xfId="9076"/>
    <cellStyle name="Currency 4 4 6 6" xfId="9077"/>
    <cellStyle name="Currency 4 4 7" xfId="9078"/>
    <cellStyle name="Currency 4 4 7 2" xfId="9079"/>
    <cellStyle name="Currency 4 4 7 2 2" xfId="9080"/>
    <cellStyle name="Currency 4 4 7 3" xfId="9081"/>
    <cellStyle name="Currency 4 4 7 3 2" xfId="9082"/>
    <cellStyle name="Currency 4 4 7 4" xfId="9083"/>
    <cellStyle name="Currency 4 4 7 4 2" xfId="9084"/>
    <cellStyle name="Currency 4 4 7 5" xfId="9085"/>
    <cellStyle name="Currency 4 4 7 6" xfId="9086"/>
    <cellStyle name="Currency 4 4 8" xfId="9087"/>
    <cellStyle name="Currency 4 4 8 2" xfId="9088"/>
    <cellStyle name="Currency 4 4 8 2 2" xfId="9089"/>
    <cellStyle name="Currency 4 4 8 3" xfId="9090"/>
    <cellStyle name="Currency 4 4 8 3 2" xfId="9091"/>
    <cellStyle name="Currency 4 4 8 4" xfId="9092"/>
    <cellStyle name="Currency 4 4 8 5" xfId="9093"/>
    <cellStyle name="Currency 4 4 9" xfId="9094"/>
    <cellStyle name="Currency 4 4 9 2" xfId="9095"/>
    <cellStyle name="Currency 4 5" xfId="9096"/>
    <cellStyle name="Currency 4 5 10" xfId="9097"/>
    <cellStyle name="Currency 4 5 10 2" xfId="9098"/>
    <cellStyle name="Currency 4 5 11" xfId="9099"/>
    <cellStyle name="Currency 4 5 11 2" xfId="9100"/>
    <cellStyle name="Currency 4 5 12" xfId="9101"/>
    <cellStyle name="Currency 4 5 13" xfId="9102"/>
    <cellStyle name="Currency 4 5 2" xfId="9103"/>
    <cellStyle name="Currency 4 5 2 10" xfId="9104"/>
    <cellStyle name="Currency 4 5 2 11" xfId="9105"/>
    <cellStyle name="Currency 4 5 2 2" xfId="9106"/>
    <cellStyle name="Currency 4 5 2 2 2" xfId="9107"/>
    <cellStyle name="Currency 4 5 2 2 2 2" xfId="9108"/>
    <cellStyle name="Currency 4 5 2 2 3" xfId="9109"/>
    <cellStyle name="Currency 4 5 2 2 3 2" xfId="9110"/>
    <cellStyle name="Currency 4 5 2 2 4" xfId="9111"/>
    <cellStyle name="Currency 4 5 2 2 4 2" xfId="9112"/>
    <cellStyle name="Currency 4 5 2 2 5" xfId="9113"/>
    <cellStyle name="Currency 4 5 2 2 6" xfId="9114"/>
    <cellStyle name="Currency 4 5 2 3" xfId="9115"/>
    <cellStyle name="Currency 4 5 2 3 2" xfId="9116"/>
    <cellStyle name="Currency 4 5 2 3 2 2" xfId="9117"/>
    <cellStyle name="Currency 4 5 2 3 3" xfId="9118"/>
    <cellStyle name="Currency 4 5 2 3 3 2" xfId="9119"/>
    <cellStyle name="Currency 4 5 2 3 4" xfId="9120"/>
    <cellStyle name="Currency 4 5 2 3 4 2" xfId="9121"/>
    <cellStyle name="Currency 4 5 2 3 5" xfId="9122"/>
    <cellStyle name="Currency 4 5 2 3 6" xfId="9123"/>
    <cellStyle name="Currency 4 5 2 4" xfId="9124"/>
    <cellStyle name="Currency 4 5 2 4 2" xfId="9125"/>
    <cellStyle name="Currency 4 5 2 4 2 2" xfId="9126"/>
    <cellStyle name="Currency 4 5 2 4 3" xfId="9127"/>
    <cellStyle name="Currency 4 5 2 4 3 2" xfId="9128"/>
    <cellStyle name="Currency 4 5 2 4 4" xfId="9129"/>
    <cellStyle name="Currency 4 5 2 4 4 2" xfId="9130"/>
    <cellStyle name="Currency 4 5 2 4 5" xfId="9131"/>
    <cellStyle name="Currency 4 5 2 4 6" xfId="9132"/>
    <cellStyle name="Currency 4 5 2 5" xfId="9133"/>
    <cellStyle name="Currency 4 5 2 5 2" xfId="9134"/>
    <cellStyle name="Currency 4 5 2 5 2 2" xfId="9135"/>
    <cellStyle name="Currency 4 5 2 5 3" xfId="9136"/>
    <cellStyle name="Currency 4 5 2 5 3 2" xfId="9137"/>
    <cellStyle name="Currency 4 5 2 5 4" xfId="9138"/>
    <cellStyle name="Currency 4 5 2 5 4 2" xfId="9139"/>
    <cellStyle name="Currency 4 5 2 5 5" xfId="9140"/>
    <cellStyle name="Currency 4 5 2 5 6" xfId="9141"/>
    <cellStyle name="Currency 4 5 2 6" xfId="9142"/>
    <cellStyle name="Currency 4 5 2 6 2" xfId="9143"/>
    <cellStyle name="Currency 4 5 2 6 2 2" xfId="9144"/>
    <cellStyle name="Currency 4 5 2 6 3" xfId="9145"/>
    <cellStyle name="Currency 4 5 2 6 3 2" xfId="9146"/>
    <cellStyle name="Currency 4 5 2 6 4" xfId="9147"/>
    <cellStyle name="Currency 4 5 2 6 5" xfId="9148"/>
    <cellStyle name="Currency 4 5 2 7" xfId="9149"/>
    <cellStyle name="Currency 4 5 2 7 2" xfId="9150"/>
    <cellStyle name="Currency 4 5 2 8" xfId="9151"/>
    <cellStyle name="Currency 4 5 2 8 2" xfId="9152"/>
    <cellStyle name="Currency 4 5 2 9" xfId="9153"/>
    <cellStyle name="Currency 4 5 2 9 2" xfId="9154"/>
    <cellStyle name="Currency 4 5 3" xfId="9155"/>
    <cellStyle name="Currency 4 5 3 10" xfId="9156"/>
    <cellStyle name="Currency 4 5 3 2" xfId="9157"/>
    <cellStyle name="Currency 4 5 3 2 2" xfId="9158"/>
    <cellStyle name="Currency 4 5 3 2 2 2" xfId="9159"/>
    <cellStyle name="Currency 4 5 3 2 3" xfId="9160"/>
    <cellStyle name="Currency 4 5 3 2 3 2" xfId="9161"/>
    <cellStyle name="Currency 4 5 3 2 4" xfId="9162"/>
    <cellStyle name="Currency 4 5 3 2 4 2" xfId="9163"/>
    <cellStyle name="Currency 4 5 3 2 5" xfId="9164"/>
    <cellStyle name="Currency 4 5 3 2 6" xfId="9165"/>
    <cellStyle name="Currency 4 5 3 3" xfId="9166"/>
    <cellStyle name="Currency 4 5 3 3 2" xfId="9167"/>
    <cellStyle name="Currency 4 5 3 3 2 2" xfId="9168"/>
    <cellStyle name="Currency 4 5 3 3 3" xfId="9169"/>
    <cellStyle name="Currency 4 5 3 3 3 2" xfId="9170"/>
    <cellStyle name="Currency 4 5 3 3 4" xfId="9171"/>
    <cellStyle name="Currency 4 5 3 3 4 2" xfId="9172"/>
    <cellStyle name="Currency 4 5 3 3 5" xfId="9173"/>
    <cellStyle name="Currency 4 5 3 3 6" xfId="9174"/>
    <cellStyle name="Currency 4 5 3 4" xfId="9175"/>
    <cellStyle name="Currency 4 5 3 4 2" xfId="9176"/>
    <cellStyle name="Currency 4 5 3 4 2 2" xfId="9177"/>
    <cellStyle name="Currency 4 5 3 4 3" xfId="9178"/>
    <cellStyle name="Currency 4 5 3 4 3 2" xfId="9179"/>
    <cellStyle name="Currency 4 5 3 4 4" xfId="9180"/>
    <cellStyle name="Currency 4 5 3 4 4 2" xfId="9181"/>
    <cellStyle name="Currency 4 5 3 4 5" xfId="9182"/>
    <cellStyle name="Currency 4 5 3 4 6" xfId="9183"/>
    <cellStyle name="Currency 4 5 3 5" xfId="9184"/>
    <cellStyle name="Currency 4 5 3 5 2" xfId="9185"/>
    <cellStyle name="Currency 4 5 3 5 2 2" xfId="9186"/>
    <cellStyle name="Currency 4 5 3 5 3" xfId="9187"/>
    <cellStyle name="Currency 4 5 3 5 3 2" xfId="9188"/>
    <cellStyle name="Currency 4 5 3 5 4" xfId="9189"/>
    <cellStyle name="Currency 4 5 3 5 5" xfId="9190"/>
    <cellStyle name="Currency 4 5 3 6" xfId="9191"/>
    <cellStyle name="Currency 4 5 3 6 2" xfId="9192"/>
    <cellStyle name="Currency 4 5 3 7" xfId="9193"/>
    <cellStyle name="Currency 4 5 3 7 2" xfId="9194"/>
    <cellStyle name="Currency 4 5 3 8" xfId="9195"/>
    <cellStyle name="Currency 4 5 3 8 2" xfId="9196"/>
    <cellStyle name="Currency 4 5 3 9" xfId="9197"/>
    <cellStyle name="Currency 4 5 4" xfId="9198"/>
    <cellStyle name="Currency 4 5 4 10" xfId="9199"/>
    <cellStyle name="Currency 4 5 4 2" xfId="9200"/>
    <cellStyle name="Currency 4 5 4 2 2" xfId="9201"/>
    <cellStyle name="Currency 4 5 4 2 2 2" xfId="9202"/>
    <cellStyle name="Currency 4 5 4 2 3" xfId="9203"/>
    <cellStyle name="Currency 4 5 4 2 3 2" xfId="9204"/>
    <cellStyle name="Currency 4 5 4 2 4" xfId="9205"/>
    <cellStyle name="Currency 4 5 4 2 4 2" xfId="9206"/>
    <cellStyle name="Currency 4 5 4 2 5" xfId="9207"/>
    <cellStyle name="Currency 4 5 4 2 6" xfId="9208"/>
    <cellStyle name="Currency 4 5 4 3" xfId="9209"/>
    <cellStyle name="Currency 4 5 4 3 2" xfId="9210"/>
    <cellStyle name="Currency 4 5 4 3 2 2" xfId="9211"/>
    <cellStyle name="Currency 4 5 4 3 3" xfId="9212"/>
    <cellStyle name="Currency 4 5 4 3 3 2" xfId="9213"/>
    <cellStyle name="Currency 4 5 4 3 4" xfId="9214"/>
    <cellStyle name="Currency 4 5 4 3 4 2" xfId="9215"/>
    <cellStyle name="Currency 4 5 4 3 5" xfId="9216"/>
    <cellStyle name="Currency 4 5 4 3 6" xfId="9217"/>
    <cellStyle name="Currency 4 5 4 4" xfId="9218"/>
    <cellStyle name="Currency 4 5 4 4 2" xfId="9219"/>
    <cellStyle name="Currency 4 5 4 4 2 2" xfId="9220"/>
    <cellStyle name="Currency 4 5 4 4 3" xfId="9221"/>
    <cellStyle name="Currency 4 5 4 4 3 2" xfId="9222"/>
    <cellStyle name="Currency 4 5 4 4 4" xfId="9223"/>
    <cellStyle name="Currency 4 5 4 4 4 2" xfId="9224"/>
    <cellStyle name="Currency 4 5 4 4 5" xfId="9225"/>
    <cellStyle name="Currency 4 5 4 4 6" xfId="9226"/>
    <cellStyle name="Currency 4 5 4 5" xfId="9227"/>
    <cellStyle name="Currency 4 5 4 5 2" xfId="9228"/>
    <cellStyle name="Currency 4 5 4 5 2 2" xfId="9229"/>
    <cellStyle name="Currency 4 5 4 5 3" xfId="9230"/>
    <cellStyle name="Currency 4 5 4 5 3 2" xfId="9231"/>
    <cellStyle name="Currency 4 5 4 5 4" xfId="9232"/>
    <cellStyle name="Currency 4 5 4 5 5" xfId="9233"/>
    <cellStyle name="Currency 4 5 4 6" xfId="9234"/>
    <cellStyle name="Currency 4 5 4 6 2" xfId="9235"/>
    <cellStyle name="Currency 4 5 4 7" xfId="9236"/>
    <cellStyle name="Currency 4 5 4 7 2" xfId="9237"/>
    <cellStyle name="Currency 4 5 4 8" xfId="9238"/>
    <cellStyle name="Currency 4 5 4 8 2" xfId="9239"/>
    <cellStyle name="Currency 4 5 4 9" xfId="9240"/>
    <cellStyle name="Currency 4 5 5" xfId="9241"/>
    <cellStyle name="Currency 4 5 5 2" xfId="9242"/>
    <cellStyle name="Currency 4 5 5 2 2" xfId="9243"/>
    <cellStyle name="Currency 4 5 5 3" xfId="9244"/>
    <cellStyle name="Currency 4 5 5 3 2" xfId="9245"/>
    <cellStyle name="Currency 4 5 5 4" xfId="9246"/>
    <cellStyle name="Currency 4 5 5 4 2" xfId="9247"/>
    <cellStyle name="Currency 4 5 5 5" xfId="9248"/>
    <cellStyle name="Currency 4 5 5 6" xfId="9249"/>
    <cellStyle name="Currency 4 5 6" xfId="9250"/>
    <cellStyle name="Currency 4 5 6 2" xfId="9251"/>
    <cellStyle name="Currency 4 5 6 2 2" xfId="9252"/>
    <cellStyle name="Currency 4 5 6 3" xfId="9253"/>
    <cellStyle name="Currency 4 5 6 3 2" xfId="9254"/>
    <cellStyle name="Currency 4 5 6 4" xfId="9255"/>
    <cellStyle name="Currency 4 5 6 4 2" xfId="9256"/>
    <cellStyle name="Currency 4 5 6 5" xfId="9257"/>
    <cellStyle name="Currency 4 5 6 6" xfId="9258"/>
    <cellStyle name="Currency 4 5 7" xfId="9259"/>
    <cellStyle name="Currency 4 5 7 2" xfId="9260"/>
    <cellStyle name="Currency 4 5 7 2 2" xfId="9261"/>
    <cellStyle name="Currency 4 5 7 3" xfId="9262"/>
    <cellStyle name="Currency 4 5 7 3 2" xfId="9263"/>
    <cellStyle name="Currency 4 5 7 4" xfId="9264"/>
    <cellStyle name="Currency 4 5 7 4 2" xfId="9265"/>
    <cellStyle name="Currency 4 5 7 5" xfId="9266"/>
    <cellStyle name="Currency 4 5 7 6" xfId="9267"/>
    <cellStyle name="Currency 4 5 8" xfId="9268"/>
    <cellStyle name="Currency 4 5 8 2" xfId="9269"/>
    <cellStyle name="Currency 4 5 8 2 2" xfId="9270"/>
    <cellStyle name="Currency 4 5 8 3" xfId="9271"/>
    <cellStyle name="Currency 4 5 8 3 2" xfId="9272"/>
    <cellStyle name="Currency 4 5 8 4" xfId="9273"/>
    <cellStyle name="Currency 4 5 8 5" xfId="9274"/>
    <cellStyle name="Currency 4 5 9" xfId="9275"/>
    <cellStyle name="Currency 4 5 9 2" xfId="9276"/>
    <cellStyle name="Currency 4 6" xfId="9277"/>
    <cellStyle name="Currency 4 6 10" xfId="9278"/>
    <cellStyle name="Currency 4 6 10 2" xfId="9279"/>
    <cellStyle name="Currency 4 6 11" xfId="9280"/>
    <cellStyle name="Currency 4 6 12" xfId="9281"/>
    <cellStyle name="Currency 4 6 2" xfId="9282"/>
    <cellStyle name="Currency 4 6 2 10" xfId="9283"/>
    <cellStyle name="Currency 4 6 2 2" xfId="9284"/>
    <cellStyle name="Currency 4 6 2 2 2" xfId="9285"/>
    <cellStyle name="Currency 4 6 2 2 2 2" xfId="9286"/>
    <cellStyle name="Currency 4 6 2 2 3" xfId="9287"/>
    <cellStyle name="Currency 4 6 2 2 3 2" xfId="9288"/>
    <cellStyle name="Currency 4 6 2 2 4" xfId="9289"/>
    <cellStyle name="Currency 4 6 2 2 4 2" xfId="9290"/>
    <cellStyle name="Currency 4 6 2 2 5" xfId="9291"/>
    <cellStyle name="Currency 4 6 2 2 6" xfId="9292"/>
    <cellStyle name="Currency 4 6 2 3" xfId="9293"/>
    <cellStyle name="Currency 4 6 2 3 2" xfId="9294"/>
    <cellStyle name="Currency 4 6 2 3 2 2" xfId="9295"/>
    <cellStyle name="Currency 4 6 2 3 3" xfId="9296"/>
    <cellStyle name="Currency 4 6 2 3 3 2" xfId="9297"/>
    <cellStyle name="Currency 4 6 2 3 4" xfId="9298"/>
    <cellStyle name="Currency 4 6 2 3 4 2" xfId="9299"/>
    <cellStyle name="Currency 4 6 2 3 5" xfId="9300"/>
    <cellStyle name="Currency 4 6 2 3 6" xfId="9301"/>
    <cellStyle name="Currency 4 6 2 4" xfId="9302"/>
    <cellStyle name="Currency 4 6 2 4 2" xfId="9303"/>
    <cellStyle name="Currency 4 6 2 4 2 2" xfId="9304"/>
    <cellStyle name="Currency 4 6 2 4 3" xfId="9305"/>
    <cellStyle name="Currency 4 6 2 4 3 2" xfId="9306"/>
    <cellStyle name="Currency 4 6 2 4 4" xfId="9307"/>
    <cellStyle name="Currency 4 6 2 4 4 2" xfId="9308"/>
    <cellStyle name="Currency 4 6 2 4 5" xfId="9309"/>
    <cellStyle name="Currency 4 6 2 4 6" xfId="9310"/>
    <cellStyle name="Currency 4 6 2 5" xfId="9311"/>
    <cellStyle name="Currency 4 6 2 5 2" xfId="9312"/>
    <cellStyle name="Currency 4 6 2 5 2 2" xfId="9313"/>
    <cellStyle name="Currency 4 6 2 5 3" xfId="9314"/>
    <cellStyle name="Currency 4 6 2 5 3 2" xfId="9315"/>
    <cellStyle name="Currency 4 6 2 5 4" xfId="9316"/>
    <cellStyle name="Currency 4 6 2 5 5" xfId="9317"/>
    <cellStyle name="Currency 4 6 2 6" xfId="9318"/>
    <cellStyle name="Currency 4 6 2 6 2" xfId="9319"/>
    <cellStyle name="Currency 4 6 2 7" xfId="9320"/>
    <cellStyle name="Currency 4 6 2 7 2" xfId="9321"/>
    <cellStyle name="Currency 4 6 2 8" xfId="9322"/>
    <cellStyle name="Currency 4 6 2 8 2" xfId="9323"/>
    <cellStyle name="Currency 4 6 2 9" xfId="9324"/>
    <cellStyle name="Currency 4 6 3" xfId="9325"/>
    <cellStyle name="Currency 4 6 3 10" xfId="9326"/>
    <cellStyle name="Currency 4 6 3 2" xfId="9327"/>
    <cellStyle name="Currency 4 6 3 2 2" xfId="9328"/>
    <cellStyle name="Currency 4 6 3 2 2 2" xfId="9329"/>
    <cellStyle name="Currency 4 6 3 2 3" xfId="9330"/>
    <cellStyle name="Currency 4 6 3 2 3 2" xfId="9331"/>
    <cellStyle name="Currency 4 6 3 2 4" xfId="9332"/>
    <cellStyle name="Currency 4 6 3 2 4 2" xfId="9333"/>
    <cellStyle name="Currency 4 6 3 2 5" xfId="9334"/>
    <cellStyle name="Currency 4 6 3 2 6" xfId="9335"/>
    <cellStyle name="Currency 4 6 3 3" xfId="9336"/>
    <cellStyle name="Currency 4 6 3 3 2" xfId="9337"/>
    <cellStyle name="Currency 4 6 3 3 2 2" xfId="9338"/>
    <cellStyle name="Currency 4 6 3 3 3" xfId="9339"/>
    <cellStyle name="Currency 4 6 3 3 3 2" xfId="9340"/>
    <cellStyle name="Currency 4 6 3 3 4" xfId="9341"/>
    <cellStyle name="Currency 4 6 3 3 4 2" xfId="9342"/>
    <cellStyle name="Currency 4 6 3 3 5" xfId="9343"/>
    <cellStyle name="Currency 4 6 3 3 6" xfId="9344"/>
    <cellStyle name="Currency 4 6 3 4" xfId="9345"/>
    <cellStyle name="Currency 4 6 3 4 2" xfId="9346"/>
    <cellStyle name="Currency 4 6 3 4 2 2" xfId="9347"/>
    <cellStyle name="Currency 4 6 3 4 3" xfId="9348"/>
    <cellStyle name="Currency 4 6 3 4 3 2" xfId="9349"/>
    <cellStyle name="Currency 4 6 3 4 4" xfId="9350"/>
    <cellStyle name="Currency 4 6 3 4 4 2" xfId="9351"/>
    <cellStyle name="Currency 4 6 3 4 5" xfId="9352"/>
    <cellStyle name="Currency 4 6 3 4 6" xfId="9353"/>
    <cellStyle name="Currency 4 6 3 5" xfId="9354"/>
    <cellStyle name="Currency 4 6 3 5 2" xfId="9355"/>
    <cellStyle name="Currency 4 6 3 5 2 2" xfId="9356"/>
    <cellStyle name="Currency 4 6 3 5 3" xfId="9357"/>
    <cellStyle name="Currency 4 6 3 5 3 2" xfId="9358"/>
    <cellStyle name="Currency 4 6 3 5 4" xfId="9359"/>
    <cellStyle name="Currency 4 6 3 5 5" xfId="9360"/>
    <cellStyle name="Currency 4 6 3 6" xfId="9361"/>
    <cellStyle name="Currency 4 6 3 6 2" xfId="9362"/>
    <cellStyle name="Currency 4 6 3 7" xfId="9363"/>
    <cellStyle name="Currency 4 6 3 7 2" xfId="9364"/>
    <cellStyle name="Currency 4 6 3 8" xfId="9365"/>
    <cellStyle name="Currency 4 6 3 8 2" xfId="9366"/>
    <cellStyle name="Currency 4 6 3 9" xfId="9367"/>
    <cellStyle name="Currency 4 6 4" xfId="9368"/>
    <cellStyle name="Currency 4 6 4 2" xfId="9369"/>
    <cellStyle name="Currency 4 6 4 2 2" xfId="9370"/>
    <cellStyle name="Currency 4 6 4 3" xfId="9371"/>
    <cellStyle name="Currency 4 6 4 3 2" xfId="9372"/>
    <cellStyle name="Currency 4 6 4 4" xfId="9373"/>
    <cellStyle name="Currency 4 6 4 4 2" xfId="9374"/>
    <cellStyle name="Currency 4 6 4 5" xfId="9375"/>
    <cellStyle name="Currency 4 6 4 6" xfId="9376"/>
    <cellStyle name="Currency 4 6 5" xfId="9377"/>
    <cellStyle name="Currency 4 6 5 2" xfId="9378"/>
    <cellStyle name="Currency 4 6 5 2 2" xfId="9379"/>
    <cellStyle name="Currency 4 6 5 3" xfId="9380"/>
    <cellStyle name="Currency 4 6 5 3 2" xfId="9381"/>
    <cellStyle name="Currency 4 6 5 4" xfId="9382"/>
    <cellStyle name="Currency 4 6 5 4 2" xfId="9383"/>
    <cellStyle name="Currency 4 6 5 5" xfId="9384"/>
    <cellStyle name="Currency 4 6 5 6" xfId="9385"/>
    <cellStyle name="Currency 4 6 6" xfId="9386"/>
    <cellStyle name="Currency 4 6 6 2" xfId="9387"/>
    <cellStyle name="Currency 4 6 6 2 2" xfId="9388"/>
    <cellStyle name="Currency 4 6 6 3" xfId="9389"/>
    <cellStyle name="Currency 4 6 6 3 2" xfId="9390"/>
    <cellStyle name="Currency 4 6 6 4" xfId="9391"/>
    <cellStyle name="Currency 4 6 6 4 2" xfId="9392"/>
    <cellStyle name="Currency 4 6 6 5" xfId="9393"/>
    <cellStyle name="Currency 4 6 6 6" xfId="9394"/>
    <cellStyle name="Currency 4 6 7" xfId="9395"/>
    <cellStyle name="Currency 4 6 7 2" xfId="9396"/>
    <cellStyle name="Currency 4 6 7 2 2" xfId="9397"/>
    <cellStyle name="Currency 4 6 7 3" xfId="9398"/>
    <cellStyle name="Currency 4 6 7 3 2" xfId="9399"/>
    <cellStyle name="Currency 4 6 7 4" xfId="9400"/>
    <cellStyle name="Currency 4 6 7 5" xfId="9401"/>
    <cellStyle name="Currency 4 6 8" xfId="9402"/>
    <cellStyle name="Currency 4 6 8 2" xfId="9403"/>
    <cellStyle name="Currency 4 6 9" xfId="9404"/>
    <cellStyle name="Currency 4 6 9 2" xfId="9405"/>
    <cellStyle name="Currency 4 7" xfId="9406"/>
    <cellStyle name="Currency 4 7 10" xfId="9407"/>
    <cellStyle name="Currency 4 7 11" xfId="9408"/>
    <cellStyle name="Currency 4 7 2" xfId="9409"/>
    <cellStyle name="Currency 4 7 2 2" xfId="9410"/>
    <cellStyle name="Currency 4 7 2 2 2" xfId="9411"/>
    <cellStyle name="Currency 4 7 2 3" xfId="9412"/>
    <cellStyle name="Currency 4 7 2 3 2" xfId="9413"/>
    <cellStyle name="Currency 4 7 2 4" xfId="9414"/>
    <cellStyle name="Currency 4 7 2 4 2" xfId="9415"/>
    <cellStyle name="Currency 4 7 2 5" xfId="9416"/>
    <cellStyle name="Currency 4 7 2 6" xfId="9417"/>
    <cellStyle name="Currency 4 7 3" xfId="9418"/>
    <cellStyle name="Currency 4 7 3 2" xfId="9419"/>
    <cellStyle name="Currency 4 7 3 2 2" xfId="9420"/>
    <cellStyle name="Currency 4 7 3 3" xfId="9421"/>
    <cellStyle name="Currency 4 7 3 3 2" xfId="9422"/>
    <cellStyle name="Currency 4 7 3 4" xfId="9423"/>
    <cellStyle name="Currency 4 7 3 4 2" xfId="9424"/>
    <cellStyle name="Currency 4 7 3 5" xfId="9425"/>
    <cellStyle name="Currency 4 7 3 6" xfId="9426"/>
    <cellStyle name="Currency 4 7 4" xfId="9427"/>
    <cellStyle name="Currency 4 7 4 2" xfId="9428"/>
    <cellStyle name="Currency 4 7 4 2 2" xfId="9429"/>
    <cellStyle name="Currency 4 7 4 3" xfId="9430"/>
    <cellStyle name="Currency 4 7 4 3 2" xfId="9431"/>
    <cellStyle name="Currency 4 7 4 4" xfId="9432"/>
    <cellStyle name="Currency 4 7 4 4 2" xfId="9433"/>
    <cellStyle name="Currency 4 7 4 5" xfId="9434"/>
    <cellStyle name="Currency 4 7 4 6" xfId="9435"/>
    <cellStyle name="Currency 4 7 5" xfId="9436"/>
    <cellStyle name="Currency 4 7 5 2" xfId="9437"/>
    <cellStyle name="Currency 4 7 5 2 2" xfId="9438"/>
    <cellStyle name="Currency 4 7 5 3" xfId="9439"/>
    <cellStyle name="Currency 4 7 5 3 2" xfId="9440"/>
    <cellStyle name="Currency 4 7 5 4" xfId="9441"/>
    <cellStyle name="Currency 4 7 5 4 2" xfId="9442"/>
    <cellStyle name="Currency 4 7 5 5" xfId="9443"/>
    <cellStyle name="Currency 4 7 5 6" xfId="9444"/>
    <cellStyle name="Currency 4 7 6" xfId="9445"/>
    <cellStyle name="Currency 4 7 6 2" xfId="9446"/>
    <cellStyle name="Currency 4 7 6 2 2" xfId="9447"/>
    <cellStyle name="Currency 4 7 6 3" xfId="9448"/>
    <cellStyle name="Currency 4 7 6 3 2" xfId="9449"/>
    <cellStyle name="Currency 4 7 6 4" xfId="9450"/>
    <cellStyle name="Currency 4 7 6 5" xfId="9451"/>
    <cellStyle name="Currency 4 7 7" xfId="9452"/>
    <cellStyle name="Currency 4 7 7 2" xfId="9453"/>
    <cellStyle name="Currency 4 7 8" xfId="9454"/>
    <cellStyle name="Currency 4 7 8 2" xfId="9455"/>
    <cellStyle name="Currency 4 7 9" xfId="9456"/>
    <cellStyle name="Currency 4 7 9 2" xfId="9457"/>
    <cellStyle name="Currency 4 8" xfId="9458"/>
    <cellStyle name="Currency 4 8 10" xfId="9459"/>
    <cellStyle name="Currency 4 8 2" xfId="9460"/>
    <cellStyle name="Currency 4 8 2 2" xfId="9461"/>
    <cellStyle name="Currency 4 8 2 2 2" xfId="9462"/>
    <cellStyle name="Currency 4 8 2 3" xfId="9463"/>
    <cellStyle name="Currency 4 8 2 3 2" xfId="9464"/>
    <cellStyle name="Currency 4 8 2 4" xfId="9465"/>
    <cellStyle name="Currency 4 8 2 4 2" xfId="9466"/>
    <cellStyle name="Currency 4 8 2 5" xfId="9467"/>
    <cellStyle name="Currency 4 8 2 6" xfId="9468"/>
    <cellStyle name="Currency 4 8 3" xfId="9469"/>
    <cellStyle name="Currency 4 8 3 2" xfId="9470"/>
    <cellStyle name="Currency 4 8 3 2 2" xfId="9471"/>
    <cellStyle name="Currency 4 8 3 3" xfId="9472"/>
    <cellStyle name="Currency 4 8 3 3 2" xfId="9473"/>
    <cellStyle name="Currency 4 8 3 4" xfId="9474"/>
    <cellStyle name="Currency 4 8 3 4 2" xfId="9475"/>
    <cellStyle name="Currency 4 8 3 5" xfId="9476"/>
    <cellStyle name="Currency 4 8 3 6" xfId="9477"/>
    <cellStyle name="Currency 4 8 4" xfId="9478"/>
    <cellStyle name="Currency 4 8 4 2" xfId="9479"/>
    <cellStyle name="Currency 4 8 4 2 2" xfId="9480"/>
    <cellStyle name="Currency 4 8 4 3" xfId="9481"/>
    <cellStyle name="Currency 4 8 4 3 2" xfId="9482"/>
    <cellStyle name="Currency 4 8 4 4" xfId="9483"/>
    <cellStyle name="Currency 4 8 4 4 2" xfId="9484"/>
    <cellStyle name="Currency 4 8 4 5" xfId="9485"/>
    <cellStyle name="Currency 4 8 4 6" xfId="9486"/>
    <cellStyle name="Currency 4 8 5" xfId="9487"/>
    <cellStyle name="Currency 4 8 5 2" xfId="9488"/>
    <cellStyle name="Currency 4 8 5 2 2" xfId="9489"/>
    <cellStyle name="Currency 4 8 5 3" xfId="9490"/>
    <cellStyle name="Currency 4 8 5 3 2" xfId="9491"/>
    <cellStyle name="Currency 4 8 5 4" xfId="9492"/>
    <cellStyle name="Currency 4 8 5 5" xfId="9493"/>
    <cellStyle name="Currency 4 8 6" xfId="9494"/>
    <cellStyle name="Currency 4 8 6 2" xfId="9495"/>
    <cellStyle name="Currency 4 8 7" xfId="9496"/>
    <cellStyle name="Currency 4 8 7 2" xfId="9497"/>
    <cellStyle name="Currency 4 8 8" xfId="9498"/>
    <cellStyle name="Currency 4 8 8 2" xfId="9499"/>
    <cellStyle name="Currency 4 8 9" xfId="9500"/>
    <cellStyle name="Currency 4 9" xfId="9501"/>
    <cellStyle name="Currency 4 9 10" xfId="9502"/>
    <cellStyle name="Currency 4 9 2" xfId="9503"/>
    <cellStyle name="Currency 4 9 2 2" xfId="9504"/>
    <cellStyle name="Currency 4 9 2 2 2" xfId="9505"/>
    <cellStyle name="Currency 4 9 2 3" xfId="9506"/>
    <cellStyle name="Currency 4 9 2 3 2" xfId="9507"/>
    <cellStyle name="Currency 4 9 2 4" xfId="9508"/>
    <cellStyle name="Currency 4 9 2 4 2" xfId="9509"/>
    <cellStyle name="Currency 4 9 2 5" xfId="9510"/>
    <cellStyle name="Currency 4 9 2 6" xfId="9511"/>
    <cellStyle name="Currency 4 9 3" xfId="9512"/>
    <cellStyle name="Currency 4 9 3 2" xfId="9513"/>
    <cellStyle name="Currency 4 9 3 2 2" xfId="9514"/>
    <cellStyle name="Currency 4 9 3 3" xfId="9515"/>
    <cellStyle name="Currency 4 9 3 3 2" xfId="9516"/>
    <cellStyle name="Currency 4 9 3 4" xfId="9517"/>
    <cellStyle name="Currency 4 9 3 4 2" xfId="9518"/>
    <cellStyle name="Currency 4 9 3 5" xfId="9519"/>
    <cellStyle name="Currency 4 9 3 6" xfId="9520"/>
    <cellStyle name="Currency 4 9 4" xfId="9521"/>
    <cellStyle name="Currency 4 9 4 2" xfId="9522"/>
    <cellStyle name="Currency 4 9 4 2 2" xfId="9523"/>
    <cellStyle name="Currency 4 9 4 3" xfId="9524"/>
    <cellStyle name="Currency 4 9 4 3 2" xfId="9525"/>
    <cellStyle name="Currency 4 9 4 4" xfId="9526"/>
    <cellStyle name="Currency 4 9 4 4 2" xfId="9527"/>
    <cellStyle name="Currency 4 9 4 5" xfId="9528"/>
    <cellStyle name="Currency 4 9 4 6" xfId="9529"/>
    <cellStyle name="Currency 4 9 5" xfId="9530"/>
    <cellStyle name="Currency 4 9 5 2" xfId="9531"/>
    <cellStyle name="Currency 4 9 5 2 2" xfId="9532"/>
    <cellStyle name="Currency 4 9 5 3" xfId="9533"/>
    <cellStyle name="Currency 4 9 5 3 2" xfId="9534"/>
    <cellStyle name="Currency 4 9 5 4" xfId="9535"/>
    <cellStyle name="Currency 4 9 5 5" xfId="9536"/>
    <cellStyle name="Currency 4 9 6" xfId="9537"/>
    <cellStyle name="Currency 4 9 6 2" xfId="9538"/>
    <cellStyle name="Currency 4 9 7" xfId="9539"/>
    <cellStyle name="Currency 4 9 7 2" xfId="9540"/>
    <cellStyle name="Currency 4 9 8" xfId="9541"/>
    <cellStyle name="Currency 4 9 8 2" xfId="9542"/>
    <cellStyle name="Currency 4 9 9" xfId="9543"/>
    <cellStyle name="Currency 5" xfId="173"/>
    <cellStyle name="Currency 5 2" xfId="174"/>
    <cellStyle name="Currency 5 2 2" xfId="175"/>
    <cellStyle name="Currency 5 3" xfId="176"/>
    <cellStyle name="Currency 6" xfId="9544"/>
    <cellStyle name="Currency 7" xfId="9545"/>
    <cellStyle name="Currency0" xfId="177"/>
    <cellStyle name="Currency0 2" xfId="9546"/>
    <cellStyle name="Currency0 3" xfId="9547"/>
    <cellStyle name="Currency0 4" xfId="9548"/>
    <cellStyle name="Currency0 5" xfId="9549"/>
    <cellStyle name="Currency0 6" xfId="9550"/>
    <cellStyle name="Currency0 7" xfId="9551"/>
    <cellStyle name="Currency2" xfId="178"/>
    <cellStyle name="Date" xfId="179"/>
    <cellStyle name="Date 2" xfId="9552"/>
    <cellStyle name="Date 3" xfId="9553"/>
    <cellStyle name="DateHeading" xfId="9554"/>
    <cellStyle name="Dezimal [0]_fee projec" xfId="180"/>
    <cellStyle name="Dezimal_fee projec" xfId="181"/>
    <cellStyle name="Error" xfId="182"/>
    <cellStyle name="Errortest" xfId="183"/>
    <cellStyle name="Euro" xfId="9555"/>
    <cellStyle name="Euro 2" xfId="9556"/>
    <cellStyle name="Explanatory Text" xfId="711" builtinId="53" customBuiltin="1"/>
    <cellStyle name="Explanatory Text 2" xfId="184"/>
    <cellStyle name="Explanatory Text 2 2" xfId="9557"/>
    <cellStyle name="Explanatory Text 3" xfId="9558"/>
    <cellStyle name="Explanatory Text 4" xfId="9559"/>
    <cellStyle name="f" xfId="185"/>
    <cellStyle name="f_vlookup" xfId="186"/>
    <cellStyle name="File Input Cell" xfId="187"/>
    <cellStyle name="Fixed" xfId="188"/>
    <cellStyle name="Fixed 2" xfId="9560"/>
    <cellStyle name="Fixed 3" xfId="9561"/>
    <cellStyle name="Fixed Inputs from Catawba Contracts" xfId="189"/>
    <cellStyle name="Fixed Inputs from Catawba Contracts 2" xfId="752"/>
    <cellStyle name="Fixed Inputs from Catawba Contracts 3" xfId="690"/>
    <cellStyle name="Fixed Inputs from Catawba Contracts 4" xfId="638"/>
    <cellStyle name="Fixed Inputs from Catawba Contracts 5" xfId="759"/>
    <cellStyle name="Fixed Inputs from Catawba Contracts 6" xfId="761"/>
    <cellStyle name="Fixed Inputs from Catawba Contracts 7" xfId="610"/>
    <cellStyle name="Fixed Inputs from Catawba Contracts 8" xfId="766"/>
    <cellStyle name="Fixed Inputs from Catawba Contracts 9" xfId="9562"/>
    <cellStyle name="Good" xfId="594" builtinId="26" customBuiltin="1"/>
    <cellStyle name="Good 2" xfId="576"/>
    <cellStyle name="Good 2 2" xfId="9563"/>
    <cellStyle name="Good 3" xfId="9564"/>
    <cellStyle name="Good 4" xfId="9565"/>
    <cellStyle name="Grey" xfId="190"/>
    <cellStyle name="Grey 2" xfId="9566"/>
    <cellStyle name="Grey 3" xfId="9567"/>
    <cellStyle name="Grey 4" xfId="9568"/>
    <cellStyle name="Grey 5" xfId="9569"/>
    <cellStyle name="HEADER" xfId="191"/>
    <cellStyle name="Header1" xfId="192"/>
    <cellStyle name="Header2" xfId="193"/>
    <cellStyle name="Header2 2" xfId="692"/>
    <cellStyle name="Header2 3" xfId="729"/>
    <cellStyle name="Header2 4" xfId="676"/>
    <cellStyle name="Header2 5" xfId="758"/>
    <cellStyle name="Header2 6" xfId="612"/>
    <cellStyle name="Header2 7" xfId="605"/>
    <cellStyle name="Header2 8" xfId="764"/>
    <cellStyle name="Header2 9" xfId="9570"/>
    <cellStyle name="Heading" xfId="9571"/>
    <cellStyle name="Heading 1" xfId="722" builtinId="16" customBuiltin="1"/>
    <cellStyle name="Heading 1 2" xfId="194"/>
    <cellStyle name="Heading 1 2 2" xfId="9572"/>
    <cellStyle name="Heading 1 2 3" xfId="9573"/>
    <cellStyle name="Heading 1 3" xfId="195"/>
    <cellStyle name="Heading 1 3 2" xfId="9574"/>
    <cellStyle name="Heading 1 4" xfId="9575"/>
    <cellStyle name="Heading 2" xfId="714" builtinId="17" customBuiltin="1"/>
    <cellStyle name="Heading 2 2" xfId="196"/>
    <cellStyle name="Heading 2 2 2" xfId="9576"/>
    <cellStyle name="Heading 2 2 3" xfId="9577"/>
    <cellStyle name="Heading 2 3" xfId="197"/>
    <cellStyle name="Heading 2 3 2" xfId="9578"/>
    <cellStyle name="Heading 2 4" xfId="9579"/>
    <cellStyle name="Heading 3" xfId="768" builtinId="18" customBuiltin="1"/>
    <cellStyle name="Heading 3 2" xfId="198"/>
    <cellStyle name="Heading 3 2 2" xfId="9580"/>
    <cellStyle name="Heading 3 3" xfId="9581"/>
    <cellStyle name="Heading 3 4" xfId="9582"/>
    <cellStyle name="Heading 4" xfId="735" builtinId="19" customBuiltin="1"/>
    <cellStyle name="Heading 4 2" xfId="199"/>
    <cellStyle name="Heading 4 2 2" xfId="9583"/>
    <cellStyle name="Heading 4 3" xfId="9584"/>
    <cellStyle name="Heading 4 4" xfId="9585"/>
    <cellStyle name="Heading1" xfId="200"/>
    <cellStyle name="Heading2" xfId="201"/>
    <cellStyle name="HEADINGS" xfId="9586"/>
    <cellStyle name="HIGHLIGHT" xfId="202"/>
    <cellStyle name="HIGHLIGHT 2" xfId="9587"/>
    <cellStyle name="Historical Inputs" xfId="203"/>
    <cellStyle name="Hot Inputs" xfId="204"/>
    <cellStyle name="Hot Inputs 2" xfId="635"/>
    <cellStyle name="Hot Inputs 3" xfId="715"/>
    <cellStyle name="Hot Inputs 4" xfId="712"/>
    <cellStyle name="Hot Inputs 5" xfId="642"/>
    <cellStyle name="Hot Inputs 6" xfId="717"/>
    <cellStyle name="Hot Inputs 7" xfId="704"/>
    <cellStyle name="Hot Inputs 8" xfId="663"/>
    <cellStyle name="Hot Inputs 9" xfId="9588"/>
    <cellStyle name="Hyperlink" xfId="575" builtinId="8"/>
    <cellStyle name="Imported data from another worksheet" xfId="205"/>
    <cellStyle name="Imported data from another worksheet 2" xfId="744"/>
    <cellStyle name="Imported data from another worksheet 3" xfId="720"/>
    <cellStyle name="Imported data from another worksheet 4" xfId="670"/>
    <cellStyle name="Imported data from another worksheet 5" xfId="697"/>
    <cellStyle name="Imported data from another worksheet 6" xfId="650"/>
    <cellStyle name="Imported data from another worksheet 7" xfId="682"/>
    <cellStyle name="Imported data from another worksheet 8" xfId="707"/>
    <cellStyle name="Imported data from another worksheet 9" xfId="9589"/>
    <cellStyle name="inc/dec" xfId="206"/>
    <cellStyle name="IndirectReference" xfId="207"/>
    <cellStyle name="IndirectReference 2" xfId="726"/>
    <cellStyle name="IndirectReference 3" xfId="636"/>
    <cellStyle name="IndirectReference 4" xfId="600"/>
    <cellStyle name="IndirectReference 5" xfId="660"/>
    <cellStyle name="IndirectReference 6" xfId="689"/>
    <cellStyle name="IndirectReference 7" xfId="646"/>
    <cellStyle name="IndirectReference 8" xfId="675"/>
    <cellStyle name="IndirectReference 9" xfId="757"/>
    <cellStyle name="Input" xfId="754" builtinId="20" customBuiltin="1"/>
    <cellStyle name="Input [yellow]" xfId="208"/>
    <cellStyle name="Input [yellow] 10" xfId="9590"/>
    <cellStyle name="Input [yellow] 2" xfId="620"/>
    <cellStyle name="Input [yellow] 2 2" xfId="9591"/>
    <cellStyle name="Input [yellow] 3" xfId="657"/>
    <cellStyle name="Input [yellow] 3 2" xfId="9592"/>
    <cellStyle name="Input [yellow] 4" xfId="685"/>
    <cellStyle name="Input [yellow] 5" xfId="666"/>
    <cellStyle name="Input [yellow] 5 2" xfId="9593"/>
    <cellStyle name="Input [yellow] 6" xfId="743"/>
    <cellStyle name="Input [yellow] 6 2" xfId="9594"/>
    <cellStyle name="Input [yellow] 7" xfId="656"/>
    <cellStyle name="Input [yellow] 8" xfId="625"/>
    <cellStyle name="Input [yellow] 9" xfId="9595"/>
    <cellStyle name="Input 10" xfId="9596"/>
    <cellStyle name="Input 11" xfId="9597"/>
    <cellStyle name="Input 12" xfId="9598"/>
    <cellStyle name="Input 13" xfId="9599"/>
    <cellStyle name="Input 14" xfId="9600"/>
    <cellStyle name="Input 15" xfId="9601"/>
    <cellStyle name="Input 16" xfId="9602"/>
    <cellStyle name="Input 17" xfId="9603"/>
    <cellStyle name="Input 18" xfId="9604"/>
    <cellStyle name="Input 19" xfId="9605"/>
    <cellStyle name="Input 2" xfId="209"/>
    <cellStyle name="Input 2 2" xfId="9606"/>
    <cellStyle name="Input 20" xfId="9607"/>
    <cellStyle name="Input 21" xfId="9608"/>
    <cellStyle name="Input 22" xfId="9609"/>
    <cellStyle name="Input 23" xfId="9610"/>
    <cellStyle name="Input 3" xfId="577"/>
    <cellStyle name="Input 3 2" xfId="9611"/>
    <cellStyle name="Input 4" xfId="578"/>
    <cellStyle name="Input 4 2" xfId="9612"/>
    <cellStyle name="Input 5" xfId="9613"/>
    <cellStyle name="Input 5 2" xfId="9614"/>
    <cellStyle name="Input 6" xfId="9615"/>
    <cellStyle name="Input 6 2" xfId="9616"/>
    <cellStyle name="Input 7" xfId="9617"/>
    <cellStyle name="Input 8" xfId="9618"/>
    <cellStyle name="Input 9" xfId="9619"/>
    <cellStyle name="Input Percent" xfId="210"/>
    <cellStyle name="Input Percent 2" xfId="634"/>
    <cellStyle name="Input Percent 3" xfId="739"/>
    <cellStyle name="Input Percent 4" xfId="623"/>
    <cellStyle name="Input Percent 5" xfId="741"/>
    <cellStyle name="Input Percent 6" xfId="683"/>
    <cellStyle name="Input Percent 7" xfId="679"/>
    <cellStyle name="Input Percent 8" xfId="607"/>
    <cellStyle name="Input Percent 9" xfId="649"/>
    <cellStyle name="inputarea" xfId="211"/>
    <cellStyle name="INPUTS" xfId="9620"/>
    <cellStyle name="INPUTS 2" xfId="9621"/>
    <cellStyle name="INPUTS 3" xfId="9622"/>
    <cellStyle name="Inputs2" xfId="9623"/>
    <cellStyle name="Lines" xfId="212"/>
    <cellStyle name="Linked Cell" xfId="695" builtinId="24" customBuiltin="1"/>
    <cellStyle name="Linked Cell 2" xfId="213"/>
    <cellStyle name="Linked Cell 2 2" xfId="9624"/>
    <cellStyle name="Linked Cell 3" xfId="9625"/>
    <cellStyle name="Linked Cell 4" xfId="9626"/>
    <cellStyle name="Manual Input" xfId="214"/>
    <cellStyle name="Manual Input Cell" xfId="215"/>
    <cellStyle name="Manual Input Cell 2" xfId="647"/>
    <cellStyle name="Manual Input Cell 3" xfId="708"/>
    <cellStyle name="Manual Input Cell 4" xfId="655"/>
    <cellStyle name="Manual Input Cell 5" xfId="688"/>
    <cellStyle name="Manual Input Cell 6" xfId="631"/>
    <cellStyle name="Manual Input Cell 7" xfId="664"/>
    <cellStyle name="Manual Input Cell 8" xfId="734"/>
    <cellStyle name="Manual Input Cell 9" xfId="748"/>
    <cellStyle name="mennu bar" xfId="216"/>
    <cellStyle name="mennu bar 2" xfId="609"/>
    <cellStyle name="mennu bar 3" xfId="614"/>
    <cellStyle name="mennu bar 4" xfId="626"/>
    <cellStyle name="mennu bar 5" xfId="661"/>
    <cellStyle name="mennu bar 6" xfId="749"/>
    <cellStyle name="mennu bar 7" xfId="727"/>
    <cellStyle name="mennu bar 8" xfId="627"/>
    <cellStyle name="mennu bar 9" xfId="9627"/>
    <cellStyle name="Millares_prectav00" xfId="9628"/>
    <cellStyle name="Model Generated Cell" xfId="217"/>
    <cellStyle name="Model Generated Cell 2" xfId="624"/>
    <cellStyle name="Model Generated Cell 3" xfId="738"/>
    <cellStyle name="Model Generated Cell 4" xfId="641"/>
    <cellStyle name="Model Generated Cell 5" xfId="667"/>
    <cellStyle name="Model Generated Cell 6" xfId="658"/>
    <cellStyle name="Model Generated Cell 7" xfId="728"/>
    <cellStyle name="Model Generated Cell 8" xfId="615"/>
    <cellStyle name="Model Generated Cell 9" xfId="691"/>
    <cellStyle name="ModGen" xfId="218"/>
    <cellStyle name="Moneda [0]_prehcc00" xfId="9629"/>
    <cellStyle name="Moneda_prectav00" xfId="9630"/>
    <cellStyle name="Names" xfId="219"/>
    <cellStyle name="Neutral" xfId="681" builtinId="28" customBuiltin="1"/>
    <cellStyle name="Neutral 2" xfId="220"/>
    <cellStyle name="Neutral 2 2" xfId="9631"/>
    <cellStyle name="Neutral 3" xfId="9632"/>
    <cellStyle name="Neutral 4" xfId="9633"/>
    <cellStyle name="no dec" xfId="221"/>
    <cellStyle name="Normal" xfId="0" builtinId="0"/>
    <cellStyle name="Normal - Style1" xfId="222"/>
    <cellStyle name="Normal 10" xfId="223"/>
    <cellStyle name="Normal 10 10" xfId="9634"/>
    <cellStyle name="Normal 10 10 2" xfId="9635"/>
    <cellStyle name="Normal 10 10 2 2" xfId="9636"/>
    <cellStyle name="Normal 10 10 3" xfId="9637"/>
    <cellStyle name="Normal 10 10 3 2" xfId="9638"/>
    <cellStyle name="Normal 10 10 4" xfId="9639"/>
    <cellStyle name="Normal 10 10 4 2" xfId="9640"/>
    <cellStyle name="Normal 10 10 5" xfId="9641"/>
    <cellStyle name="Normal 10 10 6" xfId="9642"/>
    <cellStyle name="Normal 10 11" xfId="9643"/>
    <cellStyle name="Normal 10 11 2" xfId="9644"/>
    <cellStyle name="Normal 10 11 2 2" xfId="9645"/>
    <cellStyle name="Normal 10 11 3" xfId="9646"/>
    <cellStyle name="Normal 10 11 3 2" xfId="9647"/>
    <cellStyle name="Normal 10 11 4" xfId="9648"/>
    <cellStyle name="Normal 10 11 5" xfId="9649"/>
    <cellStyle name="Normal 10 12" xfId="9650"/>
    <cellStyle name="Normal 10 12 2" xfId="9651"/>
    <cellStyle name="Normal 10 13" xfId="9652"/>
    <cellStyle name="Normal 10 13 2" xfId="9653"/>
    <cellStyle name="Normal 10 14" xfId="9654"/>
    <cellStyle name="Normal 10 14 2" xfId="9655"/>
    <cellStyle name="Normal 10 15" xfId="9656"/>
    <cellStyle name="Normal 10 16" xfId="9657"/>
    <cellStyle name="Normal 10 17" xfId="9658"/>
    <cellStyle name="Normal 10 18" xfId="9659"/>
    <cellStyle name="Normal 10 2" xfId="224"/>
    <cellStyle name="Normal 10 2 10" xfId="9660"/>
    <cellStyle name="Normal 10 2 10 2" xfId="9661"/>
    <cellStyle name="Normal 10 2 11" xfId="9662"/>
    <cellStyle name="Normal 10 2 11 2" xfId="9663"/>
    <cellStyle name="Normal 10 2 12" xfId="9664"/>
    <cellStyle name="Normal 10 2 13" xfId="9665"/>
    <cellStyle name="Normal 10 2 14" xfId="9666"/>
    <cellStyle name="Normal 10 2 15" xfId="9667"/>
    <cellStyle name="Normal 10 2 2" xfId="225"/>
    <cellStyle name="Normal 10 2 2 10" xfId="9668"/>
    <cellStyle name="Normal 10 2 2 11" xfId="9669"/>
    <cellStyle name="Normal 10 2 2 12" xfId="9670"/>
    <cellStyle name="Normal 10 2 2 2" xfId="226"/>
    <cellStyle name="Normal 10 2 2 2 2" xfId="9671"/>
    <cellStyle name="Normal 10 2 2 2 2 2" xfId="9672"/>
    <cellStyle name="Normal 10 2 2 2 2 3" xfId="9673"/>
    <cellStyle name="Normal 10 2 2 2 3" xfId="9674"/>
    <cellStyle name="Normal 10 2 2 2 3 2" xfId="9675"/>
    <cellStyle name="Normal 10 2 2 2 4" xfId="9676"/>
    <cellStyle name="Normal 10 2 2 2 4 2" xfId="9677"/>
    <cellStyle name="Normal 10 2 2 2 5" xfId="9678"/>
    <cellStyle name="Normal 10 2 2 2 6" xfId="9679"/>
    <cellStyle name="Normal 10 2 2 2 7" xfId="9680"/>
    <cellStyle name="Normal 10 2 2 3" xfId="9681"/>
    <cellStyle name="Normal 10 2 2 3 2" xfId="9682"/>
    <cellStyle name="Normal 10 2 2 3 2 2" xfId="9683"/>
    <cellStyle name="Normal 10 2 2 3 3" xfId="9684"/>
    <cellStyle name="Normal 10 2 2 3 3 2" xfId="9685"/>
    <cellStyle name="Normal 10 2 2 3 4" xfId="9686"/>
    <cellStyle name="Normal 10 2 2 3 4 2" xfId="9687"/>
    <cellStyle name="Normal 10 2 2 3 5" xfId="9688"/>
    <cellStyle name="Normal 10 2 2 3 6" xfId="9689"/>
    <cellStyle name="Normal 10 2 2 3 7" xfId="9690"/>
    <cellStyle name="Normal 10 2 2 4" xfId="9691"/>
    <cellStyle name="Normal 10 2 2 4 2" xfId="9692"/>
    <cellStyle name="Normal 10 2 2 4 2 2" xfId="9693"/>
    <cellStyle name="Normal 10 2 2 4 3" xfId="9694"/>
    <cellStyle name="Normal 10 2 2 4 3 2" xfId="9695"/>
    <cellStyle name="Normal 10 2 2 4 4" xfId="9696"/>
    <cellStyle name="Normal 10 2 2 4 4 2" xfId="9697"/>
    <cellStyle name="Normal 10 2 2 4 5" xfId="9698"/>
    <cellStyle name="Normal 10 2 2 4 6" xfId="9699"/>
    <cellStyle name="Normal 10 2 2 4 7" xfId="9700"/>
    <cellStyle name="Normal 10 2 2 5" xfId="9701"/>
    <cellStyle name="Normal 10 2 2 5 2" xfId="9702"/>
    <cellStyle name="Normal 10 2 2 5 2 2" xfId="9703"/>
    <cellStyle name="Normal 10 2 2 5 3" xfId="9704"/>
    <cellStyle name="Normal 10 2 2 5 3 2" xfId="9705"/>
    <cellStyle name="Normal 10 2 2 5 4" xfId="9706"/>
    <cellStyle name="Normal 10 2 2 5 4 2" xfId="9707"/>
    <cellStyle name="Normal 10 2 2 5 5" xfId="9708"/>
    <cellStyle name="Normal 10 2 2 5 6" xfId="9709"/>
    <cellStyle name="Normal 10 2 2 6" xfId="9710"/>
    <cellStyle name="Normal 10 2 2 6 2" xfId="9711"/>
    <cellStyle name="Normal 10 2 2 6 2 2" xfId="9712"/>
    <cellStyle name="Normal 10 2 2 6 3" xfId="9713"/>
    <cellStyle name="Normal 10 2 2 6 3 2" xfId="9714"/>
    <cellStyle name="Normal 10 2 2 6 4" xfId="9715"/>
    <cellStyle name="Normal 10 2 2 6 5" xfId="9716"/>
    <cellStyle name="Normal 10 2 2 7" xfId="9717"/>
    <cellStyle name="Normal 10 2 2 7 2" xfId="9718"/>
    <cellStyle name="Normal 10 2 2 8" xfId="9719"/>
    <cellStyle name="Normal 10 2 2 8 2" xfId="9720"/>
    <cellStyle name="Normal 10 2 2 9" xfId="9721"/>
    <cellStyle name="Normal 10 2 2 9 2" xfId="9722"/>
    <cellStyle name="Normal 10 2 3" xfId="227"/>
    <cellStyle name="Normal 10 2 3 10" xfId="9723"/>
    <cellStyle name="Normal 10 2 3 11" xfId="9724"/>
    <cellStyle name="Normal 10 2 3 2" xfId="9725"/>
    <cellStyle name="Normal 10 2 3 2 2" xfId="9726"/>
    <cellStyle name="Normal 10 2 3 2 2 2" xfId="9727"/>
    <cellStyle name="Normal 10 2 3 2 3" xfId="9728"/>
    <cellStyle name="Normal 10 2 3 2 3 2" xfId="9729"/>
    <cellStyle name="Normal 10 2 3 2 4" xfId="9730"/>
    <cellStyle name="Normal 10 2 3 2 4 2" xfId="9731"/>
    <cellStyle name="Normal 10 2 3 2 5" xfId="9732"/>
    <cellStyle name="Normal 10 2 3 2 6" xfId="9733"/>
    <cellStyle name="Normal 10 2 3 2 7" xfId="9734"/>
    <cellStyle name="Normal 10 2 3 3" xfId="9735"/>
    <cellStyle name="Normal 10 2 3 3 2" xfId="9736"/>
    <cellStyle name="Normal 10 2 3 3 2 2" xfId="9737"/>
    <cellStyle name="Normal 10 2 3 3 3" xfId="9738"/>
    <cellStyle name="Normal 10 2 3 3 3 2" xfId="9739"/>
    <cellStyle name="Normal 10 2 3 3 4" xfId="9740"/>
    <cellStyle name="Normal 10 2 3 3 4 2" xfId="9741"/>
    <cellStyle name="Normal 10 2 3 3 5" xfId="9742"/>
    <cellStyle name="Normal 10 2 3 3 6" xfId="9743"/>
    <cellStyle name="Normal 10 2 3 4" xfId="9744"/>
    <cellStyle name="Normal 10 2 3 4 2" xfId="9745"/>
    <cellStyle name="Normal 10 2 3 4 2 2" xfId="9746"/>
    <cellStyle name="Normal 10 2 3 4 3" xfId="9747"/>
    <cellStyle name="Normal 10 2 3 4 3 2" xfId="9748"/>
    <cellStyle name="Normal 10 2 3 4 4" xfId="9749"/>
    <cellStyle name="Normal 10 2 3 4 4 2" xfId="9750"/>
    <cellStyle name="Normal 10 2 3 4 5" xfId="9751"/>
    <cellStyle name="Normal 10 2 3 4 6" xfId="9752"/>
    <cellStyle name="Normal 10 2 3 5" xfId="9753"/>
    <cellStyle name="Normal 10 2 3 5 2" xfId="9754"/>
    <cellStyle name="Normal 10 2 3 5 2 2" xfId="9755"/>
    <cellStyle name="Normal 10 2 3 5 3" xfId="9756"/>
    <cellStyle name="Normal 10 2 3 5 3 2" xfId="9757"/>
    <cellStyle name="Normal 10 2 3 5 4" xfId="9758"/>
    <cellStyle name="Normal 10 2 3 5 5" xfId="9759"/>
    <cellStyle name="Normal 10 2 3 6" xfId="9760"/>
    <cellStyle name="Normal 10 2 3 6 2" xfId="9761"/>
    <cellStyle name="Normal 10 2 3 7" xfId="9762"/>
    <cellStyle name="Normal 10 2 3 7 2" xfId="9763"/>
    <cellStyle name="Normal 10 2 3 8" xfId="9764"/>
    <cellStyle name="Normal 10 2 3 8 2" xfId="9765"/>
    <cellStyle name="Normal 10 2 3 9" xfId="9766"/>
    <cellStyle name="Normal 10 2 4" xfId="9767"/>
    <cellStyle name="Normal 10 2 4 10" xfId="9768"/>
    <cellStyle name="Normal 10 2 4 11" xfId="9769"/>
    <cellStyle name="Normal 10 2 4 2" xfId="9770"/>
    <cellStyle name="Normal 10 2 4 2 2" xfId="9771"/>
    <cellStyle name="Normal 10 2 4 2 2 2" xfId="9772"/>
    <cellStyle name="Normal 10 2 4 2 3" xfId="9773"/>
    <cellStyle name="Normal 10 2 4 2 3 2" xfId="9774"/>
    <cellStyle name="Normal 10 2 4 2 4" xfId="9775"/>
    <cellStyle name="Normal 10 2 4 2 4 2" xfId="9776"/>
    <cellStyle name="Normal 10 2 4 2 5" xfId="9777"/>
    <cellStyle name="Normal 10 2 4 2 6" xfId="9778"/>
    <cellStyle name="Normal 10 2 4 3" xfId="9779"/>
    <cellStyle name="Normal 10 2 4 3 2" xfId="9780"/>
    <cellStyle name="Normal 10 2 4 3 2 2" xfId="9781"/>
    <cellStyle name="Normal 10 2 4 3 3" xfId="9782"/>
    <cellStyle name="Normal 10 2 4 3 3 2" xfId="9783"/>
    <cellStyle name="Normal 10 2 4 3 4" xfId="9784"/>
    <cellStyle name="Normal 10 2 4 3 4 2" xfId="9785"/>
    <cellStyle name="Normal 10 2 4 3 5" xfId="9786"/>
    <cellStyle name="Normal 10 2 4 3 6" xfId="9787"/>
    <cellStyle name="Normal 10 2 4 4" xfId="9788"/>
    <cellStyle name="Normal 10 2 4 4 2" xfId="9789"/>
    <cellStyle name="Normal 10 2 4 4 2 2" xfId="9790"/>
    <cellStyle name="Normal 10 2 4 4 3" xfId="9791"/>
    <cellStyle name="Normal 10 2 4 4 3 2" xfId="9792"/>
    <cellStyle name="Normal 10 2 4 4 4" xfId="9793"/>
    <cellStyle name="Normal 10 2 4 4 4 2" xfId="9794"/>
    <cellStyle name="Normal 10 2 4 4 5" xfId="9795"/>
    <cellStyle name="Normal 10 2 4 4 6" xfId="9796"/>
    <cellStyle name="Normal 10 2 4 5" xfId="9797"/>
    <cellStyle name="Normal 10 2 4 5 2" xfId="9798"/>
    <cellStyle name="Normal 10 2 4 5 2 2" xfId="9799"/>
    <cellStyle name="Normal 10 2 4 5 3" xfId="9800"/>
    <cellStyle name="Normal 10 2 4 5 3 2" xfId="9801"/>
    <cellStyle name="Normal 10 2 4 5 4" xfId="9802"/>
    <cellStyle name="Normal 10 2 4 5 5" xfId="9803"/>
    <cellStyle name="Normal 10 2 4 6" xfId="9804"/>
    <cellStyle name="Normal 10 2 4 6 2" xfId="9805"/>
    <cellStyle name="Normal 10 2 4 7" xfId="9806"/>
    <cellStyle name="Normal 10 2 4 7 2" xfId="9807"/>
    <cellStyle name="Normal 10 2 4 8" xfId="9808"/>
    <cellStyle name="Normal 10 2 4 8 2" xfId="9809"/>
    <cellStyle name="Normal 10 2 4 9" xfId="9810"/>
    <cellStyle name="Normal 10 2 5" xfId="9811"/>
    <cellStyle name="Normal 10 2 5 2" xfId="9812"/>
    <cellStyle name="Normal 10 2 5 2 2" xfId="9813"/>
    <cellStyle name="Normal 10 2 5 3" xfId="9814"/>
    <cellStyle name="Normal 10 2 5 3 2" xfId="9815"/>
    <cellStyle name="Normal 10 2 5 4" xfId="9816"/>
    <cellStyle name="Normal 10 2 5 4 2" xfId="9817"/>
    <cellStyle name="Normal 10 2 5 5" xfId="9818"/>
    <cellStyle name="Normal 10 2 5 6" xfId="9819"/>
    <cellStyle name="Normal 10 2 5 7" xfId="9820"/>
    <cellStyle name="Normal 10 2 6" xfId="9821"/>
    <cellStyle name="Normal 10 2 6 2" xfId="9822"/>
    <cellStyle name="Normal 10 2 6 2 2" xfId="9823"/>
    <cellStyle name="Normal 10 2 6 3" xfId="9824"/>
    <cellStyle name="Normal 10 2 6 3 2" xfId="9825"/>
    <cellStyle name="Normal 10 2 6 4" xfId="9826"/>
    <cellStyle name="Normal 10 2 6 4 2" xfId="9827"/>
    <cellStyle name="Normal 10 2 6 5" xfId="9828"/>
    <cellStyle name="Normal 10 2 6 6" xfId="9829"/>
    <cellStyle name="Normal 10 2 7" xfId="9830"/>
    <cellStyle name="Normal 10 2 7 2" xfId="9831"/>
    <cellStyle name="Normal 10 2 7 2 2" xfId="9832"/>
    <cellStyle name="Normal 10 2 7 3" xfId="9833"/>
    <cellStyle name="Normal 10 2 7 3 2" xfId="9834"/>
    <cellStyle name="Normal 10 2 7 4" xfId="9835"/>
    <cellStyle name="Normal 10 2 7 4 2" xfId="9836"/>
    <cellStyle name="Normal 10 2 7 5" xfId="9837"/>
    <cellStyle name="Normal 10 2 7 6" xfId="9838"/>
    <cellStyle name="Normal 10 2 8" xfId="9839"/>
    <cellStyle name="Normal 10 2 8 2" xfId="9840"/>
    <cellStyle name="Normal 10 2 8 2 2" xfId="9841"/>
    <cellStyle name="Normal 10 2 8 3" xfId="9842"/>
    <cellStyle name="Normal 10 2 8 3 2" xfId="9843"/>
    <cellStyle name="Normal 10 2 8 4" xfId="9844"/>
    <cellStyle name="Normal 10 2 8 5" xfId="9845"/>
    <cellStyle name="Normal 10 2 9" xfId="9846"/>
    <cellStyle name="Normal 10 2 9 2" xfId="9847"/>
    <cellStyle name="Normal 10 3" xfId="228"/>
    <cellStyle name="Normal 10 3 10" xfId="9848"/>
    <cellStyle name="Normal 10 3 10 2" xfId="9849"/>
    <cellStyle name="Normal 10 3 11" xfId="9850"/>
    <cellStyle name="Normal 10 3 11 2" xfId="9851"/>
    <cellStyle name="Normal 10 3 12" xfId="9852"/>
    <cellStyle name="Normal 10 3 13" xfId="9853"/>
    <cellStyle name="Normal 10 3 14" xfId="9854"/>
    <cellStyle name="Normal 10 3 2" xfId="229"/>
    <cellStyle name="Normal 10 3 2 10" xfId="9855"/>
    <cellStyle name="Normal 10 3 2 11" xfId="9856"/>
    <cellStyle name="Normal 10 3 2 12" xfId="9857"/>
    <cellStyle name="Normal 10 3 2 2" xfId="230"/>
    <cellStyle name="Normal 10 3 2 2 2" xfId="9858"/>
    <cellStyle name="Normal 10 3 2 2 2 2" xfId="9859"/>
    <cellStyle name="Normal 10 3 2 2 3" xfId="9860"/>
    <cellStyle name="Normal 10 3 2 2 3 2" xfId="9861"/>
    <cellStyle name="Normal 10 3 2 2 4" xfId="9862"/>
    <cellStyle name="Normal 10 3 2 2 4 2" xfId="9863"/>
    <cellStyle name="Normal 10 3 2 2 5" xfId="9864"/>
    <cellStyle name="Normal 10 3 2 2 6" xfId="9865"/>
    <cellStyle name="Normal 10 3 2 2 7" xfId="9866"/>
    <cellStyle name="Normal 10 3 2 3" xfId="9867"/>
    <cellStyle name="Normal 10 3 2 3 2" xfId="9868"/>
    <cellStyle name="Normal 10 3 2 3 2 2" xfId="9869"/>
    <cellStyle name="Normal 10 3 2 3 3" xfId="9870"/>
    <cellStyle name="Normal 10 3 2 3 3 2" xfId="9871"/>
    <cellStyle name="Normal 10 3 2 3 4" xfId="9872"/>
    <cellStyle name="Normal 10 3 2 3 4 2" xfId="9873"/>
    <cellStyle name="Normal 10 3 2 3 5" xfId="9874"/>
    <cellStyle name="Normal 10 3 2 3 6" xfId="9875"/>
    <cellStyle name="Normal 10 3 2 4" xfId="9876"/>
    <cellStyle name="Normal 10 3 2 4 2" xfId="9877"/>
    <cellStyle name="Normal 10 3 2 4 2 2" xfId="9878"/>
    <cellStyle name="Normal 10 3 2 4 3" xfId="9879"/>
    <cellStyle name="Normal 10 3 2 4 3 2" xfId="9880"/>
    <cellStyle name="Normal 10 3 2 4 4" xfId="9881"/>
    <cellStyle name="Normal 10 3 2 4 4 2" xfId="9882"/>
    <cellStyle name="Normal 10 3 2 4 5" xfId="9883"/>
    <cellStyle name="Normal 10 3 2 4 6" xfId="9884"/>
    <cellStyle name="Normal 10 3 2 5" xfId="9885"/>
    <cellStyle name="Normal 10 3 2 5 2" xfId="9886"/>
    <cellStyle name="Normal 10 3 2 5 2 2" xfId="9887"/>
    <cellStyle name="Normal 10 3 2 5 3" xfId="9888"/>
    <cellStyle name="Normal 10 3 2 5 3 2" xfId="9889"/>
    <cellStyle name="Normal 10 3 2 5 4" xfId="9890"/>
    <cellStyle name="Normal 10 3 2 5 4 2" xfId="9891"/>
    <cellStyle name="Normal 10 3 2 5 5" xfId="9892"/>
    <cellStyle name="Normal 10 3 2 5 6" xfId="9893"/>
    <cellStyle name="Normal 10 3 2 6" xfId="9894"/>
    <cellStyle name="Normal 10 3 2 6 2" xfId="9895"/>
    <cellStyle name="Normal 10 3 2 6 2 2" xfId="9896"/>
    <cellStyle name="Normal 10 3 2 6 3" xfId="9897"/>
    <cellStyle name="Normal 10 3 2 6 3 2" xfId="9898"/>
    <cellStyle name="Normal 10 3 2 6 4" xfId="9899"/>
    <cellStyle name="Normal 10 3 2 6 5" xfId="9900"/>
    <cellStyle name="Normal 10 3 2 7" xfId="9901"/>
    <cellStyle name="Normal 10 3 2 7 2" xfId="9902"/>
    <cellStyle name="Normal 10 3 2 8" xfId="9903"/>
    <cellStyle name="Normal 10 3 2 8 2" xfId="9904"/>
    <cellStyle name="Normal 10 3 2 9" xfId="9905"/>
    <cellStyle name="Normal 10 3 2 9 2" xfId="9906"/>
    <cellStyle name="Normal 10 3 3" xfId="231"/>
    <cellStyle name="Normal 10 3 3 10" xfId="9907"/>
    <cellStyle name="Normal 10 3 3 11" xfId="9908"/>
    <cellStyle name="Normal 10 3 3 2" xfId="9909"/>
    <cellStyle name="Normal 10 3 3 2 2" xfId="9910"/>
    <cellStyle name="Normal 10 3 3 2 2 2" xfId="9911"/>
    <cellStyle name="Normal 10 3 3 2 3" xfId="9912"/>
    <cellStyle name="Normal 10 3 3 2 3 2" xfId="9913"/>
    <cellStyle name="Normal 10 3 3 2 4" xfId="9914"/>
    <cellStyle name="Normal 10 3 3 2 4 2" xfId="9915"/>
    <cellStyle name="Normal 10 3 3 2 5" xfId="9916"/>
    <cellStyle name="Normal 10 3 3 2 6" xfId="9917"/>
    <cellStyle name="Normal 10 3 3 3" xfId="9918"/>
    <cellStyle name="Normal 10 3 3 3 2" xfId="9919"/>
    <cellStyle name="Normal 10 3 3 3 2 2" xfId="9920"/>
    <cellStyle name="Normal 10 3 3 3 3" xfId="9921"/>
    <cellStyle name="Normal 10 3 3 3 3 2" xfId="9922"/>
    <cellStyle name="Normal 10 3 3 3 4" xfId="9923"/>
    <cellStyle name="Normal 10 3 3 3 4 2" xfId="9924"/>
    <cellStyle name="Normal 10 3 3 3 5" xfId="9925"/>
    <cellStyle name="Normal 10 3 3 3 6" xfId="9926"/>
    <cellStyle name="Normal 10 3 3 4" xfId="9927"/>
    <cellStyle name="Normal 10 3 3 4 2" xfId="9928"/>
    <cellStyle name="Normal 10 3 3 4 2 2" xfId="9929"/>
    <cellStyle name="Normal 10 3 3 4 3" xfId="9930"/>
    <cellStyle name="Normal 10 3 3 4 3 2" xfId="9931"/>
    <cellStyle name="Normal 10 3 3 4 4" xfId="9932"/>
    <cellStyle name="Normal 10 3 3 4 4 2" xfId="9933"/>
    <cellStyle name="Normal 10 3 3 4 5" xfId="9934"/>
    <cellStyle name="Normal 10 3 3 4 6" xfId="9935"/>
    <cellStyle name="Normal 10 3 3 5" xfId="9936"/>
    <cellStyle name="Normal 10 3 3 5 2" xfId="9937"/>
    <cellStyle name="Normal 10 3 3 5 2 2" xfId="9938"/>
    <cellStyle name="Normal 10 3 3 5 3" xfId="9939"/>
    <cellStyle name="Normal 10 3 3 5 3 2" xfId="9940"/>
    <cellStyle name="Normal 10 3 3 5 4" xfId="9941"/>
    <cellStyle name="Normal 10 3 3 5 5" xfId="9942"/>
    <cellStyle name="Normal 10 3 3 6" xfId="9943"/>
    <cellStyle name="Normal 10 3 3 6 2" xfId="9944"/>
    <cellStyle name="Normal 10 3 3 7" xfId="9945"/>
    <cellStyle name="Normal 10 3 3 7 2" xfId="9946"/>
    <cellStyle name="Normal 10 3 3 8" xfId="9947"/>
    <cellStyle name="Normal 10 3 3 8 2" xfId="9948"/>
    <cellStyle name="Normal 10 3 3 9" xfId="9949"/>
    <cellStyle name="Normal 10 3 4" xfId="9950"/>
    <cellStyle name="Normal 10 3 4 10" xfId="9951"/>
    <cellStyle name="Normal 10 3 4 11" xfId="9952"/>
    <cellStyle name="Normal 10 3 4 2" xfId="9953"/>
    <cellStyle name="Normal 10 3 4 2 2" xfId="9954"/>
    <cellStyle name="Normal 10 3 4 2 2 2" xfId="9955"/>
    <cellStyle name="Normal 10 3 4 2 3" xfId="9956"/>
    <cellStyle name="Normal 10 3 4 2 3 2" xfId="9957"/>
    <cellStyle name="Normal 10 3 4 2 4" xfId="9958"/>
    <cellStyle name="Normal 10 3 4 2 4 2" xfId="9959"/>
    <cellStyle name="Normal 10 3 4 2 5" xfId="9960"/>
    <cellStyle name="Normal 10 3 4 2 6" xfId="9961"/>
    <cellStyle name="Normal 10 3 4 3" xfId="9962"/>
    <cellStyle name="Normal 10 3 4 3 2" xfId="9963"/>
    <cellStyle name="Normal 10 3 4 3 2 2" xfId="9964"/>
    <cellStyle name="Normal 10 3 4 3 3" xfId="9965"/>
    <cellStyle name="Normal 10 3 4 3 3 2" xfId="9966"/>
    <cellStyle name="Normal 10 3 4 3 4" xfId="9967"/>
    <cellStyle name="Normal 10 3 4 3 4 2" xfId="9968"/>
    <cellStyle name="Normal 10 3 4 3 5" xfId="9969"/>
    <cellStyle name="Normal 10 3 4 3 6" xfId="9970"/>
    <cellStyle name="Normal 10 3 4 4" xfId="9971"/>
    <cellStyle name="Normal 10 3 4 4 2" xfId="9972"/>
    <cellStyle name="Normal 10 3 4 4 2 2" xfId="9973"/>
    <cellStyle name="Normal 10 3 4 4 3" xfId="9974"/>
    <cellStyle name="Normal 10 3 4 4 3 2" xfId="9975"/>
    <cellStyle name="Normal 10 3 4 4 4" xfId="9976"/>
    <cellStyle name="Normal 10 3 4 4 4 2" xfId="9977"/>
    <cellStyle name="Normal 10 3 4 4 5" xfId="9978"/>
    <cellStyle name="Normal 10 3 4 4 6" xfId="9979"/>
    <cellStyle name="Normal 10 3 4 5" xfId="9980"/>
    <cellStyle name="Normal 10 3 4 5 2" xfId="9981"/>
    <cellStyle name="Normal 10 3 4 5 2 2" xfId="9982"/>
    <cellStyle name="Normal 10 3 4 5 3" xfId="9983"/>
    <cellStyle name="Normal 10 3 4 5 3 2" xfId="9984"/>
    <cellStyle name="Normal 10 3 4 5 4" xfId="9985"/>
    <cellStyle name="Normal 10 3 4 5 5" xfId="9986"/>
    <cellStyle name="Normal 10 3 4 6" xfId="9987"/>
    <cellStyle name="Normal 10 3 4 6 2" xfId="9988"/>
    <cellStyle name="Normal 10 3 4 7" xfId="9989"/>
    <cellStyle name="Normal 10 3 4 7 2" xfId="9990"/>
    <cellStyle name="Normal 10 3 4 8" xfId="9991"/>
    <cellStyle name="Normal 10 3 4 8 2" xfId="9992"/>
    <cellStyle name="Normal 10 3 4 9" xfId="9993"/>
    <cellStyle name="Normal 10 3 5" xfId="9994"/>
    <cellStyle name="Normal 10 3 5 2" xfId="9995"/>
    <cellStyle name="Normal 10 3 5 2 2" xfId="9996"/>
    <cellStyle name="Normal 10 3 5 3" xfId="9997"/>
    <cellStyle name="Normal 10 3 5 3 2" xfId="9998"/>
    <cellStyle name="Normal 10 3 5 4" xfId="9999"/>
    <cellStyle name="Normal 10 3 5 4 2" xfId="10000"/>
    <cellStyle name="Normal 10 3 5 5" xfId="10001"/>
    <cellStyle name="Normal 10 3 5 6" xfId="10002"/>
    <cellStyle name="Normal 10 3 6" xfId="10003"/>
    <cellStyle name="Normal 10 3 6 2" xfId="10004"/>
    <cellStyle name="Normal 10 3 6 2 2" xfId="10005"/>
    <cellStyle name="Normal 10 3 6 3" xfId="10006"/>
    <cellStyle name="Normal 10 3 6 3 2" xfId="10007"/>
    <cellStyle name="Normal 10 3 6 4" xfId="10008"/>
    <cellStyle name="Normal 10 3 6 4 2" xfId="10009"/>
    <cellStyle name="Normal 10 3 6 5" xfId="10010"/>
    <cellStyle name="Normal 10 3 6 6" xfId="10011"/>
    <cellStyle name="Normal 10 3 7" xfId="10012"/>
    <cellStyle name="Normal 10 3 7 2" xfId="10013"/>
    <cellStyle name="Normal 10 3 7 2 2" xfId="10014"/>
    <cellStyle name="Normal 10 3 7 3" xfId="10015"/>
    <cellStyle name="Normal 10 3 7 3 2" xfId="10016"/>
    <cellStyle name="Normal 10 3 7 4" xfId="10017"/>
    <cellStyle name="Normal 10 3 7 4 2" xfId="10018"/>
    <cellStyle name="Normal 10 3 7 5" xfId="10019"/>
    <cellStyle name="Normal 10 3 7 6" xfId="10020"/>
    <cellStyle name="Normal 10 3 8" xfId="10021"/>
    <cellStyle name="Normal 10 3 8 2" xfId="10022"/>
    <cellStyle name="Normal 10 3 8 2 2" xfId="10023"/>
    <cellStyle name="Normal 10 3 8 3" xfId="10024"/>
    <cellStyle name="Normal 10 3 8 3 2" xfId="10025"/>
    <cellStyle name="Normal 10 3 8 4" xfId="10026"/>
    <cellStyle name="Normal 10 3 8 5" xfId="10027"/>
    <cellStyle name="Normal 10 3 9" xfId="10028"/>
    <cellStyle name="Normal 10 3 9 2" xfId="10029"/>
    <cellStyle name="Normal 10 4" xfId="232"/>
    <cellStyle name="Normal 10 4 10" xfId="10030"/>
    <cellStyle name="Normal 10 4 10 2" xfId="10031"/>
    <cellStyle name="Normal 10 4 11" xfId="10032"/>
    <cellStyle name="Normal 10 4 12" xfId="10033"/>
    <cellStyle name="Normal 10 4 13" xfId="10034"/>
    <cellStyle name="Normal 10 4 2" xfId="233"/>
    <cellStyle name="Normal 10 4 2 10" xfId="10035"/>
    <cellStyle name="Normal 10 4 2 11" xfId="10036"/>
    <cellStyle name="Normal 10 4 2 2" xfId="10037"/>
    <cellStyle name="Normal 10 4 2 2 2" xfId="10038"/>
    <cellStyle name="Normal 10 4 2 2 2 2" xfId="10039"/>
    <cellStyle name="Normal 10 4 2 2 3" xfId="10040"/>
    <cellStyle name="Normal 10 4 2 2 3 2" xfId="10041"/>
    <cellStyle name="Normal 10 4 2 2 4" xfId="10042"/>
    <cellStyle name="Normal 10 4 2 2 4 2" xfId="10043"/>
    <cellStyle name="Normal 10 4 2 2 5" xfId="10044"/>
    <cellStyle name="Normal 10 4 2 2 6" xfId="10045"/>
    <cellStyle name="Normal 10 4 2 2 7" xfId="10046"/>
    <cellStyle name="Normal 10 4 2 3" xfId="10047"/>
    <cellStyle name="Normal 10 4 2 3 2" xfId="10048"/>
    <cellStyle name="Normal 10 4 2 3 2 2" xfId="10049"/>
    <cellStyle name="Normal 10 4 2 3 3" xfId="10050"/>
    <cellStyle name="Normal 10 4 2 3 3 2" xfId="10051"/>
    <cellStyle name="Normal 10 4 2 3 4" xfId="10052"/>
    <cellStyle name="Normal 10 4 2 3 4 2" xfId="10053"/>
    <cellStyle name="Normal 10 4 2 3 5" xfId="10054"/>
    <cellStyle name="Normal 10 4 2 3 6" xfId="10055"/>
    <cellStyle name="Normal 10 4 2 4" xfId="10056"/>
    <cellStyle name="Normal 10 4 2 4 2" xfId="10057"/>
    <cellStyle name="Normal 10 4 2 4 2 2" xfId="10058"/>
    <cellStyle name="Normal 10 4 2 4 3" xfId="10059"/>
    <cellStyle name="Normal 10 4 2 4 3 2" xfId="10060"/>
    <cellStyle name="Normal 10 4 2 4 4" xfId="10061"/>
    <cellStyle name="Normal 10 4 2 4 4 2" xfId="10062"/>
    <cellStyle name="Normal 10 4 2 4 5" xfId="10063"/>
    <cellStyle name="Normal 10 4 2 4 6" xfId="10064"/>
    <cellStyle name="Normal 10 4 2 5" xfId="10065"/>
    <cellStyle name="Normal 10 4 2 5 2" xfId="10066"/>
    <cellStyle name="Normal 10 4 2 5 2 2" xfId="10067"/>
    <cellStyle name="Normal 10 4 2 5 3" xfId="10068"/>
    <cellStyle name="Normal 10 4 2 5 3 2" xfId="10069"/>
    <cellStyle name="Normal 10 4 2 5 4" xfId="10070"/>
    <cellStyle name="Normal 10 4 2 5 5" xfId="10071"/>
    <cellStyle name="Normal 10 4 2 6" xfId="10072"/>
    <cellStyle name="Normal 10 4 2 6 2" xfId="10073"/>
    <cellStyle name="Normal 10 4 2 7" xfId="10074"/>
    <cellStyle name="Normal 10 4 2 7 2" xfId="10075"/>
    <cellStyle name="Normal 10 4 2 8" xfId="10076"/>
    <cellStyle name="Normal 10 4 2 8 2" xfId="10077"/>
    <cellStyle name="Normal 10 4 2 9" xfId="10078"/>
    <cellStyle name="Normal 10 4 3" xfId="10079"/>
    <cellStyle name="Normal 10 4 3 10" xfId="10080"/>
    <cellStyle name="Normal 10 4 3 11" xfId="10081"/>
    <cellStyle name="Normal 10 4 3 2" xfId="10082"/>
    <cellStyle name="Normal 10 4 3 2 2" xfId="10083"/>
    <cellStyle name="Normal 10 4 3 2 2 2" xfId="10084"/>
    <cellStyle name="Normal 10 4 3 2 3" xfId="10085"/>
    <cellStyle name="Normal 10 4 3 2 3 2" xfId="10086"/>
    <cellStyle name="Normal 10 4 3 2 4" xfId="10087"/>
    <cellStyle name="Normal 10 4 3 2 4 2" xfId="10088"/>
    <cellStyle name="Normal 10 4 3 2 5" xfId="10089"/>
    <cellStyle name="Normal 10 4 3 2 6" xfId="10090"/>
    <cellStyle name="Normal 10 4 3 3" xfId="10091"/>
    <cellStyle name="Normal 10 4 3 3 2" xfId="10092"/>
    <cellStyle name="Normal 10 4 3 3 2 2" xfId="10093"/>
    <cellStyle name="Normal 10 4 3 3 3" xfId="10094"/>
    <cellStyle name="Normal 10 4 3 3 3 2" xfId="10095"/>
    <cellStyle name="Normal 10 4 3 3 4" xfId="10096"/>
    <cellStyle name="Normal 10 4 3 3 4 2" xfId="10097"/>
    <cellStyle name="Normal 10 4 3 3 5" xfId="10098"/>
    <cellStyle name="Normal 10 4 3 3 6" xfId="10099"/>
    <cellStyle name="Normal 10 4 3 4" xfId="10100"/>
    <cellStyle name="Normal 10 4 3 4 2" xfId="10101"/>
    <cellStyle name="Normal 10 4 3 4 2 2" xfId="10102"/>
    <cellStyle name="Normal 10 4 3 4 3" xfId="10103"/>
    <cellStyle name="Normal 10 4 3 4 3 2" xfId="10104"/>
    <cellStyle name="Normal 10 4 3 4 4" xfId="10105"/>
    <cellStyle name="Normal 10 4 3 4 4 2" xfId="10106"/>
    <cellStyle name="Normal 10 4 3 4 5" xfId="10107"/>
    <cellStyle name="Normal 10 4 3 4 6" xfId="10108"/>
    <cellStyle name="Normal 10 4 3 5" xfId="10109"/>
    <cellStyle name="Normal 10 4 3 5 2" xfId="10110"/>
    <cellStyle name="Normal 10 4 3 5 2 2" xfId="10111"/>
    <cellStyle name="Normal 10 4 3 5 3" xfId="10112"/>
    <cellStyle name="Normal 10 4 3 5 3 2" xfId="10113"/>
    <cellStyle name="Normal 10 4 3 5 4" xfId="10114"/>
    <cellStyle name="Normal 10 4 3 5 5" xfId="10115"/>
    <cellStyle name="Normal 10 4 3 6" xfId="10116"/>
    <cellStyle name="Normal 10 4 3 6 2" xfId="10117"/>
    <cellStyle name="Normal 10 4 3 7" xfId="10118"/>
    <cellStyle name="Normal 10 4 3 7 2" xfId="10119"/>
    <cellStyle name="Normal 10 4 3 8" xfId="10120"/>
    <cellStyle name="Normal 10 4 3 8 2" xfId="10121"/>
    <cellStyle name="Normal 10 4 3 9" xfId="10122"/>
    <cellStyle name="Normal 10 4 4" xfId="10123"/>
    <cellStyle name="Normal 10 4 4 2" xfId="10124"/>
    <cellStyle name="Normal 10 4 4 2 2" xfId="10125"/>
    <cellStyle name="Normal 10 4 4 3" xfId="10126"/>
    <cellStyle name="Normal 10 4 4 3 2" xfId="10127"/>
    <cellStyle name="Normal 10 4 4 4" xfId="10128"/>
    <cellStyle name="Normal 10 4 4 4 2" xfId="10129"/>
    <cellStyle name="Normal 10 4 4 5" xfId="10130"/>
    <cellStyle name="Normal 10 4 4 6" xfId="10131"/>
    <cellStyle name="Normal 10 4 4 7" xfId="10132"/>
    <cellStyle name="Normal 10 4 5" xfId="10133"/>
    <cellStyle name="Normal 10 4 5 2" xfId="10134"/>
    <cellStyle name="Normal 10 4 5 2 2" xfId="10135"/>
    <cellStyle name="Normal 10 4 5 3" xfId="10136"/>
    <cellStyle name="Normal 10 4 5 3 2" xfId="10137"/>
    <cellStyle name="Normal 10 4 5 4" xfId="10138"/>
    <cellStyle name="Normal 10 4 5 4 2" xfId="10139"/>
    <cellStyle name="Normal 10 4 5 5" xfId="10140"/>
    <cellStyle name="Normal 10 4 5 6" xfId="10141"/>
    <cellStyle name="Normal 10 4 6" xfId="10142"/>
    <cellStyle name="Normal 10 4 6 2" xfId="10143"/>
    <cellStyle name="Normal 10 4 6 2 2" xfId="10144"/>
    <cellStyle name="Normal 10 4 6 3" xfId="10145"/>
    <cellStyle name="Normal 10 4 6 3 2" xfId="10146"/>
    <cellStyle name="Normal 10 4 6 4" xfId="10147"/>
    <cellStyle name="Normal 10 4 6 4 2" xfId="10148"/>
    <cellStyle name="Normal 10 4 6 5" xfId="10149"/>
    <cellStyle name="Normal 10 4 6 6" xfId="10150"/>
    <cellStyle name="Normal 10 4 7" xfId="10151"/>
    <cellStyle name="Normal 10 4 7 2" xfId="10152"/>
    <cellStyle name="Normal 10 4 7 2 2" xfId="10153"/>
    <cellStyle name="Normal 10 4 7 3" xfId="10154"/>
    <cellStyle name="Normal 10 4 7 3 2" xfId="10155"/>
    <cellStyle name="Normal 10 4 7 4" xfId="10156"/>
    <cellStyle name="Normal 10 4 7 5" xfId="10157"/>
    <cellStyle name="Normal 10 4 8" xfId="10158"/>
    <cellStyle name="Normal 10 4 8 2" xfId="10159"/>
    <cellStyle name="Normal 10 4 9" xfId="10160"/>
    <cellStyle name="Normal 10 4 9 2" xfId="10161"/>
    <cellStyle name="Normal 10 5" xfId="234"/>
    <cellStyle name="Normal 10 5 10" xfId="10162"/>
    <cellStyle name="Normal 10 5 11" xfId="10163"/>
    <cellStyle name="Normal 10 5 12" xfId="10164"/>
    <cellStyle name="Normal 10 5 2" xfId="10165"/>
    <cellStyle name="Normal 10 5 2 2" xfId="10166"/>
    <cellStyle name="Normal 10 5 2 2 2" xfId="10167"/>
    <cellStyle name="Normal 10 5 2 2 3" xfId="10168"/>
    <cellStyle name="Normal 10 5 2 3" xfId="10169"/>
    <cellStyle name="Normal 10 5 2 3 2" xfId="10170"/>
    <cellStyle name="Normal 10 5 2 4" xfId="10171"/>
    <cellStyle name="Normal 10 5 2 4 2" xfId="10172"/>
    <cellStyle name="Normal 10 5 2 5" xfId="10173"/>
    <cellStyle name="Normal 10 5 2 6" xfId="10174"/>
    <cellStyle name="Normal 10 5 2 7" xfId="10175"/>
    <cellStyle name="Normal 10 5 3" xfId="10176"/>
    <cellStyle name="Normal 10 5 3 2" xfId="10177"/>
    <cellStyle name="Normal 10 5 3 2 2" xfId="10178"/>
    <cellStyle name="Normal 10 5 3 3" xfId="10179"/>
    <cellStyle name="Normal 10 5 3 3 2" xfId="10180"/>
    <cellStyle name="Normal 10 5 3 4" xfId="10181"/>
    <cellStyle name="Normal 10 5 3 4 2" xfId="10182"/>
    <cellStyle name="Normal 10 5 3 5" xfId="10183"/>
    <cellStyle name="Normal 10 5 3 6" xfId="10184"/>
    <cellStyle name="Normal 10 5 3 7" xfId="10185"/>
    <cellStyle name="Normal 10 5 4" xfId="10186"/>
    <cellStyle name="Normal 10 5 4 2" xfId="10187"/>
    <cellStyle name="Normal 10 5 4 2 2" xfId="10188"/>
    <cellStyle name="Normal 10 5 4 3" xfId="10189"/>
    <cellStyle name="Normal 10 5 4 3 2" xfId="10190"/>
    <cellStyle name="Normal 10 5 4 4" xfId="10191"/>
    <cellStyle name="Normal 10 5 4 4 2" xfId="10192"/>
    <cellStyle name="Normal 10 5 4 5" xfId="10193"/>
    <cellStyle name="Normal 10 5 4 6" xfId="10194"/>
    <cellStyle name="Normal 10 5 4 7" xfId="10195"/>
    <cellStyle name="Normal 10 5 5" xfId="10196"/>
    <cellStyle name="Normal 10 5 5 2" xfId="10197"/>
    <cellStyle name="Normal 10 5 5 2 2" xfId="10198"/>
    <cellStyle name="Normal 10 5 5 3" xfId="10199"/>
    <cellStyle name="Normal 10 5 5 3 2" xfId="10200"/>
    <cellStyle name="Normal 10 5 5 4" xfId="10201"/>
    <cellStyle name="Normal 10 5 5 4 2" xfId="10202"/>
    <cellStyle name="Normal 10 5 5 5" xfId="10203"/>
    <cellStyle name="Normal 10 5 5 6" xfId="10204"/>
    <cellStyle name="Normal 10 5 6" xfId="10205"/>
    <cellStyle name="Normal 10 5 6 2" xfId="10206"/>
    <cellStyle name="Normal 10 5 6 2 2" xfId="10207"/>
    <cellStyle name="Normal 10 5 6 3" xfId="10208"/>
    <cellStyle name="Normal 10 5 6 3 2" xfId="10209"/>
    <cellStyle name="Normal 10 5 6 4" xfId="10210"/>
    <cellStyle name="Normal 10 5 6 5" xfId="10211"/>
    <cellStyle name="Normal 10 5 7" xfId="10212"/>
    <cellStyle name="Normal 10 5 7 2" xfId="10213"/>
    <cellStyle name="Normal 10 5 8" xfId="10214"/>
    <cellStyle name="Normal 10 5 8 2" xfId="10215"/>
    <cellStyle name="Normal 10 5 9" xfId="10216"/>
    <cellStyle name="Normal 10 5 9 2" xfId="10217"/>
    <cellStyle name="Normal 10 6" xfId="10218"/>
    <cellStyle name="Normal 10 6 10" xfId="10219"/>
    <cellStyle name="Normal 10 6 11" xfId="10220"/>
    <cellStyle name="Normal 10 6 2" xfId="10221"/>
    <cellStyle name="Normal 10 6 2 2" xfId="10222"/>
    <cellStyle name="Normal 10 6 2 2 2" xfId="10223"/>
    <cellStyle name="Normal 10 6 2 3" xfId="10224"/>
    <cellStyle name="Normal 10 6 2 3 2" xfId="10225"/>
    <cellStyle name="Normal 10 6 2 4" xfId="10226"/>
    <cellStyle name="Normal 10 6 2 4 2" xfId="10227"/>
    <cellStyle name="Normal 10 6 2 5" xfId="10228"/>
    <cellStyle name="Normal 10 6 2 6" xfId="10229"/>
    <cellStyle name="Normal 10 6 2 7" xfId="10230"/>
    <cellStyle name="Normal 10 6 3" xfId="10231"/>
    <cellStyle name="Normal 10 6 3 2" xfId="10232"/>
    <cellStyle name="Normal 10 6 3 2 2" xfId="10233"/>
    <cellStyle name="Normal 10 6 3 3" xfId="10234"/>
    <cellStyle name="Normal 10 6 3 3 2" xfId="10235"/>
    <cellStyle name="Normal 10 6 3 4" xfId="10236"/>
    <cellStyle name="Normal 10 6 3 4 2" xfId="10237"/>
    <cellStyle name="Normal 10 6 3 5" xfId="10238"/>
    <cellStyle name="Normal 10 6 3 6" xfId="10239"/>
    <cellStyle name="Normal 10 6 4" xfId="10240"/>
    <cellStyle name="Normal 10 6 4 2" xfId="10241"/>
    <cellStyle name="Normal 10 6 4 2 2" xfId="10242"/>
    <cellStyle name="Normal 10 6 4 3" xfId="10243"/>
    <cellStyle name="Normal 10 6 4 3 2" xfId="10244"/>
    <cellStyle name="Normal 10 6 4 4" xfId="10245"/>
    <cellStyle name="Normal 10 6 4 4 2" xfId="10246"/>
    <cellStyle name="Normal 10 6 4 5" xfId="10247"/>
    <cellStyle name="Normal 10 6 4 6" xfId="10248"/>
    <cellStyle name="Normal 10 6 5" xfId="10249"/>
    <cellStyle name="Normal 10 6 5 2" xfId="10250"/>
    <cellStyle name="Normal 10 6 5 2 2" xfId="10251"/>
    <cellStyle name="Normal 10 6 5 3" xfId="10252"/>
    <cellStyle name="Normal 10 6 5 3 2" xfId="10253"/>
    <cellStyle name="Normal 10 6 5 4" xfId="10254"/>
    <cellStyle name="Normal 10 6 5 5" xfId="10255"/>
    <cellStyle name="Normal 10 6 6" xfId="10256"/>
    <cellStyle name="Normal 10 6 6 2" xfId="10257"/>
    <cellStyle name="Normal 10 6 7" xfId="10258"/>
    <cellStyle name="Normal 10 6 7 2" xfId="10259"/>
    <cellStyle name="Normal 10 6 8" xfId="10260"/>
    <cellStyle name="Normal 10 6 8 2" xfId="10261"/>
    <cellStyle name="Normal 10 6 9" xfId="10262"/>
    <cellStyle name="Normal 10 7" xfId="10263"/>
    <cellStyle name="Normal 10 7 10" xfId="10264"/>
    <cellStyle name="Normal 10 7 11" xfId="10265"/>
    <cellStyle name="Normal 10 7 2" xfId="10266"/>
    <cellStyle name="Normal 10 7 2 2" xfId="10267"/>
    <cellStyle name="Normal 10 7 2 2 2" xfId="10268"/>
    <cellStyle name="Normal 10 7 2 3" xfId="10269"/>
    <cellStyle name="Normal 10 7 2 3 2" xfId="10270"/>
    <cellStyle name="Normal 10 7 2 4" xfId="10271"/>
    <cellStyle name="Normal 10 7 2 4 2" xfId="10272"/>
    <cellStyle name="Normal 10 7 2 5" xfId="10273"/>
    <cellStyle name="Normal 10 7 2 6" xfId="10274"/>
    <cellStyle name="Normal 10 7 3" xfId="10275"/>
    <cellStyle name="Normal 10 7 3 2" xfId="10276"/>
    <cellStyle name="Normal 10 7 3 2 2" xfId="10277"/>
    <cellStyle name="Normal 10 7 3 3" xfId="10278"/>
    <cellStyle name="Normal 10 7 3 3 2" xfId="10279"/>
    <cellStyle name="Normal 10 7 3 4" xfId="10280"/>
    <cellStyle name="Normal 10 7 3 4 2" xfId="10281"/>
    <cellStyle name="Normal 10 7 3 5" xfId="10282"/>
    <cellStyle name="Normal 10 7 3 6" xfId="10283"/>
    <cellStyle name="Normal 10 7 4" xfId="10284"/>
    <cellStyle name="Normal 10 7 4 2" xfId="10285"/>
    <cellStyle name="Normal 10 7 4 2 2" xfId="10286"/>
    <cellStyle name="Normal 10 7 4 3" xfId="10287"/>
    <cellStyle name="Normal 10 7 4 3 2" xfId="10288"/>
    <cellStyle name="Normal 10 7 4 4" xfId="10289"/>
    <cellStyle name="Normal 10 7 4 4 2" xfId="10290"/>
    <cellStyle name="Normal 10 7 4 5" xfId="10291"/>
    <cellStyle name="Normal 10 7 4 6" xfId="10292"/>
    <cellStyle name="Normal 10 7 5" xfId="10293"/>
    <cellStyle name="Normal 10 7 5 2" xfId="10294"/>
    <cellStyle name="Normal 10 7 5 2 2" xfId="10295"/>
    <cellStyle name="Normal 10 7 5 3" xfId="10296"/>
    <cellStyle name="Normal 10 7 5 3 2" xfId="10297"/>
    <cellStyle name="Normal 10 7 5 4" xfId="10298"/>
    <cellStyle name="Normal 10 7 5 5" xfId="10299"/>
    <cellStyle name="Normal 10 7 6" xfId="10300"/>
    <cellStyle name="Normal 10 7 6 2" xfId="10301"/>
    <cellStyle name="Normal 10 7 7" xfId="10302"/>
    <cellStyle name="Normal 10 7 7 2" xfId="10303"/>
    <cellStyle name="Normal 10 7 8" xfId="10304"/>
    <cellStyle name="Normal 10 7 8 2" xfId="10305"/>
    <cellStyle name="Normal 10 7 9" xfId="10306"/>
    <cellStyle name="Normal 10 8" xfId="10307"/>
    <cellStyle name="Normal 10 8 2" xfId="10308"/>
    <cellStyle name="Normal 10 8 2 2" xfId="10309"/>
    <cellStyle name="Normal 10 8 3" xfId="10310"/>
    <cellStyle name="Normal 10 8 3 2" xfId="10311"/>
    <cellStyle name="Normal 10 8 4" xfId="10312"/>
    <cellStyle name="Normal 10 8 4 2" xfId="10313"/>
    <cellStyle name="Normal 10 8 5" xfId="10314"/>
    <cellStyle name="Normal 10 8 6" xfId="10315"/>
    <cellStyle name="Normal 10 8 7" xfId="10316"/>
    <cellStyle name="Normal 10 9" xfId="10317"/>
    <cellStyle name="Normal 10 9 2" xfId="10318"/>
    <cellStyle name="Normal 10 9 2 2" xfId="10319"/>
    <cellStyle name="Normal 10 9 3" xfId="10320"/>
    <cellStyle name="Normal 10 9 3 2" xfId="10321"/>
    <cellStyle name="Normal 10 9 4" xfId="10322"/>
    <cellStyle name="Normal 10 9 4 2" xfId="10323"/>
    <cellStyle name="Normal 10 9 5" xfId="10324"/>
    <cellStyle name="Normal 10 9 6" xfId="10325"/>
    <cellStyle name="Normal 100" xfId="10326"/>
    <cellStyle name="Normal 101" xfId="10327"/>
    <cellStyle name="Normal 102" xfId="10328"/>
    <cellStyle name="Normal 103" xfId="10329"/>
    <cellStyle name="Normal 104" xfId="10330"/>
    <cellStyle name="Normal 105" xfId="10331"/>
    <cellStyle name="Normal 106" xfId="10332"/>
    <cellStyle name="Normal 107" xfId="10333"/>
    <cellStyle name="Normal 108" xfId="10334"/>
    <cellStyle name="Normal 109" xfId="10335"/>
    <cellStyle name="Normal 11" xfId="235"/>
    <cellStyle name="Normal 11 10" xfId="10336"/>
    <cellStyle name="Normal 11 10 2" xfId="10337"/>
    <cellStyle name="Normal 11 11" xfId="10338"/>
    <cellStyle name="Normal 11 12" xfId="10339"/>
    <cellStyle name="Normal 11 13" xfId="10340"/>
    <cellStyle name="Normal 11 2" xfId="236"/>
    <cellStyle name="Normal 11 2 10" xfId="10341"/>
    <cellStyle name="Normal 11 2 11" xfId="10342"/>
    <cellStyle name="Normal 11 2 2" xfId="237"/>
    <cellStyle name="Normal 11 2 2 2" xfId="10343"/>
    <cellStyle name="Normal 11 2 2 2 2" xfId="10344"/>
    <cellStyle name="Normal 11 2 2 2 2 2" xfId="10345"/>
    <cellStyle name="Normal 11 2 2 2 2 3" xfId="10346"/>
    <cellStyle name="Normal 11 2 2 2 3" xfId="10347"/>
    <cellStyle name="Normal 11 2 2 2 4" xfId="10348"/>
    <cellStyle name="Normal 11 2 2 2 5" xfId="10349"/>
    <cellStyle name="Normal 11 2 2 3" xfId="10350"/>
    <cellStyle name="Normal 11 2 2 3 2" xfId="10351"/>
    <cellStyle name="Normal 11 2 2 3 2 2" xfId="10352"/>
    <cellStyle name="Normal 11 2 2 3 3" xfId="10353"/>
    <cellStyle name="Normal 11 2 2 4" xfId="10354"/>
    <cellStyle name="Normal 11 2 2 4 2" xfId="10355"/>
    <cellStyle name="Normal 11 2 2 4 3" xfId="10356"/>
    <cellStyle name="Normal 11 2 2 5" xfId="10357"/>
    <cellStyle name="Normal 11 2 2 5 2" xfId="10358"/>
    <cellStyle name="Normal 11 2 2 6" xfId="10359"/>
    <cellStyle name="Normal 11 2 2 7" xfId="10360"/>
    <cellStyle name="Normal 11 2 3" xfId="238"/>
    <cellStyle name="Normal 11 2 3 2" xfId="239"/>
    <cellStyle name="Normal 11 2 3 2 2" xfId="10361"/>
    <cellStyle name="Normal 11 2 3 2 2 2" xfId="10362"/>
    <cellStyle name="Normal 11 2 3 2 3" xfId="10363"/>
    <cellStyle name="Normal 11 2 3 3" xfId="10364"/>
    <cellStyle name="Normal 11 2 3 3 2" xfId="10365"/>
    <cellStyle name="Normal 11 2 3 3 3" xfId="10366"/>
    <cellStyle name="Normal 11 2 3 4" xfId="10367"/>
    <cellStyle name="Normal 11 2 3 4 2" xfId="10368"/>
    <cellStyle name="Normal 11 2 3 4 3" xfId="10369"/>
    <cellStyle name="Normal 11 2 3 5" xfId="10370"/>
    <cellStyle name="Normal 11 2 3 6" xfId="10371"/>
    <cellStyle name="Normal 11 2 3 7" xfId="10372"/>
    <cellStyle name="Normal 11 2 4" xfId="240"/>
    <cellStyle name="Normal 11 2 4 2" xfId="10373"/>
    <cellStyle name="Normal 11 2 4 2 2" xfId="10374"/>
    <cellStyle name="Normal 11 2 4 2 2 2" xfId="10375"/>
    <cellStyle name="Normal 11 2 4 2 3" xfId="10376"/>
    <cellStyle name="Normal 11 2 4 3" xfId="10377"/>
    <cellStyle name="Normal 11 2 4 3 2" xfId="10378"/>
    <cellStyle name="Normal 11 2 4 3 3" xfId="10379"/>
    <cellStyle name="Normal 11 2 4 4" xfId="10380"/>
    <cellStyle name="Normal 11 2 4 4 2" xfId="10381"/>
    <cellStyle name="Normal 11 2 4 4 3" xfId="10382"/>
    <cellStyle name="Normal 11 2 4 5" xfId="10383"/>
    <cellStyle name="Normal 11 2 4 6" xfId="10384"/>
    <cellStyle name="Normal 11 2 4 7" xfId="10385"/>
    <cellStyle name="Normal 11 2 5" xfId="10386"/>
    <cellStyle name="Normal 11 2 5 2" xfId="10387"/>
    <cellStyle name="Normal 11 2 5 2 2" xfId="10388"/>
    <cellStyle name="Normal 11 2 5 2 2 2" xfId="10389"/>
    <cellStyle name="Normal 11 2 5 2 3" xfId="10390"/>
    <cellStyle name="Normal 11 2 5 3" xfId="10391"/>
    <cellStyle name="Normal 11 2 5 3 2" xfId="10392"/>
    <cellStyle name="Normal 11 2 5 3 3" xfId="10393"/>
    <cellStyle name="Normal 11 2 5 4" xfId="10394"/>
    <cellStyle name="Normal 11 2 5 4 2" xfId="10395"/>
    <cellStyle name="Normal 11 2 5 5" xfId="10396"/>
    <cellStyle name="Normal 11 2 5 6" xfId="10397"/>
    <cellStyle name="Normal 11 2 6" xfId="10398"/>
    <cellStyle name="Normal 11 2 6 2" xfId="10399"/>
    <cellStyle name="Normal 11 2 6 2 2" xfId="10400"/>
    <cellStyle name="Normal 11 2 6 3" xfId="10401"/>
    <cellStyle name="Normal 11 2 7" xfId="10402"/>
    <cellStyle name="Normal 11 2 7 2" xfId="10403"/>
    <cellStyle name="Normal 11 2 7 3" xfId="10404"/>
    <cellStyle name="Normal 11 2 8" xfId="10405"/>
    <cellStyle name="Normal 11 2 8 2" xfId="10406"/>
    <cellStyle name="Normal 11 2 8 3" xfId="10407"/>
    <cellStyle name="Normal 11 2 9" xfId="10408"/>
    <cellStyle name="Normal 11 3" xfId="241"/>
    <cellStyle name="Normal 11 3 10" xfId="10409"/>
    <cellStyle name="Normal 11 3 11" xfId="10410"/>
    <cellStyle name="Normal 11 3 2" xfId="242"/>
    <cellStyle name="Normal 11 3 2 2" xfId="243"/>
    <cellStyle name="Normal 11 3 2 2 2" xfId="10411"/>
    <cellStyle name="Normal 11 3 2 2 2 2" xfId="10412"/>
    <cellStyle name="Normal 11 3 2 2 3" xfId="10413"/>
    <cellStyle name="Normal 11 3 2 3" xfId="10414"/>
    <cellStyle name="Normal 11 3 2 3 2" xfId="10415"/>
    <cellStyle name="Normal 11 3 2 3 3" xfId="10416"/>
    <cellStyle name="Normal 11 3 2 4" xfId="10417"/>
    <cellStyle name="Normal 11 3 2 4 2" xfId="10418"/>
    <cellStyle name="Normal 11 3 2 4 3" xfId="10419"/>
    <cellStyle name="Normal 11 3 2 5" xfId="10420"/>
    <cellStyle name="Normal 11 3 2 6" xfId="10421"/>
    <cellStyle name="Normal 11 3 2 7" xfId="10422"/>
    <cellStyle name="Normal 11 3 3" xfId="244"/>
    <cellStyle name="Normal 11 3 3 2" xfId="10423"/>
    <cellStyle name="Normal 11 3 3 2 2" xfId="10424"/>
    <cellStyle name="Normal 11 3 3 2 3" xfId="10425"/>
    <cellStyle name="Normal 11 3 3 3" xfId="10426"/>
    <cellStyle name="Normal 11 3 3 3 2" xfId="10427"/>
    <cellStyle name="Normal 11 3 3 4" xfId="10428"/>
    <cellStyle name="Normal 11 3 3 4 2" xfId="10429"/>
    <cellStyle name="Normal 11 3 3 5" xfId="10430"/>
    <cellStyle name="Normal 11 3 3 6" xfId="10431"/>
    <cellStyle name="Normal 11 3 3 7" xfId="10432"/>
    <cellStyle name="Normal 11 3 4" xfId="10433"/>
    <cellStyle name="Normal 11 3 4 2" xfId="10434"/>
    <cellStyle name="Normal 11 3 4 2 2" xfId="10435"/>
    <cellStyle name="Normal 11 3 4 3" xfId="10436"/>
    <cellStyle name="Normal 11 3 4 3 2" xfId="10437"/>
    <cellStyle name="Normal 11 3 4 4" xfId="10438"/>
    <cellStyle name="Normal 11 3 4 4 2" xfId="10439"/>
    <cellStyle name="Normal 11 3 4 5" xfId="10440"/>
    <cellStyle name="Normal 11 3 4 6" xfId="10441"/>
    <cellStyle name="Normal 11 3 4 7" xfId="10442"/>
    <cellStyle name="Normal 11 3 5" xfId="10443"/>
    <cellStyle name="Normal 11 3 5 2" xfId="10444"/>
    <cellStyle name="Normal 11 3 5 2 2" xfId="10445"/>
    <cellStyle name="Normal 11 3 5 3" xfId="10446"/>
    <cellStyle name="Normal 11 3 5 3 2" xfId="10447"/>
    <cellStyle name="Normal 11 3 5 4" xfId="10448"/>
    <cellStyle name="Normal 11 3 5 5" xfId="10449"/>
    <cellStyle name="Normal 11 3 5 6" xfId="10450"/>
    <cellStyle name="Normal 11 3 6" xfId="10451"/>
    <cellStyle name="Normal 11 3 6 2" xfId="10452"/>
    <cellStyle name="Normal 11 3 7" xfId="10453"/>
    <cellStyle name="Normal 11 3 7 2" xfId="10454"/>
    <cellStyle name="Normal 11 3 8" xfId="10455"/>
    <cellStyle name="Normal 11 3 8 2" xfId="10456"/>
    <cellStyle name="Normal 11 3 9" xfId="10457"/>
    <cellStyle name="Normal 11 4" xfId="245"/>
    <cellStyle name="Normal 11 4 2" xfId="246"/>
    <cellStyle name="Normal 11 4 2 2" xfId="10458"/>
    <cellStyle name="Normal 11 4 2 2 2" xfId="10459"/>
    <cellStyle name="Normal 11 4 2 3" xfId="10460"/>
    <cellStyle name="Normal 11 4 3" xfId="10461"/>
    <cellStyle name="Normal 11 4 3 2" xfId="10462"/>
    <cellStyle name="Normal 11 4 3 3" xfId="10463"/>
    <cellStyle name="Normal 11 4 4" xfId="10464"/>
    <cellStyle name="Normal 11 4 4 2" xfId="10465"/>
    <cellStyle name="Normal 11 4 4 3" xfId="10466"/>
    <cellStyle name="Normal 11 4 5" xfId="10467"/>
    <cellStyle name="Normal 11 4 6" xfId="10468"/>
    <cellStyle name="Normal 11 4 7" xfId="10469"/>
    <cellStyle name="Normal 11 5" xfId="247"/>
    <cellStyle name="Normal 11 5 2" xfId="10470"/>
    <cellStyle name="Normal 11 5 2 2" xfId="10471"/>
    <cellStyle name="Normal 11 5 2 2 2" xfId="10472"/>
    <cellStyle name="Normal 11 5 2 3" xfId="10473"/>
    <cellStyle name="Normal 11 5 3" xfId="10474"/>
    <cellStyle name="Normal 11 5 3 2" xfId="10475"/>
    <cellStyle name="Normal 11 5 3 3" xfId="10476"/>
    <cellStyle name="Normal 11 5 4" xfId="10477"/>
    <cellStyle name="Normal 11 5 4 2" xfId="10478"/>
    <cellStyle name="Normal 11 5 4 3" xfId="10479"/>
    <cellStyle name="Normal 11 5 5" xfId="10480"/>
    <cellStyle name="Normal 11 5 6" xfId="10481"/>
    <cellStyle name="Normal 11 5 7" xfId="10482"/>
    <cellStyle name="Normal 11 6" xfId="10483"/>
    <cellStyle name="Normal 11 6 2" xfId="10484"/>
    <cellStyle name="Normal 11 6 2 2" xfId="10485"/>
    <cellStyle name="Normal 11 6 2 2 2" xfId="10486"/>
    <cellStyle name="Normal 11 6 2 3" xfId="10487"/>
    <cellStyle name="Normal 11 6 3" xfId="10488"/>
    <cellStyle name="Normal 11 6 3 2" xfId="10489"/>
    <cellStyle name="Normal 11 6 3 3" xfId="10490"/>
    <cellStyle name="Normal 11 6 4" xfId="10491"/>
    <cellStyle name="Normal 11 6 4 2" xfId="10492"/>
    <cellStyle name="Normal 11 6 4 3" xfId="10493"/>
    <cellStyle name="Normal 11 6 5" xfId="10494"/>
    <cellStyle name="Normal 11 6 6" xfId="10495"/>
    <cellStyle name="Normal 11 6 7" xfId="10496"/>
    <cellStyle name="Normal 11 7" xfId="10497"/>
    <cellStyle name="Normal 11 7 2" xfId="10498"/>
    <cellStyle name="Normal 11 7 2 2" xfId="10499"/>
    <cellStyle name="Normal 11 7 2 3" xfId="10500"/>
    <cellStyle name="Normal 11 7 3" xfId="10501"/>
    <cellStyle name="Normal 11 7 3 2" xfId="10502"/>
    <cellStyle name="Normal 11 7 4" xfId="10503"/>
    <cellStyle name="Normal 11 7 5" xfId="10504"/>
    <cellStyle name="Normal 11 7 6" xfId="10505"/>
    <cellStyle name="Normal 11 8" xfId="10506"/>
    <cellStyle name="Normal 11 8 2" xfId="10507"/>
    <cellStyle name="Normal 11 8 3" xfId="10508"/>
    <cellStyle name="Normal 11 9" xfId="10509"/>
    <cellStyle name="Normal 11 9 2" xfId="10510"/>
    <cellStyle name="Normal 11 9 3" xfId="10511"/>
    <cellStyle name="Normal 110" xfId="44023"/>
    <cellStyle name="Normal 111" xfId="44026"/>
    <cellStyle name="Normal 12" xfId="248"/>
    <cellStyle name="Normal 12 2" xfId="249"/>
    <cellStyle name="Normal 12 2 2" xfId="250"/>
    <cellStyle name="Normal 12 2 2 2" xfId="251"/>
    <cellStyle name="Normal 12 2 2 2 2" xfId="10512"/>
    <cellStyle name="Normal 12 2 2 3" xfId="10513"/>
    <cellStyle name="Normal 12 2 2 4" xfId="10514"/>
    <cellStyle name="Normal 12 2 2 5" xfId="10515"/>
    <cellStyle name="Normal 12 2 3" xfId="252"/>
    <cellStyle name="Normal 12 2 3 2" xfId="10516"/>
    <cellStyle name="Normal 12 2 3 3" xfId="10517"/>
    <cellStyle name="Normal 12 2 4" xfId="10518"/>
    <cellStyle name="Normal 12 2 5" xfId="10519"/>
    <cellStyle name="Normal 12 2 6" xfId="10520"/>
    <cellStyle name="Normal 12 3" xfId="253"/>
    <cellStyle name="Normal 12 3 2" xfId="254"/>
    <cellStyle name="Normal 12 3 2 2" xfId="255"/>
    <cellStyle name="Normal 12 3 2 3" xfId="10521"/>
    <cellStyle name="Normal 12 3 3" xfId="256"/>
    <cellStyle name="Normal 12 3 4" xfId="10522"/>
    <cellStyle name="Normal 12 3 5" xfId="10523"/>
    <cellStyle name="Normal 12 4" xfId="257"/>
    <cellStyle name="Normal 12 4 2" xfId="258"/>
    <cellStyle name="Normal 12 4 2 2" xfId="10524"/>
    <cellStyle name="Normal 12 4 3" xfId="10525"/>
    <cellStyle name="Normal 12 4 4" xfId="10526"/>
    <cellStyle name="Normal 12 4 5" xfId="10527"/>
    <cellStyle name="Normal 12 5" xfId="259"/>
    <cellStyle name="Normal 12 5 2" xfId="10528"/>
    <cellStyle name="Normal 12 5 2 2" xfId="10529"/>
    <cellStyle name="Normal 12 5 3" xfId="10530"/>
    <cellStyle name="Normal 12 5 4" xfId="10531"/>
    <cellStyle name="Normal 12 5 5" xfId="10532"/>
    <cellStyle name="Normal 12 6" xfId="10533"/>
    <cellStyle name="Normal 12 6 2" xfId="10534"/>
    <cellStyle name="Normal 12 6 3" xfId="10535"/>
    <cellStyle name="Normal 12 7" xfId="10536"/>
    <cellStyle name="Normal 12 8" xfId="10537"/>
    <cellStyle name="Normal 12 9" xfId="10538"/>
    <cellStyle name="Normal 13" xfId="260"/>
    <cellStyle name="Normal 13 2" xfId="261"/>
    <cellStyle name="Normal 13 2 2" xfId="262"/>
    <cellStyle name="Normal 13 2 2 2" xfId="263"/>
    <cellStyle name="Normal 13 2 3" xfId="264"/>
    <cellStyle name="Normal 13 2 3 2" xfId="10539"/>
    <cellStyle name="Normal 13 3" xfId="265"/>
    <cellStyle name="Normal 13 3 2" xfId="266"/>
    <cellStyle name="Normal 13 3 3" xfId="10540"/>
    <cellStyle name="Normal 13 4" xfId="267"/>
    <cellStyle name="Normal 13 5" xfId="10541"/>
    <cellStyle name="Normal 14" xfId="268"/>
    <cellStyle name="Normal 14 2" xfId="269"/>
    <cellStyle name="Normal 14 2 2" xfId="10542"/>
    <cellStyle name="Normal 14 2 3" xfId="10543"/>
    <cellStyle name="Normal 14 2 4" xfId="10544"/>
    <cellStyle name="Normal 14 2 4 2" xfId="10545"/>
    <cellStyle name="Normal 14 2 5" xfId="10546"/>
    <cellStyle name="Normal 14 2 6" xfId="10547"/>
    <cellStyle name="Normal 14 3" xfId="10548"/>
    <cellStyle name="Normal 14 4" xfId="10549"/>
    <cellStyle name="Normal 14 4 2" xfId="10550"/>
    <cellStyle name="Normal 14 4 2 2" xfId="10551"/>
    <cellStyle name="Normal 14 4 3" xfId="10552"/>
    <cellStyle name="Normal 14 4 4" xfId="10553"/>
    <cellStyle name="Normal 14 5" xfId="10554"/>
    <cellStyle name="Normal 14 5 2" xfId="10555"/>
    <cellStyle name="Normal 14 5 2 2" xfId="10556"/>
    <cellStyle name="Normal 14 5 3" xfId="10557"/>
    <cellStyle name="Normal 14 5 4" xfId="10558"/>
    <cellStyle name="Normal 14_KY NBV" xfId="10559"/>
    <cellStyle name="Normal 15" xfId="270"/>
    <cellStyle name="Normal 15 2" xfId="579"/>
    <cellStyle name="Normal 15 2 2" xfId="580"/>
    <cellStyle name="Normal 15 2 2 2" xfId="10560"/>
    <cellStyle name="Normal 15 2 2 2 2" xfId="10561"/>
    <cellStyle name="Normal 15 2 2 3" xfId="10562"/>
    <cellStyle name="Normal 15 2 2 4" xfId="10563"/>
    <cellStyle name="Normal 15 2 2 5" xfId="10564"/>
    <cellStyle name="Normal 15 2 3" xfId="10565"/>
    <cellStyle name="Normal 15 2 3 2" xfId="10566"/>
    <cellStyle name="Normal 15 2 4" xfId="10567"/>
    <cellStyle name="Normal 15 2 5" xfId="10568"/>
    <cellStyle name="Normal 15 2 6" xfId="10569"/>
    <cellStyle name="Normal 15 3" xfId="581"/>
    <cellStyle name="Normal 15 3 2" xfId="10570"/>
    <cellStyle name="Normal 15 3 2 2" xfId="10571"/>
    <cellStyle name="Normal 15 3 3" xfId="10572"/>
    <cellStyle name="Normal 15 3 4" xfId="10573"/>
    <cellStyle name="Normal 15 4" xfId="10574"/>
    <cellStyle name="Normal 15 4 2" xfId="10575"/>
    <cellStyle name="Normal 15 4 2 2" xfId="10576"/>
    <cellStyle name="Normal 15 4 3" xfId="10577"/>
    <cellStyle name="Normal 15 4 4" xfId="10578"/>
    <cellStyle name="Normal 15 5" xfId="10579"/>
    <cellStyle name="Normal 15 5 2" xfId="10580"/>
    <cellStyle name="Normal 15 5 2 2" xfId="10581"/>
    <cellStyle name="Normal 15 5 3" xfId="10582"/>
    <cellStyle name="Normal 15 5 4" xfId="10583"/>
    <cellStyle name="Normal 15 6" xfId="10584"/>
    <cellStyle name="Normal 15 6 2" xfId="10585"/>
    <cellStyle name="Normal 15 7" xfId="10586"/>
    <cellStyle name="Normal 15 8" xfId="10587"/>
    <cellStyle name="Normal 15 9" xfId="10588"/>
    <cellStyle name="Normal 15_KY NBV" xfId="10589"/>
    <cellStyle name="Normal 150" xfId="10590"/>
    <cellStyle name="Normal 16" xfId="271"/>
    <cellStyle name="Normal 16 2" xfId="272"/>
    <cellStyle name="Normal 16 2 2" xfId="273"/>
    <cellStyle name="Normal 16 2 2 2" xfId="10591"/>
    <cellStyle name="Normal 16 2 2 3" xfId="10592"/>
    <cellStyle name="Normal 16 2 3" xfId="10593"/>
    <cellStyle name="Normal 16 2 4" xfId="10594"/>
    <cellStyle name="Normal 16 2 5" xfId="10595"/>
    <cellStyle name="Normal 16 3" xfId="274"/>
    <cellStyle name="Normal 16 3 2" xfId="10596"/>
    <cellStyle name="Normal 16 3 2 2" xfId="10597"/>
    <cellStyle name="Normal 16 3 2 3" xfId="10598"/>
    <cellStyle name="Normal 16 3 3" xfId="10599"/>
    <cellStyle name="Normal 16 4" xfId="10600"/>
    <cellStyle name="Normal 16 4 2" xfId="10601"/>
    <cellStyle name="Normal 16 4 2 2" xfId="10602"/>
    <cellStyle name="Normal 16 4 3" xfId="10603"/>
    <cellStyle name="Normal 16 4 4" xfId="10604"/>
    <cellStyle name="Normal 16 5" xfId="10605"/>
    <cellStyle name="Normal 16 6" xfId="10606"/>
    <cellStyle name="Normal 16 7" xfId="10607"/>
    <cellStyle name="Normal 17" xfId="275"/>
    <cellStyle name="Normal 17 2" xfId="276"/>
    <cellStyle name="Normal 17 2 2" xfId="277"/>
    <cellStyle name="Normal 17 2 2 2" xfId="10608"/>
    <cellStyle name="Normal 17 2 2 3" xfId="10609"/>
    <cellStyle name="Normal 17 2 3" xfId="10610"/>
    <cellStyle name="Normal 17 2 4" xfId="10611"/>
    <cellStyle name="Normal 17 2 5" xfId="10612"/>
    <cellStyle name="Normal 17 2 6" xfId="10613"/>
    <cellStyle name="Normal 17 3" xfId="278"/>
    <cellStyle name="Normal 17 3 2" xfId="10614"/>
    <cellStyle name="Normal 17 4" xfId="10615"/>
    <cellStyle name="Normal 17 5" xfId="10616"/>
    <cellStyle name="Normal 17 6" xfId="10617"/>
    <cellStyle name="Normal 17 7" xfId="10618"/>
    <cellStyle name="Normal 17 8" xfId="10619"/>
    <cellStyle name="Normal 17 8 2" xfId="10620"/>
    <cellStyle name="Normal 17 9" xfId="10621"/>
    <cellStyle name="Normal 18" xfId="279"/>
    <cellStyle name="Normal 18 2" xfId="280"/>
    <cellStyle name="Normal 18 2 2" xfId="281"/>
    <cellStyle name="Normal 18 3" xfId="282"/>
    <cellStyle name="Normal 18 4" xfId="10622"/>
    <cellStyle name="Normal 18 4 2" xfId="10623"/>
    <cellStyle name="Normal 18 5" xfId="10624"/>
    <cellStyle name="Normal 19" xfId="283"/>
    <cellStyle name="Normal 19 2" xfId="284"/>
    <cellStyle name="Normal 19 2 2" xfId="285"/>
    <cellStyle name="Normal 19 3" xfId="286"/>
    <cellStyle name="Normal 2" xfId="1"/>
    <cellStyle name="Normal 2 10" xfId="10625"/>
    <cellStyle name="Normal 2 10 2" xfId="10626"/>
    <cellStyle name="Normal 2 11" xfId="10627"/>
    <cellStyle name="Normal 2 12" xfId="10628"/>
    <cellStyle name="Normal 2 12 2" xfId="10629"/>
    <cellStyle name="Normal 2 12 2 2" xfId="10630"/>
    <cellStyle name="Normal 2 12 2 2 2" xfId="10631"/>
    <cellStyle name="Normal 2 12 2 2 3" xfId="10632"/>
    <cellStyle name="Normal 2 12 2 3" xfId="10633"/>
    <cellStyle name="Normal 2 12 2 4" xfId="10634"/>
    <cellStyle name="Normal 2 12 3" xfId="10635"/>
    <cellStyle name="Normal 2 12 3 2" xfId="10636"/>
    <cellStyle name="Normal 2 12 3 3" xfId="10637"/>
    <cellStyle name="Normal 2 12 4" xfId="10638"/>
    <cellStyle name="Normal 2 12 4 2" xfId="10639"/>
    <cellStyle name="Normal 2 12 4 3" xfId="10640"/>
    <cellStyle name="Normal 2 12 5" xfId="10641"/>
    <cellStyle name="Normal 2 12 6" xfId="10642"/>
    <cellStyle name="Normal 2 2" xfId="287"/>
    <cellStyle name="Normal 2 2 2" xfId="288"/>
    <cellStyle name="Normal 2 2 2 10" xfId="10643"/>
    <cellStyle name="Normal 2 2 2 10 2" xfId="10644"/>
    <cellStyle name="Normal 2 2 2 10 2 2" xfId="10645"/>
    <cellStyle name="Normal 2 2 2 10 3" xfId="10646"/>
    <cellStyle name="Normal 2 2 2 10 3 2" xfId="10647"/>
    <cellStyle name="Normal 2 2 2 10 4" xfId="10648"/>
    <cellStyle name="Normal 2 2 2 10 4 2" xfId="10649"/>
    <cellStyle name="Normal 2 2 2 10 5" xfId="10650"/>
    <cellStyle name="Normal 2 2 2 10 6" xfId="10651"/>
    <cellStyle name="Normal 2 2 2 11" xfId="10652"/>
    <cellStyle name="Normal 2 2 2 11 2" xfId="10653"/>
    <cellStyle name="Normal 2 2 2 11 2 2" xfId="10654"/>
    <cellStyle name="Normal 2 2 2 11 3" xfId="10655"/>
    <cellStyle name="Normal 2 2 2 11 3 2" xfId="10656"/>
    <cellStyle name="Normal 2 2 2 11 4" xfId="10657"/>
    <cellStyle name="Normal 2 2 2 11 4 2" xfId="10658"/>
    <cellStyle name="Normal 2 2 2 11 5" xfId="10659"/>
    <cellStyle name="Normal 2 2 2 11 6" xfId="10660"/>
    <cellStyle name="Normal 2 2 2 12" xfId="10661"/>
    <cellStyle name="Normal 2 2 2 12 2" xfId="10662"/>
    <cellStyle name="Normal 2 2 2 12 2 2" xfId="10663"/>
    <cellStyle name="Normal 2 2 2 12 3" xfId="10664"/>
    <cellStyle name="Normal 2 2 2 12 3 2" xfId="10665"/>
    <cellStyle name="Normal 2 2 2 12 4" xfId="10666"/>
    <cellStyle name="Normal 2 2 2 12 5" xfId="10667"/>
    <cellStyle name="Normal 2 2 2 13" xfId="10668"/>
    <cellStyle name="Normal 2 2 2 13 2" xfId="10669"/>
    <cellStyle name="Normal 2 2 2 14" xfId="10670"/>
    <cellStyle name="Normal 2 2 2 14 2" xfId="10671"/>
    <cellStyle name="Normal 2 2 2 15" xfId="10672"/>
    <cellStyle name="Normal 2 2 2 15 2" xfId="10673"/>
    <cellStyle name="Normal 2 2 2 16" xfId="10674"/>
    <cellStyle name="Normal 2 2 2 17" xfId="10675"/>
    <cellStyle name="Normal 2 2 2 18" xfId="10676"/>
    <cellStyle name="Normal 2 2 2 2" xfId="289"/>
    <cellStyle name="Normal 2 2 2 2 2" xfId="290"/>
    <cellStyle name="Normal 2 2 2 3" xfId="291"/>
    <cellStyle name="Normal 2 2 2 3 10" xfId="10677"/>
    <cellStyle name="Normal 2 2 2 3 10 2" xfId="10678"/>
    <cellStyle name="Normal 2 2 2 3 11" xfId="10679"/>
    <cellStyle name="Normal 2 2 2 3 11 2" xfId="10680"/>
    <cellStyle name="Normal 2 2 2 3 12" xfId="10681"/>
    <cellStyle name="Normal 2 2 2 3 13" xfId="10682"/>
    <cellStyle name="Normal 2 2 2 3 2" xfId="10683"/>
    <cellStyle name="Normal 2 2 2 3 2 10" xfId="10684"/>
    <cellStyle name="Normal 2 2 2 3 2 11" xfId="10685"/>
    <cellStyle name="Normal 2 2 2 3 2 2" xfId="10686"/>
    <cellStyle name="Normal 2 2 2 3 2 2 2" xfId="10687"/>
    <cellStyle name="Normal 2 2 2 3 2 2 2 2" xfId="10688"/>
    <cellStyle name="Normal 2 2 2 3 2 2 3" xfId="10689"/>
    <cellStyle name="Normal 2 2 2 3 2 2 3 2" xfId="10690"/>
    <cellStyle name="Normal 2 2 2 3 2 2 4" xfId="10691"/>
    <cellStyle name="Normal 2 2 2 3 2 2 4 2" xfId="10692"/>
    <cellStyle name="Normal 2 2 2 3 2 2 5" xfId="10693"/>
    <cellStyle name="Normal 2 2 2 3 2 2 6" xfId="10694"/>
    <cellStyle name="Normal 2 2 2 3 2 3" xfId="10695"/>
    <cellStyle name="Normal 2 2 2 3 2 3 2" xfId="10696"/>
    <cellStyle name="Normal 2 2 2 3 2 3 2 2" xfId="10697"/>
    <cellStyle name="Normal 2 2 2 3 2 3 3" xfId="10698"/>
    <cellStyle name="Normal 2 2 2 3 2 3 3 2" xfId="10699"/>
    <cellStyle name="Normal 2 2 2 3 2 3 4" xfId="10700"/>
    <cellStyle name="Normal 2 2 2 3 2 3 4 2" xfId="10701"/>
    <cellStyle name="Normal 2 2 2 3 2 3 5" xfId="10702"/>
    <cellStyle name="Normal 2 2 2 3 2 3 6" xfId="10703"/>
    <cellStyle name="Normal 2 2 2 3 2 4" xfId="10704"/>
    <cellStyle name="Normal 2 2 2 3 2 4 2" xfId="10705"/>
    <cellStyle name="Normal 2 2 2 3 2 4 2 2" xfId="10706"/>
    <cellStyle name="Normal 2 2 2 3 2 4 3" xfId="10707"/>
    <cellStyle name="Normal 2 2 2 3 2 4 3 2" xfId="10708"/>
    <cellStyle name="Normal 2 2 2 3 2 4 4" xfId="10709"/>
    <cellStyle name="Normal 2 2 2 3 2 4 4 2" xfId="10710"/>
    <cellStyle name="Normal 2 2 2 3 2 4 5" xfId="10711"/>
    <cellStyle name="Normal 2 2 2 3 2 4 6" xfId="10712"/>
    <cellStyle name="Normal 2 2 2 3 2 5" xfId="10713"/>
    <cellStyle name="Normal 2 2 2 3 2 5 2" xfId="10714"/>
    <cellStyle name="Normal 2 2 2 3 2 5 2 2" xfId="10715"/>
    <cellStyle name="Normal 2 2 2 3 2 5 3" xfId="10716"/>
    <cellStyle name="Normal 2 2 2 3 2 5 3 2" xfId="10717"/>
    <cellStyle name="Normal 2 2 2 3 2 5 4" xfId="10718"/>
    <cellStyle name="Normal 2 2 2 3 2 5 4 2" xfId="10719"/>
    <cellStyle name="Normal 2 2 2 3 2 5 5" xfId="10720"/>
    <cellStyle name="Normal 2 2 2 3 2 5 6" xfId="10721"/>
    <cellStyle name="Normal 2 2 2 3 2 6" xfId="10722"/>
    <cellStyle name="Normal 2 2 2 3 2 6 2" xfId="10723"/>
    <cellStyle name="Normal 2 2 2 3 2 6 2 2" xfId="10724"/>
    <cellStyle name="Normal 2 2 2 3 2 6 3" xfId="10725"/>
    <cellStyle name="Normal 2 2 2 3 2 6 3 2" xfId="10726"/>
    <cellStyle name="Normal 2 2 2 3 2 6 4" xfId="10727"/>
    <cellStyle name="Normal 2 2 2 3 2 6 5" xfId="10728"/>
    <cellStyle name="Normal 2 2 2 3 2 7" xfId="10729"/>
    <cellStyle name="Normal 2 2 2 3 2 7 2" xfId="10730"/>
    <cellStyle name="Normal 2 2 2 3 2 8" xfId="10731"/>
    <cellStyle name="Normal 2 2 2 3 2 8 2" xfId="10732"/>
    <cellStyle name="Normal 2 2 2 3 2 9" xfId="10733"/>
    <cellStyle name="Normal 2 2 2 3 2 9 2" xfId="10734"/>
    <cellStyle name="Normal 2 2 2 3 3" xfId="10735"/>
    <cellStyle name="Normal 2 2 2 3 3 10" xfId="10736"/>
    <cellStyle name="Normal 2 2 2 3 3 2" xfId="10737"/>
    <cellStyle name="Normal 2 2 2 3 3 2 2" xfId="10738"/>
    <cellStyle name="Normal 2 2 2 3 3 2 2 2" xfId="10739"/>
    <cellStyle name="Normal 2 2 2 3 3 2 3" xfId="10740"/>
    <cellStyle name="Normal 2 2 2 3 3 2 3 2" xfId="10741"/>
    <cellStyle name="Normal 2 2 2 3 3 2 4" xfId="10742"/>
    <cellStyle name="Normal 2 2 2 3 3 2 4 2" xfId="10743"/>
    <cellStyle name="Normal 2 2 2 3 3 2 5" xfId="10744"/>
    <cellStyle name="Normal 2 2 2 3 3 2 6" xfId="10745"/>
    <cellStyle name="Normal 2 2 2 3 3 3" xfId="10746"/>
    <cellStyle name="Normal 2 2 2 3 3 3 2" xfId="10747"/>
    <cellStyle name="Normal 2 2 2 3 3 3 2 2" xfId="10748"/>
    <cellStyle name="Normal 2 2 2 3 3 3 3" xfId="10749"/>
    <cellStyle name="Normal 2 2 2 3 3 3 3 2" xfId="10750"/>
    <cellStyle name="Normal 2 2 2 3 3 3 4" xfId="10751"/>
    <cellStyle name="Normal 2 2 2 3 3 3 4 2" xfId="10752"/>
    <cellStyle name="Normal 2 2 2 3 3 3 5" xfId="10753"/>
    <cellStyle name="Normal 2 2 2 3 3 3 6" xfId="10754"/>
    <cellStyle name="Normal 2 2 2 3 3 4" xfId="10755"/>
    <cellStyle name="Normal 2 2 2 3 3 4 2" xfId="10756"/>
    <cellStyle name="Normal 2 2 2 3 3 4 2 2" xfId="10757"/>
    <cellStyle name="Normal 2 2 2 3 3 4 3" xfId="10758"/>
    <cellStyle name="Normal 2 2 2 3 3 4 3 2" xfId="10759"/>
    <cellStyle name="Normal 2 2 2 3 3 4 4" xfId="10760"/>
    <cellStyle name="Normal 2 2 2 3 3 4 4 2" xfId="10761"/>
    <cellStyle name="Normal 2 2 2 3 3 4 5" xfId="10762"/>
    <cellStyle name="Normal 2 2 2 3 3 4 6" xfId="10763"/>
    <cellStyle name="Normal 2 2 2 3 3 5" xfId="10764"/>
    <cellStyle name="Normal 2 2 2 3 3 5 2" xfId="10765"/>
    <cellStyle name="Normal 2 2 2 3 3 5 2 2" xfId="10766"/>
    <cellStyle name="Normal 2 2 2 3 3 5 3" xfId="10767"/>
    <cellStyle name="Normal 2 2 2 3 3 5 3 2" xfId="10768"/>
    <cellStyle name="Normal 2 2 2 3 3 5 4" xfId="10769"/>
    <cellStyle name="Normal 2 2 2 3 3 5 5" xfId="10770"/>
    <cellStyle name="Normal 2 2 2 3 3 6" xfId="10771"/>
    <cellStyle name="Normal 2 2 2 3 3 6 2" xfId="10772"/>
    <cellStyle name="Normal 2 2 2 3 3 7" xfId="10773"/>
    <cellStyle name="Normal 2 2 2 3 3 7 2" xfId="10774"/>
    <cellStyle name="Normal 2 2 2 3 3 8" xfId="10775"/>
    <cellStyle name="Normal 2 2 2 3 3 8 2" xfId="10776"/>
    <cellStyle name="Normal 2 2 2 3 3 9" xfId="10777"/>
    <cellStyle name="Normal 2 2 2 3 4" xfId="10778"/>
    <cellStyle name="Normal 2 2 2 3 4 10" xfId="10779"/>
    <cellStyle name="Normal 2 2 2 3 4 2" xfId="10780"/>
    <cellStyle name="Normal 2 2 2 3 4 2 2" xfId="10781"/>
    <cellStyle name="Normal 2 2 2 3 4 2 2 2" xfId="10782"/>
    <cellStyle name="Normal 2 2 2 3 4 2 3" xfId="10783"/>
    <cellStyle name="Normal 2 2 2 3 4 2 3 2" xfId="10784"/>
    <cellStyle name="Normal 2 2 2 3 4 2 4" xfId="10785"/>
    <cellStyle name="Normal 2 2 2 3 4 2 4 2" xfId="10786"/>
    <cellStyle name="Normal 2 2 2 3 4 2 5" xfId="10787"/>
    <cellStyle name="Normal 2 2 2 3 4 2 6" xfId="10788"/>
    <cellStyle name="Normal 2 2 2 3 4 3" xfId="10789"/>
    <cellStyle name="Normal 2 2 2 3 4 3 2" xfId="10790"/>
    <cellStyle name="Normal 2 2 2 3 4 3 2 2" xfId="10791"/>
    <cellStyle name="Normal 2 2 2 3 4 3 3" xfId="10792"/>
    <cellStyle name="Normal 2 2 2 3 4 3 3 2" xfId="10793"/>
    <cellStyle name="Normal 2 2 2 3 4 3 4" xfId="10794"/>
    <cellStyle name="Normal 2 2 2 3 4 3 4 2" xfId="10795"/>
    <cellStyle name="Normal 2 2 2 3 4 3 5" xfId="10796"/>
    <cellStyle name="Normal 2 2 2 3 4 3 6" xfId="10797"/>
    <cellStyle name="Normal 2 2 2 3 4 4" xfId="10798"/>
    <cellStyle name="Normal 2 2 2 3 4 4 2" xfId="10799"/>
    <cellStyle name="Normal 2 2 2 3 4 4 2 2" xfId="10800"/>
    <cellStyle name="Normal 2 2 2 3 4 4 3" xfId="10801"/>
    <cellStyle name="Normal 2 2 2 3 4 4 3 2" xfId="10802"/>
    <cellStyle name="Normal 2 2 2 3 4 4 4" xfId="10803"/>
    <cellStyle name="Normal 2 2 2 3 4 4 4 2" xfId="10804"/>
    <cellStyle name="Normal 2 2 2 3 4 4 5" xfId="10805"/>
    <cellStyle name="Normal 2 2 2 3 4 4 6" xfId="10806"/>
    <cellStyle name="Normal 2 2 2 3 4 5" xfId="10807"/>
    <cellStyle name="Normal 2 2 2 3 4 5 2" xfId="10808"/>
    <cellStyle name="Normal 2 2 2 3 4 5 2 2" xfId="10809"/>
    <cellStyle name="Normal 2 2 2 3 4 5 3" xfId="10810"/>
    <cellStyle name="Normal 2 2 2 3 4 5 3 2" xfId="10811"/>
    <cellStyle name="Normal 2 2 2 3 4 5 4" xfId="10812"/>
    <cellStyle name="Normal 2 2 2 3 4 5 5" xfId="10813"/>
    <cellStyle name="Normal 2 2 2 3 4 6" xfId="10814"/>
    <cellStyle name="Normal 2 2 2 3 4 6 2" xfId="10815"/>
    <cellStyle name="Normal 2 2 2 3 4 7" xfId="10816"/>
    <cellStyle name="Normal 2 2 2 3 4 7 2" xfId="10817"/>
    <cellStyle name="Normal 2 2 2 3 4 8" xfId="10818"/>
    <cellStyle name="Normal 2 2 2 3 4 8 2" xfId="10819"/>
    <cellStyle name="Normal 2 2 2 3 4 9" xfId="10820"/>
    <cellStyle name="Normal 2 2 2 3 5" xfId="10821"/>
    <cellStyle name="Normal 2 2 2 3 5 2" xfId="10822"/>
    <cellStyle name="Normal 2 2 2 3 5 2 2" xfId="10823"/>
    <cellStyle name="Normal 2 2 2 3 5 3" xfId="10824"/>
    <cellStyle name="Normal 2 2 2 3 5 3 2" xfId="10825"/>
    <cellStyle name="Normal 2 2 2 3 5 4" xfId="10826"/>
    <cellStyle name="Normal 2 2 2 3 5 4 2" xfId="10827"/>
    <cellStyle name="Normal 2 2 2 3 5 5" xfId="10828"/>
    <cellStyle name="Normal 2 2 2 3 5 6" xfId="10829"/>
    <cellStyle name="Normal 2 2 2 3 6" xfId="10830"/>
    <cellStyle name="Normal 2 2 2 3 6 2" xfId="10831"/>
    <cellStyle name="Normal 2 2 2 3 6 2 2" xfId="10832"/>
    <cellStyle name="Normal 2 2 2 3 6 3" xfId="10833"/>
    <cellStyle name="Normal 2 2 2 3 6 3 2" xfId="10834"/>
    <cellStyle name="Normal 2 2 2 3 6 4" xfId="10835"/>
    <cellStyle name="Normal 2 2 2 3 6 4 2" xfId="10836"/>
    <cellStyle name="Normal 2 2 2 3 6 5" xfId="10837"/>
    <cellStyle name="Normal 2 2 2 3 6 6" xfId="10838"/>
    <cellStyle name="Normal 2 2 2 3 7" xfId="10839"/>
    <cellStyle name="Normal 2 2 2 3 7 2" xfId="10840"/>
    <cellStyle name="Normal 2 2 2 3 7 2 2" xfId="10841"/>
    <cellStyle name="Normal 2 2 2 3 7 3" xfId="10842"/>
    <cellStyle name="Normal 2 2 2 3 7 3 2" xfId="10843"/>
    <cellStyle name="Normal 2 2 2 3 7 4" xfId="10844"/>
    <cellStyle name="Normal 2 2 2 3 7 4 2" xfId="10845"/>
    <cellStyle name="Normal 2 2 2 3 7 5" xfId="10846"/>
    <cellStyle name="Normal 2 2 2 3 7 6" xfId="10847"/>
    <cellStyle name="Normal 2 2 2 3 8" xfId="10848"/>
    <cellStyle name="Normal 2 2 2 3 8 2" xfId="10849"/>
    <cellStyle name="Normal 2 2 2 3 8 2 2" xfId="10850"/>
    <cellStyle name="Normal 2 2 2 3 8 3" xfId="10851"/>
    <cellStyle name="Normal 2 2 2 3 8 3 2" xfId="10852"/>
    <cellStyle name="Normal 2 2 2 3 8 4" xfId="10853"/>
    <cellStyle name="Normal 2 2 2 3 8 5" xfId="10854"/>
    <cellStyle name="Normal 2 2 2 3 9" xfId="10855"/>
    <cellStyle name="Normal 2 2 2 3 9 2" xfId="10856"/>
    <cellStyle name="Normal 2 2 2 4" xfId="10857"/>
    <cellStyle name="Normal 2 2 2 4 10" xfId="10858"/>
    <cellStyle name="Normal 2 2 2 4 10 2" xfId="10859"/>
    <cellStyle name="Normal 2 2 2 4 11" xfId="10860"/>
    <cellStyle name="Normal 2 2 2 4 11 2" xfId="10861"/>
    <cellStyle name="Normal 2 2 2 4 12" xfId="10862"/>
    <cellStyle name="Normal 2 2 2 4 13" xfId="10863"/>
    <cellStyle name="Normal 2 2 2 4 2" xfId="10864"/>
    <cellStyle name="Normal 2 2 2 4 2 10" xfId="10865"/>
    <cellStyle name="Normal 2 2 2 4 2 11" xfId="10866"/>
    <cellStyle name="Normal 2 2 2 4 2 2" xfId="10867"/>
    <cellStyle name="Normal 2 2 2 4 2 2 2" xfId="10868"/>
    <cellStyle name="Normal 2 2 2 4 2 2 2 2" xfId="10869"/>
    <cellStyle name="Normal 2 2 2 4 2 2 3" xfId="10870"/>
    <cellStyle name="Normal 2 2 2 4 2 2 3 2" xfId="10871"/>
    <cellStyle name="Normal 2 2 2 4 2 2 4" xfId="10872"/>
    <cellStyle name="Normal 2 2 2 4 2 2 4 2" xfId="10873"/>
    <cellStyle name="Normal 2 2 2 4 2 2 5" xfId="10874"/>
    <cellStyle name="Normal 2 2 2 4 2 2 6" xfId="10875"/>
    <cellStyle name="Normal 2 2 2 4 2 3" xfId="10876"/>
    <cellStyle name="Normal 2 2 2 4 2 3 2" xfId="10877"/>
    <cellStyle name="Normal 2 2 2 4 2 3 2 2" xfId="10878"/>
    <cellStyle name="Normal 2 2 2 4 2 3 3" xfId="10879"/>
    <cellStyle name="Normal 2 2 2 4 2 3 3 2" xfId="10880"/>
    <cellStyle name="Normal 2 2 2 4 2 3 4" xfId="10881"/>
    <cellStyle name="Normal 2 2 2 4 2 3 4 2" xfId="10882"/>
    <cellStyle name="Normal 2 2 2 4 2 3 5" xfId="10883"/>
    <cellStyle name="Normal 2 2 2 4 2 3 6" xfId="10884"/>
    <cellStyle name="Normal 2 2 2 4 2 4" xfId="10885"/>
    <cellStyle name="Normal 2 2 2 4 2 4 2" xfId="10886"/>
    <cellStyle name="Normal 2 2 2 4 2 4 2 2" xfId="10887"/>
    <cellStyle name="Normal 2 2 2 4 2 4 3" xfId="10888"/>
    <cellStyle name="Normal 2 2 2 4 2 4 3 2" xfId="10889"/>
    <cellStyle name="Normal 2 2 2 4 2 4 4" xfId="10890"/>
    <cellStyle name="Normal 2 2 2 4 2 4 4 2" xfId="10891"/>
    <cellStyle name="Normal 2 2 2 4 2 4 5" xfId="10892"/>
    <cellStyle name="Normal 2 2 2 4 2 4 6" xfId="10893"/>
    <cellStyle name="Normal 2 2 2 4 2 5" xfId="10894"/>
    <cellStyle name="Normal 2 2 2 4 2 5 2" xfId="10895"/>
    <cellStyle name="Normal 2 2 2 4 2 5 2 2" xfId="10896"/>
    <cellStyle name="Normal 2 2 2 4 2 5 3" xfId="10897"/>
    <cellStyle name="Normal 2 2 2 4 2 5 3 2" xfId="10898"/>
    <cellStyle name="Normal 2 2 2 4 2 5 4" xfId="10899"/>
    <cellStyle name="Normal 2 2 2 4 2 5 4 2" xfId="10900"/>
    <cellStyle name="Normal 2 2 2 4 2 5 5" xfId="10901"/>
    <cellStyle name="Normal 2 2 2 4 2 5 6" xfId="10902"/>
    <cellStyle name="Normal 2 2 2 4 2 6" xfId="10903"/>
    <cellStyle name="Normal 2 2 2 4 2 6 2" xfId="10904"/>
    <cellStyle name="Normal 2 2 2 4 2 6 2 2" xfId="10905"/>
    <cellStyle name="Normal 2 2 2 4 2 6 3" xfId="10906"/>
    <cellStyle name="Normal 2 2 2 4 2 6 3 2" xfId="10907"/>
    <cellStyle name="Normal 2 2 2 4 2 6 4" xfId="10908"/>
    <cellStyle name="Normal 2 2 2 4 2 6 5" xfId="10909"/>
    <cellStyle name="Normal 2 2 2 4 2 7" xfId="10910"/>
    <cellStyle name="Normal 2 2 2 4 2 7 2" xfId="10911"/>
    <cellStyle name="Normal 2 2 2 4 2 8" xfId="10912"/>
    <cellStyle name="Normal 2 2 2 4 2 8 2" xfId="10913"/>
    <cellStyle name="Normal 2 2 2 4 2 9" xfId="10914"/>
    <cellStyle name="Normal 2 2 2 4 2 9 2" xfId="10915"/>
    <cellStyle name="Normal 2 2 2 4 3" xfId="10916"/>
    <cellStyle name="Normal 2 2 2 4 3 10" xfId="10917"/>
    <cellStyle name="Normal 2 2 2 4 3 2" xfId="10918"/>
    <cellStyle name="Normal 2 2 2 4 3 2 2" xfId="10919"/>
    <cellStyle name="Normal 2 2 2 4 3 2 2 2" xfId="10920"/>
    <cellStyle name="Normal 2 2 2 4 3 2 3" xfId="10921"/>
    <cellStyle name="Normal 2 2 2 4 3 2 3 2" xfId="10922"/>
    <cellStyle name="Normal 2 2 2 4 3 2 4" xfId="10923"/>
    <cellStyle name="Normal 2 2 2 4 3 2 4 2" xfId="10924"/>
    <cellStyle name="Normal 2 2 2 4 3 2 5" xfId="10925"/>
    <cellStyle name="Normal 2 2 2 4 3 2 6" xfId="10926"/>
    <cellStyle name="Normal 2 2 2 4 3 3" xfId="10927"/>
    <cellStyle name="Normal 2 2 2 4 3 3 2" xfId="10928"/>
    <cellStyle name="Normal 2 2 2 4 3 3 2 2" xfId="10929"/>
    <cellStyle name="Normal 2 2 2 4 3 3 3" xfId="10930"/>
    <cellStyle name="Normal 2 2 2 4 3 3 3 2" xfId="10931"/>
    <cellStyle name="Normal 2 2 2 4 3 3 4" xfId="10932"/>
    <cellStyle name="Normal 2 2 2 4 3 3 4 2" xfId="10933"/>
    <cellStyle name="Normal 2 2 2 4 3 3 5" xfId="10934"/>
    <cellStyle name="Normal 2 2 2 4 3 3 6" xfId="10935"/>
    <cellStyle name="Normal 2 2 2 4 3 4" xfId="10936"/>
    <cellStyle name="Normal 2 2 2 4 3 4 2" xfId="10937"/>
    <cellStyle name="Normal 2 2 2 4 3 4 2 2" xfId="10938"/>
    <cellStyle name="Normal 2 2 2 4 3 4 3" xfId="10939"/>
    <cellStyle name="Normal 2 2 2 4 3 4 3 2" xfId="10940"/>
    <cellStyle name="Normal 2 2 2 4 3 4 4" xfId="10941"/>
    <cellStyle name="Normal 2 2 2 4 3 4 4 2" xfId="10942"/>
    <cellStyle name="Normal 2 2 2 4 3 4 5" xfId="10943"/>
    <cellStyle name="Normal 2 2 2 4 3 4 6" xfId="10944"/>
    <cellStyle name="Normal 2 2 2 4 3 5" xfId="10945"/>
    <cellStyle name="Normal 2 2 2 4 3 5 2" xfId="10946"/>
    <cellStyle name="Normal 2 2 2 4 3 5 2 2" xfId="10947"/>
    <cellStyle name="Normal 2 2 2 4 3 5 3" xfId="10948"/>
    <cellStyle name="Normal 2 2 2 4 3 5 3 2" xfId="10949"/>
    <cellStyle name="Normal 2 2 2 4 3 5 4" xfId="10950"/>
    <cellStyle name="Normal 2 2 2 4 3 5 5" xfId="10951"/>
    <cellStyle name="Normal 2 2 2 4 3 6" xfId="10952"/>
    <cellStyle name="Normal 2 2 2 4 3 6 2" xfId="10953"/>
    <cellStyle name="Normal 2 2 2 4 3 7" xfId="10954"/>
    <cellStyle name="Normal 2 2 2 4 3 7 2" xfId="10955"/>
    <cellStyle name="Normal 2 2 2 4 3 8" xfId="10956"/>
    <cellStyle name="Normal 2 2 2 4 3 8 2" xfId="10957"/>
    <cellStyle name="Normal 2 2 2 4 3 9" xfId="10958"/>
    <cellStyle name="Normal 2 2 2 4 4" xfId="10959"/>
    <cellStyle name="Normal 2 2 2 4 4 10" xfId="10960"/>
    <cellStyle name="Normal 2 2 2 4 4 2" xfId="10961"/>
    <cellStyle name="Normal 2 2 2 4 4 2 2" xfId="10962"/>
    <cellStyle name="Normal 2 2 2 4 4 2 2 2" xfId="10963"/>
    <cellStyle name="Normal 2 2 2 4 4 2 3" xfId="10964"/>
    <cellStyle name="Normal 2 2 2 4 4 2 3 2" xfId="10965"/>
    <cellStyle name="Normal 2 2 2 4 4 2 4" xfId="10966"/>
    <cellStyle name="Normal 2 2 2 4 4 2 4 2" xfId="10967"/>
    <cellStyle name="Normal 2 2 2 4 4 2 5" xfId="10968"/>
    <cellStyle name="Normal 2 2 2 4 4 2 6" xfId="10969"/>
    <cellStyle name="Normal 2 2 2 4 4 3" xfId="10970"/>
    <cellStyle name="Normal 2 2 2 4 4 3 2" xfId="10971"/>
    <cellStyle name="Normal 2 2 2 4 4 3 2 2" xfId="10972"/>
    <cellStyle name="Normal 2 2 2 4 4 3 3" xfId="10973"/>
    <cellStyle name="Normal 2 2 2 4 4 3 3 2" xfId="10974"/>
    <cellStyle name="Normal 2 2 2 4 4 3 4" xfId="10975"/>
    <cellStyle name="Normal 2 2 2 4 4 3 4 2" xfId="10976"/>
    <cellStyle name="Normal 2 2 2 4 4 3 5" xfId="10977"/>
    <cellStyle name="Normal 2 2 2 4 4 3 6" xfId="10978"/>
    <cellStyle name="Normal 2 2 2 4 4 4" xfId="10979"/>
    <cellStyle name="Normal 2 2 2 4 4 4 2" xfId="10980"/>
    <cellStyle name="Normal 2 2 2 4 4 4 2 2" xfId="10981"/>
    <cellStyle name="Normal 2 2 2 4 4 4 3" xfId="10982"/>
    <cellStyle name="Normal 2 2 2 4 4 4 3 2" xfId="10983"/>
    <cellStyle name="Normal 2 2 2 4 4 4 4" xfId="10984"/>
    <cellStyle name="Normal 2 2 2 4 4 4 4 2" xfId="10985"/>
    <cellStyle name="Normal 2 2 2 4 4 4 5" xfId="10986"/>
    <cellStyle name="Normal 2 2 2 4 4 4 6" xfId="10987"/>
    <cellStyle name="Normal 2 2 2 4 4 5" xfId="10988"/>
    <cellStyle name="Normal 2 2 2 4 4 5 2" xfId="10989"/>
    <cellStyle name="Normal 2 2 2 4 4 5 2 2" xfId="10990"/>
    <cellStyle name="Normal 2 2 2 4 4 5 3" xfId="10991"/>
    <cellStyle name="Normal 2 2 2 4 4 5 3 2" xfId="10992"/>
    <cellStyle name="Normal 2 2 2 4 4 5 4" xfId="10993"/>
    <cellStyle name="Normal 2 2 2 4 4 5 5" xfId="10994"/>
    <cellStyle name="Normal 2 2 2 4 4 6" xfId="10995"/>
    <cellStyle name="Normal 2 2 2 4 4 6 2" xfId="10996"/>
    <cellStyle name="Normal 2 2 2 4 4 7" xfId="10997"/>
    <cellStyle name="Normal 2 2 2 4 4 7 2" xfId="10998"/>
    <cellStyle name="Normal 2 2 2 4 4 8" xfId="10999"/>
    <cellStyle name="Normal 2 2 2 4 4 8 2" xfId="11000"/>
    <cellStyle name="Normal 2 2 2 4 4 9" xfId="11001"/>
    <cellStyle name="Normal 2 2 2 4 5" xfId="11002"/>
    <cellStyle name="Normal 2 2 2 4 5 2" xfId="11003"/>
    <cellStyle name="Normal 2 2 2 4 5 2 2" xfId="11004"/>
    <cellStyle name="Normal 2 2 2 4 5 3" xfId="11005"/>
    <cellStyle name="Normal 2 2 2 4 5 3 2" xfId="11006"/>
    <cellStyle name="Normal 2 2 2 4 5 4" xfId="11007"/>
    <cellStyle name="Normal 2 2 2 4 5 4 2" xfId="11008"/>
    <cellStyle name="Normal 2 2 2 4 5 5" xfId="11009"/>
    <cellStyle name="Normal 2 2 2 4 5 6" xfId="11010"/>
    <cellStyle name="Normal 2 2 2 4 6" xfId="11011"/>
    <cellStyle name="Normal 2 2 2 4 6 2" xfId="11012"/>
    <cellStyle name="Normal 2 2 2 4 6 2 2" xfId="11013"/>
    <cellStyle name="Normal 2 2 2 4 6 3" xfId="11014"/>
    <cellStyle name="Normal 2 2 2 4 6 3 2" xfId="11015"/>
    <cellStyle name="Normal 2 2 2 4 6 4" xfId="11016"/>
    <cellStyle name="Normal 2 2 2 4 6 4 2" xfId="11017"/>
    <cellStyle name="Normal 2 2 2 4 6 5" xfId="11018"/>
    <cellStyle name="Normal 2 2 2 4 6 6" xfId="11019"/>
    <cellStyle name="Normal 2 2 2 4 7" xfId="11020"/>
    <cellStyle name="Normal 2 2 2 4 7 2" xfId="11021"/>
    <cellStyle name="Normal 2 2 2 4 7 2 2" xfId="11022"/>
    <cellStyle name="Normal 2 2 2 4 7 3" xfId="11023"/>
    <cellStyle name="Normal 2 2 2 4 7 3 2" xfId="11024"/>
    <cellStyle name="Normal 2 2 2 4 7 4" xfId="11025"/>
    <cellStyle name="Normal 2 2 2 4 7 4 2" xfId="11026"/>
    <cellStyle name="Normal 2 2 2 4 7 5" xfId="11027"/>
    <cellStyle name="Normal 2 2 2 4 7 6" xfId="11028"/>
    <cellStyle name="Normal 2 2 2 4 8" xfId="11029"/>
    <cellStyle name="Normal 2 2 2 4 8 2" xfId="11030"/>
    <cellStyle name="Normal 2 2 2 4 8 2 2" xfId="11031"/>
    <cellStyle name="Normal 2 2 2 4 8 3" xfId="11032"/>
    <cellStyle name="Normal 2 2 2 4 8 3 2" xfId="11033"/>
    <cellStyle name="Normal 2 2 2 4 8 4" xfId="11034"/>
    <cellStyle name="Normal 2 2 2 4 8 5" xfId="11035"/>
    <cellStyle name="Normal 2 2 2 4 9" xfId="11036"/>
    <cellStyle name="Normal 2 2 2 4 9 2" xfId="11037"/>
    <cellStyle name="Normal 2 2 2 5" xfId="11038"/>
    <cellStyle name="Normal 2 2 2 5 10" xfId="11039"/>
    <cellStyle name="Normal 2 2 2 5 10 2" xfId="11040"/>
    <cellStyle name="Normal 2 2 2 5 11" xfId="11041"/>
    <cellStyle name="Normal 2 2 2 5 12" xfId="11042"/>
    <cellStyle name="Normal 2 2 2 5 2" xfId="11043"/>
    <cellStyle name="Normal 2 2 2 5 2 10" xfId="11044"/>
    <cellStyle name="Normal 2 2 2 5 2 2" xfId="11045"/>
    <cellStyle name="Normal 2 2 2 5 2 2 2" xfId="11046"/>
    <cellStyle name="Normal 2 2 2 5 2 2 2 2" xfId="11047"/>
    <cellStyle name="Normal 2 2 2 5 2 2 3" xfId="11048"/>
    <cellStyle name="Normal 2 2 2 5 2 2 3 2" xfId="11049"/>
    <cellStyle name="Normal 2 2 2 5 2 2 4" xfId="11050"/>
    <cellStyle name="Normal 2 2 2 5 2 2 4 2" xfId="11051"/>
    <cellStyle name="Normal 2 2 2 5 2 2 5" xfId="11052"/>
    <cellStyle name="Normal 2 2 2 5 2 2 6" xfId="11053"/>
    <cellStyle name="Normal 2 2 2 5 2 3" xfId="11054"/>
    <cellStyle name="Normal 2 2 2 5 2 3 2" xfId="11055"/>
    <cellStyle name="Normal 2 2 2 5 2 3 2 2" xfId="11056"/>
    <cellStyle name="Normal 2 2 2 5 2 3 3" xfId="11057"/>
    <cellStyle name="Normal 2 2 2 5 2 3 3 2" xfId="11058"/>
    <cellStyle name="Normal 2 2 2 5 2 3 4" xfId="11059"/>
    <cellStyle name="Normal 2 2 2 5 2 3 4 2" xfId="11060"/>
    <cellStyle name="Normal 2 2 2 5 2 3 5" xfId="11061"/>
    <cellStyle name="Normal 2 2 2 5 2 3 6" xfId="11062"/>
    <cellStyle name="Normal 2 2 2 5 2 4" xfId="11063"/>
    <cellStyle name="Normal 2 2 2 5 2 4 2" xfId="11064"/>
    <cellStyle name="Normal 2 2 2 5 2 4 2 2" xfId="11065"/>
    <cellStyle name="Normal 2 2 2 5 2 4 3" xfId="11066"/>
    <cellStyle name="Normal 2 2 2 5 2 4 3 2" xfId="11067"/>
    <cellStyle name="Normal 2 2 2 5 2 4 4" xfId="11068"/>
    <cellStyle name="Normal 2 2 2 5 2 4 4 2" xfId="11069"/>
    <cellStyle name="Normal 2 2 2 5 2 4 5" xfId="11070"/>
    <cellStyle name="Normal 2 2 2 5 2 4 6" xfId="11071"/>
    <cellStyle name="Normal 2 2 2 5 2 5" xfId="11072"/>
    <cellStyle name="Normal 2 2 2 5 2 5 2" xfId="11073"/>
    <cellStyle name="Normal 2 2 2 5 2 5 2 2" xfId="11074"/>
    <cellStyle name="Normal 2 2 2 5 2 5 3" xfId="11075"/>
    <cellStyle name="Normal 2 2 2 5 2 5 3 2" xfId="11076"/>
    <cellStyle name="Normal 2 2 2 5 2 5 4" xfId="11077"/>
    <cellStyle name="Normal 2 2 2 5 2 5 5" xfId="11078"/>
    <cellStyle name="Normal 2 2 2 5 2 6" xfId="11079"/>
    <cellStyle name="Normal 2 2 2 5 2 6 2" xfId="11080"/>
    <cellStyle name="Normal 2 2 2 5 2 7" xfId="11081"/>
    <cellStyle name="Normal 2 2 2 5 2 7 2" xfId="11082"/>
    <cellStyle name="Normal 2 2 2 5 2 8" xfId="11083"/>
    <cellStyle name="Normal 2 2 2 5 2 8 2" xfId="11084"/>
    <cellStyle name="Normal 2 2 2 5 2 9" xfId="11085"/>
    <cellStyle name="Normal 2 2 2 5 3" xfId="11086"/>
    <cellStyle name="Normal 2 2 2 5 3 10" xfId="11087"/>
    <cellStyle name="Normal 2 2 2 5 3 2" xfId="11088"/>
    <cellStyle name="Normal 2 2 2 5 3 2 2" xfId="11089"/>
    <cellStyle name="Normal 2 2 2 5 3 2 2 2" xfId="11090"/>
    <cellStyle name="Normal 2 2 2 5 3 2 3" xfId="11091"/>
    <cellStyle name="Normal 2 2 2 5 3 2 3 2" xfId="11092"/>
    <cellStyle name="Normal 2 2 2 5 3 2 4" xfId="11093"/>
    <cellStyle name="Normal 2 2 2 5 3 2 4 2" xfId="11094"/>
    <cellStyle name="Normal 2 2 2 5 3 2 5" xfId="11095"/>
    <cellStyle name="Normal 2 2 2 5 3 2 6" xfId="11096"/>
    <cellStyle name="Normal 2 2 2 5 3 3" xfId="11097"/>
    <cellStyle name="Normal 2 2 2 5 3 3 2" xfId="11098"/>
    <cellStyle name="Normal 2 2 2 5 3 3 2 2" xfId="11099"/>
    <cellStyle name="Normal 2 2 2 5 3 3 3" xfId="11100"/>
    <cellStyle name="Normal 2 2 2 5 3 3 3 2" xfId="11101"/>
    <cellStyle name="Normal 2 2 2 5 3 3 4" xfId="11102"/>
    <cellStyle name="Normal 2 2 2 5 3 3 4 2" xfId="11103"/>
    <cellStyle name="Normal 2 2 2 5 3 3 5" xfId="11104"/>
    <cellStyle name="Normal 2 2 2 5 3 3 6" xfId="11105"/>
    <cellStyle name="Normal 2 2 2 5 3 4" xfId="11106"/>
    <cellStyle name="Normal 2 2 2 5 3 4 2" xfId="11107"/>
    <cellStyle name="Normal 2 2 2 5 3 4 2 2" xfId="11108"/>
    <cellStyle name="Normal 2 2 2 5 3 4 3" xfId="11109"/>
    <cellStyle name="Normal 2 2 2 5 3 4 3 2" xfId="11110"/>
    <cellStyle name="Normal 2 2 2 5 3 4 4" xfId="11111"/>
    <cellStyle name="Normal 2 2 2 5 3 4 4 2" xfId="11112"/>
    <cellStyle name="Normal 2 2 2 5 3 4 5" xfId="11113"/>
    <cellStyle name="Normal 2 2 2 5 3 4 6" xfId="11114"/>
    <cellStyle name="Normal 2 2 2 5 3 5" xfId="11115"/>
    <cellStyle name="Normal 2 2 2 5 3 5 2" xfId="11116"/>
    <cellStyle name="Normal 2 2 2 5 3 5 2 2" xfId="11117"/>
    <cellStyle name="Normal 2 2 2 5 3 5 3" xfId="11118"/>
    <cellStyle name="Normal 2 2 2 5 3 5 3 2" xfId="11119"/>
    <cellStyle name="Normal 2 2 2 5 3 5 4" xfId="11120"/>
    <cellStyle name="Normal 2 2 2 5 3 5 5" xfId="11121"/>
    <cellStyle name="Normal 2 2 2 5 3 6" xfId="11122"/>
    <cellStyle name="Normal 2 2 2 5 3 6 2" xfId="11123"/>
    <cellStyle name="Normal 2 2 2 5 3 7" xfId="11124"/>
    <cellStyle name="Normal 2 2 2 5 3 7 2" xfId="11125"/>
    <cellStyle name="Normal 2 2 2 5 3 8" xfId="11126"/>
    <cellStyle name="Normal 2 2 2 5 3 8 2" xfId="11127"/>
    <cellStyle name="Normal 2 2 2 5 3 9" xfId="11128"/>
    <cellStyle name="Normal 2 2 2 5 4" xfId="11129"/>
    <cellStyle name="Normal 2 2 2 5 4 2" xfId="11130"/>
    <cellStyle name="Normal 2 2 2 5 4 2 2" xfId="11131"/>
    <cellStyle name="Normal 2 2 2 5 4 3" xfId="11132"/>
    <cellStyle name="Normal 2 2 2 5 4 3 2" xfId="11133"/>
    <cellStyle name="Normal 2 2 2 5 4 4" xfId="11134"/>
    <cellStyle name="Normal 2 2 2 5 4 4 2" xfId="11135"/>
    <cellStyle name="Normal 2 2 2 5 4 5" xfId="11136"/>
    <cellStyle name="Normal 2 2 2 5 4 6" xfId="11137"/>
    <cellStyle name="Normal 2 2 2 5 5" xfId="11138"/>
    <cellStyle name="Normal 2 2 2 5 5 2" xfId="11139"/>
    <cellStyle name="Normal 2 2 2 5 5 2 2" xfId="11140"/>
    <cellStyle name="Normal 2 2 2 5 5 3" xfId="11141"/>
    <cellStyle name="Normal 2 2 2 5 5 3 2" xfId="11142"/>
    <cellStyle name="Normal 2 2 2 5 5 4" xfId="11143"/>
    <cellStyle name="Normal 2 2 2 5 5 4 2" xfId="11144"/>
    <cellStyle name="Normal 2 2 2 5 5 5" xfId="11145"/>
    <cellStyle name="Normal 2 2 2 5 5 6" xfId="11146"/>
    <cellStyle name="Normal 2 2 2 5 6" xfId="11147"/>
    <cellStyle name="Normal 2 2 2 5 6 2" xfId="11148"/>
    <cellStyle name="Normal 2 2 2 5 6 2 2" xfId="11149"/>
    <cellStyle name="Normal 2 2 2 5 6 3" xfId="11150"/>
    <cellStyle name="Normal 2 2 2 5 6 3 2" xfId="11151"/>
    <cellStyle name="Normal 2 2 2 5 6 4" xfId="11152"/>
    <cellStyle name="Normal 2 2 2 5 6 4 2" xfId="11153"/>
    <cellStyle name="Normal 2 2 2 5 6 5" xfId="11154"/>
    <cellStyle name="Normal 2 2 2 5 6 6" xfId="11155"/>
    <cellStyle name="Normal 2 2 2 5 7" xfId="11156"/>
    <cellStyle name="Normal 2 2 2 5 7 2" xfId="11157"/>
    <cellStyle name="Normal 2 2 2 5 7 2 2" xfId="11158"/>
    <cellStyle name="Normal 2 2 2 5 7 3" xfId="11159"/>
    <cellStyle name="Normal 2 2 2 5 7 3 2" xfId="11160"/>
    <cellStyle name="Normal 2 2 2 5 7 4" xfId="11161"/>
    <cellStyle name="Normal 2 2 2 5 7 5" xfId="11162"/>
    <cellStyle name="Normal 2 2 2 5 8" xfId="11163"/>
    <cellStyle name="Normal 2 2 2 5 8 2" xfId="11164"/>
    <cellStyle name="Normal 2 2 2 5 9" xfId="11165"/>
    <cellStyle name="Normal 2 2 2 5 9 2" xfId="11166"/>
    <cellStyle name="Normal 2 2 2 6" xfId="11167"/>
    <cellStyle name="Normal 2 2 2 6 10" xfId="11168"/>
    <cellStyle name="Normal 2 2 2 6 11" xfId="11169"/>
    <cellStyle name="Normal 2 2 2 6 2" xfId="11170"/>
    <cellStyle name="Normal 2 2 2 6 2 2" xfId="11171"/>
    <cellStyle name="Normal 2 2 2 6 2 2 2" xfId="11172"/>
    <cellStyle name="Normal 2 2 2 6 2 3" xfId="11173"/>
    <cellStyle name="Normal 2 2 2 6 2 3 2" xfId="11174"/>
    <cellStyle name="Normal 2 2 2 6 2 4" xfId="11175"/>
    <cellStyle name="Normal 2 2 2 6 2 4 2" xfId="11176"/>
    <cellStyle name="Normal 2 2 2 6 2 5" xfId="11177"/>
    <cellStyle name="Normal 2 2 2 6 2 6" xfId="11178"/>
    <cellStyle name="Normal 2 2 2 6 3" xfId="11179"/>
    <cellStyle name="Normal 2 2 2 6 3 2" xfId="11180"/>
    <cellStyle name="Normal 2 2 2 6 3 2 2" xfId="11181"/>
    <cellStyle name="Normal 2 2 2 6 3 3" xfId="11182"/>
    <cellStyle name="Normal 2 2 2 6 3 3 2" xfId="11183"/>
    <cellStyle name="Normal 2 2 2 6 3 4" xfId="11184"/>
    <cellStyle name="Normal 2 2 2 6 3 4 2" xfId="11185"/>
    <cellStyle name="Normal 2 2 2 6 3 5" xfId="11186"/>
    <cellStyle name="Normal 2 2 2 6 3 6" xfId="11187"/>
    <cellStyle name="Normal 2 2 2 6 4" xfId="11188"/>
    <cellStyle name="Normal 2 2 2 6 4 2" xfId="11189"/>
    <cellStyle name="Normal 2 2 2 6 4 2 2" xfId="11190"/>
    <cellStyle name="Normal 2 2 2 6 4 3" xfId="11191"/>
    <cellStyle name="Normal 2 2 2 6 4 3 2" xfId="11192"/>
    <cellStyle name="Normal 2 2 2 6 4 4" xfId="11193"/>
    <cellStyle name="Normal 2 2 2 6 4 4 2" xfId="11194"/>
    <cellStyle name="Normal 2 2 2 6 4 5" xfId="11195"/>
    <cellStyle name="Normal 2 2 2 6 4 6" xfId="11196"/>
    <cellStyle name="Normal 2 2 2 6 5" xfId="11197"/>
    <cellStyle name="Normal 2 2 2 6 5 2" xfId="11198"/>
    <cellStyle name="Normal 2 2 2 6 5 2 2" xfId="11199"/>
    <cellStyle name="Normal 2 2 2 6 5 3" xfId="11200"/>
    <cellStyle name="Normal 2 2 2 6 5 3 2" xfId="11201"/>
    <cellStyle name="Normal 2 2 2 6 5 4" xfId="11202"/>
    <cellStyle name="Normal 2 2 2 6 5 4 2" xfId="11203"/>
    <cellStyle name="Normal 2 2 2 6 5 5" xfId="11204"/>
    <cellStyle name="Normal 2 2 2 6 5 6" xfId="11205"/>
    <cellStyle name="Normal 2 2 2 6 6" xfId="11206"/>
    <cellStyle name="Normal 2 2 2 6 6 2" xfId="11207"/>
    <cellStyle name="Normal 2 2 2 6 6 2 2" xfId="11208"/>
    <cellStyle name="Normal 2 2 2 6 6 3" xfId="11209"/>
    <cellStyle name="Normal 2 2 2 6 6 3 2" xfId="11210"/>
    <cellStyle name="Normal 2 2 2 6 6 4" xfId="11211"/>
    <cellStyle name="Normal 2 2 2 6 6 5" xfId="11212"/>
    <cellStyle name="Normal 2 2 2 6 7" xfId="11213"/>
    <cellStyle name="Normal 2 2 2 6 7 2" xfId="11214"/>
    <cellStyle name="Normal 2 2 2 6 8" xfId="11215"/>
    <cellStyle name="Normal 2 2 2 6 8 2" xfId="11216"/>
    <cellStyle name="Normal 2 2 2 6 9" xfId="11217"/>
    <cellStyle name="Normal 2 2 2 6 9 2" xfId="11218"/>
    <cellStyle name="Normal 2 2 2 7" xfId="11219"/>
    <cellStyle name="Normal 2 2 2 7 10" xfId="11220"/>
    <cellStyle name="Normal 2 2 2 7 2" xfId="11221"/>
    <cellStyle name="Normal 2 2 2 7 2 2" xfId="11222"/>
    <cellStyle name="Normal 2 2 2 7 2 2 2" xfId="11223"/>
    <cellStyle name="Normal 2 2 2 7 2 3" xfId="11224"/>
    <cellStyle name="Normal 2 2 2 7 2 3 2" xfId="11225"/>
    <cellStyle name="Normal 2 2 2 7 2 4" xfId="11226"/>
    <cellStyle name="Normal 2 2 2 7 2 4 2" xfId="11227"/>
    <cellStyle name="Normal 2 2 2 7 2 5" xfId="11228"/>
    <cellStyle name="Normal 2 2 2 7 2 6" xfId="11229"/>
    <cellStyle name="Normal 2 2 2 7 3" xfId="11230"/>
    <cellStyle name="Normal 2 2 2 7 3 2" xfId="11231"/>
    <cellStyle name="Normal 2 2 2 7 3 2 2" xfId="11232"/>
    <cellStyle name="Normal 2 2 2 7 3 3" xfId="11233"/>
    <cellStyle name="Normal 2 2 2 7 3 3 2" xfId="11234"/>
    <cellStyle name="Normal 2 2 2 7 3 4" xfId="11235"/>
    <cellStyle name="Normal 2 2 2 7 3 4 2" xfId="11236"/>
    <cellStyle name="Normal 2 2 2 7 3 5" xfId="11237"/>
    <cellStyle name="Normal 2 2 2 7 3 6" xfId="11238"/>
    <cellStyle name="Normal 2 2 2 7 4" xfId="11239"/>
    <cellStyle name="Normal 2 2 2 7 4 2" xfId="11240"/>
    <cellStyle name="Normal 2 2 2 7 4 2 2" xfId="11241"/>
    <cellStyle name="Normal 2 2 2 7 4 3" xfId="11242"/>
    <cellStyle name="Normal 2 2 2 7 4 3 2" xfId="11243"/>
    <cellStyle name="Normal 2 2 2 7 4 4" xfId="11244"/>
    <cellStyle name="Normal 2 2 2 7 4 4 2" xfId="11245"/>
    <cellStyle name="Normal 2 2 2 7 4 5" xfId="11246"/>
    <cellStyle name="Normal 2 2 2 7 4 6" xfId="11247"/>
    <cellStyle name="Normal 2 2 2 7 5" xfId="11248"/>
    <cellStyle name="Normal 2 2 2 7 5 2" xfId="11249"/>
    <cellStyle name="Normal 2 2 2 7 5 2 2" xfId="11250"/>
    <cellStyle name="Normal 2 2 2 7 5 3" xfId="11251"/>
    <cellStyle name="Normal 2 2 2 7 5 3 2" xfId="11252"/>
    <cellStyle name="Normal 2 2 2 7 5 4" xfId="11253"/>
    <cellStyle name="Normal 2 2 2 7 5 5" xfId="11254"/>
    <cellStyle name="Normal 2 2 2 7 6" xfId="11255"/>
    <cellStyle name="Normal 2 2 2 7 6 2" xfId="11256"/>
    <cellStyle name="Normal 2 2 2 7 7" xfId="11257"/>
    <cellStyle name="Normal 2 2 2 7 7 2" xfId="11258"/>
    <cellStyle name="Normal 2 2 2 7 8" xfId="11259"/>
    <cellStyle name="Normal 2 2 2 7 8 2" xfId="11260"/>
    <cellStyle name="Normal 2 2 2 7 9" xfId="11261"/>
    <cellStyle name="Normal 2 2 2 8" xfId="11262"/>
    <cellStyle name="Normal 2 2 2 8 10" xfId="11263"/>
    <cellStyle name="Normal 2 2 2 8 2" xfId="11264"/>
    <cellStyle name="Normal 2 2 2 8 2 2" xfId="11265"/>
    <cellStyle name="Normal 2 2 2 8 2 2 2" xfId="11266"/>
    <cellStyle name="Normal 2 2 2 8 2 3" xfId="11267"/>
    <cellStyle name="Normal 2 2 2 8 2 3 2" xfId="11268"/>
    <cellStyle name="Normal 2 2 2 8 2 4" xfId="11269"/>
    <cellStyle name="Normal 2 2 2 8 2 4 2" xfId="11270"/>
    <cellStyle name="Normal 2 2 2 8 2 5" xfId="11271"/>
    <cellStyle name="Normal 2 2 2 8 2 6" xfId="11272"/>
    <cellStyle name="Normal 2 2 2 8 3" xfId="11273"/>
    <cellStyle name="Normal 2 2 2 8 3 2" xfId="11274"/>
    <cellStyle name="Normal 2 2 2 8 3 2 2" xfId="11275"/>
    <cellStyle name="Normal 2 2 2 8 3 3" xfId="11276"/>
    <cellStyle name="Normal 2 2 2 8 3 3 2" xfId="11277"/>
    <cellStyle name="Normal 2 2 2 8 3 4" xfId="11278"/>
    <cellStyle name="Normal 2 2 2 8 3 4 2" xfId="11279"/>
    <cellStyle name="Normal 2 2 2 8 3 5" xfId="11280"/>
    <cellStyle name="Normal 2 2 2 8 3 6" xfId="11281"/>
    <cellStyle name="Normal 2 2 2 8 4" xfId="11282"/>
    <cellStyle name="Normal 2 2 2 8 4 2" xfId="11283"/>
    <cellStyle name="Normal 2 2 2 8 4 2 2" xfId="11284"/>
    <cellStyle name="Normal 2 2 2 8 4 3" xfId="11285"/>
    <cellStyle name="Normal 2 2 2 8 4 3 2" xfId="11286"/>
    <cellStyle name="Normal 2 2 2 8 4 4" xfId="11287"/>
    <cellStyle name="Normal 2 2 2 8 4 4 2" xfId="11288"/>
    <cellStyle name="Normal 2 2 2 8 4 5" xfId="11289"/>
    <cellStyle name="Normal 2 2 2 8 4 6" xfId="11290"/>
    <cellStyle name="Normal 2 2 2 8 5" xfId="11291"/>
    <cellStyle name="Normal 2 2 2 8 5 2" xfId="11292"/>
    <cellStyle name="Normal 2 2 2 8 5 2 2" xfId="11293"/>
    <cellStyle name="Normal 2 2 2 8 5 3" xfId="11294"/>
    <cellStyle name="Normal 2 2 2 8 5 3 2" xfId="11295"/>
    <cellStyle name="Normal 2 2 2 8 5 4" xfId="11296"/>
    <cellStyle name="Normal 2 2 2 8 5 5" xfId="11297"/>
    <cellStyle name="Normal 2 2 2 8 6" xfId="11298"/>
    <cellStyle name="Normal 2 2 2 8 6 2" xfId="11299"/>
    <cellStyle name="Normal 2 2 2 8 7" xfId="11300"/>
    <cellStyle name="Normal 2 2 2 8 7 2" xfId="11301"/>
    <cellStyle name="Normal 2 2 2 8 8" xfId="11302"/>
    <cellStyle name="Normal 2 2 2 8 8 2" xfId="11303"/>
    <cellStyle name="Normal 2 2 2 8 9" xfId="11304"/>
    <cellStyle name="Normal 2 2 2 9" xfId="11305"/>
    <cellStyle name="Normal 2 2 2 9 2" xfId="11306"/>
    <cellStyle name="Normal 2 2 2 9 2 2" xfId="11307"/>
    <cellStyle name="Normal 2 2 2 9 3" xfId="11308"/>
    <cellStyle name="Normal 2 2 2 9 3 2" xfId="11309"/>
    <cellStyle name="Normal 2 2 2 9 4" xfId="11310"/>
    <cellStyle name="Normal 2 2 2 9 4 2" xfId="11311"/>
    <cellStyle name="Normal 2 2 2 9 5" xfId="11312"/>
    <cellStyle name="Normal 2 2 2 9 6" xfId="11313"/>
    <cellStyle name="Normal 2 2 3" xfId="11314"/>
    <cellStyle name="Normal 2 2 3 2" xfId="11315"/>
    <cellStyle name="Normal 2 2 4" xfId="11316"/>
    <cellStyle name="Normal 2 2 5" xfId="11317"/>
    <cellStyle name="Normal 2 3" xfId="292"/>
    <cellStyle name="Normal 2 3 10" xfId="11318"/>
    <cellStyle name="Normal 2 3 10 2" xfId="11319"/>
    <cellStyle name="Normal 2 3 10 2 2" xfId="11320"/>
    <cellStyle name="Normal 2 3 10 2 2 2" xfId="11321"/>
    <cellStyle name="Normal 2 3 10 2 2 3" xfId="11322"/>
    <cellStyle name="Normal 2 3 10 2 3" xfId="11323"/>
    <cellStyle name="Normal 2 3 10 2 4" xfId="11324"/>
    <cellStyle name="Normal 2 3 10 3" xfId="11325"/>
    <cellStyle name="Normal 2 3 10 3 2" xfId="11326"/>
    <cellStyle name="Normal 2 3 10 3 3" xfId="11327"/>
    <cellStyle name="Normal 2 3 10 4" xfId="11328"/>
    <cellStyle name="Normal 2 3 10 4 2" xfId="11329"/>
    <cellStyle name="Normal 2 3 10 4 3" xfId="11330"/>
    <cellStyle name="Normal 2 3 10 5" xfId="11331"/>
    <cellStyle name="Normal 2 3 10 6" xfId="11332"/>
    <cellStyle name="Normal 2 3 11" xfId="11333"/>
    <cellStyle name="Normal 2 3 11 2" xfId="11334"/>
    <cellStyle name="Normal 2 3 11 2 2" xfId="11335"/>
    <cellStyle name="Normal 2 3 11 2 3" xfId="11336"/>
    <cellStyle name="Normal 2 3 11 3" xfId="11337"/>
    <cellStyle name="Normal 2 3 11 4" xfId="11338"/>
    <cellStyle name="Normal 2 3 12" xfId="11339"/>
    <cellStyle name="Normal 2 3 12 2" xfId="11340"/>
    <cellStyle name="Normal 2 3 12 3" xfId="11341"/>
    <cellStyle name="Normal 2 3 13" xfId="11342"/>
    <cellStyle name="Normal 2 3 13 2" xfId="11343"/>
    <cellStyle name="Normal 2 3 13 3" xfId="11344"/>
    <cellStyle name="Normal 2 3 14" xfId="11345"/>
    <cellStyle name="Normal 2 3 14 2" xfId="11346"/>
    <cellStyle name="Normal 2 3 15" xfId="11347"/>
    <cellStyle name="Normal 2 3 2" xfId="293"/>
    <cellStyle name="Normal 2 3 2 10" xfId="11348"/>
    <cellStyle name="Normal 2 3 2 10 2" xfId="11349"/>
    <cellStyle name="Normal 2 3 2 10 2 2" xfId="11350"/>
    <cellStyle name="Normal 2 3 2 10 2 2 2" xfId="11351"/>
    <cellStyle name="Normal 2 3 2 10 2 3" xfId="11352"/>
    <cellStyle name="Normal 2 3 2 10 2 4" xfId="11353"/>
    <cellStyle name="Normal 2 3 2 10 3" xfId="11354"/>
    <cellStyle name="Normal 2 3 2 10 3 2" xfId="11355"/>
    <cellStyle name="Normal 2 3 2 10 3 3" xfId="11356"/>
    <cellStyle name="Normal 2 3 2 10 4" xfId="11357"/>
    <cellStyle name="Normal 2 3 2 10 4 2" xfId="11358"/>
    <cellStyle name="Normal 2 3 2 10 5" xfId="11359"/>
    <cellStyle name="Normal 2 3 2 10 6" xfId="11360"/>
    <cellStyle name="Normal 2 3 2 10 7" xfId="11361"/>
    <cellStyle name="Normal 2 3 2 10 8" xfId="11362"/>
    <cellStyle name="Normal 2 3 2 11" xfId="11363"/>
    <cellStyle name="Normal 2 3 2 11 2" xfId="11364"/>
    <cellStyle name="Normal 2 3 2 11 2 2" xfId="11365"/>
    <cellStyle name="Normal 2 3 2 11 2 3" xfId="11366"/>
    <cellStyle name="Normal 2 3 2 11 3" xfId="11367"/>
    <cellStyle name="Normal 2 3 2 11 3 2" xfId="11368"/>
    <cellStyle name="Normal 2 3 2 11 4" xfId="11369"/>
    <cellStyle name="Normal 2 3 2 11 4 2" xfId="11370"/>
    <cellStyle name="Normal 2 3 2 11 5" xfId="11371"/>
    <cellStyle name="Normal 2 3 2 11 6" xfId="11372"/>
    <cellStyle name="Normal 2 3 2 11 7" xfId="11373"/>
    <cellStyle name="Normal 2 3 2 11 8" xfId="11374"/>
    <cellStyle name="Normal 2 3 2 12" xfId="11375"/>
    <cellStyle name="Normal 2 3 2 12 2" xfId="11376"/>
    <cellStyle name="Normal 2 3 2 12 2 2" xfId="11377"/>
    <cellStyle name="Normal 2 3 2 12 2 3" xfId="11378"/>
    <cellStyle name="Normal 2 3 2 12 3" xfId="11379"/>
    <cellStyle name="Normal 2 3 2 12 3 2" xfId="11380"/>
    <cellStyle name="Normal 2 3 2 12 4" xfId="11381"/>
    <cellStyle name="Normal 2 3 2 12 5" xfId="11382"/>
    <cellStyle name="Normal 2 3 2 12 6" xfId="11383"/>
    <cellStyle name="Normal 2 3 2 12 7" xfId="11384"/>
    <cellStyle name="Normal 2 3 2 13" xfId="11385"/>
    <cellStyle name="Normal 2 3 2 13 2" xfId="11386"/>
    <cellStyle name="Normal 2 3 2 13 3" xfId="11387"/>
    <cellStyle name="Normal 2 3 2 14" xfId="11388"/>
    <cellStyle name="Normal 2 3 2 14 2" xfId="11389"/>
    <cellStyle name="Normal 2 3 2 15" xfId="11390"/>
    <cellStyle name="Normal 2 3 2 15 2" xfId="11391"/>
    <cellStyle name="Normal 2 3 2 16" xfId="11392"/>
    <cellStyle name="Normal 2 3 2 17" xfId="11393"/>
    <cellStyle name="Normal 2 3 2 18" xfId="11394"/>
    <cellStyle name="Normal 2 3 2 19" xfId="11395"/>
    <cellStyle name="Normal 2 3 2 2" xfId="294"/>
    <cellStyle name="Normal 2 3 2 2 10" xfId="11396"/>
    <cellStyle name="Normal 2 3 2 2 10 2" xfId="11397"/>
    <cellStyle name="Normal 2 3 2 2 10 3" xfId="11398"/>
    <cellStyle name="Normal 2 3 2 2 11" xfId="11399"/>
    <cellStyle name="Normal 2 3 2 2 11 2" xfId="11400"/>
    <cellStyle name="Normal 2 3 2 2 11 3" xfId="11401"/>
    <cellStyle name="Normal 2 3 2 2 12" xfId="11402"/>
    <cellStyle name="Normal 2 3 2 2 12 2" xfId="11403"/>
    <cellStyle name="Normal 2 3 2 2 13" xfId="11404"/>
    <cellStyle name="Normal 2 3 2 2 2" xfId="295"/>
    <cellStyle name="Normal 2 3 2 2 2 10" xfId="11405"/>
    <cellStyle name="Normal 2 3 2 2 2 10 2" xfId="11406"/>
    <cellStyle name="Normal 2 3 2 2 2 10 3" xfId="11407"/>
    <cellStyle name="Normal 2 3 2 2 2 11" xfId="11408"/>
    <cellStyle name="Normal 2 3 2 2 2 12" xfId="11409"/>
    <cellStyle name="Normal 2 3 2 2 2 2" xfId="11410"/>
    <cellStyle name="Normal 2 3 2 2 2 2 10" xfId="11411"/>
    <cellStyle name="Normal 2 3 2 2 2 2 11" xfId="11412"/>
    <cellStyle name="Normal 2 3 2 2 2 2 2" xfId="11413"/>
    <cellStyle name="Normal 2 3 2 2 2 2 2 2" xfId="11414"/>
    <cellStyle name="Normal 2 3 2 2 2 2 2 2 2" xfId="11415"/>
    <cellStyle name="Normal 2 3 2 2 2 2 2 2 2 2" xfId="11416"/>
    <cellStyle name="Normal 2 3 2 2 2 2 2 2 2 2 2" xfId="11417"/>
    <cellStyle name="Normal 2 3 2 2 2 2 2 2 2 2 2 2" xfId="11418"/>
    <cellStyle name="Normal 2 3 2 2 2 2 2 2 2 2 2 3" xfId="11419"/>
    <cellStyle name="Normal 2 3 2 2 2 2 2 2 2 2 3" xfId="11420"/>
    <cellStyle name="Normal 2 3 2 2 2 2 2 2 2 2 4" xfId="11421"/>
    <cellStyle name="Normal 2 3 2 2 2 2 2 2 2 3" xfId="11422"/>
    <cellStyle name="Normal 2 3 2 2 2 2 2 2 2 3 2" xfId="11423"/>
    <cellStyle name="Normal 2 3 2 2 2 2 2 2 2 3 3" xfId="11424"/>
    <cellStyle name="Normal 2 3 2 2 2 2 2 2 2 4" xfId="11425"/>
    <cellStyle name="Normal 2 3 2 2 2 2 2 2 2 4 2" xfId="11426"/>
    <cellStyle name="Normal 2 3 2 2 2 2 2 2 2 4 3" xfId="11427"/>
    <cellStyle name="Normal 2 3 2 2 2 2 2 2 2 5" xfId="11428"/>
    <cellStyle name="Normal 2 3 2 2 2 2 2 2 2 6" xfId="11429"/>
    <cellStyle name="Normal 2 3 2 2 2 2 2 2 3" xfId="11430"/>
    <cellStyle name="Normal 2 3 2 2 2 2 2 2 3 2" xfId="11431"/>
    <cellStyle name="Normal 2 3 2 2 2 2 2 2 3 2 2" xfId="11432"/>
    <cellStyle name="Normal 2 3 2 2 2 2 2 2 3 2 3" xfId="11433"/>
    <cellStyle name="Normal 2 3 2 2 2 2 2 2 3 3" xfId="11434"/>
    <cellStyle name="Normal 2 3 2 2 2 2 2 2 3 4" xfId="11435"/>
    <cellStyle name="Normal 2 3 2 2 2 2 2 2 4" xfId="11436"/>
    <cellStyle name="Normal 2 3 2 2 2 2 2 2 4 2" xfId="11437"/>
    <cellStyle name="Normal 2 3 2 2 2 2 2 2 4 3" xfId="11438"/>
    <cellStyle name="Normal 2 3 2 2 2 2 2 2 5" xfId="11439"/>
    <cellStyle name="Normal 2 3 2 2 2 2 2 2 5 2" xfId="11440"/>
    <cellStyle name="Normal 2 3 2 2 2 2 2 2 5 3" xfId="11441"/>
    <cellStyle name="Normal 2 3 2 2 2 2 2 2 6" xfId="11442"/>
    <cellStyle name="Normal 2 3 2 2 2 2 2 2 7" xfId="11443"/>
    <cellStyle name="Normal 2 3 2 2 2 2 2 3" xfId="11444"/>
    <cellStyle name="Normal 2 3 2 2 2 2 2 3 2" xfId="11445"/>
    <cellStyle name="Normal 2 3 2 2 2 2 2 3 2 2" xfId="11446"/>
    <cellStyle name="Normal 2 3 2 2 2 2 2 3 2 2 2" xfId="11447"/>
    <cellStyle name="Normal 2 3 2 2 2 2 2 3 2 2 3" xfId="11448"/>
    <cellStyle name="Normal 2 3 2 2 2 2 2 3 2 3" xfId="11449"/>
    <cellStyle name="Normal 2 3 2 2 2 2 2 3 2 4" xfId="11450"/>
    <cellStyle name="Normal 2 3 2 2 2 2 2 3 3" xfId="11451"/>
    <cellStyle name="Normal 2 3 2 2 2 2 2 3 3 2" xfId="11452"/>
    <cellStyle name="Normal 2 3 2 2 2 2 2 3 3 3" xfId="11453"/>
    <cellStyle name="Normal 2 3 2 2 2 2 2 3 4" xfId="11454"/>
    <cellStyle name="Normal 2 3 2 2 2 2 2 3 4 2" xfId="11455"/>
    <cellStyle name="Normal 2 3 2 2 2 2 2 3 4 3" xfId="11456"/>
    <cellStyle name="Normal 2 3 2 2 2 2 2 3 5" xfId="11457"/>
    <cellStyle name="Normal 2 3 2 2 2 2 2 3 6" xfId="11458"/>
    <cellStyle name="Normal 2 3 2 2 2 2 2 4" xfId="11459"/>
    <cellStyle name="Normal 2 3 2 2 2 2 2 4 2" xfId="11460"/>
    <cellStyle name="Normal 2 3 2 2 2 2 2 4 2 2" xfId="11461"/>
    <cellStyle name="Normal 2 3 2 2 2 2 2 4 2 3" xfId="11462"/>
    <cellStyle name="Normal 2 3 2 2 2 2 2 4 3" xfId="11463"/>
    <cellStyle name="Normal 2 3 2 2 2 2 2 4 4" xfId="11464"/>
    <cellStyle name="Normal 2 3 2 2 2 2 2 5" xfId="11465"/>
    <cellStyle name="Normal 2 3 2 2 2 2 2 5 2" xfId="11466"/>
    <cellStyle name="Normal 2 3 2 2 2 2 2 5 3" xfId="11467"/>
    <cellStyle name="Normal 2 3 2 2 2 2 2 6" xfId="11468"/>
    <cellStyle name="Normal 2 3 2 2 2 2 2 6 2" xfId="11469"/>
    <cellStyle name="Normal 2 3 2 2 2 2 2 6 3" xfId="11470"/>
    <cellStyle name="Normal 2 3 2 2 2 2 2 7" xfId="11471"/>
    <cellStyle name="Normal 2 3 2 2 2 2 2 8" xfId="11472"/>
    <cellStyle name="Normal 2 3 2 2 2 2 3" xfId="11473"/>
    <cellStyle name="Normal 2 3 2 2 2 2 3 2" xfId="11474"/>
    <cellStyle name="Normal 2 3 2 2 2 2 3 2 2" xfId="11475"/>
    <cellStyle name="Normal 2 3 2 2 2 2 3 2 2 2" xfId="11476"/>
    <cellStyle name="Normal 2 3 2 2 2 2 3 2 2 2 2" xfId="11477"/>
    <cellStyle name="Normal 2 3 2 2 2 2 3 2 2 2 2 2" xfId="11478"/>
    <cellStyle name="Normal 2 3 2 2 2 2 3 2 2 2 2 3" xfId="11479"/>
    <cellStyle name="Normal 2 3 2 2 2 2 3 2 2 2 3" xfId="11480"/>
    <cellStyle name="Normal 2 3 2 2 2 2 3 2 2 2 4" xfId="11481"/>
    <cellStyle name="Normal 2 3 2 2 2 2 3 2 2 3" xfId="11482"/>
    <cellStyle name="Normal 2 3 2 2 2 2 3 2 2 3 2" xfId="11483"/>
    <cellStyle name="Normal 2 3 2 2 2 2 3 2 2 3 3" xfId="11484"/>
    <cellStyle name="Normal 2 3 2 2 2 2 3 2 2 4" xfId="11485"/>
    <cellStyle name="Normal 2 3 2 2 2 2 3 2 2 4 2" xfId="11486"/>
    <cellStyle name="Normal 2 3 2 2 2 2 3 2 2 4 3" xfId="11487"/>
    <cellStyle name="Normal 2 3 2 2 2 2 3 2 2 5" xfId="11488"/>
    <cellStyle name="Normal 2 3 2 2 2 2 3 2 2 6" xfId="11489"/>
    <cellStyle name="Normal 2 3 2 2 2 2 3 2 3" xfId="11490"/>
    <cellStyle name="Normal 2 3 2 2 2 2 3 2 3 2" xfId="11491"/>
    <cellStyle name="Normal 2 3 2 2 2 2 3 2 3 2 2" xfId="11492"/>
    <cellStyle name="Normal 2 3 2 2 2 2 3 2 3 2 3" xfId="11493"/>
    <cellStyle name="Normal 2 3 2 2 2 2 3 2 3 3" xfId="11494"/>
    <cellStyle name="Normal 2 3 2 2 2 2 3 2 3 4" xfId="11495"/>
    <cellStyle name="Normal 2 3 2 2 2 2 3 2 4" xfId="11496"/>
    <cellStyle name="Normal 2 3 2 2 2 2 3 2 4 2" xfId="11497"/>
    <cellStyle name="Normal 2 3 2 2 2 2 3 2 4 3" xfId="11498"/>
    <cellStyle name="Normal 2 3 2 2 2 2 3 2 5" xfId="11499"/>
    <cellStyle name="Normal 2 3 2 2 2 2 3 2 5 2" xfId="11500"/>
    <cellStyle name="Normal 2 3 2 2 2 2 3 2 5 3" xfId="11501"/>
    <cellStyle name="Normal 2 3 2 2 2 2 3 2 6" xfId="11502"/>
    <cellStyle name="Normal 2 3 2 2 2 2 3 2 7" xfId="11503"/>
    <cellStyle name="Normal 2 3 2 2 2 2 3 3" xfId="11504"/>
    <cellStyle name="Normal 2 3 2 2 2 2 3 3 2" xfId="11505"/>
    <cellStyle name="Normal 2 3 2 2 2 2 3 3 2 2" xfId="11506"/>
    <cellStyle name="Normal 2 3 2 2 2 2 3 3 2 2 2" xfId="11507"/>
    <cellStyle name="Normal 2 3 2 2 2 2 3 3 2 2 3" xfId="11508"/>
    <cellStyle name="Normal 2 3 2 2 2 2 3 3 2 3" xfId="11509"/>
    <cellStyle name="Normal 2 3 2 2 2 2 3 3 2 4" xfId="11510"/>
    <cellStyle name="Normal 2 3 2 2 2 2 3 3 3" xfId="11511"/>
    <cellStyle name="Normal 2 3 2 2 2 2 3 3 3 2" xfId="11512"/>
    <cellStyle name="Normal 2 3 2 2 2 2 3 3 3 3" xfId="11513"/>
    <cellStyle name="Normal 2 3 2 2 2 2 3 3 4" xfId="11514"/>
    <cellStyle name="Normal 2 3 2 2 2 2 3 3 4 2" xfId="11515"/>
    <cellStyle name="Normal 2 3 2 2 2 2 3 3 4 3" xfId="11516"/>
    <cellStyle name="Normal 2 3 2 2 2 2 3 3 5" xfId="11517"/>
    <cellStyle name="Normal 2 3 2 2 2 2 3 3 6" xfId="11518"/>
    <cellStyle name="Normal 2 3 2 2 2 2 3 4" xfId="11519"/>
    <cellStyle name="Normal 2 3 2 2 2 2 3 4 2" xfId="11520"/>
    <cellStyle name="Normal 2 3 2 2 2 2 3 4 2 2" xfId="11521"/>
    <cellStyle name="Normal 2 3 2 2 2 2 3 4 2 3" xfId="11522"/>
    <cellStyle name="Normal 2 3 2 2 2 2 3 4 3" xfId="11523"/>
    <cellStyle name="Normal 2 3 2 2 2 2 3 4 4" xfId="11524"/>
    <cellStyle name="Normal 2 3 2 2 2 2 3 5" xfId="11525"/>
    <cellStyle name="Normal 2 3 2 2 2 2 3 5 2" xfId="11526"/>
    <cellStyle name="Normal 2 3 2 2 2 2 3 5 3" xfId="11527"/>
    <cellStyle name="Normal 2 3 2 2 2 2 3 6" xfId="11528"/>
    <cellStyle name="Normal 2 3 2 2 2 2 3 6 2" xfId="11529"/>
    <cellStyle name="Normal 2 3 2 2 2 2 3 6 3" xfId="11530"/>
    <cellStyle name="Normal 2 3 2 2 2 2 3 7" xfId="11531"/>
    <cellStyle name="Normal 2 3 2 2 2 2 3 8" xfId="11532"/>
    <cellStyle name="Normal 2 3 2 2 2 2 4" xfId="11533"/>
    <cellStyle name="Normal 2 3 2 2 2 2 4 2" xfId="11534"/>
    <cellStyle name="Normal 2 3 2 2 2 2 4 2 2" xfId="11535"/>
    <cellStyle name="Normal 2 3 2 2 2 2 4 2 2 2" xfId="11536"/>
    <cellStyle name="Normal 2 3 2 2 2 2 4 2 2 2 2" xfId="11537"/>
    <cellStyle name="Normal 2 3 2 2 2 2 4 2 2 2 2 2" xfId="11538"/>
    <cellStyle name="Normal 2 3 2 2 2 2 4 2 2 2 2 3" xfId="11539"/>
    <cellStyle name="Normal 2 3 2 2 2 2 4 2 2 2 3" xfId="11540"/>
    <cellStyle name="Normal 2 3 2 2 2 2 4 2 2 2 4" xfId="11541"/>
    <cellStyle name="Normal 2 3 2 2 2 2 4 2 2 3" xfId="11542"/>
    <cellStyle name="Normal 2 3 2 2 2 2 4 2 2 3 2" xfId="11543"/>
    <cellStyle name="Normal 2 3 2 2 2 2 4 2 2 3 3" xfId="11544"/>
    <cellStyle name="Normal 2 3 2 2 2 2 4 2 2 4" xfId="11545"/>
    <cellStyle name="Normal 2 3 2 2 2 2 4 2 2 4 2" xfId="11546"/>
    <cellStyle name="Normal 2 3 2 2 2 2 4 2 2 4 3" xfId="11547"/>
    <cellStyle name="Normal 2 3 2 2 2 2 4 2 2 5" xfId="11548"/>
    <cellStyle name="Normal 2 3 2 2 2 2 4 2 2 6" xfId="11549"/>
    <cellStyle name="Normal 2 3 2 2 2 2 4 2 3" xfId="11550"/>
    <cellStyle name="Normal 2 3 2 2 2 2 4 2 3 2" xfId="11551"/>
    <cellStyle name="Normal 2 3 2 2 2 2 4 2 3 2 2" xfId="11552"/>
    <cellStyle name="Normal 2 3 2 2 2 2 4 2 3 2 3" xfId="11553"/>
    <cellStyle name="Normal 2 3 2 2 2 2 4 2 3 3" xfId="11554"/>
    <cellStyle name="Normal 2 3 2 2 2 2 4 2 3 4" xfId="11555"/>
    <cellStyle name="Normal 2 3 2 2 2 2 4 2 4" xfId="11556"/>
    <cellStyle name="Normal 2 3 2 2 2 2 4 2 4 2" xfId="11557"/>
    <cellStyle name="Normal 2 3 2 2 2 2 4 2 4 3" xfId="11558"/>
    <cellStyle name="Normal 2 3 2 2 2 2 4 2 5" xfId="11559"/>
    <cellStyle name="Normal 2 3 2 2 2 2 4 2 5 2" xfId="11560"/>
    <cellStyle name="Normal 2 3 2 2 2 2 4 2 5 3" xfId="11561"/>
    <cellStyle name="Normal 2 3 2 2 2 2 4 2 6" xfId="11562"/>
    <cellStyle name="Normal 2 3 2 2 2 2 4 2 7" xfId="11563"/>
    <cellStyle name="Normal 2 3 2 2 2 2 4 3" xfId="11564"/>
    <cellStyle name="Normal 2 3 2 2 2 2 4 3 2" xfId="11565"/>
    <cellStyle name="Normal 2 3 2 2 2 2 4 3 2 2" xfId="11566"/>
    <cellStyle name="Normal 2 3 2 2 2 2 4 3 2 2 2" xfId="11567"/>
    <cellStyle name="Normal 2 3 2 2 2 2 4 3 2 2 3" xfId="11568"/>
    <cellStyle name="Normal 2 3 2 2 2 2 4 3 2 3" xfId="11569"/>
    <cellStyle name="Normal 2 3 2 2 2 2 4 3 2 4" xfId="11570"/>
    <cellStyle name="Normal 2 3 2 2 2 2 4 3 3" xfId="11571"/>
    <cellStyle name="Normal 2 3 2 2 2 2 4 3 3 2" xfId="11572"/>
    <cellStyle name="Normal 2 3 2 2 2 2 4 3 3 3" xfId="11573"/>
    <cellStyle name="Normal 2 3 2 2 2 2 4 3 4" xfId="11574"/>
    <cellStyle name="Normal 2 3 2 2 2 2 4 3 4 2" xfId="11575"/>
    <cellStyle name="Normal 2 3 2 2 2 2 4 3 4 3" xfId="11576"/>
    <cellStyle name="Normal 2 3 2 2 2 2 4 3 5" xfId="11577"/>
    <cellStyle name="Normal 2 3 2 2 2 2 4 3 6" xfId="11578"/>
    <cellStyle name="Normal 2 3 2 2 2 2 4 4" xfId="11579"/>
    <cellStyle name="Normal 2 3 2 2 2 2 4 4 2" xfId="11580"/>
    <cellStyle name="Normal 2 3 2 2 2 2 4 4 2 2" xfId="11581"/>
    <cellStyle name="Normal 2 3 2 2 2 2 4 4 2 3" xfId="11582"/>
    <cellStyle name="Normal 2 3 2 2 2 2 4 4 3" xfId="11583"/>
    <cellStyle name="Normal 2 3 2 2 2 2 4 4 4" xfId="11584"/>
    <cellStyle name="Normal 2 3 2 2 2 2 4 5" xfId="11585"/>
    <cellStyle name="Normal 2 3 2 2 2 2 4 5 2" xfId="11586"/>
    <cellStyle name="Normal 2 3 2 2 2 2 4 5 3" xfId="11587"/>
    <cellStyle name="Normal 2 3 2 2 2 2 4 6" xfId="11588"/>
    <cellStyle name="Normal 2 3 2 2 2 2 4 6 2" xfId="11589"/>
    <cellStyle name="Normal 2 3 2 2 2 2 4 6 3" xfId="11590"/>
    <cellStyle name="Normal 2 3 2 2 2 2 4 7" xfId="11591"/>
    <cellStyle name="Normal 2 3 2 2 2 2 4 8" xfId="11592"/>
    <cellStyle name="Normal 2 3 2 2 2 2 5" xfId="11593"/>
    <cellStyle name="Normal 2 3 2 2 2 2 5 2" xfId="11594"/>
    <cellStyle name="Normal 2 3 2 2 2 2 5 2 2" xfId="11595"/>
    <cellStyle name="Normal 2 3 2 2 2 2 5 2 2 2" xfId="11596"/>
    <cellStyle name="Normal 2 3 2 2 2 2 5 2 2 2 2" xfId="11597"/>
    <cellStyle name="Normal 2 3 2 2 2 2 5 2 2 2 3" xfId="11598"/>
    <cellStyle name="Normal 2 3 2 2 2 2 5 2 2 3" xfId="11599"/>
    <cellStyle name="Normal 2 3 2 2 2 2 5 2 2 4" xfId="11600"/>
    <cellStyle name="Normal 2 3 2 2 2 2 5 2 3" xfId="11601"/>
    <cellStyle name="Normal 2 3 2 2 2 2 5 2 3 2" xfId="11602"/>
    <cellStyle name="Normal 2 3 2 2 2 2 5 2 3 3" xfId="11603"/>
    <cellStyle name="Normal 2 3 2 2 2 2 5 2 4" xfId="11604"/>
    <cellStyle name="Normal 2 3 2 2 2 2 5 2 4 2" xfId="11605"/>
    <cellStyle name="Normal 2 3 2 2 2 2 5 2 4 3" xfId="11606"/>
    <cellStyle name="Normal 2 3 2 2 2 2 5 2 5" xfId="11607"/>
    <cellStyle name="Normal 2 3 2 2 2 2 5 2 6" xfId="11608"/>
    <cellStyle name="Normal 2 3 2 2 2 2 5 3" xfId="11609"/>
    <cellStyle name="Normal 2 3 2 2 2 2 5 3 2" xfId="11610"/>
    <cellStyle name="Normal 2 3 2 2 2 2 5 3 2 2" xfId="11611"/>
    <cellStyle name="Normal 2 3 2 2 2 2 5 3 2 3" xfId="11612"/>
    <cellStyle name="Normal 2 3 2 2 2 2 5 3 3" xfId="11613"/>
    <cellStyle name="Normal 2 3 2 2 2 2 5 3 4" xfId="11614"/>
    <cellStyle name="Normal 2 3 2 2 2 2 5 4" xfId="11615"/>
    <cellStyle name="Normal 2 3 2 2 2 2 5 4 2" xfId="11616"/>
    <cellStyle name="Normal 2 3 2 2 2 2 5 4 3" xfId="11617"/>
    <cellStyle name="Normal 2 3 2 2 2 2 5 5" xfId="11618"/>
    <cellStyle name="Normal 2 3 2 2 2 2 5 5 2" xfId="11619"/>
    <cellStyle name="Normal 2 3 2 2 2 2 5 5 3" xfId="11620"/>
    <cellStyle name="Normal 2 3 2 2 2 2 5 6" xfId="11621"/>
    <cellStyle name="Normal 2 3 2 2 2 2 5 7" xfId="11622"/>
    <cellStyle name="Normal 2 3 2 2 2 2 6" xfId="11623"/>
    <cellStyle name="Normal 2 3 2 2 2 2 6 2" xfId="11624"/>
    <cellStyle name="Normal 2 3 2 2 2 2 6 2 2" xfId="11625"/>
    <cellStyle name="Normal 2 3 2 2 2 2 6 2 2 2" xfId="11626"/>
    <cellStyle name="Normal 2 3 2 2 2 2 6 2 2 3" xfId="11627"/>
    <cellStyle name="Normal 2 3 2 2 2 2 6 2 3" xfId="11628"/>
    <cellStyle name="Normal 2 3 2 2 2 2 6 2 4" xfId="11629"/>
    <cellStyle name="Normal 2 3 2 2 2 2 6 3" xfId="11630"/>
    <cellStyle name="Normal 2 3 2 2 2 2 6 3 2" xfId="11631"/>
    <cellStyle name="Normal 2 3 2 2 2 2 6 3 3" xfId="11632"/>
    <cellStyle name="Normal 2 3 2 2 2 2 6 4" xfId="11633"/>
    <cellStyle name="Normal 2 3 2 2 2 2 6 4 2" xfId="11634"/>
    <cellStyle name="Normal 2 3 2 2 2 2 6 4 3" xfId="11635"/>
    <cellStyle name="Normal 2 3 2 2 2 2 6 5" xfId="11636"/>
    <cellStyle name="Normal 2 3 2 2 2 2 6 6" xfId="11637"/>
    <cellStyle name="Normal 2 3 2 2 2 2 7" xfId="11638"/>
    <cellStyle name="Normal 2 3 2 2 2 2 7 2" xfId="11639"/>
    <cellStyle name="Normal 2 3 2 2 2 2 7 2 2" xfId="11640"/>
    <cellStyle name="Normal 2 3 2 2 2 2 7 2 3" xfId="11641"/>
    <cellStyle name="Normal 2 3 2 2 2 2 7 3" xfId="11642"/>
    <cellStyle name="Normal 2 3 2 2 2 2 7 4" xfId="11643"/>
    <cellStyle name="Normal 2 3 2 2 2 2 8" xfId="11644"/>
    <cellStyle name="Normal 2 3 2 2 2 2 8 2" xfId="11645"/>
    <cellStyle name="Normal 2 3 2 2 2 2 8 3" xfId="11646"/>
    <cellStyle name="Normal 2 3 2 2 2 2 9" xfId="11647"/>
    <cellStyle name="Normal 2 3 2 2 2 2 9 2" xfId="11648"/>
    <cellStyle name="Normal 2 3 2 2 2 2 9 3" xfId="11649"/>
    <cellStyle name="Normal 2 3 2 2 2 3" xfId="11650"/>
    <cellStyle name="Normal 2 3 2 2 2 3 2" xfId="11651"/>
    <cellStyle name="Normal 2 3 2 2 2 3 2 2" xfId="11652"/>
    <cellStyle name="Normal 2 3 2 2 2 3 2 2 2" xfId="11653"/>
    <cellStyle name="Normal 2 3 2 2 2 3 2 2 2 2" xfId="11654"/>
    <cellStyle name="Normal 2 3 2 2 2 3 2 2 2 2 2" xfId="11655"/>
    <cellStyle name="Normal 2 3 2 2 2 3 2 2 2 2 3" xfId="11656"/>
    <cellStyle name="Normal 2 3 2 2 2 3 2 2 2 3" xfId="11657"/>
    <cellStyle name="Normal 2 3 2 2 2 3 2 2 2 4" xfId="11658"/>
    <cellStyle name="Normal 2 3 2 2 2 3 2 2 3" xfId="11659"/>
    <cellStyle name="Normal 2 3 2 2 2 3 2 2 3 2" xfId="11660"/>
    <cellStyle name="Normal 2 3 2 2 2 3 2 2 3 3" xfId="11661"/>
    <cellStyle name="Normal 2 3 2 2 2 3 2 2 4" xfId="11662"/>
    <cellStyle name="Normal 2 3 2 2 2 3 2 2 4 2" xfId="11663"/>
    <cellStyle name="Normal 2 3 2 2 2 3 2 2 4 3" xfId="11664"/>
    <cellStyle name="Normal 2 3 2 2 2 3 2 2 5" xfId="11665"/>
    <cellStyle name="Normal 2 3 2 2 2 3 2 2 6" xfId="11666"/>
    <cellStyle name="Normal 2 3 2 2 2 3 2 3" xfId="11667"/>
    <cellStyle name="Normal 2 3 2 2 2 3 2 3 2" xfId="11668"/>
    <cellStyle name="Normal 2 3 2 2 2 3 2 3 2 2" xfId="11669"/>
    <cellStyle name="Normal 2 3 2 2 2 3 2 3 2 3" xfId="11670"/>
    <cellStyle name="Normal 2 3 2 2 2 3 2 3 3" xfId="11671"/>
    <cellStyle name="Normal 2 3 2 2 2 3 2 3 4" xfId="11672"/>
    <cellStyle name="Normal 2 3 2 2 2 3 2 4" xfId="11673"/>
    <cellStyle name="Normal 2 3 2 2 2 3 2 4 2" xfId="11674"/>
    <cellStyle name="Normal 2 3 2 2 2 3 2 4 3" xfId="11675"/>
    <cellStyle name="Normal 2 3 2 2 2 3 2 5" xfId="11676"/>
    <cellStyle name="Normal 2 3 2 2 2 3 2 5 2" xfId="11677"/>
    <cellStyle name="Normal 2 3 2 2 2 3 2 5 3" xfId="11678"/>
    <cellStyle name="Normal 2 3 2 2 2 3 2 6" xfId="11679"/>
    <cellStyle name="Normal 2 3 2 2 2 3 2 7" xfId="11680"/>
    <cellStyle name="Normal 2 3 2 2 2 3 3" xfId="11681"/>
    <cellStyle name="Normal 2 3 2 2 2 3 3 2" xfId="11682"/>
    <cellStyle name="Normal 2 3 2 2 2 3 3 2 2" xfId="11683"/>
    <cellStyle name="Normal 2 3 2 2 2 3 3 2 2 2" xfId="11684"/>
    <cellStyle name="Normal 2 3 2 2 2 3 3 2 2 3" xfId="11685"/>
    <cellStyle name="Normal 2 3 2 2 2 3 3 2 3" xfId="11686"/>
    <cellStyle name="Normal 2 3 2 2 2 3 3 2 4" xfId="11687"/>
    <cellStyle name="Normal 2 3 2 2 2 3 3 3" xfId="11688"/>
    <cellStyle name="Normal 2 3 2 2 2 3 3 3 2" xfId="11689"/>
    <cellStyle name="Normal 2 3 2 2 2 3 3 3 3" xfId="11690"/>
    <cellStyle name="Normal 2 3 2 2 2 3 3 4" xfId="11691"/>
    <cellStyle name="Normal 2 3 2 2 2 3 3 4 2" xfId="11692"/>
    <cellStyle name="Normal 2 3 2 2 2 3 3 4 3" xfId="11693"/>
    <cellStyle name="Normal 2 3 2 2 2 3 3 5" xfId="11694"/>
    <cellStyle name="Normal 2 3 2 2 2 3 3 6" xfId="11695"/>
    <cellStyle name="Normal 2 3 2 2 2 3 4" xfId="11696"/>
    <cellStyle name="Normal 2 3 2 2 2 3 4 2" xfId="11697"/>
    <cellStyle name="Normal 2 3 2 2 2 3 4 2 2" xfId="11698"/>
    <cellStyle name="Normal 2 3 2 2 2 3 4 2 3" xfId="11699"/>
    <cellStyle name="Normal 2 3 2 2 2 3 4 3" xfId="11700"/>
    <cellStyle name="Normal 2 3 2 2 2 3 4 4" xfId="11701"/>
    <cellStyle name="Normal 2 3 2 2 2 3 5" xfId="11702"/>
    <cellStyle name="Normal 2 3 2 2 2 3 5 2" xfId="11703"/>
    <cellStyle name="Normal 2 3 2 2 2 3 5 3" xfId="11704"/>
    <cellStyle name="Normal 2 3 2 2 2 3 6" xfId="11705"/>
    <cellStyle name="Normal 2 3 2 2 2 3 6 2" xfId="11706"/>
    <cellStyle name="Normal 2 3 2 2 2 3 6 3" xfId="11707"/>
    <cellStyle name="Normal 2 3 2 2 2 3 7" xfId="11708"/>
    <cellStyle name="Normal 2 3 2 2 2 3 8" xfId="11709"/>
    <cellStyle name="Normal 2 3 2 2 2 4" xfId="11710"/>
    <cellStyle name="Normal 2 3 2 2 2 4 2" xfId="11711"/>
    <cellStyle name="Normal 2 3 2 2 2 4 2 2" xfId="11712"/>
    <cellStyle name="Normal 2 3 2 2 2 4 2 2 2" xfId="11713"/>
    <cellStyle name="Normal 2 3 2 2 2 4 2 2 2 2" xfId="11714"/>
    <cellStyle name="Normal 2 3 2 2 2 4 2 2 2 2 2" xfId="11715"/>
    <cellStyle name="Normal 2 3 2 2 2 4 2 2 2 2 3" xfId="11716"/>
    <cellStyle name="Normal 2 3 2 2 2 4 2 2 2 3" xfId="11717"/>
    <cellStyle name="Normal 2 3 2 2 2 4 2 2 2 4" xfId="11718"/>
    <cellStyle name="Normal 2 3 2 2 2 4 2 2 3" xfId="11719"/>
    <cellStyle name="Normal 2 3 2 2 2 4 2 2 3 2" xfId="11720"/>
    <cellStyle name="Normal 2 3 2 2 2 4 2 2 3 3" xfId="11721"/>
    <cellStyle name="Normal 2 3 2 2 2 4 2 2 4" xfId="11722"/>
    <cellStyle name="Normal 2 3 2 2 2 4 2 2 4 2" xfId="11723"/>
    <cellStyle name="Normal 2 3 2 2 2 4 2 2 4 3" xfId="11724"/>
    <cellStyle name="Normal 2 3 2 2 2 4 2 2 5" xfId="11725"/>
    <cellStyle name="Normal 2 3 2 2 2 4 2 2 6" xfId="11726"/>
    <cellStyle name="Normal 2 3 2 2 2 4 2 3" xfId="11727"/>
    <cellStyle name="Normal 2 3 2 2 2 4 2 3 2" xfId="11728"/>
    <cellStyle name="Normal 2 3 2 2 2 4 2 3 2 2" xfId="11729"/>
    <cellStyle name="Normal 2 3 2 2 2 4 2 3 2 3" xfId="11730"/>
    <cellStyle name="Normal 2 3 2 2 2 4 2 3 3" xfId="11731"/>
    <cellStyle name="Normal 2 3 2 2 2 4 2 3 4" xfId="11732"/>
    <cellStyle name="Normal 2 3 2 2 2 4 2 4" xfId="11733"/>
    <cellStyle name="Normal 2 3 2 2 2 4 2 4 2" xfId="11734"/>
    <cellStyle name="Normal 2 3 2 2 2 4 2 4 3" xfId="11735"/>
    <cellStyle name="Normal 2 3 2 2 2 4 2 5" xfId="11736"/>
    <cellStyle name="Normal 2 3 2 2 2 4 2 5 2" xfId="11737"/>
    <cellStyle name="Normal 2 3 2 2 2 4 2 5 3" xfId="11738"/>
    <cellStyle name="Normal 2 3 2 2 2 4 2 6" xfId="11739"/>
    <cellStyle name="Normal 2 3 2 2 2 4 2 7" xfId="11740"/>
    <cellStyle name="Normal 2 3 2 2 2 4 3" xfId="11741"/>
    <cellStyle name="Normal 2 3 2 2 2 4 3 2" xfId="11742"/>
    <cellStyle name="Normal 2 3 2 2 2 4 3 2 2" xfId="11743"/>
    <cellStyle name="Normal 2 3 2 2 2 4 3 2 2 2" xfId="11744"/>
    <cellStyle name="Normal 2 3 2 2 2 4 3 2 2 3" xfId="11745"/>
    <cellStyle name="Normal 2 3 2 2 2 4 3 2 3" xfId="11746"/>
    <cellStyle name="Normal 2 3 2 2 2 4 3 2 4" xfId="11747"/>
    <cellStyle name="Normal 2 3 2 2 2 4 3 3" xfId="11748"/>
    <cellStyle name="Normal 2 3 2 2 2 4 3 3 2" xfId="11749"/>
    <cellStyle name="Normal 2 3 2 2 2 4 3 3 3" xfId="11750"/>
    <cellStyle name="Normal 2 3 2 2 2 4 3 4" xfId="11751"/>
    <cellStyle name="Normal 2 3 2 2 2 4 3 4 2" xfId="11752"/>
    <cellStyle name="Normal 2 3 2 2 2 4 3 4 3" xfId="11753"/>
    <cellStyle name="Normal 2 3 2 2 2 4 3 5" xfId="11754"/>
    <cellStyle name="Normal 2 3 2 2 2 4 3 6" xfId="11755"/>
    <cellStyle name="Normal 2 3 2 2 2 4 4" xfId="11756"/>
    <cellStyle name="Normal 2 3 2 2 2 4 4 2" xfId="11757"/>
    <cellStyle name="Normal 2 3 2 2 2 4 4 2 2" xfId="11758"/>
    <cellStyle name="Normal 2 3 2 2 2 4 4 2 3" xfId="11759"/>
    <cellStyle name="Normal 2 3 2 2 2 4 4 3" xfId="11760"/>
    <cellStyle name="Normal 2 3 2 2 2 4 4 4" xfId="11761"/>
    <cellStyle name="Normal 2 3 2 2 2 4 5" xfId="11762"/>
    <cellStyle name="Normal 2 3 2 2 2 4 5 2" xfId="11763"/>
    <cellStyle name="Normal 2 3 2 2 2 4 5 3" xfId="11764"/>
    <cellStyle name="Normal 2 3 2 2 2 4 6" xfId="11765"/>
    <cellStyle name="Normal 2 3 2 2 2 4 6 2" xfId="11766"/>
    <cellStyle name="Normal 2 3 2 2 2 4 6 3" xfId="11767"/>
    <cellStyle name="Normal 2 3 2 2 2 4 7" xfId="11768"/>
    <cellStyle name="Normal 2 3 2 2 2 4 8" xfId="11769"/>
    <cellStyle name="Normal 2 3 2 2 2 5" xfId="11770"/>
    <cellStyle name="Normal 2 3 2 2 2 5 2" xfId="11771"/>
    <cellStyle name="Normal 2 3 2 2 2 5 2 2" xfId="11772"/>
    <cellStyle name="Normal 2 3 2 2 2 5 2 2 2" xfId="11773"/>
    <cellStyle name="Normal 2 3 2 2 2 5 2 2 2 2" xfId="11774"/>
    <cellStyle name="Normal 2 3 2 2 2 5 2 2 2 2 2" xfId="11775"/>
    <cellStyle name="Normal 2 3 2 2 2 5 2 2 2 2 3" xfId="11776"/>
    <cellStyle name="Normal 2 3 2 2 2 5 2 2 2 3" xfId="11777"/>
    <cellStyle name="Normal 2 3 2 2 2 5 2 2 2 4" xfId="11778"/>
    <cellStyle name="Normal 2 3 2 2 2 5 2 2 3" xfId="11779"/>
    <cellStyle name="Normal 2 3 2 2 2 5 2 2 3 2" xfId="11780"/>
    <cellStyle name="Normal 2 3 2 2 2 5 2 2 3 3" xfId="11781"/>
    <cellStyle name="Normal 2 3 2 2 2 5 2 2 4" xfId="11782"/>
    <cellStyle name="Normal 2 3 2 2 2 5 2 2 4 2" xfId="11783"/>
    <cellStyle name="Normal 2 3 2 2 2 5 2 2 4 3" xfId="11784"/>
    <cellStyle name="Normal 2 3 2 2 2 5 2 2 5" xfId="11785"/>
    <cellStyle name="Normal 2 3 2 2 2 5 2 2 6" xfId="11786"/>
    <cellStyle name="Normal 2 3 2 2 2 5 2 3" xfId="11787"/>
    <cellStyle name="Normal 2 3 2 2 2 5 2 3 2" xfId="11788"/>
    <cellStyle name="Normal 2 3 2 2 2 5 2 3 2 2" xfId="11789"/>
    <cellStyle name="Normal 2 3 2 2 2 5 2 3 2 3" xfId="11790"/>
    <cellStyle name="Normal 2 3 2 2 2 5 2 3 3" xfId="11791"/>
    <cellStyle name="Normal 2 3 2 2 2 5 2 3 4" xfId="11792"/>
    <cellStyle name="Normal 2 3 2 2 2 5 2 4" xfId="11793"/>
    <cellStyle name="Normal 2 3 2 2 2 5 2 4 2" xfId="11794"/>
    <cellStyle name="Normal 2 3 2 2 2 5 2 4 3" xfId="11795"/>
    <cellStyle name="Normal 2 3 2 2 2 5 2 5" xfId="11796"/>
    <cellStyle name="Normal 2 3 2 2 2 5 2 5 2" xfId="11797"/>
    <cellStyle name="Normal 2 3 2 2 2 5 2 5 3" xfId="11798"/>
    <cellStyle name="Normal 2 3 2 2 2 5 2 6" xfId="11799"/>
    <cellStyle name="Normal 2 3 2 2 2 5 2 7" xfId="11800"/>
    <cellStyle name="Normal 2 3 2 2 2 5 3" xfId="11801"/>
    <cellStyle name="Normal 2 3 2 2 2 5 3 2" xfId="11802"/>
    <cellStyle name="Normal 2 3 2 2 2 5 3 2 2" xfId="11803"/>
    <cellStyle name="Normal 2 3 2 2 2 5 3 2 2 2" xfId="11804"/>
    <cellStyle name="Normal 2 3 2 2 2 5 3 2 2 3" xfId="11805"/>
    <cellStyle name="Normal 2 3 2 2 2 5 3 2 3" xfId="11806"/>
    <cellStyle name="Normal 2 3 2 2 2 5 3 2 4" xfId="11807"/>
    <cellStyle name="Normal 2 3 2 2 2 5 3 3" xfId="11808"/>
    <cellStyle name="Normal 2 3 2 2 2 5 3 3 2" xfId="11809"/>
    <cellStyle name="Normal 2 3 2 2 2 5 3 3 3" xfId="11810"/>
    <cellStyle name="Normal 2 3 2 2 2 5 3 4" xfId="11811"/>
    <cellStyle name="Normal 2 3 2 2 2 5 3 4 2" xfId="11812"/>
    <cellStyle name="Normal 2 3 2 2 2 5 3 4 3" xfId="11813"/>
    <cellStyle name="Normal 2 3 2 2 2 5 3 5" xfId="11814"/>
    <cellStyle name="Normal 2 3 2 2 2 5 3 6" xfId="11815"/>
    <cellStyle name="Normal 2 3 2 2 2 5 4" xfId="11816"/>
    <cellStyle name="Normal 2 3 2 2 2 5 4 2" xfId="11817"/>
    <cellStyle name="Normal 2 3 2 2 2 5 4 2 2" xfId="11818"/>
    <cellStyle name="Normal 2 3 2 2 2 5 4 2 3" xfId="11819"/>
    <cellStyle name="Normal 2 3 2 2 2 5 4 3" xfId="11820"/>
    <cellStyle name="Normal 2 3 2 2 2 5 4 4" xfId="11821"/>
    <cellStyle name="Normal 2 3 2 2 2 5 5" xfId="11822"/>
    <cellStyle name="Normal 2 3 2 2 2 5 5 2" xfId="11823"/>
    <cellStyle name="Normal 2 3 2 2 2 5 5 3" xfId="11824"/>
    <cellStyle name="Normal 2 3 2 2 2 5 6" xfId="11825"/>
    <cellStyle name="Normal 2 3 2 2 2 5 6 2" xfId="11826"/>
    <cellStyle name="Normal 2 3 2 2 2 5 6 3" xfId="11827"/>
    <cellStyle name="Normal 2 3 2 2 2 5 7" xfId="11828"/>
    <cellStyle name="Normal 2 3 2 2 2 5 8" xfId="11829"/>
    <cellStyle name="Normal 2 3 2 2 2 6" xfId="11830"/>
    <cellStyle name="Normal 2 3 2 2 2 6 2" xfId="11831"/>
    <cellStyle name="Normal 2 3 2 2 2 6 2 2" xfId="11832"/>
    <cellStyle name="Normal 2 3 2 2 2 6 2 2 2" xfId="11833"/>
    <cellStyle name="Normal 2 3 2 2 2 6 2 2 2 2" xfId="11834"/>
    <cellStyle name="Normal 2 3 2 2 2 6 2 2 2 3" xfId="11835"/>
    <cellStyle name="Normal 2 3 2 2 2 6 2 2 3" xfId="11836"/>
    <cellStyle name="Normal 2 3 2 2 2 6 2 2 4" xfId="11837"/>
    <cellStyle name="Normal 2 3 2 2 2 6 2 3" xfId="11838"/>
    <cellStyle name="Normal 2 3 2 2 2 6 2 3 2" xfId="11839"/>
    <cellStyle name="Normal 2 3 2 2 2 6 2 3 3" xfId="11840"/>
    <cellStyle name="Normal 2 3 2 2 2 6 2 4" xfId="11841"/>
    <cellStyle name="Normal 2 3 2 2 2 6 2 4 2" xfId="11842"/>
    <cellStyle name="Normal 2 3 2 2 2 6 2 4 3" xfId="11843"/>
    <cellStyle name="Normal 2 3 2 2 2 6 2 5" xfId="11844"/>
    <cellStyle name="Normal 2 3 2 2 2 6 2 6" xfId="11845"/>
    <cellStyle name="Normal 2 3 2 2 2 6 3" xfId="11846"/>
    <cellStyle name="Normal 2 3 2 2 2 6 3 2" xfId="11847"/>
    <cellStyle name="Normal 2 3 2 2 2 6 3 2 2" xfId="11848"/>
    <cellStyle name="Normal 2 3 2 2 2 6 3 2 3" xfId="11849"/>
    <cellStyle name="Normal 2 3 2 2 2 6 3 3" xfId="11850"/>
    <cellStyle name="Normal 2 3 2 2 2 6 3 4" xfId="11851"/>
    <cellStyle name="Normal 2 3 2 2 2 6 4" xfId="11852"/>
    <cellStyle name="Normal 2 3 2 2 2 6 4 2" xfId="11853"/>
    <cellStyle name="Normal 2 3 2 2 2 6 4 3" xfId="11854"/>
    <cellStyle name="Normal 2 3 2 2 2 6 5" xfId="11855"/>
    <cellStyle name="Normal 2 3 2 2 2 6 5 2" xfId="11856"/>
    <cellStyle name="Normal 2 3 2 2 2 6 5 3" xfId="11857"/>
    <cellStyle name="Normal 2 3 2 2 2 6 6" xfId="11858"/>
    <cellStyle name="Normal 2 3 2 2 2 6 7" xfId="11859"/>
    <cellStyle name="Normal 2 3 2 2 2 7" xfId="11860"/>
    <cellStyle name="Normal 2 3 2 2 2 7 2" xfId="11861"/>
    <cellStyle name="Normal 2 3 2 2 2 7 2 2" xfId="11862"/>
    <cellStyle name="Normal 2 3 2 2 2 7 2 2 2" xfId="11863"/>
    <cellStyle name="Normal 2 3 2 2 2 7 2 2 3" xfId="11864"/>
    <cellStyle name="Normal 2 3 2 2 2 7 2 3" xfId="11865"/>
    <cellStyle name="Normal 2 3 2 2 2 7 2 4" xfId="11866"/>
    <cellStyle name="Normal 2 3 2 2 2 7 3" xfId="11867"/>
    <cellStyle name="Normal 2 3 2 2 2 7 3 2" xfId="11868"/>
    <cellStyle name="Normal 2 3 2 2 2 7 3 3" xfId="11869"/>
    <cellStyle name="Normal 2 3 2 2 2 7 4" xfId="11870"/>
    <cellStyle name="Normal 2 3 2 2 2 7 4 2" xfId="11871"/>
    <cellStyle name="Normal 2 3 2 2 2 7 4 3" xfId="11872"/>
    <cellStyle name="Normal 2 3 2 2 2 7 5" xfId="11873"/>
    <cellStyle name="Normal 2 3 2 2 2 7 6" xfId="11874"/>
    <cellStyle name="Normal 2 3 2 2 2 8" xfId="11875"/>
    <cellStyle name="Normal 2 3 2 2 2 8 2" xfId="11876"/>
    <cellStyle name="Normal 2 3 2 2 2 8 2 2" xfId="11877"/>
    <cellStyle name="Normal 2 3 2 2 2 8 2 3" xfId="11878"/>
    <cellStyle name="Normal 2 3 2 2 2 8 3" xfId="11879"/>
    <cellStyle name="Normal 2 3 2 2 2 8 4" xfId="11880"/>
    <cellStyle name="Normal 2 3 2 2 2 9" xfId="11881"/>
    <cellStyle name="Normal 2 3 2 2 2 9 2" xfId="11882"/>
    <cellStyle name="Normal 2 3 2 2 2 9 3" xfId="11883"/>
    <cellStyle name="Normal 2 3 2 2 3" xfId="11884"/>
    <cellStyle name="Normal 2 3 2 2 3 10" xfId="11885"/>
    <cellStyle name="Normal 2 3 2 2 3 11" xfId="11886"/>
    <cellStyle name="Normal 2 3 2 2 3 2" xfId="11887"/>
    <cellStyle name="Normal 2 3 2 2 3 2 2" xfId="11888"/>
    <cellStyle name="Normal 2 3 2 2 3 2 2 2" xfId="11889"/>
    <cellStyle name="Normal 2 3 2 2 3 2 2 2 2" xfId="11890"/>
    <cellStyle name="Normal 2 3 2 2 3 2 2 2 2 2" xfId="11891"/>
    <cellStyle name="Normal 2 3 2 2 3 2 2 2 2 2 2" xfId="11892"/>
    <cellStyle name="Normal 2 3 2 2 3 2 2 2 2 2 3" xfId="11893"/>
    <cellStyle name="Normal 2 3 2 2 3 2 2 2 2 3" xfId="11894"/>
    <cellStyle name="Normal 2 3 2 2 3 2 2 2 2 4" xfId="11895"/>
    <cellStyle name="Normal 2 3 2 2 3 2 2 2 3" xfId="11896"/>
    <cellStyle name="Normal 2 3 2 2 3 2 2 2 3 2" xfId="11897"/>
    <cellStyle name="Normal 2 3 2 2 3 2 2 2 3 3" xfId="11898"/>
    <cellStyle name="Normal 2 3 2 2 3 2 2 2 4" xfId="11899"/>
    <cellStyle name="Normal 2 3 2 2 3 2 2 2 4 2" xfId="11900"/>
    <cellStyle name="Normal 2 3 2 2 3 2 2 2 4 3" xfId="11901"/>
    <cellStyle name="Normal 2 3 2 2 3 2 2 2 5" xfId="11902"/>
    <cellStyle name="Normal 2 3 2 2 3 2 2 2 6" xfId="11903"/>
    <cellStyle name="Normal 2 3 2 2 3 2 2 3" xfId="11904"/>
    <cellStyle name="Normal 2 3 2 2 3 2 2 3 2" xfId="11905"/>
    <cellStyle name="Normal 2 3 2 2 3 2 2 3 2 2" xfId="11906"/>
    <cellStyle name="Normal 2 3 2 2 3 2 2 3 2 3" xfId="11907"/>
    <cellStyle name="Normal 2 3 2 2 3 2 2 3 3" xfId="11908"/>
    <cellStyle name="Normal 2 3 2 2 3 2 2 3 4" xfId="11909"/>
    <cellStyle name="Normal 2 3 2 2 3 2 2 4" xfId="11910"/>
    <cellStyle name="Normal 2 3 2 2 3 2 2 4 2" xfId="11911"/>
    <cellStyle name="Normal 2 3 2 2 3 2 2 4 3" xfId="11912"/>
    <cellStyle name="Normal 2 3 2 2 3 2 2 5" xfId="11913"/>
    <cellStyle name="Normal 2 3 2 2 3 2 2 5 2" xfId="11914"/>
    <cellStyle name="Normal 2 3 2 2 3 2 2 5 3" xfId="11915"/>
    <cellStyle name="Normal 2 3 2 2 3 2 2 6" xfId="11916"/>
    <cellStyle name="Normal 2 3 2 2 3 2 2 7" xfId="11917"/>
    <cellStyle name="Normal 2 3 2 2 3 2 3" xfId="11918"/>
    <cellStyle name="Normal 2 3 2 2 3 2 3 2" xfId="11919"/>
    <cellStyle name="Normal 2 3 2 2 3 2 3 2 2" xfId="11920"/>
    <cellStyle name="Normal 2 3 2 2 3 2 3 2 2 2" xfId="11921"/>
    <cellStyle name="Normal 2 3 2 2 3 2 3 2 2 3" xfId="11922"/>
    <cellStyle name="Normal 2 3 2 2 3 2 3 2 3" xfId="11923"/>
    <cellStyle name="Normal 2 3 2 2 3 2 3 2 4" xfId="11924"/>
    <cellStyle name="Normal 2 3 2 2 3 2 3 3" xfId="11925"/>
    <cellStyle name="Normal 2 3 2 2 3 2 3 3 2" xfId="11926"/>
    <cellStyle name="Normal 2 3 2 2 3 2 3 3 3" xfId="11927"/>
    <cellStyle name="Normal 2 3 2 2 3 2 3 4" xfId="11928"/>
    <cellStyle name="Normal 2 3 2 2 3 2 3 4 2" xfId="11929"/>
    <cellStyle name="Normal 2 3 2 2 3 2 3 4 3" xfId="11930"/>
    <cellStyle name="Normal 2 3 2 2 3 2 3 5" xfId="11931"/>
    <cellStyle name="Normal 2 3 2 2 3 2 3 6" xfId="11932"/>
    <cellStyle name="Normal 2 3 2 2 3 2 4" xfId="11933"/>
    <cellStyle name="Normal 2 3 2 2 3 2 4 2" xfId="11934"/>
    <cellStyle name="Normal 2 3 2 2 3 2 4 2 2" xfId="11935"/>
    <cellStyle name="Normal 2 3 2 2 3 2 4 2 3" xfId="11936"/>
    <cellStyle name="Normal 2 3 2 2 3 2 4 3" xfId="11937"/>
    <cellStyle name="Normal 2 3 2 2 3 2 4 4" xfId="11938"/>
    <cellStyle name="Normal 2 3 2 2 3 2 5" xfId="11939"/>
    <cellStyle name="Normal 2 3 2 2 3 2 5 2" xfId="11940"/>
    <cellStyle name="Normal 2 3 2 2 3 2 5 3" xfId="11941"/>
    <cellStyle name="Normal 2 3 2 2 3 2 6" xfId="11942"/>
    <cellStyle name="Normal 2 3 2 2 3 2 6 2" xfId="11943"/>
    <cellStyle name="Normal 2 3 2 2 3 2 6 3" xfId="11944"/>
    <cellStyle name="Normal 2 3 2 2 3 2 7" xfId="11945"/>
    <cellStyle name="Normal 2 3 2 2 3 2 8" xfId="11946"/>
    <cellStyle name="Normal 2 3 2 2 3 3" xfId="11947"/>
    <cellStyle name="Normal 2 3 2 2 3 3 2" xfId="11948"/>
    <cellStyle name="Normal 2 3 2 2 3 3 2 2" xfId="11949"/>
    <cellStyle name="Normal 2 3 2 2 3 3 2 2 2" xfId="11950"/>
    <cellStyle name="Normal 2 3 2 2 3 3 2 2 2 2" xfId="11951"/>
    <cellStyle name="Normal 2 3 2 2 3 3 2 2 2 2 2" xfId="11952"/>
    <cellStyle name="Normal 2 3 2 2 3 3 2 2 2 2 3" xfId="11953"/>
    <cellStyle name="Normal 2 3 2 2 3 3 2 2 2 3" xfId="11954"/>
    <cellStyle name="Normal 2 3 2 2 3 3 2 2 2 4" xfId="11955"/>
    <cellStyle name="Normal 2 3 2 2 3 3 2 2 3" xfId="11956"/>
    <cellStyle name="Normal 2 3 2 2 3 3 2 2 3 2" xfId="11957"/>
    <cellStyle name="Normal 2 3 2 2 3 3 2 2 3 3" xfId="11958"/>
    <cellStyle name="Normal 2 3 2 2 3 3 2 2 4" xfId="11959"/>
    <cellStyle name="Normal 2 3 2 2 3 3 2 2 4 2" xfId="11960"/>
    <cellStyle name="Normal 2 3 2 2 3 3 2 2 4 3" xfId="11961"/>
    <cellStyle name="Normal 2 3 2 2 3 3 2 2 5" xfId="11962"/>
    <cellStyle name="Normal 2 3 2 2 3 3 2 2 6" xfId="11963"/>
    <cellStyle name="Normal 2 3 2 2 3 3 2 3" xfId="11964"/>
    <cellStyle name="Normal 2 3 2 2 3 3 2 3 2" xfId="11965"/>
    <cellStyle name="Normal 2 3 2 2 3 3 2 3 2 2" xfId="11966"/>
    <cellStyle name="Normal 2 3 2 2 3 3 2 3 2 3" xfId="11967"/>
    <cellStyle name="Normal 2 3 2 2 3 3 2 3 3" xfId="11968"/>
    <cellStyle name="Normal 2 3 2 2 3 3 2 3 4" xfId="11969"/>
    <cellStyle name="Normal 2 3 2 2 3 3 2 4" xfId="11970"/>
    <cellStyle name="Normal 2 3 2 2 3 3 2 4 2" xfId="11971"/>
    <cellStyle name="Normal 2 3 2 2 3 3 2 4 3" xfId="11972"/>
    <cellStyle name="Normal 2 3 2 2 3 3 2 5" xfId="11973"/>
    <cellStyle name="Normal 2 3 2 2 3 3 2 5 2" xfId="11974"/>
    <cellStyle name="Normal 2 3 2 2 3 3 2 5 3" xfId="11975"/>
    <cellStyle name="Normal 2 3 2 2 3 3 2 6" xfId="11976"/>
    <cellStyle name="Normal 2 3 2 2 3 3 2 7" xfId="11977"/>
    <cellStyle name="Normal 2 3 2 2 3 3 3" xfId="11978"/>
    <cellStyle name="Normal 2 3 2 2 3 3 3 2" xfId="11979"/>
    <cellStyle name="Normal 2 3 2 2 3 3 3 2 2" xfId="11980"/>
    <cellStyle name="Normal 2 3 2 2 3 3 3 2 2 2" xfId="11981"/>
    <cellStyle name="Normal 2 3 2 2 3 3 3 2 2 3" xfId="11982"/>
    <cellStyle name="Normal 2 3 2 2 3 3 3 2 3" xfId="11983"/>
    <cellStyle name="Normal 2 3 2 2 3 3 3 2 4" xfId="11984"/>
    <cellStyle name="Normal 2 3 2 2 3 3 3 3" xfId="11985"/>
    <cellStyle name="Normal 2 3 2 2 3 3 3 3 2" xfId="11986"/>
    <cellStyle name="Normal 2 3 2 2 3 3 3 3 3" xfId="11987"/>
    <cellStyle name="Normal 2 3 2 2 3 3 3 4" xfId="11988"/>
    <cellStyle name="Normal 2 3 2 2 3 3 3 4 2" xfId="11989"/>
    <cellStyle name="Normal 2 3 2 2 3 3 3 4 3" xfId="11990"/>
    <cellStyle name="Normal 2 3 2 2 3 3 3 5" xfId="11991"/>
    <cellStyle name="Normal 2 3 2 2 3 3 3 6" xfId="11992"/>
    <cellStyle name="Normal 2 3 2 2 3 3 4" xfId="11993"/>
    <cellStyle name="Normal 2 3 2 2 3 3 4 2" xfId="11994"/>
    <cellStyle name="Normal 2 3 2 2 3 3 4 2 2" xfId="11995"/>
    <cellStyle name="Normal 2 3 2 2 3 3 4 2 3" xfId="11996"/>
    <cellStyle name="Normal 2 3 2 2 3 3 4 3" xfId="11997"/>
    <cellStyle name="Normal 2 3 2 2 3 3 4 4" xfId="11998"/>
    <cellStyle name="Normal 2 3 2 2 3 3 5" xfId="11999"/>
    <cellStyle name="Normal 2 3 2 2 3 3 5 2" xfId="12000"/>
    <cellStyle name="Normal 2 3 2 2 3 3 5 3" xfId="12001"/>
    <cellStyle name="Normal 2 3 2 2 3 3 6" xfId="12002"/>
    <cellStyle name="Normal 2 3 2 2 3 3 6 2" xfId="12003"/>
    <cellStyle name="Normal 2 3 2 2 3 3 6 3" xfId="12004"/>
    <cellStyle name="Normal 2 3 2 2 3 3 7" xfId="12005"/>
    <cellStyle name="Normal 2 3 2 2 3 3 8" xfId="12006"/>
    <cellStyle name="Normal 2 3 2 2 3 4" xfId="12007"/>
    <cellStyle name="Normal 2 3 2 2 3 4 2" xfId="12008"/>
    <cellStyle name="Normal 2 3 2 2 3 4 2 2" xfId="12009"/>
    <cellStyle name="Normal 2 3 2 2 3 4 2 2 2" xfId="12010"/>
    <cellStyle name="Normal 2 3 2 2 3 4 2 2 2 2" xfId="12011"/>
    <cellStyle name="Normal 2 3 2 2 3 4 2 2 2 2 2" xfId="12012"/>
    <cellStyle name="Normal 2 3 2 2 3 4 2 2 2 2 3" xfId="12013"/>
    <cellStyle name="Normal 2 3 2 2 3 4 2 2 2 3" xfId="12014"/>
    <cellStyle name="Normal 2 3 2 2 3 4 2 2 2 4" xfId="12015"/>
    <cellStyle name="Normal 2 3 2 2 3 4 2 2 3" xfId="12016"/>
    <cellStyle name="Normal 2 3 2 2 3 4 2 2 3 2" xfId="12017"/>
    <cellStyle name="Normal 2 3 2 2 3 4 2 2 3 3" xfId="12018"/>
    <cellStyle name="Normal 2 3 2 2 3 4 2 2 4" xfId="12019"/>
    <cellStyle name="Normal 2 3 2 2 3 4 2 2 4 2" xfId="12020"/>
    <cellStyle name="Normal 2 3 2 2 3 4 2 2 4 3" xfId="12021"/>
    <cellStyle name="Normal 2 3 2 2 3 4 2 2 5" xfId="12022"/>
    <cellStyle name="Normal 2 3 2 2 3 4 2 2 6" xfId="12023"/>
    <cellStyle name="Normal 2 3 2 2 3 4 2 3" xfId="12024"/>
    <cellStyle name="Normal 2 3 2 2 3 4 2 3 2" xfId="12025"/>
    <cellStyle name="Normal 2 3 2 2 3 4 2 3 2 2" xfId="12026"/>
    <cellStyle name="Normal 2 3 2 2 3 4 2 3 2 3" xfId="12027"/>
    <cellStyle name="Normal 2 3 2 2 3 4 2 3 3" xfId="12028"/>
    <cellStyle name="Normal 2 3 2 2 3 4 2 3 4" xfId="12029"/>
    <cellStyle name="Normal 2 3 2 2 3 4 2 4" xfId="12030"/>
    <cellStyle name="Normal 2 3 2 2 3 4 2 4 2" xfId="12031"/>
    <cellStyle name="Normal 2 3 2 2 3 4 2 4 3" xfId="12032"/>
    <cellStyle name="Normal 2 3 2 2 3 4 2 5" xfId="12033"/>
    <cellStyle name="Normal 2 3 2 2 3 4 2 5 2" xfId="12034"/>
    <cellStyle name="Normal 2 3 2 2 3 4 2 5 3" xfId="12035"/>
    <cellStyle name="Normal 2 3 2 2 3 4 2 6" xfId="12036"/>
    <cellStyle name="Normal 2 3 2 2 3 4 2 7" xfId="12037"/>
    <cellStyle name="Normal 2 3 2 2 3 4 3" xfId="12038"/>
    <cellStyle name="Normal 2 3 2 2 3 4 3 2" xfId="12039"/>
    <cellStyle name="Normal 2 3 2 2 3 4 3 2 2" xfId="12040"/>
    <cellStyle name="Normal 2 3 2 2 3 4 3 2 2 2" xfId="12041"/>
    <cellStyle name="Normal 2 3 2 2 3 4 3 2 2 3" xfId="12042"/>
    <cellStyle name="Normal 2 3 2 2 3 4 3 2 3" xfId="12043"/>
    <cellStyle name="Normal 2 3 2 2 3 4 3 2 4" xfId="12044"/>
    <cellStyle name="Normal 2 3 2 2 3 4 3 3" xfId="12045"/>
    <cellStyle name="Normal 2 3 2 2 3 4 3 3 2" xfId="12046"/>
    <cellStyle name="Normal 2 3 2 2 3 4 3 3 3" xfId="12047"/>
    <cellStyle name="Normal 2 3 2 2 3 4 3 4" xfId="12048"/>
    <cellStyle name="Normal 2 3 2 2 3 4 3 4 2" xfId="12049"/>
    <cellStyle name="Normal 2 3 2 2 3 4 3 4 3" xfId="12050"/>
    <cellStyle name="Normal 2 3 2 2 3 4 3 5" xfId="12051"/>
    <cellStyle name="Normal 2 3 2 2 3 4 3 6" xfId="12052"/>
    <cellStyle name="Normal 2 3 2 2 3 4 4" xfId="12053"/>
    <cellStyle name="Normal 2 3 2 2 3 4 4 2" xfId="12054"/>
    <cellStyle name="Normal 2 3 2 2 3 4 4 2 2" xfId="12055"/>
    <cellStyle name="Normal 2 3 2 2 3 4 4 2 3" xfId="12056"/>
    <cellStyle name="Normal 2 3 2 2 3 4 4 3" xfId="12057"/>
    <cellStyle name="Normal 2 3 2 2 3 4 4 4" xfId="12058"/>
    <cellStyle name="Normal 2 3 2 2 3 4 5" xfId="12059"/>
    <cellStyle name="Normal 2 3 2 2 3 4 5 2" xfId="12060"/>
    <cellStyle name="Normal 2 3 2 2 3 4 5 3" xfId="12061"/>
    <cellStyle name="Normal 2 3 2 2 3 4 6" xfId="12062"/>
    <cellStyle name="Normal 2 3 2 2 3 4 6 2" xfId="12063"/>
    <cellStyle name="Normal 2 3 2 2 3 4 6 3" xfId="12064"/>
    <cellStyle name="Normal 2 3 2 2 3 4 7" xfId="12065"/>
    <cellStyle name="Normal 2 3 2 2 3 4 8" xfId="12066"/>
    <cellStyle name="Normal 2 3 2 2 3 5" xfId="12067"/>
    <cellStyle name="Normal 2 3 2 2 3 5 2" xfId="12068"/>
    <cellStyle name="Normal 2 3 2 2 3 5 2 2" xfId="12069"/>
    <cellStyle name="Normal 2 3 2 2 3 5 2 2 2" xfId="12070"/>
    <cellStyle name="Normal 2 3 2 2 3 5 2 2 2 2" xfId="12071"/>
    <cellStyle name="Normal 2 3 2 2 3 5 2 2 2 3" xfId="12072"/>
    <cellStyle name="Normal 2 3 2 2 3 5 2 2 3" xfId="12073"/>
    <cellStyle name="Normal 2 3 2 2 3 5 2 2 4" xfId="12074"/>
    <cellStyle name="Normal 2 3 2 2 3 5 2 3" xfId="12075"/>
    <cellStyle name="Normal 2 3 2 2 3 5 2 3 2" xfId="12076"/>
    <cellStyle name="Normal 2 3 2 2 3 5 2 3 3" xfId="12077"/>
    <cellStyle name="Normal 2 3 2 2 3 5 2 4" xfId="12078"/>
    <cellStyle name="Normal 2 3 2 2 3 5 2 4 2" xfId="12079"/>
    <cellStyle name="Normal 2 3 2 2 3 5 2 4 3" xfId="12080"/>
    <cellStyle name="Normal 2 3 2 2 3 5 2 5" xfId="12081"/>
    <cellStyle name="Normal 2 3 2 2 3 5 2 6" xfId="12082"/>
    <cellStyle name="Normal 2 3 2 2 3 5 3" xfId="12083"/>
    <cellStyle name="Normal 2 3 2 2 3 5 3 2" xfId="12084"/>
    <cellStyle name="Normal 2 3 2 2 3 5 3 2 2" xfId="12085"/>
    <cellStyle name="Normal 2 3 2 2 3 5 3 2 3" xfId="12086"/>
    <cellStyle name="Normal 2 3 2 2 3 5 3 3" xfId="12087"/>
    <cellStyle name="Normal 2 3 2 2 3 5 3 4" xfId="12088"/>
    <cellStyle name="Normal 2 3 2 2 3 5 4" xfId="12089"/>
    <cellStyle name="Normal 2 3 2 2 3 5 4 2" xfId="12090"/>
    <cellStyle name="Normal 2 3 2 2 3 5 4 3" xfId="12091"/>
    <cellStyle name="Normal 2 3 2 2 3 5 5" xfId="12092"/>
    <cellStyle name="Normal 2 3 2 2 3 5 5 2" xfId="12093"/>
    <cellStyle name="Normal 2 3 2 2 3 5 5 3" xfId="12094"/>
    <cellStyle name="Normal 2 3 2 2 3 5 6" xfId="12095"/>
    <cellStyle name="Normal 2 3 2 2 3 5 7" xfId="12096"/>
    <cellStyle name="Normal 2 3 2 2 3 6" xfId="12097"/>
    <cellStyle name="Normal 2 3 2 2 3 6 2" xfId="12098"/>
    <cellStyle name="Normal 2 3 2 2 3 6 2 2" xfId="12099"/>
    <cellStyle name="Normal 2 3 2 2 3 6 2 2 2" xfId="12100"/>
    <cellStyle name="Normal 2 3 2 2 3 6 2 2 3" xfId="12101"/>
    <cellStyle name="Normal 2 3 2 2 3 6 2 3" xfId="12102"/>
    <cellStyle name="Normal 2 3 2 2 3 6 2 4" xfId="12103"/>
    <cellStyle name="Normal 2 3 2 2 3 6 3" xfId="12104"/>
    <cellStyle name="Normal 2 3 2 2 3 6 3 2" xfId="12105"/>
    <cellStyle name="Normal 2 3 2 2 3 6 3 3" xfId="12106"/>
    <cellStyle name="Normal 2 3 2 2 3 6 4" xfId="12107"/>
    <cellStyle name="Normal 2 3 2 2 3 6 4 2" xfId="12108"/>
    <cellStyle name="Normal 2 3 2 2 3 6 4 3" xfId="12109"/>
    <cellStyle name="Normal 2 3 2 2 3 6 5" xfId="12110"/>
    <cellStyle name="Normal 2 3 2 2 3 6 6" xfId="12111"/>
    <cellStyle name="Normal 2 3 2 2 3 7" xfId="12112"/>
    <cellStyle name="Normal 2 3 2 2 3 7 2" xfId="12113"/>
    <cellStyle name="Normal 2 3 2 2 3 7 2 2" xfId="12114"/>
    <cellStyle name="Normal 2 3 2 2 3 7 2 3" xfId="12115"/>
    <cellStyle name="Normal 2 3 2 2 3 7 3" xfId="12116"/>
    <cellStyle name="Normal 2 3 2 2 3 7 4" xfId="12117"/>
    <cellStyle name="Normal 2 3 2 2 3 8" xfId="12118"/>
    <cellStyle name="Normal 2 3 2 2 3 8 2" xfId="12119"/>
    <cellStyle name="Normal 2 3 2 2 3 8 3" xfId="12120"/>
    <cellStyle name="Normal 2 3 2 2 3 9" xfId="12121"/>
    <cellStyle name="Normal 2 3 2 2 3 9 2" xfId="12122"/>
    <cellStyle name="Normal 2 3 2 2 3 9 3" xfId="12123"/>
    <cellStyle name="Normal 2 3 2 2 4" xfId="12124"/>
    <cellStyle name="Normal 2 3 2 2 4 2" xfId="12125"/>
    <cellStyle name="Normal 2 3 2 2 4 2 2" xfId="12126"/>
    <cellStyle name="Normal 2 3 2 2 4 2 2 2" xfId="12127"/>
    <cellStyle name="Normal 2 3 2 2 4 2 2 2 2" xfId="12128"/>
    <cellStyle name="Normal 2 3 2 2 4 2 2 2 2 2" xfId="12129"/>
    <cellStyle name="Normal 2 3 2 2 4 2 2 2 2 3" xfId="12130"/>
    <cellStyle name="Normal 2 3 2 2 4 2 2 2 3" xfId="12131"/>
    <cellStyle name="Normal 2 3 2 2 4 2 2 2 4" xfId="12132"/>
    <cellStyle name="Normal 2 3 2 2 4 2 2 3" xfId="12133"/>
    <cellStyle name="Normal 2 3 2 2 4 2 2 3 2" xfId="12134"/>
    <cellStyle name="Normal 2 3 2 2 4 2 2 3 3" xfId="12135"/>
    <cellStyle name="Normal 2 3 2 2 4 2 2 4" xfId="12136"/>
    <cellStyle name="Normal 2 3 2 2 4 2 2 4 2" xfId="12137"/>
    <cellStyle name="Normal 2 3 2 2 4 2 2 4 3" xfId="12138"/>
    <cellStyle name="Normal 2 3 2 2 4 2 2 5" xfId="12139"/>
    <cellStyle name="Normal 2 3 2 2 4 2 2 6" xfId="12140"/>
    <cellStyle name="Normal 2 3 2 2 4 2 3" xfId="12141"/>
    <cellStyle name="Normal 2 3 2 2 4 2 3 2" xfId="12142"/>
    <cellStyle name="Normal 2 3 2 2 4 2 3 2 2" xfId="12143"/>
    <cellStyle name="Normal 2 3 2 2 4 2 3 2 3" xfId="12144"/>
    <cellStyle name="Normal 2 3 2 2 4 2 3 3" xfId="12145"/>
    <cellStyle name="Normal 2 3 2 2 4 2 3 4" xfId="12146"/>
    <cellStyle name="Normal 2 3 2 2 4 2 4" xfId="12147"/>
    <cellStyle name="Normal 2 3 2 2 4 2 4 2" xfId="12148"/>
    <cellStyle name="Normal 2 3 2 2 4 2 4 3" xfId="12149"/>
    <cellStyle name="Normal 2 3 2 2 4 2 5" xfId="12150"/>
    <cellStyle name="Normal 2 3 2 2 4 2 5 2" xfId="12151"/>
    <cellStyle name="Normal 2 3 2 2 4 2 5 3" xfId="12152"/>
    <cellStyle name="Normal 2 3 2 2 4 2 6" xfId="12153"/>
    <cellStyle name="Normal 2 3 2 2 4 2 7" xfId="12154"/>
    <cellStyle name="Normal 2 3 2 2 4 3" xfId="12155"/>
    <cellStyle name="Normal 2 3 2 2 4 3 2" xfId="12156"/>
    <cellStyle name="Normal 2 3 2 2 4 3 2 2" xfId="12157"/>
    <cellStyle name="Normal 2 3 2 2 4 3 2 2 2" xfId="12158"/>
    <cellStyle name="Normal 2 3 2 2 4 3 2 2 3" xfId="12159"/>
    <cellStyle name="Normal 2 3 2 2 4 3 2 3" xfId="12160"/>
    <cellStyle name="Normal 2 3 2 2 4 3 2 4" xfId="12161"/>
    <cellStyle name="Normal 2 3 2 2 4 3 3" xfId="12162"/>
    <cellStyle name="Normal 2 3 2 2 4 3 3 2" xfId="12163"/>
    <cellStyle name="Normal 2 3 2 2 4 3 3 3" xfId="12164"/>
    <cellStyle name="Normal 2 3 2 2 4 3 4" xfId="12165"/>
    <cellStyle name="Normal 2 3 2 2 4 3 4 2" xfId="12166"/>
    <cellStyle name="Normal 2 3 2 2 4 3 4 3" xfId="12167"/>
    <cellStyle name="Normal 2 3 2 2 4 3 5" xfId="12168"/>
    <cellStyle name="Normal 2 3 2 2 4 3 6" xfId="12169"/>
    <cellStyle name="Normal 2 3 2 2 4 4" xfId="12170"/>
    <cellStyle name="Normal 2 3 2 2 4 4 2" xfId="12171"/>
    <cellStyle name="Normal 2 3 2 2 4 4 2 2" xfId="12172"/>
    <cellStyle name="Normal 2 3 2 2 4 4 2 3" xfId="12173"/>
    <cellStyle name="Normal 2 3 2 2 4 4 3" xfId="12174"/>
    <cellStyle name="Normal 2 3 2 2 4 4 4" xfId="12175"/>
    <cellStyle name="Normal 2 3 2 2 4 5" xfId="12176"/>
    <cellStyle name="Normal 2 3 2 2 4 5 2" xfId="12177"/>
    <cellStyle name="Normal 2 3 2 2 4 5 3" xfId="12178"/>
    <cellStyle name="Normal 2 3 2 2 4 6" xfId="12179"/>
    <cellStyle name="Normal 2 3 2 2 4 6 2" xfId="12180"/>
    <cellStyle name="Normal 2 3 2 2 4 6 3" xfId="12181"/>
    <cellStyle name="Normal 2 3 2 2 4 7" xfId="12182"/>
    <cellStyle name="Normal 2 3 2 2 4 8" xfId="12183"/>
    <cellStyle name="Normal 2 3 2 2 5" xfId="12184"/>
    <cellStyle name="Normal 2 3 2 2 5 2" xfId="12185"/>
    <cellStyle name="Normal 2 3 2 2 5 2 2" xfId="12186"/>
    <cellStyle name="Normal 2 3 2 2 5 2 2 2" xfId="12187"/>
    <cellStyle name="Normal 2 3 2 2 5 2 2 2 2" xfId="12188"/>
    <cellStyle name="Normal 2 3 2 2 5 2 2 2 2 2" xfId="12189"/>
    <cellStyle name="Normal 2 3 2 2 5 2 2 2 2 3" xfId="12190"/>
    <cellStyle name="Normal 2 3 2 2 5 2 2 2 3" xfId="12191"/>
    <cellStyle name="Normal 2 3 2 2 5 2 2 2 4" xfId="12192"/>
    <cellStyle name="Normal 2 3 2 2 5 2 2 3" xfId="12193"/>
    <cellStyle name="Normal 2 3 2 2 5 2 2 3 2" xfId="12194"/>
    <cellStyle name="Normal 2 3 2 2 5 2 2 3 3" xfId="12195"/>
    <cellStyle name="Normal 2 3 2 2 5 2 2 4" xfId="12196"/>
    <cellStyle name="Normal 2 3 2 2 5 2 2 4 2" xfId="12197"/>
    <cellStyle name="Normal 2 3 2 2 5 2 2 4 3" xfId="12198"/>
    <cellStyle name="Normal 2 3 2 2 5 2 2 5" xfId="12199"/>
    <cellStyle name="Normal 2 3 2 2 5 2 2 6" xfId="12200"/>
    <cellStyle name="Normal 2 3 2 2 5 2 3" xfId="12201"/>
    <cellStyle name="Normal 2 3 2 2 5 2 3 2" xfId="12202"/>
    <cellStyle name="Normal 2 3 2 2 5 2 3 2 2" xfId="12203"/>
    <cellStyle name="Normal 2 3 2 2 5 2 3 2 3" xfId="12204"/>
    <cellStyle name="Normal 2 3 2 2 5 2 3 3" xfId="12205"/>
    <cellStyle name="Normal 2 3 2 2 5 2 3 4" xfId="12206"/>
    <cellStyle name="Normal 2 3 2 2 5 2 4" xfId="12207"/>
    <cellStyle name="Normal 2 3 2 2 5 2 4 2" xfId="12208"/>
    <cellStyle name="Normal 2 3 2 2 5 2 4 3" xfId="12209"/>
    <cellStyle name="Normal 2 3 2 2 5 2 5" xfId="12210"/>
    <cellStyle name="Normal 2 3 2 2 5 2 5 2" xfId="12211"/>
    <cellStyle name="Normal 2 3 2 2 5 2 5 3" xfId="12212"/>
    <cellStyle name="Normal 2 3 2 2 5 2 6" xfId="12213"/>
    <cellStyle name="Normal 2 3 2 2 5 2 7" xfId="12214"/>
    <cellStyle name="Normal 2 3 2 2 5 3" xfId="12215"/>
    <cellStyle name="Normal 2 3 2 2 5 3 2" xfId="12216"/>
    <cellStyle name="Normal 2 3 2 2 5 3 2 2" xfId="12217"/>
    <cellStyle name="Normal 2 3 2 2 5 3 2 2 2" xfId="12218"/>
    <cellStyle name="Normal 2 3 2 2 5 3 2 2 3" xfId="12219"/>
    <cellStyle name="Normal 2 3 2 2 5 3 2 3" xfId="12220"/>
    <cellStyle name="Normal 2 3 2 2 5 3 2 4" xfId="12221"/>
    <cellStyle name="Normal 2 3 2 2 5 3 3" xfId="12222"/>
    <cellStyle name="Normal 2 3 2 2 5 3 3 2" xfId="12223"/>
    <cellStyle name="Normal 2 3 2 2 5 3 3 3" xfId="12224"/>
    <cellStyle name="Normal 2 3 2 2 5 3 4" xfId="12225"/>
    <cellStyle name="Normal 2 3 2 2 5 3 4 2" xfId="12226"/>
    <cellStyle name="Normal 2 3 2 2 5 3 4 3" xfId="12227"/>
    <cellStyle name="Normal 2 3 2 2 5 3 5" xfId="12228"/>
    <cellStyle name="Normal 2 3 2 2 5 3 6" xfId="12229"/>
    <cellStyle name="Normal 2 3 2 2 5 4" xfId="12230"/>
    <cellStyle name="Normal 2 3 2 2 5 4 2" xfId="12231"/>
    <cellStyle name="Normal 2 3 2 2 5 4 2 2" xfId="12232"/>
    <cellStyle name="Normal 2 3 2 2 5 4 2 3" xfId="12233"/>
    <cellStyle name="Normal 2 3 2 2 5 4 3" xfId="12234"/>
    <cellStyle name="Normal 2 3 2 2 5 4 4" xfId="12235"/>
    <cellStyle name="Normal 2 3 2 2 5 5" xfId="12236"/>
    <cellStyle name="Normal 2 3 2 2 5 5 2" xfId="12237"/>
    <cellStyle name="Normal 2 3 2 2 5 5 3" xfId="12238"/>
    <cellStyle name="Normal 2 3 2 2 5 6" xfId="12239"/>
    <cellStyle name="Normal 2 3 2 2 5 6 2" xfId="12240"/>
    <cellStyle name="Normal 2 3 2 2 5 6 3" xfId="12241"/>
    <cellStyle name="Normal 2 3 2 2 5 7" xfId="12242"/>
    <cellStyle name="Normal 2 3 2 2 5 8" xfId="12243"/>
    <cellStyle name="Normal 2 3 2 2 6" xfId="12244"/>
    <cellStyle name="Normal 2 3 2 2 6 2" xfId="12245"/>
    <cellStyle name="Normal 2 3 2 2 6 2 2" xfId="12246"/>
    <cellStyle name="Normal 2 3 2 2 6 2 2 2" xfId="12247"/>
    <cellStyle name="Normal 2 3 2 2 6 2 2 2 2" xfId="12248"/>
    <cellStyle name="Normal 2 3 2 2 6 2 2 2 2 2" xfId="12249"/>
    <cellStyle name="Normal 2 3 2 2 6 2 2 2 2 3" xfId="12250"/>
    <cellStyle name="Normal 2 3 2 2 6 2 2 2 3" xfId="12251"/>
    <cellStyle name="Normal 2 3 2 2 6 2 2 2 4" xfId="12252"/>
    <cellStyle name="Normal 2 3 2 2 6 2 2 3" xfId="12253"/>
    <cellStyle name="Normal 2 3 2 2 6 2 2 3 2" xfId="12254"/>
    <cellStyle name="Normal 2 3 2 2 6 2 2 3 3" xfId="12255"/>
    <cellStyle name="Normal 2 3 2 2 6 2 2 4" xfId="12256"/>
    <cellStyle name="Normal 2 3 2 2 6 2 2 4 2" xfId="12257"/>
    <cellStyle name="Normal 2 3 2 2 6 2 2 4 3" xfId="12258"/>
    <cellStyle name="Normal 2 3 2 2 6 2 2 5" xfId="12259"/>
    <cellStyle name="Normal 2 3 2 2 6 2 2 6" xfId="12260"/>
    <cellStyle name="Normal 2 3 2 2 6 2 3" xfId="12261"/>
    <cellStyle name="Normal 2 3 2 2 6 2 3 2" xfId="12262"/>
    <cellStyle name="Normal 2 3 2 2 6 2 3 2 2" xfId="12263"/>
    <cellStyle name="Normal 2 3 2 2 6 2 3 2 3" xfId="12264"/>
    <cellStyle name="Normal 2 3 2 2 6 2 3 3" xfId="12265"/>
    <cellStyle name="Normal 2 3 2 2 6 2 3 4" xfId="12266"/>
    <cellStyle name="Normal 2 3 2 2 6 2 4" xfId="12267"/>
    <cellStyle name="Normal 2 3 2 2 6 2 4 2" xfId="12268"/>
    <cellStyle name="Normal 2 3 2 2 6 2 4 3" xfId="12269"/>
    <cellStyle name="Normal 2 3 2 2 6 2 5" xfId="12270"/>
    <cellStyle name="Normal 2 3 2 2 6 2 5 2" xfId="12271"/>
    <cellStyle name="Normal 2 3 2 2 6 2 5 3" xfId="12272"/>
    <cellStyle name="Normal 2 3 2 2 6 2 6" xfId="12273"/>
    <cellStyle name="Normal 2 3 2 2 6 2 7" xfId="12274"/>
    <cellStyle name="Normal 2 3 2 2 6 3" xfId="12275"/>
    <cellStyle name="Normal 2 3 2 2 6 3 2" xfId="12276"/>
    <cellStyle name="Normal 2 3 2 2 6 3 2 2" xfId="12277"/>
    <cellStyle name="Normal 2 3 2 2 6 3 2 2 2" xfId="12278"/>
    <cellStyle name="Normal 2 3 2 2 6 3 2 2 3" xfId="12279"/>
    <cellStyle name="Normal 2 3 2 2 6 3 2 3" xfId="12280"/>
    <cellStyle name="Normal 2 3 2 2 6 3 2 4" xfId="12281"/>
    <cellStyle name="Normal 2 3 2 2 6 3 3" xfId="12282"/>
    <cellStyle name="Normal 2 3 2 2 6 3 3 2" xfId="12283"/>
    <cellStyle name="Normal 2 3 2 2 6 3 3 3" xfId="12284"/>
    <cellStyle name="Normal 2 3 2 2 6 3 4" xfId="12285"/>
    <cellStyle name="Normal 2 3 2 2 6 3 4 2" xfId="12286"/>
    <cellStyle name="Normal 2 3 2 2 6 3 4 3" xfId="12287"/>
    <cellStyle name="Normal 2 3 2 2 6 3 5" xfId="12288"/>
    <cellStyle name="Normal 2 3 2 2 6 3 6" xfId="12289"/>
    <cellStyle name="Normal 2 3 2 2 6 4" xfId="12290"/>
    <cellStyle name="Normal 2 3 2 2 6 4 2" xfId="12291"/>
    <cellStyle name="Normal 2 3 2 2 6 4 2 2" xfId="12292"/>
    <cellStyle name="Normal 2 3 2 2 6 4 2 3" xfId="12293"/>
    <cellStyle name="Normal 2 3 2 2 6 4 3" xfId="12294"/>
    <cellStyle name="Normal 2 3 2 2 6 4 4" xfId="12295"/>
    <cellStyle name="Normal 2 3 2 2 6 5" xfId="12296"/>
    <cellStyle name="Normal 2 3 2 2 6 5 2" xfId="12297"/>
    <cellStyle name="Normal 2 3 2 2 6 5 3" xfId="12298"/>
    <cellStyle name="Normal 2 3 2 2 6 6" xfId="12299"/>
    <cellStyle name="Normal 2 3 2 2 6 6 2" xfId="12300"/>
    <cellStyle name="Normal 2 3 2 2 6 6 3" xfId="12301"/>
    <cellStyle name="Normal 2 3 2 2 6 7" xfId="12302"/>
    <cellStyle name="Normal 2 3 2 2 6 8" xfId="12303"/>
    <cellStyle name="Normal 2 3 2 2 7" xfId="12304"/>
    <cellStyle name="Normal 2 3 2 2 7 2" xfId="12305"/>
    <cellStyle name="Normal 2 3 2 2 7 2 2" xfId="12306"/>
    <cellStyle name="Normal 2 3 2 2 7 2 2 2" xfId="12307"/>
    <cellStyle name="Normal 2 3 2 2 7 2 2 2 2" xfId="12308"/>
    <cellStyle name="Normal 2 3 2 2 7 2 2 2 3" xfId="12309"/>
    <cellStyle name="Normal 2 3 2 2 7 2 2 3" xfId="12310"/>
    <cellStyle name="Normal 2 3 2 2 7 2 2 4" xfId="12311"/>
    <cellStyle name="Normal 2 3 2 2 7 2 3" xfId="12312"/>
    <cellStyle name="Normal 2 3 2 2 7 2 3 2" xfId="12313"/>
    <cellStyle name="Normal 2 3 2 2 7 2 3 3" xfId="12314"/>
    <cellStyle name="Normal 2 3 2 2 7 2 4" xfId="12315"/>
    <cellStyle name="Normal 2 3 2 2 7 2 4 2" xfId="12316"/>
    <cellStyle name="Normal 2 3 2 2 7 2 4 3" xfId="12317"/>
    <cellStyle name="Normal 2 3 2 2 7 2 5" xfId="12318"/>
    <cellStyle name="Normal 2 3 2 2 7 2 6" xfId="12319"/>
    <cellStyle name="Normal 2 3 2 2 7 3" xfId="12320"/>
    <cellStyle name="Normal 2 3 2 2 7 3 2" xfId="12321"/>
    <cellStyle name="Normal 2 3 2 2 7 3 2 2" xfId="12322"/>
    <cellStyle name="Normal 2 3 2 2 7 3 2 3" xfId="12323"/>
    <cellStyle name="Normal 2 3 2 2 7 3 3" xfId="12324"/>
    <cellStyle name="Normal 2 3 2 2 7 3 4" xfId="12325"/>
    <cellStyle name="Normal 2 3 2 2 7 4" xfId="12326"/>
    <cellStyle name="Normal 2 3 2 2 7 4 2" xfId="12327"/>
    <cellStyle name="Normal 2 3 2 2 7 4 3" xfId="12328"/>
    <cellStyle name="Normal 2 3 2 2 7 5" xfId="12329"/>
    <cellStyle name="Normal 2 3 2 2 7 5 2" xfId="12330"/>
    <cellStyle name="Normal 2 3 2 2 7 5 3" xfId="12331"/>
    <cellStyle name="Normal 2 3 2 2 7 6" xfId="12332"/>
    <cellStyle name="Normal 2 3 2 2 7 7" xfId="12333"/>
    <cellStyle name="Normal 2 3 2 2 8" xfId="12334"/>
    <cellStyle name="Normal 2 3 2 2 8 2" xfId="12335"/>
    <cellStyle name="Normal 2 3 2 2 8 2 2" xfId="12336"/>
    <cellStyle name="Normal 2 3 2 2 8 2 2 2" xfId="12337"/>
    <cellStyle name="Normal 2 3 2 2 8 2 2 3" xfId="12338"/>
    <cellStyle name="Normal 2 3 2 2 8 2 3" xfId="12339"/>
    <cellStyle name="Normal 2 3 2 2 8 2 4" xfId="12340"/>
    <cellStyle name="Normal 2 3 2 2 8 3" xfId="12341"/>
    <cellStyle name="Normal 2 3 2 2 8 3 2" xfId="12342"/>
    <cellStyle name="Normal 2 3 2 2 8 3 3" xfId="12343"/>
    <cellStyle name="Normal 2 3 2 2 8 4" xfId="12344"/>
    <cellStyle name="Normal 2 3 2 2 8 4 2" xfId="12345"/>
    <cellStyle name="Normal 2 3 2 2 8 4 3" xfId="12346"/>
    <cellStyle name="Normal 2 3 2 2 8 5" xfId="12347"/>
    <cellStyle name="Normal 2 3 2 2 8 6" xfId="12348"/>
    <cellStyle name="Normal 2 3 2 2 9" xfId="12349"/>
    <cellStyle name="Normal 2 3 2 2 9 2" xfId="12350"/>
    <cellStyle name="Normal 2 3 2 2 9 2 2" xfId="12351"/>
    <cellStyle name="Normal 2 3 2 2 9 2 3" xfId="12352"/>
    <cellStyle name="Normal 2 3 2 2 9 3" xfId="12353"/>
    <cellStyle name="Normal 2 3 2 2 9 4" xfId="12354"/>
    <cellStyle name="Normal 2 3 2 3" xfId="296"/>
    <cellStyle name="Normal 2 3 2 3 10" xfId="12355"/>
    <cellStyle name="Normal 2 3 2 3 10 2" xfId="12356"/>
    <cellStyle name="Normal 2 3 2 3 10 2 2" xfId="12357"/>
    <cellStyle name="Normal 2 3 2 3 10 3" xfId="12358"/>
    <cellStyle name="Normal 2 3 2 3 10 4" xfId="12359"/>
    <cellStyle name="Normal 2 3 2 3 11" xfId="12360"/>
    <cellStyle name="Normal 2 3 2 3 11 2" xfId="12361"/>
    <cellStyle name="Normal 2 3 2 3 11 3" xfId="12362"/>
    <cellStyle name="Normal 2 3 2 3 12" xfId="12363"/>
    <cellStyle name="Normal 2 3 2 3 13" xfId="12364"/>
    <cellStyle name="Normal 2 3 2 3 14" xfId="12365"/>
    <cellStyle name="Normal 2 3 2 3 15" xfId="12366"/>
    <cellStyle name="Normal 2 3 2 3 2" xfId="12367"/>
    <cellStyle name="Normal 2 3 2 3 2 10" xfId="12368"/>
    <cellStyle name="Normal 2 3 2 3 2 10 2" xfId="12369"/>
    <cellStyle name="Normal 2 3 2 3 2 11" xfId="12370"/>
    <cellStyle name="Normal 2 3 2 3 2 12" xfId="12371"/>
    <cellStyle name="Normal 2 3 2 3 2 13" xfId="12372"/>
    <cellStyle name="Normal 2 3 2 3 2 2" xfId="12373"/>
    <cellStyle name="Normal 2 3 2 3 2 2 2" xfId="12374"/>
    <cellStyle name="Normal 2 3 2 3 2 2 2 2" xfId="12375"/>
    <cellStyle name="Normal 2 3 2 3 2 2 2 2 2" xfId="12376"/>
    <cellStyle name="Normal 2 3 2 3 2 2 2 2 2 2" xfId="12377"/>
    <cellStyle name="Normal 2 3 2 3 2 2 2 2 2 2 2" xfId="12378"/>
    <cellStyle name="Normal 2 3 2 3 2 2 2 2 2 2 3" xfId="12379"/>
    <cellStyle name="Normal 2 3 2 3 2 2 2 2 2 3" xfId="12380"/>
    <cellStyle name="Normal 2 3 2 3 2 2 2 2 2 4" xfId="12381"/>
    <cellStyle name="Normal 2 3 2 3 2 2 2 2 3" xfId="12382"/>
    <cellStyle name="Normal 2 3 2 3 2 2 2 2 3 2" xfId="12383"/>
    <cellStyle name="Normal 2 3 2 3 2 2 2 2 3 3" xfId="12384"/>
    <cellStyle name="Normal 2 3 2 3 2 2 2 2 4" xfId="12385"/>
    <cellStyle name="Normal 2 3 2 3 2 2 2 2 4 2" xfId="12386"/>
    <cellStyle name="Normal 2 3 2 3 2 2 2 2 4 3" xfId="12387"/>
    <cellStyle name="Normal 2 3 2 3 2 2 2 2 5" xfId="12388"/>
    <cellStyle name="Normal 2 3 2 3 2 2 2 2 5 2" xfId="12389"/>
    <cellStyle name="Normal 2 3 2 3 2 2 2 2 6" xfId="12390"/>
    <cellStyle name="Normal 2 3 2 3 2 2 2 3" xfId="12391"/>
    <cellStyle name="Normal 2 3 2 3 2 2 2 3 2" xfId="12392"/>
    <cellStyle name="Normal 2 3 2 3 2 2 2 3 2 2" xfId="12393"/>
    <cellStyle name="Normal 2 3 2 3 2 2 2 3 2 3" xfId="12394"/>
    <cellStyle name="Normal 2 3 2 3 2 2 2 3 3" xfId="12395"/>
    <cellStyle name="Normal 2 3 2 3 2 2 2 3 4" xfId="12396"/>
    <cellStyle name="Normal 2 3 2 3 2 2 2 4" xfId="12397"/>
    <cellStyle name="Normal 2 3 2 3 2 2 2 4 2" xfId="12398"/>
    <cellStyle name="Normal 2 3 2 3 2 2 2 4 3" xfId="12399"/>
    <cellStyle name="Normal 2 3 2 3 2 2 2 5" xfId="12400"/>
    <cellStyle name="Normal 2 3 2 3 2 2 2 5 2" xfId="12401"/>
    <cellStyle name="Normal 2 3 2 3 2 2 2 5 3" xfId="12402"/>
    <cellStyle name="Normal 2 3 2 3 2 2 2 6" xfId="12403"/>
    <cellStyle name="Normal 2 3 2 3 2 2 2 6 2" xfId="12404"/>
    <cellStyle name="Normal 2 3 2 3 2 2 2 7" xfId="12405"/>
    <cellStyle name="Normal 2 3 2 3 2 2 3" xfId="12406"/>
    <cellStyle name="Normal 2 3 2 3 2 2 3 2" xfId="12407"/>
    <cellStyle name="Normal 2 3 2 3 2 2 3 2 2" xfId="12408"/>
    <cellStyle name="Normal 2 3 2 3 2 2 3 2 2 2" xfId="12409"/>
    <cellStyle name="Normal 2 3 2 3 2 2 3 2 2 3" xfId="12410"/>
    <cellStyle name="Normal 2 3 2 3 2 2 3 2 3" xfId="12411"/>
    <cellStyle name="Normal 2 3 2 3 2 2 3 2 3 2" xfId="12412"/>
    <cellStyle name="Normal 2 3 2 3 2 2 3 2 4" xfId="12413"/>
    <cellStyle name="Normal 2 3 2 3 2 2 3 3" xfId="12414"/>
    <cellStyle name="Normal 2 3 2 3 2 2 3 3 2" xfId="12415"/>
    <cellStyle name="Normal 2 3 2 3 2 2 3 3 3" xfId="12416"/>
    <cellStyle name="Normal 2 3 2 3 2 2 3 4" xfId="12417"/>
    <cellStyle name="Normal 2 3 2 3 2 2 3 4 2" xfId="12418"/>
    <cellStyle name="Normal 2 3 2 3 2 2 3 4 3" xfId="12419"/>
    <cellStyle name="Normal 2 3 2 3 2 2 3 5" xfId="12420"/>
    <cellStyle name="Normal 2 3 2 3 2 2 3 5 2" xfId="12421"/>
    <cellStyle name="Normal 2 3 2 3 2 2 3 6" xfId="12422"/>
    <cellStyle name="Normal 2 3 2 3 2 2 4" xfId="12423"/>
    <cellStyle name="Normal 2 3 2 3 2 2 4 2" xfId="12424"/>
    <cellStyle name="Normal 2 3 2 3 2 2 4 2 2" xfId="12425"/>
    <cellStyle name="Normal 2 3 2 3 2 2 4 2 2 2" xfId="12426"/>
    <cellStyle name="Normal 2 3 2 3 2 2 4 2 3" xfId="12427"/>
    <cellStyle name="Normal 2 3 2 3 2 2 4 3" xfId="12428"/>
    <cellStyle name="Normal 2 3 2 3 2 2 4 3 2" xfId="12429"/>
    <cellStyle name="Normal 2 3 2 3 2 2 4 4" xfId="12430"/>
    <cellStyle name="Normal 2 3 2 3 2 2 5" xfId="12431"/>
    <cellStyle name="Normal 2 3 2 3 2 2 5 2" xfId="12432"/>
    <cellStyle name="Normal 2 3 2 3 2 2 5 2 2" xfId="12433"/>
    <cellStyle name="Normal 2 3 2 3 2 2 5 3" xfId="12434"/>
    <cellStyle name="Normal 2 3 2 3 2 2 6" xfId="12435"/>
    <cellStyle name="Normal 2 3 2 3 2 2 6 2" xfId="12436"/>
    <cellStyle name="Normal 2 3 2 3 2 2 6 2 2" xfId="12437"/>
    <cellStyle name="Normal 2 3 2 3 2 2 6 3" xfId="12438"/>
    <cellStyle name="Normal 2 3 2 3 2 2 7" xfId="12439"/>
    <cellStyle name="Normal 2 3 2 3 2 2 7 2" xfId="12440"/>
    <cellStyle name="Normal 2 3 2 3 2 2 8" xfId="12441"/>
    <cellStyle name="Normal 2 3 2 3 2 3" xfId="12442"/>
    <cellStyle name="Normal 2 3 2 3 2 3 2" xfId="12443"/>
    <cellStyle name="Normal 2 3 2 3 2 3 2 2" xfId="12444"/>
    <cellStyle name="Normal 2 3 2 3 2 3 2 2 2" xfId="12445"/>
    <cellStyle name="Normal 2 3 2 3 2 3 2 2 2 2" xfId="12446"/>
    <cellStyle name="Normal 2 3 2 3 2 3 2 2 2 2 2" xfId="12447"/>
    <cellStyle name="Normal 2 3 2 3 2 3 2 2 2 2 3" xfId="12448"/>
    <cellStyle name="Normal 2 3 2 3 2 3 2 2 2 3" xfId="12449"/>
    <cellStyle name="Normal 2 3 2 3 2 3 2 2 2 4" xfId="12450"/>
    <cellStyle name="Normal 2 3 2 3 2 3 2 2 3" xfId="12451"/>
    <cellStyle name="Normal 2 3 2 3 2 3 2 2 3 2" xfId="12452"/>
    <cellStyle name="Normal 2 3 2 3 2 3 2 2 3 3" xfId="12453"/>
    <cellStyle name="Normal 2 3 2 3 2 3 2 2 4" xfId="12454"/>
    <cellStyle name="Normal 2 3 2 3 2 3 2 2 4 2" xfId="12455"/>
    <cellStyle name="Normal 2 3 2 3 2 3 2 2 4 3" xfId="12456"/>
    <cellStyle name="Normal 2 3 2 3 2 3 2 2 5" xfId="12457"/>
    <cellStyle name="Normal 2 3 2 3 2 3 2 2 5 2" xfId="12458"/>
    <cellStyle name="Normal 2 3 2 3 2 3 2 2 6" xfId="12459"/>
    <cellStyle name="Normal 2 3 2 3 2 3 2 3" xfId="12460"/>
    <cellStyle name="Normal 2 3 2 3 2 3 2 3 2" xfId="12461"/>
    <cellStyle name="Normal 2 3 2 3 2 3 2 3 2 2" xfId="12462"/>
    <cellStyle name="Normal 2 3 2 3 2 3 2 3 2 3" xfId="12463"/>
    <cellStyle name="Normal 2 3 2 3 2 3 2 3 3" xfId="12464"/>
    <cellStyle name="Normal 2 3 2 3 2 3 2 3 4" xfId="12465"/>
    <cellStyle name="Normal 2 3 2 3 2 3 2 4" xfId="12466"/>
    <cellStyle name="Normal 2 3 2 3 2 3 2 4 2" xfId="12467"/>
    <cellStyle name="Normal 2 3 2 3 2 3 2 4 3" xfId="12468"/>
    <cellStyle name="Normal 2 3 2 3 2 3 2 5" xfId="12469"/>
    <cellStyle name="Normal 2 3 2 3 2 3 2 5 2" xfId="12470"/>
    <cellStyle name="Normal 2 3 2 3 2 3 2 5 3" xfId="12471"/>
    <cellStyle name="Normal 2 3 2 3 2 3 2 6" xfId="12472"/>
    <cellStyle name="Normal 2 3 2 3 2 3 2 6 2" xfId="12473"/>
    <cellStyle name="Normal 2 3 2 3 2 3 2 7" xfId="12474"/>
    <cellStyle name="Normal 2 3 2 3 2 3 3" xfId="12475"/>
    <cellStyle name="Normal 2 3 2 3 2 3 3 2" xfId="12476"/>
    <cellStyle name="Normal 2 3 2 3 2 3 3 2 2" xfId="12477"/>
    <cellStyle name="Normal 2 3 2 3 2 3 3 2 2 2" xfId="12478"/>
    <cellStyle name="Normal 2 3 2 3 2 3 3 2 2 3" xfId="12479"/>
    <cellStyle name="Normal 2 3 2 3 2 3 3 2 3" xfId="12480"/>
    <cellStyle name="Normal 2 3 2 3 2 3 3 2 3 2" xfId="12481"/>
    <cellStyle name="Normal 2 3 2 3 2 3 3 2 4" xfId="12482"/>
    <cellStyle name="Normal 2 3 2 3 2 3 3 3" xfId="12483"/>
    <cellStyle name="Normal 2 3 2 3 2 3 3 3 2" xfId="12484"/>
    <cellStyle name="Normal 2 3 2 3 2 3 3 3 3" xfId="12485"/>
    <cellStyle name="Normal 2 3 2 3 2 3 3 4" xfId="12486"/>
    <cellStyle name="Normal 2 3 2 3 2 3 3 4 2" xfId="12487"/>
    <cellStyle name="Normal 2 3 2 3 2 3 3 4 3" xfId="12488"/>
    <cellStyle name="Normal 2 3 2 3 2 3 3 5" xfId="12489"/>
    <cellStyle name="Normal 2 3 2 3 2 3 3 5 2" xfId="12490"/>
    <cellStyle name="Normal 2 3 2 3 2 3 3 6" xfId="12491"/>
    <cellStyle name="Normal 2 3 2 3 2 3 4" xfId="12492"/>
    <cellStyle name="Normal 2 3 2 3 2 3 4 2" xfId="12493"/>
    <cellStyle name="Normal 2 3 2 3 2 3 4 2 2" xfId="12494"/>
    <cellStyle name="Normal 2 3 2 3 2 3 4 2 2 2" xfId="12495"/>
    <cellStyle name="Normal 2 3 2 3 2 3 4 2 3" xfId="12496"/>
    <cellStyle name="Normal 2 3 2 3 2 3 4 3" xfId="12497"/>
    <cellStyle name="Normal 2 3 2 3 2 3 4 3 2" xfId="12498"/>
    <cellStyle name="Normal 2 3 2 3 2 3 4 4" xfId="12499"/>
    <cellStyle name="Normal 2 3 2 3 2 3 5" xfId="12500"/>
    <cellStyle name="Normal 2 3 2 3 2 3 5 2" xfId="12501"/>
    <cellStyle name="Normal 2 3 2 3 2 3 5 2 2" xfId="12502"/>
    <cellStyle name="Normal 2 3 2 3 2 3 5 3" xfId="12503"/>
    <cellStyle name="Normal 2 3 2 3 2 3 6" xfId="12504"/>
    <cellStyle name="Normal 2 3 2 3 2 3 6 2" xfId="12505"/>
    <cellStyle name="Normal 2 3 2 3 2 3 6 2 2" xfId="12506"/>
    <cellStyle name="Normal 2 3 2 3 2 3 6 3" xfId="12507"/>
    <cellStyle name="Normal 2 3 2 3 2 3 7" xfId="12508"/>
    <cellStyle name="Normal 2 3 2 3 2 3 7 2" xfId="12509"/>
    <cellStyle name="Normal 2 3 2 3 2 3 8" xfId="12510"/>
    <cellStyle name="Normal 2 3 2 3 2 4" xfId="12511"/>
    <cellStyle name="Normal 2 3 2 3 2 4 2" xfId="12512"/>
    <cellStyle name="Normal 2 3 2 3 2 4 2 2" xfId="12513"/>
    <cellStyle name="Normal 2 3 2 3 2 4 2 2 2" xfId="12514"/>
    <cellStyle name="Normal 2 3 2 3 2 4 2 2 2 2" xfId="12515"/>
    <cellStyle name="Normal 2 3 2 3 2 4 2 2 2 2 2" xfId="12516"/>
    <cellStyle name="Normal 2 3 2 3 2 4 2 2 2 2 3" xfId="12517"/>
    <cellStyle name="Normal 2 3 2 3 2 4 2 2 2 3" xfId="12518"/>
    <cellStyle name="Normal 2 3 2 3 2 4 2 2 2 4" xfId="12519"/>
    <cellStyle name="Normal 2 3 2 3 2 4 2 2 3" xfId="12520"/>
    <cellStyle name="Normal 2 3 2 3 2 4 2 2 3 2" xfId="12521"/>
    <cellStyle name="Normal 2 3 2 3 2 4 2 2 3 3" xfId="12522"/>
    <cellStyle name="Normal 2 3 2 3 2 4 2 2 4" xfId="12523"/>
    <cellStyle name="Normal 2 3 2 3 2 4 2 2 4 2" xfId="12524"/>
    <cellStyle name="Normal 2 3 2 3 2 4 2 2 4 3" xfId="12525"/>
    <cellStyle name="Normal 2 3 2 3 2 4 2 2 5" xfId="12526"/>
    <cellStyle name="Normal 2 3 2 3 2 4 2 2 5 2" xfId="12527"/>
    <cellStyle name="Normal 2 3 2 3 2 4 2 2 6" xfId="12528"/>
    <cellStyle name="Normal 2 3 2 3 2 4 2 3" xfId="12529"/>
    <cellStyle name="Normal 2 3 2 3 2 4 2 3 2" xfId="12530"/>
    <cellStyle name="Normal 2 3 2 3 2 4 2 3 2 2" xfId="12531"/>
    <cellStyle name="Normal 2 3 2 3 2 4 2 3 2 3" xfId="12532"/>
    <cellStyle name="Normal 2 3 2 3 2 4 2 3 3" xfId="12533"/>
    <cellStyle name="Normal 2 3 2 3 2 4 2 3 4" xfId="12534"/>
    <cellStyle name="Normal 2 3 2 3 2 4 2 4" xfId="12535"/>
    <cellStyle name="Normal 2 3 2 3 2 4 2 4 2" xfId="12536"/>
    <cellStyle name="Normal 2 3 2 3 2 4 2 4 3" xfId="12537"/>
    <cellStyle name="Normal 2 3 2 3 2 4 2 5" xfId="12538"/>
    <cellStyle name="Normal 2 3 2 3 2 4 2 5 2" xfId="12539"/>
    <cellStyle name="Normal 2 3 2 3 2 4 2 5 3" xfId="12540"/>
    <cellStyle name="Normal 2 3 2 3 2 4 2 6" xfId="12541"/>
    <cellStyle name="Normal 2 3 2 3 2 4 2 6 2" xfId="12542"/>
    <cellStyle name="Normal 2 3 2 3 2 4 2 7" xfId="12543"/>
    <cellStyle name="Normal 2 3 2 3 2 4 3" xfId="12544"/>
    <cellStyle name="Normal 2 3 2 3 2 4 3 2" xfId="12545"/>
    <cellStyle name="Normal 2 3 2 3 2 4 3 2 2" xfId="12546"/>
    <cellStyle name="Normal 2 3 2 3 2 4 3 2 2 2" xfId="12547"/>
    <cellStyle name="Normal 2 3 2 3 2 4 3 2 2 3" xfId="12548"/>
    <cellStyle name="Normal 2 3 2 3 2 4 3 2 3" xfId="12549"/>
    <cellStyle name="Normal 2 3 2 3 2 4 3 2 3 2" xfId="12550"/>
    <cellStyle name="Normal 2 3 2 3 2 4 3 2 4" xfId="12551"/>
    <cellStyle name="Normal 2 3 2 3 2 4 3 3" xfId="12552"/>
    <cellStyle name="Normal 2 3 2 3 2 4 3 3 2" xfId="12553"/>
    <cellStyle name="Normal 2 3 2 3 2 4 3 3 3" xfId="12554"/>
    <cellStyle name="Normal 2 3 2 3 2 4 3 4" xfId="12555"/>
    <cellStyle name="Normal 2 3 2 3 2 4 3 4 2" xfId="12556"/>
    <cellStyle name="Normal 2 3 2 3 2 4 3 4 3" xfId="12557"/>
    <cellStyle name="Normal 2 3 2 3 2 4 3 5" xfId="12558"/>
    <cellStyle name="Normal 2 3 2 3 2 4 3 5 2" xfId="12559"/>
    <cellStyle name="Normal 2 3 2 3 2 4 3 6" xfId="12560"/>
    <cellStyle name="Normal 2 3 2 3 2 4 4" xfId="12561"/>
    <cellStyle name="Normal 2 3 2 3 2 4 4 2" xfId="12562"/>
    <cellStyle name="Normal 2 3 2 3 2 4 4 2 2" xfId="12563"/>
    <cellStyle name="Normal 2 3 2 3 2 4 4 2 2 2" xfId="12564"/>
    <cellStyle name="Normal 2 3 2 3 2 4 4 2 3" xfId="12565"/>
    <cellStyle name="Normal 2 3 2 3 2 4 4 3" xfId="12566"/>
    <cellStyle name="Normal 2 3 2 3 2 4 4 3 2" xfId="12567"/>
    <cellStyle name="Normal 2 3 2 3 2 4 4 4" xfId="12568"/>
    <cellStyle name="Normal 2 3 2 3 2 4 5" xfId="12569"/>
    <cellStyle name="Normal 2 3 2 3 2 4 5 2" xfId="12570"/>
    <cellStyle name="Normal 2 3 2 3 2 4 5 2 2" xfId="12571"/>
    <cellStyle name="Normal 2 3 2 3 2 4 5 3" xfId="12572"/>
    <cellStyle name="Normal 2 3 2 3 2 4 6" xfId="12573"/>
    <cellStyle name="Normal 2 3 2 3 2 4 6 2" xfId="12574"/>
    <cellStyle name="Normal 2 3 2 3 2 4 6 2 2" xfId="12575"/>
    <cellStyle name="Normal 2 3 2 3 2 4 6 3" xfId="12576"/>
    <cellStyle name="Normal 2 3 2 3 2 4 7" xfId="12577"/>
    <cellStyle name="Normal 2 3 2 3 2 4 7 2" xfId="12578"/>
    <cellStyle name="Normal 2 3 2 3 2 4 8" xfId="12579"/>
    <cellStyle name="Normal 2 3 2 3 2 5" xfId="12580"/>
    <cellStyle name="Normal 2 3 2 3 2 5 2" xfId="12581"/>
    <cellStyle name="Normal 2 3 2 3 2 5 2 2" xfId="12582"/>
    <cellStyle name="Normal 2 3 2 3 2 5 2 2 2" xfId="12583"/>
    <cellStyle name="Normal 2 3 2 3 2 5 2 2 2 2" xfId="12584"/>
    <cellStyle name="Normal 2 3 2 3 2 5 2 2 2 3" xfId="12585"/>
    <cellStyle name="Normal 2 3 2 3 2 5 2 2 3" xfId="12586"/>
    <cellStyle name="Normal 2 3 2 3 2 5 2 2 3 2" xfId="12587"/>
    <cellStyle name="Normal 2 3 2 3 2 5 2 2 4" xfId="12588"/>
    <cellStyle name="Normal 2 3 2 3 2 5 2 3" xfId="12589"/>
    <cellStyle name="Normal 2 3 2 3 2 5 2 3 2" xfId="12590"/>
    <cellStyle name="Normal 2 3 2 3 2 5 2 3 3" xfId="12591"/>
    <cellStyle name="Normal 2 3 2 3 2 5 2 4" xfId="12592"/>
    <cellStyle name="Normal 2 3 2 3 2 5 2 4 2" xfId="12593"/>
    <cellStyle name="Normal 2 3 2 3 2 5 2 4 3" xfId="12594"/>
    <cellStyle name="Normal 2 3 2 3 2 5 2 5" xfId="12595"/>
    <cellStyle name="Normal 2 3 2 3 2 5 2 5 2" xfId="12596"/>
    <cellStyle name="Normal 2 3 2 3 2 5 2 6" xfId="12597"/>
    <cellStyle name="Normal 2 3 2 3 2 5 3" xfId="12598"/>
    <cellStyle name="Normal 2 3 2 3 2 5 3 2" xfId="12599"/>
    <cellStyle name="Normal 2 3 2 3 2 5 3 2 2" xfId="12600"/>
    <cellStyle name="Normal 2 3 2 3 2 5 3 2 2 2" xfId="12601"/>
    <cellStyle name="Normal 2 3 2 3 2 5 3 2 3" xfId="12602"/>
    <cellStyle name="Normal 2 3 2 3 2 5 3 3" xfId="12603"/>
    <cellStyle name="Normal 2 3 2 3 2 5 3 3 2" xfId="12604"/>
    <cellStyle name="Normal 2 3 2 3 2 5 3 4" xfId="12605"/>
    <cellStyle name="Normal 2 3 2 3 2 5 4" xfId="12606"/>
    <cellStyle name="Normal 2 3 2 3 2 5 4 2" xfId="12607"/>
    <cellStyle name="Normal 2 3 2 3 2 5 4 2 2" xfId="12608"/>
    <cellStyle name="Normal 2 3 2 3 2 5 4 3" xfId="12609"/>
    <cellStyle name="Normal 2 3 2 3 2 5 4 4" xfId="12610"/>
    <cellStyle name="Normal 2 3 2 3 2 5 5" xfId="12611"/>
    <cellStyle name="Normal 2 3 2 3 2 5 5 2" xfId="12612"/>
    <cellStyle name="Normal 2 3 2 3 2 5 5 2 2" xfId="12613"/>
    <cellStyle name="Normal 2 3 2 3 2 5 5 3" xfId="12614"/>
    <cellStyle name="Normal 2 3 2 3 2 5 6" xfId="12615"/>
    <cellStyle name="Normal 2 3 2 3 2 5 6 2" xfId="12616"/>
    <cellStyle name="Normal 2 3 2 3 2 5 7" xfId="12617"/>
    <cellStyle name="Normal 2 3 2 3 2 5 8" xfId="12618"/>
    <cellStyle name="Normal 2 3 2 3 2 6" xfId="12619"/>
    <cellStyle name="Normal 2 3 2 3 2 6 2" xfId="12620"/>
    <cellStyle name="Normal 2 3 2 3 2 6 2 2" xfId="12621"/>
    <cellStyle name="Normal 2 3 2 3 2 6 2 2 2" xfId="12622"/>
    <cellStyle name="Normal 2 3 2 3 2 6 2 2 2 2" xfId="12623"/>
    <cellStyle name="Normal 2 3 2 3 2 6 2 2 3" xfId="12624"/>
    <cellStyle name="Normal 2 3 2 3 2 6 2 3" xfId="12625"/>
    <cellStyle name="Normal 2 3 2 3 2 6 2 3 2" xfId="12626"/>
    <cellStyle name="Normal 2 3 2 3 2 6 2 4" xfId="12627"/>
    <cellStyle name="Normal 2 3 2 3 2 6 3" xfId="12628"/>
    <cellStyle name="Normal 2 3 2 3 2 6 3 2" xfId="12629"/>
    <cellStyle name="Normal 2 3 2 3 2 6 3 2 2" xfId="12630"/>
    <cellStyle name="Normal 2 3 2 3 2 6 3 3" xfId="12631"/>
    <cellStyle name="Normal 2 3 2 3 2 6 3 4" xfId="12632"/>
    <cellStyle name="Normal 2 3 2 3 2 6 4" xfId="12633"/>
    <cellStyle name="Normal 2 3 2 3 2 6 4 2" xfId="12634"/>
    <cellStyle name="Normal 2 3 2 3 2 6 4 2 2" xfId="12635"/>
    <cellStyle name="Normal 2 3 2 3 2 6 4 3" xfId="12636"/>
    <cellStyle name="Normal 2 3 2 3 2 6 5" xfId="12637"/>
    <cellStyle name="Normal 2 3 2 3 2 6 5 2" xfId="12638"/>
    <cellStyle name="Normal 2 3 2 3 2 6 6" xfId="12639"/>
    <cellStyle name="Normal 2 3 2 3 2 6 7" xfId="12640"/>
    <cellStyle name="Normal 2 3 2 3 2 7" xfId="12641"/>
    <cellStyle name="Normal 2 3 2 3 2 7 2" xfId="12642"/>
    <cellStyle name="Normal 2 3 2 3 2 7 2 2" xfId="12643"/>
    <cellStyle name="Normal 2 3 2 3 2 7 2 2 2" xfId="12644"/>
    <cellStyle name="Normal 2 3 2 3 2 7 2 3" xfId="12645"/>
    <cellStyle name="Normal 2 3 2 3 2 7 3" xfId="12646"/>
    <cellStyle name="Normal 2 3 2 3 2 7 3 2" xfId="12647"/>
    <cellStyle name="Normal 2 3 2 3 2 7 4" xfId="12648"/>
    <cellStyle name="Normal 2 3 2 3 2 8" xfId="12649"/>
    <cellStyle name="Normal 2 3 2 3 2 8 2" xfId="12650"/>
    <cellStyle name="Normal 2 3 2 3 2 8 2 2" xfId="12651"/>
    <cellStyle name="Normal 2 3 2 3 2 8 3" xfId="12652"/>
    <cellStyle name="Normal 2 3 2 3 2 8 4" xfId="12653"/>
    <cellStyle name="Normal 2 3 2 3 2 9" xfId="12654"/>
    <cellStyle name="Normal 2 3 2 3 2 9 2" xfId="12655"/>
    <cellStyle name="Normal 2 3 2 3 2 9 2 2" xfId="12656"/>
    <cellStyle name="Normal 2 3 2 3 2 9 3" xfId="12657"/>
    <cellStyle name="Normal 2 3 2 3 2 9 4" xfId="12658"/>
    <cellStyle name="Normal 2 3 2 3 3" xfId="12659"/>
    <cellStyle name="Normal 2 3 2 3 3 10" xfId="12660"/>
    <cellStyle name="Normal 2 3 2 3 3 11" xfId="12661"/>
    <cellStyle name="Normal 2 3 2 3 3 12" xfId="12662"/>
    <cellStyle name="Normal 2 3 2 3 3 2" xfId="12663"/>
    <cellStyle name="Normal 2 3 2 3 3 2 2" xfId="12664"/>
    <cellStyle name="Normal 2 3 2 3 3 2 2 2" xfId="12665"/>
    <cellStyle name="Normal 2 3 2 3 3 2 2 2 2" xfId="12666"/>
    <cellStyle name="Normal 2 3 2 3 3 2 2 2 2 2" xfId="12667"/>
    <cellStyle name="Normal 2 3 2 3 3 2 2 2 2 3" xfId="12668"/>
    <cellStyle name="Normal 2 3 2 3 3 2 2 2 3" xfId="12669"/>
    <cellStyle name="Normal 2 3 2 3 3 2 2 2 3 2" xfId="12670"/>
    <cellStyle name="Normal 2 3 2 3 3 2 2 2 4" xfId="12671"/>
    <cellStyle name="Normal 2 3 2 3 3 2 2 3" xfId="12672"/>
    <cellStyle name="Normal 2 3 2 3 3 2 2 3 2" xfId="12673"/>
    <cellStyle name="Normal 2 3 2 3 3 2 2 3 3" xfId="12674"/>
    <cellStyle name="Normal 2 3 2 3 3 2 2 4" xfId="12675"/>
    <cellStyle name="Normal 2 3 2 3 3 2 2 4 2" xfId="12676"/>
    <cellStyle name="Normal 2 3 2 3 3 2 2 4 3" xfId="12677"/>
    <cellStyle name="Normal 2 3 2 3 3 2 2 5" xfId="12678"/>
    <cellStyle name="Normal 2 3 2 3 3 2 2 5 2" xfId="12679"/>
    <cellStyle name="Normal 2 3 2 3 3 2 2 6" xfId="12680"/>
    <cellStyle name="Normal 2 3 2 3 3 2 3" xfId="12681"/>
    <cellStyle name="Normal 2 3 2 3 3 2 3 2" xfId="12682"/>
    <cellStyle name="Normal 2 3 2 3 3 2 3 2 2" xfId="12683"/>
    <cellStyle name="Normal 2 3 2 3 3 2 3 2 2 2" xfId="12684"/>
    <cellStyle name="Normal 2 3 2 3 3 2 3 2 3" xfId="12685"/>
    <cellStyle name="Normal 2 3 2 3 3 2 3 3" xfId="12686"/>
    <cellStyle name="Normal 2 3 2 3 3 2 3 3 2" xfId="12687"/>
    <cellStyle name="Normal 2 3 2 3 3 2 3 4" xfId="12688"/>
    <cellStyle name="Normal 2 3 2 3 3 2 4" xfId="12689"/>
    <cellStyle name="Normal 2 3 2 3 3 2 4 2" xfId="12690"/>
    <cellStyle name="Normal 2 3 2 3 3 2 4 2 2" xfId="12691"/>
    <cellStyle name="Normal 2 3 2 3 3 2 4 3" xfId="12692"/>
    <cellStyle name="Normal 2 3 2 3 3 2 4 4" xfId="12693"/>
    <cellStyle name="Normal 2 3 2 3 3 2 5" xfId="12694"/>
    <cellStyle name="Normal 2 3 2 3 3 2 5 2" xfId="12695"/>
    <cellStyle name="Normal 2 3 2 3 3 2 5 2 2" xfId="12696"/>
    <cellStyle name="Normal 2 3 2 3 3 2 5 3" xfId="12697"/>
    <cellStyle name="Normal 2 3 2 3 3 2 6" xfId="12698"/>
    <cellStyle name="Normal 2 3 2 3 3 2 6 2" xfId="12699"/>
    <cellStyle name="Normal 2 3 2 3 3 2 7" xfId="12700"/>
    <cellStyle name="Normal 2 3 2 3 3 2 8" xfId="12701"/>
    <cellStyle name="Normal 2 3 2 3 3 3" xfId="12702"/>
    <cellStyle name="Normal 2 3 2 3 3 3 2" xfId="12703"/>
    <cellStyle name="Normal 2 3 2 3 3 3 2 2" xfId="12704"/>
    <cellStyle name="Normal 2 3 2 3 3 3 2 2 2" xfId="12705"/>
    <cellStyle name="Normal 2 3 2 3 3 3 2 2 2 2" xfId="12706"/>
    <cellStyle name="Normal 2 3 2 3 3 3 2 2 3" xfId="12707"/>
    <cellStyle name="Normal 2 3 2 3 3 3 2 3" xfId="12708"/>
    <cellStyle name="Normal 2 3 2 3 3 3 2 3 2" xfId="12709"/>
    <cellStyle name="Normal 2 3 2 3 3 3 2 4" xfId="12710"/>
    <cellStyle name="Normal 2 3 2 3 3 3 3" xfId="12711"/>
    <cellStyle name="Normal 2 3 2 3 3 3 3 2" xfId="12712"/>
    <cellStyle name="Normal 2 3 2 3 3 3 3 2 2" xfId="12713"/>
    <cellStyle name="Normal 2 3 2 3 3 3 3 3" xfId="12714"/>
    <cellStyle name="Normal 2 3 2 3 3 3 3 4" xfId="12715"/>
    <cellStyle name="Normal 2 3 2 3 3 3 4" xfId="12716"/>
    <cellStyle name="Normal 2 3 2 3 3 3 4 2" xfId="12717"/>
    <cellStyle name="Normal 2 3 2 3 3 3 4 2 2" xfId="12718"/>
    <cellStyle name="Normal 2 3 2 3 3 3 4 3" xfId="12719"/>
    <cellStyle name="Normal 2 3 2 3 3 3 4 4" xfId="12720"/>
    <cellStyle name="Normal 2 3 2 3 3 3 5" xfId="12721"/>
    <cellStyle name="Normal 2 3 2 3 3 3 5 2" xfId="12722"/>
    <cellStyle name="Normal 2 3 2 3 3 3 6" xfId="12723"/>
    <cellStyle name="Normal 2 3 2 3 3 3 7" xfId="12724"/>
    <cellStyle name="Normal 2 3 2 3 3 3 8" xfId="12725"/>
    <cellStyle name="Normal 2 3 2 3 3 4" xfId="12726"/>
    <cellStyle name="Normal 2 3 2 3 3 4 2" xfId="12727"/>
    <cellStyle name="Normal 2 3 2 3 3 4 2 2" xfId="12728"/>
    <cellStyle name="Normal 2 3 2 3 3 4 2 2 2" xfId="12729"/>
    <cellStyle name="Normal 2 3 2 3 3 4 2 3" xfId="12730"/>
    <cellStyle name="Normal 2 3 2 3 3 4 2 4" xfId="12731"/>
    <cellStyle name="Normal 2 3 2 3 3 4 3" xfId="12732"/>
    <cellStyle name="Normal 2 3 2 3 3 4 3 2" xfId="12733"/>
    <cellStyle name="Normal 2 3 2 3 3 4 3 3" xfId="12734"/>
    <cellStyle name="Normal 2 3 2 3 3 4 4" xfId="12735"/>
    <cellStyle name="Normal 2 3 2 3 3 4 4 2" xfId="12736"/>
    <cellStyle name="Normal 2 3 2 3 3 4 5" xfId="12737"/>
    <cellStyle name="Normal 2 3 2 3 3 4 6" xfId="12738"/>
    <cellStyle name="Normal 2 3 2 3 3 4 7" xfId="12739"/>
    <cellStyle name="Normal 2 3 2 3 3 4 8" xfId="12740"/>
    <cellStyle name="Normal 2 3 2 3 3 5" xfId="12741"/>
    <cellStyle name="Normal 2 3 2 3 3 5 2" xfId="12742"/>
    <cellStyle name="Normal 2 3 2 3 3 5 2 2" xfId="12743"/>
    <cellStyle name="Normal 2 3 2 3 3 5 2 3" xfId="12744"/>
    <cellStyle name="Normal 2 3 2 3 3 5 3" xfId="12745"/>
    <cellStyle name="Normal 2 3 2 3 3 5 3 2" xfId="12746"/>
    <cellStyle name="Normal 2 3 2 3 3 5 4" xfId="12747"/>
    <cellStyle name="Normal 2 3 2 3 3 5 5" xfId="12748"/>
    <cellStyle name="Normal 2 3 2 3 3 5 6" xfId="12749"/>
    <cellStyle name="Normal 2 3 2 3 3 5 7" xfId="12750"/>
    <cellStyle name="Normal 2 3 2 3 3 6" xfId="12751"/>
    <cellStyle name="Normal 2 3 2 3 3 6 2" xfId="12752"/>
    <cellStyle name="Normal 2 3 2 3 3 6 2 2" xfId="12753"/>
    <cellStyle name="Normal 2 3 2 3 3 6 3" xfId="12754"/>
    <cellStyle name="Normal 2 3 2 3 3 6 4" xfId="12755"/>
    <cellStyle name="Normal 2 3 2 3 3 7" xfId="12756"/>
    <cellStyle name="Normal 2 3 2 3 3 7 2" xfId="12757"/>
    <cellStyle name="Normal 2 3 2 3 3 7 3" xfId="12758"/>
    <cellStyle name="Normal 2 3 2 3 3 8" xfId="12759"/>
    <cellStyle name="Normal 2 3 2 3 3 8 2" xfId="12760"/>
    <cellStyle name="Normal 2 3 2 3 3 9" xfId="12761"/>
    <cellStyle name="Normal 2 3 2 3 4" xfId="12762"/>
    <cellStyle name="Normal 2 3 2 3 4 10" xfId="12763"/>
    <cellStyle name="Normal 2 3 2 3 4 11" xfId="12764"/>
    <cellStyle name="Normal 2 3 2 3 4 12" xfId="12765"/>
    <cellStyle name="Normal 2 3 2 3 4 2" xfId="12766"/>
    <cellStyle name="Normal 2 3 2 3 4 2 2" xfId="12767"/>
    <cellStyle name="Normal 2 3 2 3 4 2 2 2" xfId="12768"/>
    <cellStyle name="Normal 2 3 2 3 4 2 2 2 2" xfId="12769"/>
    <cellStyle name="Normal 2 3 2 3 4 2 2 2 2 2" xfId="12770"/>
    <cellStyle name="Normal 2 3 2 3 4 2 2 2 2 3" xfId="12771"/>
    <cellStyle name="Normal 2 3 2 3 4 2 2 2 3" xfId="12772"/>
    <cellStyle name="Normal 2 3 2 3 4 2 2 2 3 2" xfId="12773"/>
    <cellStyle name="Normal 2 3 2 3 4 2 2 2 4" xfId="12774"/>
    <cellStyle name="Normal 2 3 2 3 4 2 2 3" xfId="12775"/>
    <cellStyle name="Normal 2 3 2 3 4 2 2 3 2" xfId="12776"/>
    <cellStyle name="Normal 2 3 2 3 4 2 2 3 3" xfId="12777"/>
    <cellStyle name="Normal 2 3 2 3 4 2 2 4" xfId="12778"/>
    <cellStyle name="Normal 2 3 2 3 4 2 2 4 2" xfId="12779"/>
    <cellStyle name="Normal 2 3 2 3 4 2 2 4 3" xfId="12780"/>
    <cellStyle name="Normal 2 3 2 3 4 2 2 5" xfId="12781"/>
    <cellStyle name="Normal 2 3 2 3 4 2 2 5 2" xfId="12782"/>
    <cellStyle name="Normal 2 3 2 3 4 2 2 6" xfId="12783"/>
    <cellStyle name="Normal 2 3 2 3 4 2 3" xfId="12784"/>
    <cellStyle name="Normal 2 3 2 3 4 2 3 2" xfId="12785"/>
    <cellStyle name="Normal 2 3 2 3 4 2 3 2 2" xfId="12786"/>
    <cellStyle name="Normal 2 3 2 3 4 2 3 2 2 2" xfId="12787"/>
    <cellStyle name="Normal 2 3 2 3 4 2 3 2 3" xfId="12788"/>
    <cellStyle name="Normal 2 3 2 3 4 2 3 3" xfId="12789"/>
    <cellStyle name="Normal 2 3 2 3 4 2 3 3 2" xfId="12790"/>
    <cellStyle name="Normal 2 3 2 3 4 2 3 4" xfId="12791"/>
    <cellStyle name="Normal 2 3 2 3 4 2 4" xfId="12792"/>
    <cellStyle name="Normal 2 3 2 3 4 2 4 2" xfId="12793"/>
    <cellStyle name="Normal 2 3 2 3 4 2 4 2 2" xfId="12794"/>
    <cellStyle name="Normal 2 3 2 3 4 2 4 3" xfId="12795"/>
    <cellStyle name="Normal 2 3 2 3 4 2 4 4" xfId="12796"/>
    <cellStyle name="Normal 2 3 2 3 4 2 5" xfId="12797"/>
    <cellStyle name="Normal 2 3 2 3 4 2 5 2" xfId="12798"/>
    <cellStyle name="Normal 2 3 2 3 4 2 5 2 2" xfId="12799"/>
    <cellStyle name="Normal 2 3 2 3 4 2 5 3" xfId="12800"/>
    <cellStyle name="Normal 2 3 2 3 4 2 6" xfId="12801"/>
    <cellStyle name="Normal 2 3 2 3 4 2 6 2" xfId="12802"/>
    <cellStyle name="Normal 2 3 2 3 4 2 7" xfId="12803"/>
    <cellStyle name="Normal 2 3 2 3 4 2 8" xfId="12804"/>
    <cellStyle name="Normal 2 3 2 3 4 3" xfId="12805"/>
    <cellStyle name="Normal 2 3 2 3 4 3 2" xfId="12806"/>
    <cellStyle name="Normal 2 3 2 3 4 3 2 2" xfId="12807"/>
    <cellStyle name="Normal 2 3 2 3 4 3 2 2 2" xfId="12808"/>
    <cellStyle name="Normal 2 3 2 3 4 3 2 2 2 2" xfId="12809"/>
    <cellStyle name="Normal 2 3 2 3 4 3 2 2 3" xfId="12810"/>
    <cellStyle name="Normal 2 3 2 3 4 3 2 3" xfId="12811"/>
    <cellStyle name="Normal 2 3 2 3 4 3 2 3 2" xfId="12812"/>
    <cellStyle name="Normal 2 3 2 3 4 3 2 4" xfId="12813"/>
    <cellStyle name="Normal 2 3 2 3 4 3 3" xfId="12814"/>
    <cellStyle name="Normal 2 3 2 3 4 3 3 2" xfId="12815"/>
    <cellStyle name="Normal 2 3 2 3 4 3 3 2 2" xfId="12816"/>
    <cellStyle name="Normal 2 3 2 3 4 3 3 3" xfId="12817"/>
    <cellStyle name="Normal 2 3 2 3 4 3 3 4" xfId="12818"/>
    <cellStyle name="Normal 2 3 2 3 4 3 4" xfId="12819"/>
    <cellStyle name="Normal 2 3 2 3 4 3 4 2" xfId="12820"/>
    <cellStyle name="Normal 2 3 2 3 4 3 4 2 2" xfId="12821"/>
    <cellStyle name="Normal 2 3 2 3 4 3 4 3" xfId="12822"/>
    <cellStyle name="Normal 2 3 2 3 4 3 4 4" xfId="12823"/>
    <cellStyle name="Normal 2 3 2 3 4 3 5" xfId="12824"/>
    <cellStyle name="Normal 2 3 2 3 4 3 5 2" xfId="12825"/>
    <cellStyle name="Normal 2 3 2 3 4 3 6" xfId="12826"/>
    <cellStyle name="Normal 2 3 2 3 4 3 7" xfId="12827"/>
    <cellStyle name="Normal 2 3 2 3 4 3 8" xfId="12828"/>
    <cellStyle name="Normal 2 3 2 3 4 4" xfId="12829"/>
    <cellStyle name="Normal 2 3 2 3 4 4 2" xfId="12830"/>
    <cellStyle name="Normal 2 3 2 3 4 4 2 2" xfId="12831"/>
    <cellStyle name="Normal 2 3 2 3 4 4 2 2 2" xfId="12832"/>
    <cellStyle name="Normal 2 3 2 3 4 4 2 3" xfId="12833"/>
    <cellStyle name="Normal 2 3 2 3 4 4 2 4" xfId="12834"/>
    <cellStyle name="Normal 2 3 2 3 4 4 3" xfId="12835"/>
    <cellStyle name="Normal 2 3 2 3 4 4 3 2" xfId="12836"/>
    <cellStyle name="Normal 2 3 2 3 4 4 3 3" xfId="12837"/>
    <cellStyle name="Normal 2 3 2 3 4 4 4" xfId="12838"/>
    <cellStyle name="Normal 2 3 2 3 4 4 4 2" xfId="12839"/>
    <cellStyle name="Normal 2 3 2 3 4 4 5" xfId="12840"/>
    <cellStyle name="Normal 2 3 2 3 4 4 6" xfId="12841"/>
    <cellStyle name="Normal 2 3 2 3 4 4 7" xfId="12842"/>
    <cellStyle name="Normal 2 3 2 3 4 4 8" xfId="12843"/>
    <cellStyle name="Normal 2 3 2 3 4 5" xfId="12844"/>
    <cellStyle name="Normal 2 3 2 3 4 5 2" xfId="12845"/>
    <cellStyle name="Normal 2 3 2 3 4 5 2 2" xfId="12846"/>
    <cellStyle name="Normal 2 3 2 3 4 5 2 3" xfId="12847"/>
    <cellStyle name="Normal 2 3 2 3 4 5 3" xfId="12848"/>
    <cellStyle name="Normal 2 3 2 3 4 5 3 2" xfId="12849"/>
    <cellStyle name="Normal 2 3 2 3 4 5 4" xfId="12850"/>
    <cellStyle name="Normal 2 3 2 3 4 5 5" xfId="12851"/>
    <cellStyle name="Normal 2 3 2 3 4 5 6" xfId="12852"/>
    <cellStyle name="Normal 2 3 2 3 4 5 7" xfId="12853"/>
    <cellStyle name="Normal 2 3 2 3 4 6" xfId="12854"/>
    <cellStyle name="Normal 2 3 2 3 4 6 2" xfId="12855"/>
    <cellStyle name="Normal 2 3 2 3 4 6 2 2" xfId="12856"/>
    <cellStyle name="Normal 2 3 2 3 4 6 3" xfId="12857"/>
    <cellStyle name="Normal 2 3 2 3 4 6 4" xfId="12858"/>
    <cellStyle name="Normal 2 3 2 3 4 7" xfId="12859"/>
    <cellStyle name="Normal 2 3 2 3 4 7 2" xfId="12860"/>
    <cellStyle name="Normal 2 3 2 3 4 7 3" xfId="12861"/>
    <cellStyle name="Normal 2 3 2 3 4 8" xfId="12862"/>
    <cellStyle name="Normal 2 3 2 3 4 8 2" xfId="12863"/>
    <cellStyle name="Normal 2 3 2 3 4 9" xfId="12864"/>
    <cellStyle name="Normal 2 3 2 3 5" xfId="12865"/>
    <cellStyle name="Normal 2 3 2 3 5 2" xfId="12866"/>
    <cellStyle name="Normal 2 3 2 3 5 2 2" xfId="12867"/>
    <cellStyle name="Normal 2 3 2 3 5 2 2 2" xfId="12868"/>
    <cellStyle name="Normal 2 3 2 3 5 2 2 2 2" xfId="12869"/>
    <cellStyle name="Normal 2 3 2 3 5 2 2 2 2 2" xfId="12870"/>
    <cellStyle name="Normal 2 3 2 3 5 2 2 2 2 3" xfId="12871"/>
    <cellStyle name="Normal 2 3 2 3 5 2 2 2 3" xfId="12872"/>
    <cellStyle name="Normal 2 3 2 3 5 2 2 2 4" xfId="12873"/>
    <cellStyle name="Normal 2 3 2 3 5 2 2 3" xfId="12874"/>
    <cellStyle name="Normal 2 3 2 3 5 2 2 3 2" xfId="12875"/>
    <cellStyle name="Normal 2 3 2 3 5 2 2 3 3" xfId="12876"/>
    <cellStyle name="Normal 2 3 2 3 5 2 2 4" xfId="12877"/>
    <cellStyle name="Normal 2 3 2 3 5 2 2 4 2" xfId="12878"/>
    <cellStyle name="Normal 2 3 2 3 5 2 2 4 3" xfId="12879"/>
    <cellStyle name="Normal 2 3 2 3 5 2 2 5" xfId="12880"/>
    <cellStyle name="Normal 2 3 2 3 5 2 2 5 2" xfId="12881"/>
    <cellStyle name="Normal 2 3 2 3 5 2 2 6" xfId="12882"/>
    <cellStyle name="Normal 2 3 2 3 5 2 3" xfId="12883"/>
    <cellStyle name="Normal 2 3 2 3 5 2 3 2" xfId="12884"/>
    <cellStyle name="Normal 2 3 2 3 5 2 3 2 2" xfId="12885"/>
    <cellStyle name="Normal 2 3 2 3 5 2 3 2 3" xfId="12886"/>
    <cellStyle name="Normal 2 3 2 3 5 2 3 3" xfId="12887"/>
    <cellStyle name="Normal 2 3 2 3 5 2 3 4" xfId="12888"/>
    <cellStyle name="Normal 2 3 2 3 5 2 4" xfId="12889"/>
    <cellStyle name="Normal 2 3 2 3 5 2 4 2" xfId="12890"/>
    <cellStyle name="Normal 2 3 2 3 5 2 4 3" xfId="12891"/>
    <cellStyle name="Normal 2 3 2 3 5 2 5" xfId="12892"/>
    <cellStyle name="Normal 2 3 2 3 5 2 5 2" xfId="12893"/>
    <cellStyle name="Normal 2 3 2 3 5 2 5 3" xfId="12894"/>
    <cellStyle name="Normal 2 3 2 3 5 2 6" xfId="12895"/>
    <cellStyle name="Normal 2 3 2 3 5 2 6 2" xfId="12896"/>
    <cellStyle name="Normal 2 3 2 3 5 2 7" xfId="12897"/>
    <cellStyle name="Normal 2 3 2 3 5 3" xfId="12898"/>
    <cellStyle name="Normal 2 3 2 3 5 3 2" xfId="12899"/>
    <cellStyle name="Normal 2 3 2 3 5 3 2 2" xfId="12900"/>
    <cellStyle name="Normal 2 3 2 3 5 3 2 2 2" xfId="12901"/>
    <cellStyle name="Normal 2 3 2 3 5 3 2 2 3" xfId="12902"/>
    <cellStyle name="Normal 2 3 2 3 5 3 2 3" xfId="12903"/>
    <cellStyle name="Normal 2 3 2 3 5 3 2 3 2" xfId="12904"/>
    <cellStyle name="Normal 2 3 2 3 5 3 2 4" xfId="12905"/>
    <cellStyle name="Normal 2 3 2 3 5 3 3" xfId="12906"/>
    <cellStyle name="Normal 2 3 2 3 5 3 3 2" xfId="12907"/>
    <cellStyle name="Normal 2 3 2 3 5 3 3 3" xfId="12908"/>
    <cellStyle name="Normal 2 3 2 3 5 3 4" xfId="12909"/>
    <cellStyle name="Normal 2 3 2 3 5 3 4 2" xfId="12910"/>
    <cellStyle name="Normal 2 3 2 3 5 3 4 3" xfId="12911"/>
    <cellStyle name="Normal 2 3 2 3 5 3 5" xfId="12912"/>
    <cellStyle name="Normal 2 3 2 3 5 3 5 2" xfId="12913"/>
    <cellStyle name="Normal 2 3 2 3 5 3 6" xfId="12914"/>
    <cellStyle name="Normal 2 3 2 3 5 4" xfId="12915"/>
    <cellStyle name="Normal 2 3 2 3 5 4 2" xfId="12916"/>
    <cellStyle name="Normal 2 3 2 3 5 4 2 2" xfId="12917"/>
    <cellStyle name="Normal 2 3 2 3 5 4 2 2 2" xfId="12918"/>
    <cellStyle name="Normal 2 3 2 3 5 4 2 3" xfId="12919"/>
    <cellStyle name="Normal 2 3 2 3 5 4 3" xfId="12920"/>
    <cellStyle name="Normal 2 3 2 3 5 4 3 2" xfId="12921"/>
    <cellStyle name="Normal 2 3 2 3 5 4 4" xfId="12922"/>
    <cellStyle name="Normal 2 3 2 3 5 5" xfId="12923"/>
    <cellStyle name="Normal 2 3 2 3 5 5 2" xfId="12924"/>
    <cellStyle name="Normal 2 3 2 3 5 5 2 2" xfId="12925"/>
    <cellStyle name="Normal 2 3 2 3 5 5 3" xfId="12926"/>
    <cellStyle name="Normal 2 3 2 3 5 6" xfId="12927"/>
    <cellStyle name="Normal 2 3 2 3 5 6 2" xfId="12928"/>
    <cellStyle name="Normal 2 3 2 3 5 6 2 2" xfId="12929"/>
    <cellStyle name="Normal 2 3 2 3 5 6 3" xfId="12930"/>
    <cellStyle name="Normal 2 3 2 3 5 7" xfId="12931"/>
    <cellStyle name="Normal 2 3 2 3 5 7 2" xfId="12932"/>
    <cellStyle name="Normal 2 3 2 3 5 8" xfId="12933"/>
    <cellStyle name="Normal 2 3 2 3 6" xfId="12934"/>
    <cellStyle name="Normal 2 3 2 3 6 2" xfId="12935"/>
    <cellStyle name="Normal 2 3 2 3 6 2 2" xfId="12936"/>
    <cellStyle name="Normal 2 3 2 3 6 2 2 2" xfId="12937"/>
    <cellStyle name="Normal 2 3 2 3 6 2 2 2 2" xfId="12938"/>
    <cellStyle name="Normal 2 3 2 3 6 2 2 2 3" xfId="12939"/>
    <cellStyle name="Normal 2 3 2 3 6 2 2 3" xfId="12940"/>
    <cellStyle name="Normal 2 3 2 3 6 2 2 3 2" xfId="12941"/>
    <cellStyle name="Normal 2 3 2 3 6 2 2 4" xfId="12942"/>
    <cellStyle name="Normal 2 3 2 3 6 2 3" xfId="12943"/>
    <cellStyle name="Normal 2 3 2 3 6 2 3 2" xfId="12944"/>
    <cellStyle name="Normal 2 3 2 3 6 2 3 3" xfId="12945"/>
    <cellStyle name="Normal 2 3 2 3 6 2 4" xfId="12946"/>
    <cellStyle name="Normal 2 3 2 3 6 2 4 2" xfId="12947"/>
    <cellStyle name="Normal 2 3 2 3 6 2 4 3" xfId="12948"/>
    <cellStyle name="Normal 2 3 2 3 6 2 5" xfId="12949"/>
    <cellStyle name="Normal 2 3 2 3 6 2 5 2" xfId="12950"/>
    <cellStyle name="Normal 2 3 2 3 6 2 6" xfId="12951"/>
    <cellStyle name="Normal 2 3 2 3 6 3" xfId="12952"/>
    <cellStyle name="Normal 2 3 2 3 6 3 2" xfId="12953"/>
    <cellStyle name="Normal 2 3 2 3 6 3 2 2" xfId="12954"/>
    <cellStyle name="Normal 2 3 2 3 6 3 2 2 2" xfId="12955"/>
    <cellStyle name="Normal 2 3 2 3 6 3 2 3" xfId="12956"/>
    <cellStyle name="Normal 2 3 2 3 6 3 3" xfId="12957"/>
    <cellStyle name="Normal 2 3 2 3 6 3 3 2" xfId="12958"/>
    <cellStyle name="Normal 2 3 2 3 6 3 4" xfId="12959"/>
    <cellStyle name="Normal 2 3 2 3 6 4" xfId="12960"/>
    <cellStyle name="Normal 2 3 2 3 6 4 2" xfId="12961"/>
    <cellStyle name="Normal 2 3 2 3 6 4 2 2" xfId="12962"/>
    <cellStyle name="Normal 2 3 2 3 6 4 3" xfId="12963"/>
    <cellStyle name="Normal 2 3 2 3 6 4 4" xfId="12964"/>
    <cellStyle name="Normal 2 3 2 3 6 5" xfId="12965"/>
    <cellStyle name="Normal 2 3 2 3 6 5 2" xfId="12966"/>
    <cellStyle name="Normal 2 3 2 3 6 5 2 2" xfId="12967"/>
    <cellStyle name="Normal 2 3 2 3 6 5 3" xfId="12968"/>
    <cellStyle name="Normal 2 3 2 3 6 6" xfId="12969"/>
    <cellStyle name="Normal 2 3 2 3 6 6 2" xfId="12970"/>
    <cellStyle name="Normal 2 3 2 3 6 7" xfId="12971"/>
    <cellStyle name="Normal 2 3 2 3 6 8" xfId="12972"/>
    <cellStyle name="Normal 2 3 2 3 7" xfId="12973"/>
    <cellStyle name="Normal 2 3 2 3 7 2" xfId="12974"/>
    <cellStyle name="Normal 2 3 2 3 7 2 2" xfId="12975"/>
    <cellStyle name="Normal 2 3 2 3 7 2 2 2" xfId="12976"/>
    <cellStyle name="Normal 2 3 2 3 7 2 2 2 2" xfId="12977"/>
    <cellStyle name="Normal 2 3 2 3 7 2 2 3" xfId="12978"/>
    <cellStyle name="Normal 2 3 2 3 7 2 3" xfId="12979"/>
    <cellStyle name="Normal 2 3 2 3 7 2 3 2" xfId="12980"/>
    <cellStyle name="Normal 2 3 2 3 7 2 4" xfId="12981"/>
    <cellStyle name="Normal 2 3 2 3 7 3" xfId="12982"/>
    <cellStyle name="Normal 2 3 2 3 7 3 2" xfId="12983"/>
    <cellStyle name="Normal 2 3 2 3 7 3 2 2" xfId="12984"/>
    <cellStyle name="Normal 2 3 2 3 7 3 3" xfId="12985"/>
    <cellStyle name="Normal 2 3 2 3 7 3 4" xfId="12986"/>
    <cellStyle name="Normal 2 3 2 3 7 4" xfId="12987"/>
    <cellStyle name="Normal 2 3 2 3 7 4 2" xfId="12988"/>
    <cellStyle name="Normal 2 3 2 3 7 4 2 2" xfId="12989"/>
    <cellStyle name="Normal 2 3 2 3 7 4 3" xfId="12990"/>
    <cellStyle name="Normal 2 3 2 3 7 4 4" xfId="12991"/>
    <cellStyle name="Normal 2 3 2 3 7 5" xfId="12992"/>
    <cellStyle name="Normal 2 3 2 3 7 5 2" xfId="12993"/>
    <cellStyle name="Normal 2 3 2 3 7 6" xfId="12994"/>
    <cellStyle name="Normal 2 3 2 3 7 7" xfId="12995"/>
    <cellStyle name="Normal 2 3 2 3 7 8" xfId="12996"/>
    <cellStyle name="Normal 2 3 2 3 8" xfId="12997"/>
    <cellStyle name="Normal 2 3 2 3 8 2" xfId="12998"/>
    <cellStyle name="Normal 2 3 2 3 8 2 2" xfId="12999"/>
    <cellStyle name="Normal 2 3 2 3 8 2 2 2" xfId="13000"/>
    <cellStyle name="Normal 2 3 2 3 8 2 3" xfId="13001"/>
    <cellStyle name="Normal 2 3 2 3 8 2 4" xfId="13002"/>
    <cellStyle name="Normal 2 3 2 3 8 3" xfId="13003"/>
    <cellStyle name="Normal 2 3 2 3 8 3 2" xfId="13004"/>
    <cellStyle name="Normal 2 3 2 3 8 3 3" xfId="13005"/>
    <cellStyle name="Normal 2 3 2 3 8 4" xfId="13006"/>
    <cellStyle name="Normal 2 3 2 3 8 5" xfId="13007"/>
    <cellStyle name="Normal 2 3 2 3 8 6" xfId="13008"/>
    <cellStyle name="Normal 2 3 2 3 8 7" xfId="13009"/>
    <cellStyle name="Normal 2 3 2 3 9" xfId="13010"/>
    <cellStyle name="Normal 2 3 2 3 9 2" xfId="13011"/>
    <cellStyle name="Normal 2 3 2 3 9 2 2" xfId="13012"/>
    <cellStyle name="Normal 2 3 2 3 9 3" xfId="13013"/>
    <cellStyle name="Normal 2 3 2 3 9 4" xfId="13014"/>
    <cellStyle name="Normal 2 3 2 4" xfId="13015"/>
    <cellStyle name="Normal 2 3 2 4 10" xfId="13016"/>
    <cellStyle name="Normal 2 3 2 4 10 2" xfId="13017"/>
    <cellStyle name="Normal 2 3 2 4 10 3" xfId="13018"/>
    <cellStyle name="Normal 2 3 2 4 11" xfId="13019"/>
    <cellStyle name="Normal 2 3 2 4 11 2" xfId="13020"/>
    <cellStyle name="Normal 2 3 2 4 12" xfId="13021"/>
    <cellStyle name="Normal 2 3 2 4 13" xfId="13022"/>
    <cellStyle name="Normal 2 3 2 4 14" xfId="13023"/>
    <cellStyle name="Normal 2 3 2 4 15" xfId="13024"/>
    <cellStyle name="Normal 2 3 2 4 2" xfId="13025"/>
    <cellStyle name="Normal 2 3 2 4 2 10" xfId="13026"/>
    <cellStyle name="Normal 2 3 2 4 2 11" xfId="13027"/>
    <cellStyle name="Normal 2 3 2 4 2 12" xfId="13028"/>
    <cellStyle name="Normal 2 3 2 4 2 13" xfId="13029"/>
    <cellStyle name="Normal 2 3 2 4 2 2" xfId="13030"/>
    <cellStyle name="Normal 2 3 2 4 2 2 2" xfId="13031"/>
    <cellStyle name="Normal 2 3 2 4 2 2 2 2" xfId="13032"/>
    <cellStyle name="Normal 2 3 2 4 2 2 2 2 2" xfId="13033"/>
    <cellStyle name="Normal 2 3 2 4 2 2 2 2 2 2" xfId="13034"/>
    <cellStyle name="Normal 2 3 2 4 2 2 2 2 2 3" xfId="13035"/>
    <cellStyle name="Normal 2 3 2 4 2 2 2 2 3" xfId="13036"/>
    <cellStyle name="Normal 2 3 2 4 2 2 2 2 3 2" xfId="13037"/>
    <cellStyle name="Normal 2 3 2 4 2 2 2 2 4" xfId="13038"/>
    <cellStyle name="Normal 2 3 2 4 2 2 2 3" xfId="13039"/>
    <cellStyle name="Normal 2 3 2 4 2 2 2 3 2" xfId="13040"/>
    <cellStyle name="Normal 2 3 2 4 2 2 2 3 3" xfId="13041"/>
    <cellStyle name="Normal 2 3 2 4 2 2 2 4" xfId="13042"/>
    <cellStyle name="Normal 2 3 2 4 2 2 2 4 2" xfId="13043"/>
    <cellStyle name="Normal 2 3 2 4 2 2 2 4 3" xfId="13044"/>
    <cellStyle name="Normal 2 3 2 4 2 2 2 5" xfId="13045"/>
    <cellStyle name="Normal 2 3 2 4 2 2 2 5 2" xfId="13046"/>
    <cellStyle name="Normal 2 3 2 4 2 2 2 6" xfId="13047"/>
    <cellStyle name="Normal 2 3 2 4 2 2 3" xfId="13048"/>
    <cellStyle name="Normal 2 3 2 4 2 2 3 2" xfId="13049"/>
    <cellStyle name="Normal 2 3 2 4 2 2 3 2 2" xfId="13050"/>
    <cellStyle name="Normal 2 3 2 4 2 2 3 2 2 2" xfId="13051"/>
    <cellStyle name="Normal 2 3 2 4 2 2 3 2 3" xfId="13052"/>
    <cellStyle name="Normal 2 3 2 4 2 2 3 3" xfId="13053"/>
    <cellStyle name="Normal 2 3 2 4 2 2 3 3 2" xfId="13054"/>
    <cellStyle name="Normal 2 3 2 4 2 2 3 4" xfId="13055"/>
    <cellStyle name="Normal 2 3 2 4 2 2 4" xfId="13056"/>
    <cellStyle name="Normal 2 3 2 4 2 2 4 2" xfId="13057"/>
    <cellStyle name="Normal 2 3 2 4 2 2 4 2 2" xfId="13058"/>
    <cellStyle name="Normal 2 3 2 4 2 2 4 3" xfId="13059"/>
    <cellStyle name="Normal 2 3 2 4 2 2 4 4" xfId="13060"/>
    <cellStyle name="Normal 2 3 2 4 2 2 5" xfId="13061"/>
    <cellStyle name="Normal 2 3 2 4 2 2 5 2" xfId="13062"/>
    <cellStyle name="Normal 2 3 2 4 2 2 5 2 2" xfId="13063"/>
    <cellStyle name="Normal 2 3 2 4 2 2 5 3" xfId="13064"/>
    <cellStyle name="Normal 2 3 2 4 2 2 6" xfId="13065"/>
    <cellStyle name="Normal 2 3 2 4 2 2 6 2" xfId="13066"/>
    <cellStyle name="Normal 2 3 2 4 2 2 7" xfId="13067"/>
    <cellStyle name="Normal 2 3 2 4 2 2 8" xfId="13068"/>
    <cellStyle name="Normal 2 3 2 4 2 3" xfId="13069"/>
    <cellStyle name="Normal 2 3 2 4 2 3 2" xfId="13070"/>
    <cellStyle name="Normal 2 3 2 4 2 3 2 2" xfId="13071"/>
    <cellStyle name="Normal 2 3 2 4 2 3 2 2 2" xfId="13072"/>
    <cellStyle name="Normal 2 3 2 4 2 3 2 2 2 2" xfId="13073"/>
    <cellStyle name="Normal 2 3 2 4 2 3 2 2 3" xfId="13074"/>
    <cellStyle name="Normal 2 3 2 4 2 3 2 3" xfId="13075"/>
    <cellStyle name="Normal 2 3 2 4 2 3 2 3 2" xfId="13076"/>
    <cellStyle name="Normal 2 3 2 4 2 3 2 4" xfId="13077"/>
    <cellStyle name="Normal 2 3 2 4 2 3 3" xfId="13078"/>
    <cellStyle name="Normal 2 3 2 4 2 3 3 2" xfId="13079"/>
    <cellStyle name="Normal 2 3 2 4 2 3 3 2 2" xfId="13080"/>
    <cellStyle name="Normal 2 3 2 4 2 3 3 3" xfId="13081"/>
    <cellStyle name="Normal 2 3 2 4 2 3 3 4" xfId="13082"/>
    <cellStyle name="Normal 2 3 2 4 2 3 4" xfId="13083"/>
    <cellStyle name="Normal 2 3 2 4 2 3 4 2" xfId="13084"/>
    <cellStyle name="Normal 2 3 2 4 2 3 4 2 2" xfId="13085"/>
    <cellStyle name="Normal 2 3 2 4 2 3 4 3" xfId="13086"/>
    <cellStyle name="Normal 2 3 2 4 2 3 4 4" xfId="13087"/>
    <cellStyle name="Normal 2 3 2 4 2 3 5" xfId="13088"/>
    <cellStyle name="Normal 2 3 2 4 2 3 5 2" xfId="13089"/>
    <cellStyle name="Normal 2 3 2 4 2 3 6" xfId="13090"/>
    <cellStyle name="Normal 2 3 2 4 2 3 7" xfId="13091"/>
    <cellStyle name="Normal 2 3 2 4 2 3 8" xfId="13092"/>
    <cellStyle name="Normal 2 3 2 4 2 4" xfId="13093"/>
    <cellStyle name="Normal 2 3 2 4 2 4 2" xfId="13094"/>
    <cellStyle name="Normal 2 3 2 4 2 4 2 2" xfId="13095"/>
    <cellStyle name="Normal 2 3 2 4 2 4 2 2 2" xfId="13096"/>
    <cellStyle name="Normal 2 3 2 4 2 4 2 3" xfId="13097"/>
    <cellStyle name="Normal 2 3 2 4 2 4 2 4" xfId="13098"/>
    <cellStyle name="Normal 2 3 2 4 2 4 3" xfId="13099"/>
    <cellStyle name="Normal 2 3 2 4 2 4 3 2" xfId="13100"/>
    <cellStyle name="Normal 2 3 2 4 2 4 3 3" xfId="13101"/>
    <cellStyle name="Normal 2 3 2 4 2 4 4" xfId="13102"/>
    <cellStyle name="Normal 2 3 2 4 2 4 4 2" xfId="13103"/>
    <cellStyle name="Normal 2 3 2 4 2 4 5" xfId="13104"/>
    <cellStyle name="Normal 2 3 2 4 2 4 6" xfId="13105"/>
    <cellStyle name="Normal 2 3 2 4 2 4 7" xfId="13106"/>
    <cellStyle name="Normal 2 3 2 4 2 4 8" xfId="13107"/>
    <cellStyle name="Normal 2 3 2 4 2 5" xfId="13108"/>
    <cellStyle name="Normal 2 3 2 4 2 5 2" xfId="13109"/>
    <cellStyle name="Normal 2 3 2 4 2 5 2 2" xfId="13110"/>
    <cellStyle name="Normal 2 3 2 4 2 5 2 3" xfId="13111"/>
    <cellStyle name="Normal 2 3 2 4 2 5 3" xfId="13112"/>
    <cellStyle name="Normal 2 3 2 4 2 5 3 2" xfId="13113"/>
    <cellStyle name="Normal 2 3 2 4 2 5 4" xfId="13114"/>
    <cellStyle name="Normal 2 3 2 4 2 5 4 2" xfId="13115"/>
    <cellStyle name="Normal 2 3 2 4 2 5 5" xfId="13116"/>
    <cellStyle name="Normal 2 3 2 4 2 5 6" xfId="13117"/>
    <cellStyle name="Normal 2 3 2 4 2 5 7" xfId="13118"/>
    <cellStyle name="Normal 2 3 2 4 2 5 8" xfId="13119"/>
    <cellStyle name="Normal 2 3 2 4 2 6" xfId="13120"/>
    <cellStyle name="Normal 2 3 2 4 2 6 2" xfId="13121"/>
    <cellStyle name="Normal 2 3 2 4 2 6 2 2" xfId="13122"/>
    <cellStyle name="Normal 2 3 2 4 2 6 2 3" xfId="13123"/>
    <cellStyle name="Normal 2 3 2 4 2 6 3" xfId="13124"/>
    <cellStyle name="Normal 2 3 2 4 2 6 3 2" xfId="13125"/>
    <cellStyle name="Normal 2 3 2 4 2 6 4" xfId="13126"/>
    <cellStyle name="Normal 2 3 2 4 2 6 5" xfId="13127"/>
    <cellStyle name="Normal 2 3 2 4 2 6 6" xfId="13128"/>
    <cellStyle name="Normal 2 3 2 4 2 6 7" xfId="13129"/>
    <cellStyle name="Normal 2 3 2 4 2 7" xfId="13130"/>
    <cellStyle name="Normal 2 3 2 4 2 7 2" xfId="13131"/>
    <cellStyle name="Normal 2 3 2 4 2 7 3" xfId="13132"/>
    <cellStyle name="Normal 2 3 2 4 2 8" xfId="13133"/>
    <cellStyle name="Normal 2 3 2 4 2 8 2" xfId="13134"/>
    <cellStyle name="Normal 2 3 2 4 2 9" xfId="13135"/>
    <cellStyle name="Normal 2 3 2 4 2 9 2" xfId="13136"/>
    <cellStyle name="Normal 2 3 2 4 3" xfId="13137"/>
    <cellStyle name="Normal 2 3 2 4 3 10" xfId="13138"/>
    <cellStyle name="Normal 2 3 2 4 3 11" xfId="13139"/>
    <cellStyle name="Normal 2 3 2 4 3 12" xfId="13140"/>
    <cellStyle name="Normal 2 3 2 4 3 2" xfId="13141"/>
    <cellStyle name="Normal 2 3 2 4 3 2 2" xfId="13142"/>
    <cellStyle name="Normal 2 3 2 4 3 2 2 2" xfId="13143"/>
    <cellStyle name="Normal 2 3 2 4 3 2 2 2 2" xfId="13144"/>
    <cellStyle name="Normal 2 3 2 4 3 2 2 2 2 2" xfId="13145"/>
    <cellStyle name="Normal 2 3 2 4 3 2 2 2 2 3" xfId="13146"/>
    <cellStyle name="Normal 2 3 2 4 3 2 2 2 3" xfId="13147"/>
    <cellStyle name="Normal 2 3 2 4 3 2 2 2 3 2" xfId="13148"/>
    <cellStyle name="Normal 2 3 2 4 3 2 2 2 4" xfId="13149"/>
    <cellStyle name="Normal 2 3 2 4 3 2 2 3" xfId="13150"/>
    <cellStyle name="Normal 2 3 2 4 3 2 2 3 2" xfId="13151"/>
    <cellStyle name="Normal 2 3 2 4 3 2 2 3 3" xfId="13152"/>
    <cellStyle name="Normal 2 3 2 4 3 2 2 4" xfId="13153"/>
    <cellStyle name="Normal 2 3 2 4 3 2 2 4 2" xfId="13154"/>
    <cellStyle name="Normal 2 3 2 4 3 2 2 4 3" xfId="13155"/>
    <cellStyle name="Normal 2 3 2 4 3 2 2 5" xfId="13156"/>
    <cellStyle name="Normal 2 3 2 4 3 2 2 5 2" xfId="13157"/>
    <cellStyle name="Normal 2 3 2 4 3 2 2 6" xfId="13158"/>
    <cellStyle name="Normal 2 3 2 4 3 2 3" xfId="13159"/>
    <cellStyle name="Normal 2 3 2 4 3 2 3 2" xfId="13160"/>
    <cellStyle name="Normal 2 3 2 4 3 2 3 2 2" xfId="13161"/>
    <cellStyle name="Normal 2 3 2 4 3 2 3 2 2 2" xfId="13162"/>
    <cellStyle name="Normal 2 3 2 4 3 2 3 2 3" xfId="13163"/>
    <cellStyle name="Normal 2 3 2 4 3 2 3 3" xfId="13164"/>
    <cellStyle name="Normal 2 3 2 4 3 2 3 3 2" xfId="13165"/>
    <cellStyle name="Normal 2 3 2 4 3 2 3 4" xfId="13166"/>
    <cellStyle name="Normal 2 3 2 4 3 2 4" xfId="13167"/>
    <cellStyle name="Normal 2 3 2 4 3 2 4 2" xfId="13168"/>
    <cellStyle name="Normal 2 3 2 4 3 2 4 2 2" xfId="13169"/>
    <cellStyle name="Normal 2 3 2 4 3 2 4 3" xfId="13170"/>
    <cellStyle name="Normal 2 3 2 4 3 2 4 4" xfId="13171"/>
    <cellStyle name="Normal 2 3 2 4 3 2 5" xfId="13172"/>
    <cellStyle name="Normal 2 3 2 4 3 2 5 2" xfId="13173"/>
    <cellStyle name="Normal 2 3 2 4 3 2 5 2 2" xfId="13174"/>
    <cellStyle name="Normal 2 3 2 4 3 2 5 3" xfId="13175"/>
    <cellStyle name="Normal 2 3 2 4 3 2 6" xfId="13176"/>
    <cellStyle name="Normal 2 3 2 4 3 2 6 2" xfId="13177"/>
    <cellStyle name="Normal 2 3 2 4 3 2 7" xfId="13178"/>
    <cellStyle name="Normal 2 3 2 4 3 2 8" xfId="13179"/>
    <cellStyle name="Normal 2 3 2 4 3 3" xfId="13180"/>
    <cellStyle name="Normal 2 3 2 4 3 3 2" xfId="13181"/>
    <cellStyle name="Normal 2 3 2 4 3 3 2 2" xfId="13182"/>
    <cellStyle name="Normal 2 3 2 4 3 3 2 2 2" xfId="13183"/>
    <cellStyle name="Normal 2 3 2 4 3 3 2 2 2 2" xfId="13184"/>
    <cellStyle name="Normal 2 3 2 4 3 3 2 2 3" xfId="13185"/>
    <cellStyle name="Normal 2 3 2 4 3 3 2 3" xfId="13186"/>
    <cellStyle name="Normal 2 3 2 4 3 3 2 3 2" xfId="13187"/>
    <cellStyle name="Normal 2 3 2 4 3 3 2 4" xfId="13188"/>
    <cellStyle name="Normal 2 3 2 4 3 3 3" xfId="13189"/>
    <cellStyle name="Normal 2 3 2 4 3 3 3 2" xfId="13190"/>
    <cellStyle name="Normal 2 3 2 4 3 3 3 2 2" xfId="13191"/>
    <cellStyle name="Normal 2 3 2 4 3 3 3 3" xfId="13192"/>
    <cellStyle name="Normal 2 3 2 4 3 3 3 4" xfId="13193"/>
    <cellStyle name="Normal 2 3 2 4 3 3 4" xfId="13194"/>
    <cellStyle name="Normal 2 3 2 4 3 3 4 2" xfId="13195"/>
    <cellStyle name="Normal 2 3 2 4 3 3 4 2 2" xfId="13196"/>
    <cellStyle name="Normal 2 3 2 4 3 3 4 3" xfId="13197"/>
    <cellStyle name="Normal 2 3 2 4 3 3 4 4" xfId="13198"/>
    <cellStyle name="Normal 2 3 2 4 3 3 5" xfId="13199"/>
    <cellStyle name="Normal 2 3 2 4 3 3 5 2" xfId="13200"/>
    <cellStyle name="Normal 2 3 2 4 3 3 6" xfId="13201"/>
    <cellStyle name="Normal 2 3 2 4 3 3 7" xfId="13202"/>
    <cellStyle name="Normal 2 3 2 4 3 3 8" xfId="13203"/>
    <cellStyle name="Normal 2 3 2 4 3 4" xfId="13204"/>
    <cellStyle name="Normal 2 3 2 4 3 4 2" xfId="13205"/>
    <cellStyle name="Normal 2 3 2 4 3 4 2 2" xfId="13206"/>
    <cellStyle name="Normal 2 3 2 4 3 4 2 2 2" xfId="13207"/>
    <cellStyle name="Normal 2 3 2 4 3 4 2 3" xfId="13208"/>
    <cellStyle name="Normal 2 3 2 4 3 4 2 4" xfId="13209"/>
    <cellStyle name="Normal 2 3 2 4 3 4 3" xfId="13210"/>
    <cellStyle name="Normal 2 3 2 4 3 4 3 2" xfId="13211"/>
    <cellStyle name="Normal 2 3 2 4 3 4 3 3" xfId="13212"/>
    <cellStyle name="Normal 2 3 2 4 3 4 4" xfId="13213"/>
    <cellStyle name="Normal 2 3 2 4 3 4 4 2" xfId="13214"/>
    <cellStyle name="Normal 2 3 2 4 3 4 5" xfId="13215"/>
    <cellStyle name="Normal 2 3 2 4 3 4 6" xfId="13216"/>
    <cellStyle name="Normal 2 3 2 4 3 4 7" xfId="13217"/>
    <cellStyle name="Normal 2 3 2 4 3 4 8" xfId="13218"/>
    <cellStyle name="Normal 2 3 2 4 3 5" xfId="13219"/>
    <cellStyle name="Normal 2 3 2 4 3 5 2" xfId="13220"/>
    <cellStyle name="Normal 2 3 2 4 3 5 2 2" xfId="13221"/>
    <cellStyle name="Normal 2 3 2 4 3 5 2 3" xfId="13222"/>
    <cellStyle name="Normal 2 3 2 4 3 5 3" xfId="13223"/>
    <cellStyle name="Normal 2 3 2 4 3 5 3 2" xfId="13224"/>
    <cellStyle name="Normal 2 3 2 4 3 5 4" xfId="13225"/>
    <cellStyle name="Normal 2 3 2 4 3 5 5" xfId="13226"/>
    <cellStyle name="Normal 2 3 2 4 3 5 6" xfId="13227"/>
    <cellStyle name="Normal 2 3 2 4 3 5 7" xfId="13228"/>
    <cellStyle name="Normal 2 3 2 4 3 6" xfId="13229"/>
    <cellStyle name="Normal 2 3 2 4 3 6 2" xfId="13230"/>
    <cellStyle name="Normal 2 3 2 4 3 6 2 2" xfId="13231"/>
    <cellStyle name="Normal 2 3 2 4 3 6 3" xfId="13232"/>
    <cellStyle name="Normal 2 3 2 4 3 6 4" xfId="13233"/>
    <cellStyle name="Normal 2 3 2 4 3 7" xfId="13234"/>
    <cellStyle name="Normal 2 3 2 4 3 7 2" xfId="13235"/>
    <cellStyle name="Normal 2 3 2 4 3 7 3" xfId="13236"/>
    <cellStyle name="Normal 2 3 2 4 3 8" xfId="13237"/>
    <cellStyle name="Normal 2 3 2 4 3 8 2" xfId="13238"/>
    <cellStyle name="Normal 2 3 2 4 3 9" xfId="13239"/>
    <cellStyle name="Normal 2 3 2 4 4" xfId="13240"/>
    <cellStyle name="Normal 2 3 2 4 4 10" xfId="13241"/>
    <cellStyle name="Normal 2 3 2 4 4 11" xfId="13242"/>
    <cellStyle name="Normal 2 3 2 4 4 12" xfId="13243"/>
    <cellStyle name="Normal 2 3 2 4 4 2" xfId="13244"/>
    <cellStyle name="Normal 2 3 2 4 4 2 2" xfId="13245"/>
    <cellStyle name="Normal 2 3 2 4 4 2 2 2" xfId="13246"/>
    <cellStyle name="Normal 2 3 2 4 4 2 2 2 2" xfId="13247"/>
    <cellStyle name="Normal 2 3 2 4 4 2 2 2 2 2" xfId="13248"/>
    <cellStyle name="Normal 2 3 2 4 4 2 2 2 2 3" xfId="13249"/>
    <cellStyle name="Normal 2 3 2 4 4 2 2 2 3" xfId="13250"/>
    <cellStyle name="Normal 2 3 2 4 4 2 2 2 3 2" xfId="13251"/>
    <cellStyle name="Normal 2 3 2 4 4 2 2 2 4" xfId="13252"/>
    <cellStyle name="Normal 2 3 2 4 4 2 2 3" xfId="13253"/>
    <cellStyle name="Normal 2 3 2 4 4 2 2 3 2" xfId="13254"/>
    <cellStyle name="Normal 2 3 2 4 4 2 2 3 3" xfId="13255"/>
    <cellStyle name="Normal 2 3 2 4 4 2 2 4" xfId="13256"/>
    <cellStyle name="Normal 2 3 2 4 4 2 2 4 2" xfId="13257"/>
    <cellStyle name="Normal 2 3 2 4 4 2 2 4 3" xfId="13258"/>
    <cellStyle name="Normal 2 3 2 4 4 2 2 5" xfId="13259"/>
    <cellStyle name="Normal 2 3 2 4 4 2 2 5 2" xfId="13260"/>
    <cellStyle name="Normal 2 3 2 4 4 2 2 6" xfId="13261"/>
    <cellStyle name="Normal 2 3 2 4 4 2 3" xfId="13262"/>
    <cellStyle name="Normal 2 3 2 4 4 2 3 2" xfId="13263"/>
    <cellStyle name="Normal 2 3 2 4 4 2 3 2 2" xfId="13264"/>
    <cellStyle name="Normal 2 3 2 4 4 2 3 2 2 2" xfId="13265"/>
    <cellStyle name="Normal 2 3 2 4 4 2 3 2 3" xfId="13266"/>
    <cellStyle name="Normal 2 3 2 4 4 2 3 3" xfId="13267"/>
    <cellStyle name="Normal 2 3 2 4 4 2 3 3 2" xfId="13268"/>
    <cellStyle name="Normal 2 3 2 4 4 2 3 4" xfId="13269"/>
    <cellStyle name="Normal 2 3 2 4 4 2 4" xfId="13270"/>
    <cellStyle name="Normal 2 3 2 4 4 2 4 2" xfId="13271"/>
    <cellStyle name="Normal 2 3 2 4 4 2 4 2 2" xfId="13272"/>
    <cellStyle name="Normal 2 3 2 4 4 2 4 3" xfId="13273"/>
    <cellStyle name="Normal 2 3 2 4 4 2 4 4" xfId="13274"/>
    <cellStyle name="Normal 2 3 2 4 4 2 5" xfId="13275"/>
    <cellStyle name="Normal 2 3 2 4 4 2 5 2" xfId="13276"/>
    <cellStyle name="Normal 2 3 2 4 4 2 5 2 2" xfId="13277"/>
    <cellStyle name="Normal 2 3 2 4 4 2 5 3" xfId="13278"/>
    <cellStyle name="Normal 2 3 2 4 4 2 6" xfId="13279"/>
    <cellStyle name="Normal 2 3 2 4 4 2 6 2" xfId="13280"/>
    <cellStyle name="Normal 2 3 2 4 4 2 7" xfId="13281"/>
    <cellStyle name="Normal 2 3 2 4 4 2 8" xfId="13282"/>
    <cellStyle name="Normal 2 3 2 4 4 3" xfId="13283"/>
    <cellStyle name="Normal 2 3 2 4 4 3 2" xfId="13284"/>
    <cellStyle name="Normal 2 3 2 4 4 3 2 2" xfId="13285"/>
    <cellStyle name="Normal 2 3 2 4 4 3 2 2 2" xfId="13286"/>
    <cellStyle name="Normal 2 3 2 4 4 3 2 2 2 2" xfId="13287"/>
    <cellStyle name="Normal 2 3 2 4 4 3 2 2 3" xfId="13288"/>
    <cellStyle name="Normal 2 3 2 4 4 3 2 3" xfId="13289"/>
    <cellStyle name="Normal 2 3 2 4 4 3 2 3 2" xfId="13290"/>
    <cellStyle name="Normal 2 3 2 4 4 3 2 4" xfId="13291"/>
    <cellStyle name="Normal 2 3 2 4 4 3 3" xfId="13292"/>
    <cellStyle name="Normal 2 3 2 4 4 3 3 2" xfId="13293"/>
    <cellStyle name="Normal 2 3 2 4 4 3 3 2 2" xfId="13294"/>
    <cellStyle name="Normal 2 3 2 4 4 3 3 3" xfId="13295"/>
    <cellStyle name="Normal 2 3 2 4 4 3 3 4" xfId="13296"/>
    <cellStyle name="Normal 2 3 2 4 4 3 4" xfId="13297"/>
    <cellStyle name="Normal 2 3 2 4 4 3 4 2" xfId="13298"/>
    <cellStyle name="Normal 2 3 2 4 4 3 4 2 2" xfId="13299"/>
    <cellStyle name="Normal 2 3 2 4 4 3 4 3" xfId="13300"/>
    <cellStyle name="Normal 2 3 2 4 4 3 4 4" xfId="13301"/>
    <cellStyle name="Normal 2 3 2 4 4 3 5" xfId="13302"/>
    <cellStyle name="Normal 2 3 2 4 4 3 5 2" xfId="13303"/>
    <cellStyle name="Normal 2 3 2 4 4 3 6" xfId="13304"/>
    <cellStyle name="Normal 2 3 2 4 4 3 7" xfId="13305"/>
    <cellStyle name="Normal 2 3 2 4 4 3 8" xfId="13306"/>
    <cellStyle name="Normal 2 3 2 4 4 4" xfId="13307"/>
    <cellStyle name="Normal 2 3 2 4 4 4 2" xfId="13308"/>
    <cellStyle name="Normal 2 3 2 4 4 4 2 2" xfId="13309"/>
    <cellStyle name="Normal 2 3 2 4 4 4 2 2 2" xfId="13310"/>
    <cellStyle name="Normal 2 3 2 4 4 4 2 3" xfId="13311"/>
    <cellStyle name="Normal 2 3 2 4 4 4 2 4" xfId="13312"/>
    <cellStyle name="Normal 2 3 2 4 4 4 3" xfId="13313"/>
    <cellStyle name="Normal 2 3 2 4 4 4 3 2" xfId="13314"/>
    <cellStyle name="Normal 2 3 2 4 4 4 3 3" xfId="13315"/>
    <cellStyle name="Normal 2 3 2 4 4 4 4" xfId="13316"/>
    <cellStyle name="Normal 2 3 2 4 4 4 4 2" xfId="13317"/>
    <cellStyle name="Normal 2 3 2 4 4 4 5" xfId="13318"/>
    <cellStyle name="Normal 2 3 2 4 4 4 6" xfId="13319"/>
    <cellStyle name="Normal 2 3 2 4 4 4 7" xfId="13320"/>
    <cellStyle name="Normal 2 3 2 4 4 4 8" xfId="13321"/>
    <cellStyle name="Normal 2 3 2 4 4 5" xfId="13322"/>
    <cellStyle name="Normal 2 3 2 4 4 5 2" xfId="13323"/>
    <cellStyle name="Normal 2 3 2 4 4 5 2 2" xfId="13324"/>
    <cellStyle name="Normal 2 3 2 4 4 5 2 3" xfId="13325"/>
    <cellStyle name="Normal 2 3 2 4 4 5 3" xfId="13326"/>
    <cellStyle name="Normal 2 3 2 4 4 5 3 2" xfId="13327"/>
    <cellStyle name="Normal 2 3 2 4 4 5 4" xfId="13328"/>
    <cellStyle name="Normal 2 3 2 4 4 5 5" xfId="13329"/>
    <cellStyle name="Normal 2 3 2 4 4 5 6" xfId="13330"/>
    <cellStyle name="Normal 2 3 2 4 4 5 7" xfId="13331"/>
    <cellStyle name="Normal 2 3 2 4 4 6" xfId="13332"/>
    <cellStyle name="Normal 2 3 2 4 4 6 2" xfId="13333"/>
    <cellStyle name="Normal 2 3 2 4 4 6 2 2" xfId="13334"/>
    <cellStyle name="Normal 2 3 2 4 4 6 3" xfId="13335"/>
    <cellStyle name="Normal 2 3 2 4 4 6 4" xfId="13336"/>
    <cellStyle name="Normal 2 3 2 4 4 7" xfId="13337"/>
    <cellStyle name="Normal 2 3 2 4 4 7 2" xfId="13338"/>
    <cellStyle name="Normal 2 3 2 4 4 7 3" xfId="13339"/>
    <cellStyle name="Normal 2 3 2 4 4 8" xfId="13340"/>
    <cellStyle name="Normal 2 3 2 4 4 8 2" xfId="13341"/>
    <cellStyle name="Normal 2 3 2 4 4 9" xfId="13342"/>
    <cellStyle name="Normal 2 3 2 4 5" xfId="13343"/>
    <cellStyle name="Normal 2 3 2 4 5 2" xfId="13344"/>
    <cellStyle name="Normal 2 3 2 4 5 2 2" xfId="13345"/>
    <cellStyle name="Normal 2 3 2 4 5 2 2 2" xfId="13346"/>
    <cellStyle name="Normal 2 3 2 4 5 2 2 2 2" xfId="13347"/>
    <cellStyle name="Normal 2 3 2 4 5 2 2 2 3" xfId="13348"/>
    <cellStyle name="Normal 2 3 2 4 5 2 2 3" xfId="13349"/>
    <cellStyle name="Normal 2 3 2 4 5 2 2 3 2" xfId="13350"/>
    <cellStyle name="Normal 2 3 2 4 5 2 2 4" xfId="13351"/>
    <cellStyle name="Normal 2 3 2 4 5 2 3" xfId="13352"/>
    <cellStyle name="Normal 2 3 2 4 5 2 3 2" xfId="13353"/>
    <cellStyle name="Normal 2 3 2 4 5 2 3 3" xfId="13354"/>
    <cellStyle name="Normal 2 3 2 4 5 2 4" xfId="13355"/>
    <cellStyle name="Normal 2 3 2 4 5 2 4 2" xfId="13356"/>
    <cellStyle name="Normal 2 3 2 4 5 2 4 3" xfId="13357"/>
    <cellStyle name="Normal 2 3 2 4 5 2 5" xfId="13358"/>
    <cellStyle name="Normal 2 3 2 4 5 2 5 2" xfId="13359"/>
    <cellStyle name="Normal 2 3 2 4 5 2 6" xfId="13360"/>
    <cellStyle name="Normal 2 3 2 4 5 3" xfId="13361"/>
    <cellStyle name="Normal 2 3 2 4 5 3 2" xfId="13362"/>
    <cellStyle name="Normal 2 3 2 4 5 3 2 2" xfId="13363"/>
    <cellStyle name="Normal 2 3 2 4 5 3 2 2 2" xfId="13364"/>
    <cellStyle name="Normal 2 3 2 4 5 3 2 3" xfId="13365"/>
    <cellStyle name="Normal 2 3 2 4 5 3 3" xfId="13366"/>
    <cellStyle name="Normal 2 3 2 4 5 3 3 2" xfId="13367"/>
    <cellStyle name="Normal 2 3 2 4 5 3 4" xfId="13368"/>
    <cellStyle name="Normal 2 3 2 4 5 4" xfId="13369"/>
    <cellStyle name="Normal 2 3 2 4 5 4 2" xfId="13370"/>
    <cellStyle name="Normal 2 3 2 4 5 4 2 2" xfId="13371"/>
    <cellStyle name="Normal 2 3 2 4 5 4 3" xfId="13372"/>
    <cellStyle name="Normal 2 3 2 4 5 4 4" xfId="13373"/>
    <cellStyle name="Normal 2 3 2 4 5 5" xfId="13374"/>
    <cellStyle name="Normal 2 3 2 4 5 5 2" xfId="13375"/>
    <cellStyle name="Normal 2 3 2 4 5 5 2 2" xfId="13376"/>
    <cellStyle name="Normal 2 3 2 4 5 5 3" xfId="13377"/>
    <cellStyle name="Normal 2 3 2 4 5 6" xfId="13378"/>
    <cellStyle name="Normal 2 3 2 4 5 6 2" xfId="13379"/>
    <cellStyle name="Normal 2 3 2 4 5 7" xfId="13380"/>
    <cellStyle name="Normal 2 3 2 4 5 8" xfId="13381"/>
    <cellStyle name="Normal 2 3 2 4 6" xfId="13382"/>
    <cellStyle name="Normal 2 3 2 4 6 2" xfId="13383"/>
    <cellStyle name="Normal 2 3 2 4 6 2 2" xfId="13384"/>
    <cellStyle name="Normal 2 3 2 4 6 2 2 2" xfId="13385"/>
    <cellStyle name="Normal 2 3 2 4 6 2 2 2 2" xfId="13386"/>
    <cellStyle name="Normal 2 3 2 4 6 2 2 3" xfId="13387"/>
    <cellStyle name="Normal 2 3 2 4 6 2 3" xfId="13388"/>
    <cellStyle name="Normal 2 3 2 4 6 2 3 2" xfId="13389"/>
    <cellStyle name="Normal 2 3 2 4 6 2 4" xfId="13390"/>
    <cellStyle name="Normal 2 3 2 4 6 3" xfId="13391"/>
    <cellStyle name="Normal 2 3 2 4 6 3 2" xfId="13392"/>
    <cellStyle name="Normal 2 3 2 4 6 3 2 2" xfId="13393"/>
    <cellStyle name="Normal 2 3 2 4 6 3 3" xfId="13394"/>
    <cellStyle name="Normal 2 3 2 4 6 3 4" xfId="13395"/>
    <cellStyle name="Normal 2 3 2 4 6 4" xfId="13396"/>
    <cellStyle name="Normal 2 3 2 4 6 4 2" xfId="13397"/>
    <cellStyle name="Normal 2 3 2 4 6 4 2 2" xfId="13398"/>
    <cellStyle name="Normal 2 3 2 4 6 4 3" xfId="13399"/>
    <cellStyle name="Normal 2 3 2 4 6 4 4" xfId="13400"/>
    <cellStyle name="Normal 2 3 2 4 6 5" xfId="13401"/>
    <cellStyle name="Normal 2 3 2 4 6 5 2" xfId="13402"/>
    <cellStyle name="Normal 2 3 2 4 6 6" xfId="13403"/>
    <cellStyle name="Normal 2 3 2 4 6 7" xfId="13404"/>
    <cellStyle name="Normal 2 3 2 4 6 8" xfId="13405"/>
    <cellStyle name="Normal 2 3 2 4 7" xfId="13406"/>
    <cellStyle name="Normal 2 3 2 4 7 2" xfId="13407"/>
    <cellStyle name="Normal 2 3 2 4 7 2 2" xfId="13408"/>
    <cellStyle name="Normal 2 3 2 4 7 2 2 2" xfId="13409"/>
    <cellStyle name="Normal 2 3 2 4 7 2 3" xfId="13410"/>
    <cellStyle name="Normal 2 3 2 4 7 2 4" xfId="13411"/>
    <cellStyle name="Normal 2 3 2 4 7 3" xfId="13412"/>
    <cellStyle name="Normal 2 3 2 4 7 3 2" xfId="13413"/>
    <cellStyle name="Normal 2 3 2 4 7 3 3" xfId="13414"/>
    <cellStyle name="Normal 2 3 2 4 7 4" xfId="13415"/>
    <cellStyle name="Normal 2 3 2 4 7 4 2" xfId="13416"/>
    <cellStyle name="Normal 2 3 2 4 7 5" xfId="13417"/>
    <cellStyle name="Normal 2 3 2 4 7 6" xfId="13418"/>
    <cellStyle name="Normal 2 3 2 4 7 7" xfId="13419"/>
    <cellStyle name="Normal 2 3 2 4 7 8" xfId="13420"/>
    <cellStyle name="Normal 2 3 2 4 8" xfId="13421"/>
    <cellStyle name="Normal 2 3 2 4 8 2" xfId="13422"/>
    <cellStyle name="Normal 2 3 2 4 8 2 2" xfId="13423"/>
    <cellStyle name="Normal 2 3 2 4 8 2 3" xfId="13424"/>
    <cellStyle name="Normal 2 3 2 4 8 3" xfId="13425"/>
    <cellStyle name="Normal 2 3 2 4 8 3 2" xfId="13426"/>
    <cellStyle name="Normal 2 3 2 4 8 4" xfId="13427"/>
    <cellStyle name="Normal 2 3 2 4 8 5" xfId="13428"/>
    <cellStyle name="Normal 2 3 2 4 8 6" xfId="13429"/>
    <cellStyle name="Normal 2 3 2 4 8 7" xfId="13430"/>
    <cellStyle name="Normal 2 3 2 4 9" xfId="13431"/>
    <cellStyle name="Normal 2 3 2 4 9 2" xfId="13432"/>
    <cellStyle name="Normal 2 3 2 4 9 2 2" xfId="13433"/>
    <cellStyle name="Normal 2 3 2 4 9 3" xfId="13434"/>
    <cellStyle name="Normal 2 3 2 4 9 4" xfId="13435"/>
    <cellStyle name="Normal 2 3 2 5" xfId="13436"/>
    <cellStyle name="Normal 2 3 2 5 10" xfId="13437"/>
    <cellStyle name="Normal 2 3 2 5 10 2" xfId="13438"/>
    <cellStyle name="Normal 2 3 2 5 11" xfId="13439"/>
    <cellStyle name="Normal 2 3 2 5 12" xfId="13440"/>
    <cellStyle name="Normal 2 3 2 5 13" xfId="13441"/>
    <cellStyle name="Normal 2 3 2 5 14" xfId="13442"/>
    <cellStyle name="Normal 2 3 2 5 2" xfId="13443"/>
    <cellStyle name="Normal 2 3 2 5 2 10" xfId="13444"/>
    <cellStyle name="Normal 2 3 2 5 2 11" xfId="13445"/>
    <cellStyle name="Normal 2 3 2 5 2 12" xfId="13446"/>
    <cellStyle name="Normal 2 3 2 5 2 2" xfId="13447"/>
    <cellStyle name="Normal 2 3 2 5 2 2 2" xfId="13448"/>
    <cellStyle name="Normal 2 3 2 5 2 2 2 2" xfId="13449"/>
    <cellStyle name="Normal 2 3 2 5 2 2 2 2 2" xfId="13450"/>
    <cellStyle name="Normal 2 3 2 5 2 2 2 2 2 2" xfId="13451"/>
    <cellStyle name="Normal 2 3 2 5 2 2 2 2 3" xfId="13452"/>
    <cellStyle name="Normal 2 3 2 5 2 2 2 3" xfId="13453"/>
    <cellStyle name="Normal 2 3 2 5 2 2 2 3 2" xfId="13454"/>
    <cellStyle name="Normal 2 3 2 5 2 2 2 4" xfId="13455"/>
    <cellStyle name="Normal 2 3 2 5 2 2 3" xfId="13456"/>
    <cellStyle name="Normal 2 3 2 5 2 2 3 2" xfId="13457"/>
    <cellStyle name="Normal 2 3 2 5 2 2 3 2 2" xfId="13458"/>
    <cellStyle name="Normal 2 3 2 5 2 2 3 3" xfId="13459"/>
    <cellStyle name="Normal 2 3 2 5 2 2 3 4" xfId="13460"/>
    <cellStyle name="Normal 2 3 2 5 2 2 4" xfId="13461"/>
    <cellStyle name="Normal 2 3 2 5 2 2 4 2" xfId="13462"/>
    <cellStyle name="Normal 2 3 2 5 2 2 4 2 2" xfId="13463"/>
    <cellStyle name="Normal 2 3 2 5 2 2 4 3" xfId="13464"/>
    <cellStyle name="Normal 2 3 2 5 2 2 4 4" xfId="13465"/>
    <cellStyle name="Normal 2 3 2 5 2 2 5" xfId="13466"/>
    <cellStyle name="Normal 2 3 2 5 2 2 5 2" xfId="13467"/>
    <cellStyle name="Normal 2 3 2 5 2 2 6" xfId="13468"/>
    <cellStyle name="Normal 2 3 2 5 2 2 7" xfId="13469"/>
    <cellStyle name="Normal 2 3 2 5 2 2 8" xfId="13470"/>
    <cellStyle name="Normal 2 3 2 5 2 3" xfId="13471"/>
    <cellStyle name="Normal 2 3 2 5 2 3 2" xfId="13472"/>
    <cellStyle name="Normal 2 3 2 5 2 3 2 2" xfId="13473"/>
    <cellStyle name="Normal 2 3 2 5 2 3 2 2 2" xfId="13474"/>
    <cellStyle name="Normal 2 3 2 5 2 3 2 3" xfId="13475"/>
    <cellStyle name="Normal 2 3 2 5 2 3 2 4" xfId="13476"/>
    <cellStyle name="Normal 2 3 2 5 2 3 3" xfId="13477"/>
    <cellStyle name="Normal 2 3 2 5 2 3 3 2" xfId="13478"/>
    <cellStyle name="Normal 2 3 2 5 2 3 3 3" xfId="13479"/>
    <cellStyle name="Normal 2 3 2 5 2 3 4" xfId="13480"/>
    <cellStyle name="Normal 2 3 2 5 2 3 4 2" xfId="13481"/>
    <cellStyle name="Normal 2 3 2 5 2 3 5" xfId="13482"/>
    <cellStyle name="Normal 2 3 2 5 2 3 6" xfId="13483"/>
    <cellStyle name="Normal 2 3 2 5 2 3 7" xfId="13484"/>
    <cellStyle name="Normal 2 3 2 5 2 3 8" xfId="13485"/>
    <cellStyle name="Normal 2 3 2 5 2 4" xfId="13486"/>
    <cellStyle name="Normal 2 3 2 5 2 4 2" xfId="13487"/>
    <cellStyle name="Normal 2 3 2 5 2 4 2 2" xfId="13488"/>
    <cellStyle name="Normal 2 3 2 5 2 4 2 3" xfId="13489"/>
    <cellStyle name="Normal 2 3 2 5 2 4 3" xfId="13490"/>
    <cellStyle name="Normal 2 3 2 5 2 4 3 2" xfId="13491"/>
    <cellStyle name="Normal 2 3 2 5 2 4 4" xfId="13492"/>
    <cellStyle name="Normal 2 3 2 5 2 4 4 2" xfId="13493"/>
    <cellStyle name="Normal 2 3 2 5 2 4 5" xfId="13494"/>
    <cellStyle name="Normal 2 3 2 5 2 4 6" xfId="13495"/>
    <cellStyle name="Normal 2 3 2 5 2 4 7" xfId="13496"/>
    <cellStyle name="Normal 2 3 2 5 2 4 8" xfId="13497"/>
    <cellStyle name="Normal 2 3 2 5 2 5" xfId="13498"/>
    <cellStyle name="Normal 2 3 2 5 2 5 2" xfId="13499"/>
    <cellStyle name="Normal 2 3 2 5 2 5 2 2" xfId="13500"/>
    <cellStyle name="Normal 2 3 2 5 2 5 2 3" xfId="13501"/>
    <cellStyle name="Normal 2 3 2 5 2 5 3" xfId="13502"/>
    <cellStyle name="Normal 2 3 2 5 2 5 3 2" xfId="13503"/>
    <cellStyle name="Normal 2 3 2 5 2 5 4" xfId="13504"/>
    <cellStyle name="Normal 2 3 2 5 2 5 5" xfId="13505"/>
    <cellStyle name="Normal 2 3 2 5 2 5 6" xfId="13506"/>
    <cellStyle name="Normal 2 3 2 5 2 5 7" xfId="13507"/>
    <cellStyle name="Normal 2 3 2 5 2 6" xfId="13508"/>
    <cellStyle name="Normal 2 3 2 5 2 6 2" xfId="13509"/>
    <cellStyle name="Normal 2 3 2 5 2 6 3" xfId="13510"/>
    <cellStyle name="Normal 2 3 2 5 2 7" xfId="13511"/>
    <cellStyle name="Normal 2 3 2 5 2 7 2" xfId="13512"/>
    <cellStyle name="Normal 2 3 2 5 2 8" xfId="13513"/>
    <cellStyle name="Normal 2 3 2 5 2 8 2" xfId="13514"/>
    <cellStyle name="Normal 2 3 2 5 2 9" xfId="13515"/>
    <cellStyle name="Normal 2 3 2 5 3" xfId="13516"/>
    <cellStyle name="Normal 2 3 2 5 3 10" xfId="13517"/>
    <cellStyle name="Normal 2 3 2 5 3 11" xfId="13518"/>
    <cellStyle name="Normal 2 3 2 5 3 12" xfId="13519"/>
    <cellStyle name="Normal 2 3 2 5 3 2" xfId="13520"/>
    <cellStyle name="Normal 2 3 2 5 3 2 2" xfId="13521"/>
    <cellStyle name="Normal 2 3 2 5 3 2 2 2" xfId="13522"/>
    <cellStyle name="Normal 2 3 2 5 3 2 2 2 2" xfId="13523"/>
    <cellStyle name="Normal 2 3 2 5 3 2 2 3" xfId="13524"/>
    <cellStyle name="Normal 2 3 2 5 3 2 2 4" xfId="13525"/>
    <cellStyle name="Normal 2 3 2 5 3 2 3" xfId="13526"/>
    <cellStyle name="Normal 2 3 2 5 3 2 3 2" xfId="13527"/>
    <cellStyle name="Normal 2 3 2 5 3 2 3 3" xfId="13528"/>
    <cellStyle name="Normal 2 3 2 5 3 2 4" xfId="13529"/>
    <cellStyle name="Normal 2 3 2 5 3 2 4 2" xfId="13530"/>
    <cellStyle name="Normal 2 3 2 5 3 2 5" xfId="13531"/>
    <cellStyle name="Normal 2 3 2 5 3 2 6" xfId="13532"/>
    <cellStyle name="Normal 2 3 2 5 3 2 7" xfId="13533"/>
    <cellStyle name="Normal 2 3 2 5 3 2 8" xfId="13534"/>
    <cellStyle name="Normal 2 3 2 5 3 3" xfId="13535"/>
    <cellStyle name="Normal 2 3 2 5 3 3 2" xfId="13536"/>
    <cellStyle name="Normal 2 3 2 5 3 3 2 2" xfId="13537"/>
    <cellStyle name="Normal 2 3 2 5 3 3 2 3" xfId="13538"/>
    <cellStyle name="Normal 2 3 2 5 3 3 3" xfId="13539"/>
    <cellStyle name="Normal 2 3 2 5 3 3 3 2" xfId="13540"/>
    <cellStyle name="Normal 2 3 2 5 3 3 4" xfId="13541"/>
    <cellStyle name="Normal 2 3 2 5 3 3 4 2" xfId="13542"/>
    <cellStyle name="Normal 2 3 2 5 3 3 5" xfId="13543"/>
    <cellStyle name="Normal 2 3 2 5 3 3 6" xfId="13544"/>
    <cellStyle name="Normal 2 3 2 5 3 3 7" xfId="13545"/>
    <cellStyle name="Normal 2 3 2 5 3 3 8" xfId="13546"/>
    <cellStyle name="Normal 2 3 2 5 3 4" xfId="13547"/>
    <cellStyle name="Normal 2 3 2 5 3 4 2" xfId="13548"/>
    <cellStyle name="Normal 2 3 2 5 3 4 2 2" xfId="13549"/>
    <cellStyle name="Normal 2 3 2 5 3 4 2 3" xfId="13550"/>
    <cellStyle name="Normal 2 3 2 5 3 4 3" xfId="13551"/>
    <cellStyle name="Normal 2 3 2 5 3 4 3 2" xfId="13552"/>
    <cellStyle name="Normal 2 3 2 5 3 4 4" xfId="13553"/>
    <cellStyle name="Normal 2 3 2 5 3 4 4 2" xfId="13554"/>
    <cellStyle name="Normal 2 3 2 5 3 4 5" xfId="13555"/>
    <cellStyle name="Normal 2 3 2 5 3 4 6" xfId="13556"/>
    <cellStyle name="Normal 2 3 2 5 3 4 7" xfId="13557"/>
    <cellStyle name="Normal 2 3 2 5 3 4 8" xfId="13558"/>
    <cellStyle name="Normal 2 3 2 5 3 5" xfId="13559"/>
    <cellStyle name="Normal 2 3 2 5 3 5 2" xfId="13560"/>
    <cellStyle name="Normal 2 3 2 5 3 5 2 2" xfId="13561"/>
    <cellStyle name="Normal 2 3 2 5 3 5 3" xfId="13562"/>
    <cellStyle name="Normal 2 3 2 5 3 5 3 2" xfId="13563"/>
    <cellStyle name="Normal 2 3 2 5 3 5 4" xfId="13564"/>
    <cellStyle name="Normal 2 3 2 5 3 5 5" xfId="13565"/>
    <cellStyle name="Normal 2 3 2 5 3 5 6" xfId="13566"/>
    <cellStyle name="Normal 2 3 2 5 3 6" xfId="13567"/>
    <cellStyle name="Normal 2 3 2 5 3 6 2" xfId="13568"/>
    <cellStyle name="Normal 2 3 2 5 3 7" xfId="13569"/>
    <cellStyle name="Normal 2 3 2 5 3 7 2" xfId="13570"/>
    <cellStyle name="Normal 2 3 2 5 3 8" xfId="13571"/>
    <cellStyle name="Normal 2 3 2 5 3 8 2" xfId="13572"/>
    <cellStyle name="Normal 2 3 2 5 3 9" xfId="13573"/>
    <cellStyle name="Normal 2 3 2 5 4" xfId="13574"/>
    <cellStyle name="Normal 2 3 2 5 4 2" xfId="13575"/>
    <cellStyle name="Normal 2 3 2 5 4 2 2" xfId="13576"/>
    <cellStyle name="Normal 2 3 2 5 4 2 2 2" xfId="13577"/>
    <cellStyle name="Normal 2 3 2 5 4 2 3" xfId="13578"/>
    <cellStyle name="Normal 2 3 2 5 4 2 4" xfId="13579"/>
    <cellStyle name="Normal 2 3 2 5 4 3" xfId="13580"/>
    <cellStyle name="Normal 2 3 2 5 4 3 2" xfId="13581"/>
    <cellStyle name="Normal 2 3 2 5 4 3 3" xfId="13582"/>
    <cellStyle name="Normal 2 3 2 5 4 4" xfId="13583"/>
    <cellStyle name="Normal 2 3 2 5 4 4 2" xfId="13584"/>
    <cellStyle name="Normal 2 3 2 5 4 5" xfId="13585"/>
    <cellStyle name="Normal 2 3 2 5 4 6" xfId="13586"/>
    <cellStyle name="Normal 2 3 2 5 4 7" xfId="13587"/>
    <cellStyle name="Normal 2 3 2 5 4 8" xfId="13588"/>
    <cellStyle name="Normal 2 3 2 5 5" xfId="13589"/>
    <cellStyle name="Normal 2 3 2 5 5 2" xfId="13590"/>
    <cellStyle name="Normal 2 3 2 5 5 2 2" xfId="13591"/>
    <cellStyle name="Normal 2 3 2 5 5 2 3" xfId="13592"/>
    <cellStyle name="Normal 2 3 2 5 5 3" xfId="13593"/>
    <cellStyle name="Normal 2 3 2 5 5 3 2" xfId="13594"/>
    <cellStyle name="Normal 2 3 2 5 5 4" xfId="13595"/>
    <cellStyle name="Normal 2 3 2 5 5 4 2" xfId="13596"/>
    <cellStyle name="Normal 2 3 2 5 5 5" xfId="13597"/>
    <cellStyle name="Normal 2 3 2 5 5 6" xfId="13598"/>
    <cellStyle name="Normal 2 3 2 5 5 7" xfId="13599"/>
    <cellStyle name="Normal 2 3 2 5 5 8" xfId="13600"/>
    <cellStyle name="Normal 2 3 2 5 6" xfId="13601"/>
    <cellStyle name="Normal 2 3 2 5 6 2" xfId="13602"/>
    <cellStyle name="Normal 2 3 2 5 6 2 2" xfId="13603"/>
    <cellStyle name="Normal 2 3 2 5 6 2 3" xfId="13604"/>
    <cellStyle name="Normal 2 3 2 5 6 3" xfId="13605"/>
    <cellStyle name="Normal 2 3 2 5 6 3 2" xfId="13606"/>
    <cellStyle name="Normal 2 3 2 5 6 4" xfId="13607"/>
    <cellStyle name="Normal 2 3 2 5 6 4 2" xfId="13608"/>
    <cellStyle name="Normal 2 3 2 5 6 5" xfId="13609"/>
    <cellStyle name="Normal 2 3 2 5 6 6" xfId="13610"/>
    <cellStyle name="Normal 2 3 2 5 6 7" xfId="13611"/>
    <cellStyle name="Normal 2 3 2 5 6 8" xfId="13612"/>
    <cellStyle name="Normal 2 3 2 5 7" xfId="13613"/>
    <cellStyle name="Normal 2 3 2 5 7 2" xfId="13614"/>
    <cellStyle name="Normal 2 3 2 5 7 2 2" xfId="13615"/>
    <cellStyle name="Normal 2 3 2 5 7 3" xfId="13616"/>
    <cellStyle name="Normal 2 3 2 5 7 3 2" xfId="13617"/>
    <cellStyle name="Normal 2 3 2 5 7 4" xfId="13618"/>
    <cellStyle name="Normal 2 3 2 5 7 5" xfId="13619"/>
    <cellStyle name="Normal 2 3 2 5 7 6" xfId="13620"/>
    <cellStyle name="Normal 2 3 2 5 8" xfId="13621"/>
    <cellStyle name="Normal 2 3 2 5 8 2" xfId="13622"/>
    <cellStyle name="Normal 2 3 2 5 9" xfId="13623"/>
    <cellStyle name="Normal 2 3 2 5 9 2" xfId="13624"/>
    <cellStyle name="Normal 2 3 2 6" xfId="13625"/>
    <cellStyle name="Normal 2 3 2 6 10" xfId="13626"/>
    <cellStyle name="Normal 2 3 2 6 11" xfId="13627"/>
    <cellStyle name="Normal 2 3 2 6 12" xfId="13628"/>
    <cellStyle name="Normal 2 3 2 6 13" xfId="13629"/>
    <cellStyle name="Normal 2 3 2 6 2" xfId="13630"/>
    <cellStyle name="Normal 2 3 2 6 2 2" xfId="13631"/>
    <cellStyle name="Normal 2 3 2 6 2 2 2" xfId="13632"/>
    <cellStyle name="Normal 2 3 2 6 2 2 2 2" xfId="13633"/>
    <cellStyle name="Normal 2 3 2 6 2 2 2 2 2" xfId="13634"/>
    <cellStyle name="Normal 2 3 2 6 2 2 2 2 3" xfId="13635"/>
    <cellStyle name="Normal 2 3 2 6 2 2 2 3" xfId="13636"/>
    <cellStyle name="Normal 2 3 2 6 2 2 2 3 2" xfId="13637"/>
    <cellStyle name="Normal 2 3 2 6 2 2 2 4" xfId="13638"/>
    <cellStyle name="Normal 2 3 2 6 2 2 3" xfId="13639"/>
    <cellStyle name="Normal 2 3 2 6 2 2 3 2" xfId="13640"/>
    <cellStyle name="Normal 2 3 2 6 2 2 3 3" xfId="13641"/>
    <cellStyle name="Normal 2 3 2 6 2 2 4" xfId="13642"/>
    <cellStyle name="Normal 2 3 2 6 2 2 4 2" xfId="13643"/>
    <cellStyle name="Normal 2 3 2 6 2 2 4 3" xfId="13644"/>
    <cellStyle name="Normal 2 3 2 6 2 2 5" xfId="13645"/>
    <cellStyle name="Normal 2 3 2 6 2 2 5 2" xfId="13646"/>
    <cellStyle name="Normal 2 3 2 6 2 2 6" xfId="13647"/>
    <cellStyle name="Normal 2 3 2 6 2 3" xfId="13648"/>
    <cellStyle name="Normal 2 3 2 6 2 3 2" xfId="13649"/>
    <cellStyle name="Normal 2 3 2 6 2 3 2 2" xfId="13650"/>
    <cellStyle name="Normal 2 3 2 6 2 3 2 2 2" xfId="13651"/>
    <cellStyle name="Normal 2 3 2 6 2 3 2 3" xfId="13652"/>
    <cellStyle name="Normal 2 3 2 6 2 3 3" xfId="13653"/>
    <cellStyle name="Normal 2 3 2 6 2 3 3 2" xfId="13654"/>
    <cellStyle name="Normal 2 3 2 6 2 3 4" xfId="13655"/>
    <cellStyle name="Normal 2 3 2 6 2 4" xfId="13656"/>
    <cellStyle name="Normal 2 3 2 6 2 4 2" xfId="13657"/>
    <cellStyle name="Normal 2 3 2 6 2 4 2 2" xfId="13658"/>
    <cellStyle name="Normal 2 3 2 6 2 4 3" xfId="13659"/>
    <cellStyle name="Normal 2 3 2 6 2 4 4" xfId="13660"/>
    <cellStyle name="Normal 2 3 2 6 2 5" xfId="13661"/>
    <cellStyle name="Normal 2 3 2 6 2 5 2" xfId="13662"/>
    <cellStyle name="Normal 2 3 2 6 2 5 2 2" xfId="13663"/>
    <cellStyle name="Normal 2 3 2 6 2 5 3" xfId="13664"/>
    <cellStyle name="Normal 2 3 2 6 2 6" xfId="13665"/>
    <cellStyle name="Normal 2 3 2 6 2 6 2" xfId="13666"/>
    <cellStyle name="Normal 2 3 2 6 2 7" xfId="13667"/>
    <cellStyle name="Normal 2 3 2 6 2 8" xfId="13668"/>
    <cellStyle name="Normal 2 3 2 6 3" xfId="13669"/>
    <cellStyle name="Normal 2 3 2 6 3 2" xfId="13670"/>
    <cellStyle name="Normal 2 3 2 6 3 2 2" xfId="13671"/>
    <cellStyle name="Normal 2 3 2 6 3 2 2 2" xfId="13672"/>
    <cellStyle name="Normal 2 3 2 6 3 2 2 2 2" xfId="13673"/>
    <cellStyle name="Normal 2 3 2 6 3 2 2 3" xfId="13674"/>
    <cellStyle name="Normal 2 3 2 6 3 2 3" xfId="13675"/>
    <cellStyle name="Normal 2 3 2 6 3 2 3 2" xfId="13676"/>
    <cellStyle name="Normal 2 3 2 6 3 2 4" xfId="13677"/>
    <cellStyle name="Normal 2 3 2 6 3 3" xfId="13678"/>
    <cellStyle name="Normal 2 3 2 6 3 3 2" xfId="13679"/>
    <cellStyle name="Normal 2 3 2 6 3 3 2 2" xfId="13680"/>
    <cellStyle name="Normal 2 3 2 6 3 3 3" xfId="13681"/>
    <cellStyle name="Normal 2 3 2 6 3 3 4" xfId="13682"/>
    <cellStyle name="Normal 2 3 2 6 3 4" xfId="13683"/>
    <cellStyle name="Normal 2 3 2 6 3 4 2" xfId="13684"/>
    <cellStyle name="Normal 2 3 2 6 3 4 2 2" xfId="13685"/>
    <cellStyle name="Normal 2 3 2 6 3 4 3" xfId="13686"/>
    <cellStyle name="Normal 2 3 2 6 3 4 4" xfId="13687"/>
    <cellStyle name="Normal 2 3 2 6 3 5" xfId="13688"/>
    <cellStyle name="Normal 2 3 2 6 3 5 2" xfId="13689"/>
    <cellStyle name="Normal 2 3 2 6 3 6" xfId="13690"/>
    <cellStyle name="Normal 2 3 2 6 3 7" xfId="13691"/>
    <cellStyle name="Normal 2 3 2 6 3 8" xfId="13692"/>
    <cellStyle name="Normal 2 3 2 6 4" xfId="13693"/>
    <cellStyle name="Normal 2 3 2 6 4 2" xfId="13694"/>
    <cellStyle name="Normal 2 3 2 6 4 2 2" xfId="13695"/>
    <cellStyle name="Normal 2 3 2 6 4 2 2 2" xfId="13696"/>
    <cellStyle name="Normal 2 3 2 6 4 2 3" xfId="13697"/>
    <cellStyle name="Normal 2 3 2 6 4 2 4" xfId="13698"/>
    <cellStyle name="Normal 2 3 2 6 4 3" xfId="13699"/>
    <cellStyle name="Normal 2 3 2 6 4 3 2" xfId="13700"/>
    <cellStyle name="Normal 2 3 2 6 4 3 3" xfId="13701"/>
    <cellStyle name="Normal 2 3 2 6 4 4" xfId="13702"/>
    <cellStyle name="Normal 2 3 2 6 4 4 2" xfId="13703"/>
    <cellStyle name="Normal 2 3 2 6 4 5" xfId="13704"/>
    <cellStyle name="Normal 2 3 2 6 4 6" xfId="13705"/>
    <cellStyle name="Normal 2 3 2 6 4 7" xfId="13706"/>
    <cellStyle name="Normal 2 3 2 6 4 8" xfId="13707"/>
    <cellStyle name="Normal 2 3 2 6 5" xfId="13708"/>
    <cellStyle name="Normal 2 3 2 6 5 2" xfId="13709"/>
    <cellStyle name="Normal 2 3 2 6 5 2 2" xfId="13710"/>
    <cellStyle name="Normal 2 3 2 6 5 2 3" xfId="13711"/>
    <cellStyle name="Normal 2 3 2 6 5 3" xfId="13712"/>
    <cellStyle name="Normal 2 3 2 6 5 3 2" xfId="13713"/>
    <cellStyle name="Normal 2 3 2 6 5 4" xfId="13714"/>
    <cellStyle name="Normal 2 3 2 6 5 4 2" xfId="13715"/>
    <cellStyle name="Normal 2 3 2 6 5 5" xfId="13716"/>
    <cellStyle name="Normal 2 3 2 6 5 6" xfId="13717"/>
    <cellStyle name="Normal 2 3 2 6 5 7" xfId="13718"/>
    <cellStyle name="Normal 2 3 2 6 5 8" xfId="13719"/>
    <cellStyle name="Normal 2 3 2 6 6" xfId="13720"/>
    <cellStyle name="Normal 2 3 2 6 6 2" xfId="13721"/>
    <cellStyle name="Normal 2 3 2 6 6 2 2" xfId="13722"/>
    <cellStyle name="Normal 2 3 2 6 6 2 3" xfId="13723"/>
    <cellStyle name="Normal 2 3 2 6 6 3" xfId="13724"/>
    <cellStyle name="Normal 2 3 2 6 6 3 2" xfId="13725"/>
    <cellStyle name="Normal 2 3 2 6 6 4" xfId="13726"/>
    <cellStyle name="Normal 2 3 2 6 6 5" xfId="13727"/>
    <cellStyle name="Normal 2 3 2 6 6 6" xfId="13728"/>
    <cellStyle name="Normal 2 3 2 6 6 7" xfId="13729"/>
    <cellStyle name="Normal 2 3 2 6 7" xfId="13730"/>
    <cellStyle name="Normal 2 3 2 6 7 2" xfId="13731"/>
    <cellStyle name="Normal 2 3 2 6 7 3" xfId="13732"/>
    <cellStyle name="Normal 2 3 2 6 8" xfId="13733"/>
    <cellStyle name="Normal 2 3 2 6 8 2" xfId="13734"/>
    <cellStyle name="Normal 2 3 2 6 9" xfId="13735"/>
    <cellStyle name="Normal 2 3 2 6 9 2" xfId="13736"/>
    <cellStyle name="Normal 2 3 2 7" xfId="13737"/>
    <cellStyle name="Normal 2 3 2 7 10" xfId="13738"/>
    <cellStyle name="Normal 2 3 2 7 11" xfId="13739"/>
    <cellStyle name="Normal 2 3 2 7 12" xfId="13740"/>
    <cellStyle name="Normal 2 3 2 7 2" xfId="13741"/>
    <cellStyle name="Normal 2 3 2 7 2 2" xfId="13742"/>
    <cellStyle name="Normal 2 3 2 7 2 2 2" xfId="13743"/>
    <cellStyle name="Normal 2 3 2 7 2 2 2 2" xfId="13744"/>
    <cellStyle name="Normal 2 3 2 7 2 2 2 2 2" xfId="13745"/>
    <cellStyle name="Normal 2 3 2 7 2 2 2 2 3" xfId="13746"/>
    <cellStyle name="Normal 2 3 2 7 2 2 2 3" xfId="13747"/>
    <cellStyle name="Normal 2 3 2 7 2 2 2 3 2" xfId="13748"/>
    <cellStyle name="Normal 2 3 2 7 2 2 2 4" xfId="13749"/>
    <cellStyle name="Normal 2 3 2 7 2 2 3" xfId="13750"/>
    <cellStyle name="Normal 2 3 2 7 2 2 3 2" xfId="13751"/>
    <cellStyle name="Normal 2 3 2 7 2 2 3 3" xfId="13752"/>
    <cellStyle name="Normal 2 3 2 7 2 2 4" xfId="13753"/>
    <cellStyle name="Normal 2 3 2 7 2 2 4 2" xfId="13754"/>
    <cellStyle name="Normal 2 3 2 7 2 2 4 3" xfId="13755"/>
    <cellStyle name="Normal 2 3 2 7 2 2 5" xfId="13756"/>
    <cellStyle name="Normal 2 3 2 7 2 2 5 2" xfId="13757"/>
    <cellStyle name="Normal 2 3 2 7 2 2 6" xfId="13758"/>
    <cellStyle name="Normal 2 3 2 7 2 3" xfId="13759"/>
    <cellStyle name="Normal 2 3 2 7 2 3 2" xfId="13760"/>
    <cellStyle name="Normal 2 3 2 7 2 3 2 2" xfId="13761"/>
    <cellStyle name="Normal 2 3 2 7 2 3 2 2 2" xfId="13762"/>
    <cellStyle name="Normal 2 3 2 7 2 3 2 3" xfId="13763"/>
    <cellStyle name="Normal 2 3 2 7 2 3 3" xfId="13764"/>
    <cellStyle name="Normal 2 3 2 7 2 3 3 2" xfId="13765"/>
    <cellStyle name="Normal 2 3 2 7 2 3 4" xfId="13766"/>
    <cellStyle name="Normal 2 3 2 7 2 4" xfId="13767"/>
    <cellStyle name="Normal 2 3 2 7 2 4 2" xfId="13768"/>
    <cellStyle name="Normal 2 3 2 7 2 4 2 2" xfId="13769"/>
    <cellStyle name="Normal 2 3 2 7 2 4 3" xfId="13770"/>
    <cellStyle name="Normal 2 3 2 7 2 4 4" xfId="13771"/>
    <cellStyle name="Normal 2 3 2 7 2 5" xfId="13772"/>
    <cellStyle name="Normal 2 3 2 7 2 5 2" xfId="13773"/>
    <cellStyle name="Normal 2 3 2 7 2 5 2 2" xfId="13774"/>
    <cellStyle name="Normal 2 3 2 7 2 5 3" xfId="13775"/>
    <cellStyle name="Normal 2 3 2 7 2 6" xfId="13776"/>
    <cellStyle name="Normal 2 3 2 7 2 6 2" xfId="13777"/>
    <cellStyle name="Normal 2 3 2 7 2 7" xfId="13778"/>
    <cellStyle name="Normal 2 3 2 7 2 8" xfId="13779"/>
    <cellStyle name="Normal 2 3 2 7 3" xfId="13780"/>
    <cellStyle name="Normal 2 3 2 7 3 2" xfId="13781"/>
    <cellStyle name="Normal 2 3 2 7 3 2 2" xfId="13782"/>
    <cellStyle name="Normal 2 3 2 7 3 2 2 2" xfId="13783"/>
    <cellStyle name="Normal 2 3 2 7 3 2 2 2 2" xfId="13784"/>
    <cellStyle name="Normal 2 3 2 7 3 2 2 3" xfId="13785"/>
    <cellStyle name="Normal 2 3 2 7 3 2 3" xfId="13786"/>
    <cellStyle name="Normal 2 3 2 7 3 2 3 2" xfId="13787"/>
    <cellStyle name="Normal 2 3 2 7 3 2 4" xfId="13788"/>
    <cellStyle name="Normal 2 3 2 7 3 3" xfId="13789"/>
    <cellStyle name="Normal 2 3 2 7 3 3 2" xfId="13790"/>
    <cellStyle name="Normal 2 3 2 7 3 3 2 2" xfId="13791"/>
    <cellStyle name="Normal 2 3 2 7 3 3 3" xfId="13792"/>
    <cellStyle name="Normal 2 3 2 7 3 3 4" xfId="13793"/>
    <cellStyle name="Normal 2 3 2 7 3 4" xfId="13794"/>
    <cellStyle name="Normal 2 3 2 7 3 4 2" xfId="13795"/>
    <cellStyle name="Normal 2 3 2 7 3 4 2 2" xfId="13796"/>
    <cellStyle name="Normal 2 3 2 7 3 4 3" xfId="13797"/>
    <cellStyle name="Normal 2 3 2 7 3 4 4" xfId="13798"/>
    <cellStyle name="Normal 2 3 2 7 3 5" xfId="13799"/>
    <cellStyle name="Normal 2 3 2 7 3 5 2" xfId="13800"/>
    <cellStyle name="Normal 2 3 2 7 3 6" xfId="13801"/>
    <cellStyle name="Normal 2 3 2 7 3 7" xfId="13802"/>
    <cellStyle name="Normal 2 3 2 7 3 8" xfId="13803"/>
    <cellStyle name="Normal 2 3 2 7 4" xfId="13804"/>
    <cellStyle name="Normal 2 3 2 7 4 2" xfId="13805"/>
    <cellStyle name="Normal 2 3 2 7 4 2 2" xfId="13806"/>
    <cellStyle name="Normal 2 3 2 7 4 2 2 2" xfId="13807"/>
    <cellStyle name="Normal 2 3 2 7 4 2 3" xfId="13808"/>
    <cellStyle name="Normal 2 3 2 7 4 2 4" xfId="13809"/>
    <cellStyle name="Normal 2 3 2 7 4 3" xfId="13810"/>
    <cellStyle name="Normal 2 3 2 7 4 3 2" xfId="13811"/>
    <cellStyle name="Normal 2 3 2 7 4 3 3" xfId="13812"/>
    <cellStyle name="Normal 2 3 2 7 4 4" xfId="13813"/>
    <cellStyle name="Normal 2 3 2 7 4 4 2" xfId="13814"/>
    <cellStyle name="Normal 2 3 2 7 4 5" xfId="13815"/>
    <cellStyle name="Normal 2 3 2 7 4 6" xfId="13816"/>
    <cellStyle name="Normal 2 3 2 7 4 7" xfId="13817"/>
    <cellStyle name="Normal 2 3 2 7 4 8" xfId="13818"/>
    <cellStyle name="Normal 2 3 2 7 5" xfId="13819"/>
    <cellStyle name="Normal 2 3 2 7 5 2" xfId="13820"/>
    <cellStyle name="Normal 2 3 2 7 5 2 2" xfId="13821"/>
    <cellStyle name="Normal 2 3 2 7 5 2 3" xfId="13822"/>
    <cellStyle name="Normal 2 3 2 7 5 3" xfId="13823"/>
    <cellStyle name="Normal 2 3 2 7 5 3 2" xfId="13824"/>
    <cellStyle name="Normal 2 3 2 7 5 4" xfId="13825"/>
    <cellStyle name="Normal 2 3 2 7 5 5" xfId="13826"/>
    <cellStyle name="Normal 2 3 2 7 5 6" xfId="13827"/>
    <cellStyle name="Normal 2 3 2 7 5 7" xfId="13828"/>
    <cellStyle name="Normal 2 3 2 7 6" xfId="13829"/>
    <cellStyle name="Normal 2 3 2 7 6 2" xfId="13830"/>
    <cellStyle name="Normal 2 3 2 7 6 2 2" xfId="13831"/>
    <cellStyle name="Normal 2 3 2 7 6 3" xfId="13832"/>
    <cellStyle name="Normal 2 3 2 7 6 4" xfId="13833"/>
    <cellStyle name="Normal 2 3 2 7 7" xfId="13834"/>
    <cellStyle name="Normal 2 3 2 7 7 2" xfId="13835"/>
    <cellStyle name="Normal 2 3 2 7 7 3" xfId="13836"/>
    <cellStyle name="Normal 2 3 2 7 8" xfId="13837"/>
    <cellStyle name="Normal 2 3 2 7 8 2" xfId="13838"/>
    <cellStyle name="Normal 2 3 2 7 9" xfId="13839"/>
    <cellStyle name="Normal 2 3 2 8" xfId="13840"/>
    <cellStyle name="Normal 2 3 2 8 10" xfId="13841"/>
    <cellStyle name="Normal 2 3 2 8 11" xfId="13842"/>
    <cellStyle name="Normal 2 3 2 8 12" xfId="13843"/>
    <cellStyle name="Normal 2 3 2 8 2" xfId="13844"/>
    <cellStyle name="Normal 2 3 2 8 2 2" xfId="13845"/>
    <cellStyle name="Normal 2 3 2 8 2 2 2" xfId="13846"/>
    <cellStyle name="Normal 2 3 2 8 2 2 2 2" xfId="13847"/>
    <cellStyle name="Normal 2 3 2 8 2 2 2 2 2" xfId="13848"/>
    <cellStyle name="Normal 2 3 2 8 2 2 2 3" xfId="13849"/>
    <cellStyle name="Normal 2 3 2 8 2 2 3" xfId="13850"/>
    <cellStyle name="Normal 2 3 2 8 2 2 3 2" xfId="13851"/>
    <cellStyle name="Normal 2 3 2 8 2 2 4" xfId="13852"/>
    <cellStyle name="Normal 2 3 2 8 2 3" xfId="13853"/>
    <cellStyle name="Normal 2 3 2 8 2 3 2" xfId="13854"/>
    <cellStyle name="Normal 2 3 2 8 2 3 2 2" xfId="13855"/>
    <cellStyle name="Normal 2 3 2 8 2 3 3" xfId="13856"/>
    <cellStyle name="Normal 2 3 2 8 2 3 4" xfId="13857"/>
    <cellStyle name="Normal 2 3 2 8 2 4" xfId="13858"/>
    <cellStyle name="Normal 2 3 2 8 2 4 2" xfId="13859"/>
    <cellStyle name="Normal 2 3 2 8 2 4 2 2" xfId="13860"/>
    <cellStyle name="Normal 2 3 2 8 2 4 3" xfId="13861"/>
    <cellStyle name="Normal 2 3 2 8 2 4 4" xfId="13862"/>
    <cellStyle name="Normal 2 3 2 8 2 5" xfId="13863"/>
    <cellStyle name="Normal 2 3 2 8 2 5 2" xfId="13864"/>
    <cellStyle name="Normal 2 3 2 8 2 6" xfId="13865"/>
    <cellStyle name="Normal 2 3 2 8 2 7" xfId="13866"/>
    <cellStyle name="Normal 2 3 2 8 2 8" xfId="13867"/>
    <cellStyle name="Normal 2 3 2 8 3" xfId="13868"/>
    <cellStyle name="Normal 2 3 2 8 3 2" xfId="13869"/>
    <cellStyle name="Normal 2 3 2 8 3 2 2" xfId="13870"/>
    <cellStyle name="Normal 2 3 2 8 3 2 2 2" xfId="13871"/>
    <cellStyle name="Normal 2 3 2 8 3 2 3" xfId="13872"/>
    <cellStyle name="Normal 2 3 2 8 3 2 4" xfId="13873"/>
    <cellStyle name="Normal 2 3 2 8 3 3" xfId="13874"/>
    <cellStyle name="Normal 2 3 2 8 3 3 2" xfId="13875"/>
    <cellStyle name="Normal 2 3 2 8 3 3 3" xfId="13876"/>
    <cellStyle name="Normal 2 3 2 8 3 4" xfId="13877"/>
    <cellStyle name="Normal 2 3 2 8 3 4 2" xfId="13878"/>
    <cellStyle name="Normal 2 3 2 8 3 5" xfId="13879"/>
    <cellStyle name="Normal 2 3 2 8 3 6" xfId="13880"/>
    <cellStyle name="Normal 2 3 2 8 3 7" xfId="13881"/>
    <cellStyle name="Normal 2 3 2 8 3 8" xfId="13882"/>
    <cellStyle name="Normal 2 3 2 8 4" xfId="13883"/>
    <cellStyle name="Normal 2 3 2 8 4 2" xfId="13884"/>
    <cellStyle name="Normal 2 3 2 8 4 2 2" xfId="13885"/>
    <cellStyle name="Normal 2 3 2 8 4 2 3" xfId="13886"/>
    <cellStyle name="Normal 2 3 2 8 4 3" xfId="13887"/>
    <cellStyle name="Normal 2 3 2 8 4 3 2" xfId="13888"/>
    <cellStyle name="Normal 2 3 2 8 4 4" xfId="13889"/>
    <cellStyle name="Normal 2 3 2 8 4 4 2" xfId="13890"/>
    <cellStyle name="Normal 2 3 2 8 4 5" xfId="13891"/>
    <cellStyle name="Normal 2 3 2 8 4 6" xfId="13892"/>
    <cellStyle name="Normal 2 3 2 8 4 7" xfId="13893"/>
    <cellStyle name="Normal 2 3 2 8 4 8" xfId="13894"/>
    <cellStyle name="Normal 2 3 2 8 5" xfId="13895"/>
    <cellStyle name="Normal 2 3 2 8 5 2" xfId="13896"/>
    <cellStyle name="Normal 2 3 2 8 5 2 2" xfId="13897"/>
    <cellStyle name="Normal 2 3 2 8 5 2 3" xfId="13898"/>
    <cellStyle name="Normal 2 3 2 8 5 3" xfId="13899"/>
    <cellStyle name="Normal 2 3 2 8 5 3 2" xfId="13900"/>
    <cellStyle name="Normal 2 3 2 8 5 4" xfId="13901"/>
    <cellStyle name="Normal 2 3 2 8 5 5" xfId="13902"/>
    <cellStyle name="Normal 2 3 2 8 5 6" xfId="13903"/>
    <cellStyle name="Normal 2 3 2 8 5 7" xfId="13904"/>
    <cellStyle name="Normal 2 3 2 8 6" xfId="13905"/>
    <cellStyle name="Normal 2 3 2 8 6 2" xfId="13906"/>
    <cellStyle name="Normal 2 3 2 8 6 3" xfId="13907"/>
    <cellStyle name="Normal 2 3 2 8 7" xfId="13908"/>
    <cellStyle name="Normal 2 3 2 8 7 2" xfId="13909"/>
    <cellStyle name="Normal 2 3 2 8 8" xfId="13910"/>
    <cellStyle name="Normal 2 3 2 8 8 2" xfId="13911"/>
    <cellStyle name="Normal 2 3 2 8 9" xfId="13912"/>
    <cellStyle name="Normal 2 3 2 9" xfId="13913"/>
    <cellStyle name="Normal 2 3 2 9 2" xfId="13914"/>
    <cellStyle name="Normal 2 3 2 9 2 2" xfId="13915"/>
    <cellStyle name="Normal 2 3 2 9 2 2 2" xfId="13916"/>
    <cellStyle name="Normal 2 3 2 9 2 2 2 2" xfId="13917"/>
    <cellStyle name="Normal 2 3 2 9 2 2 3" xfId="13918"/>
    <cellStyle name="Normal 2 3 2 9 2 3" xfId="13919"/>
    <cellStyle name="Normal 2 3 2 9 2 3 2" xfId="13920"/>
    <cellStyle name="Normal 2 3 2 9 2 4" xfId="13921"/>
    <cellStyle name="Normal 2 3 2 9 3" xfId="13922"/>
    <cellStyle name="Normal 2 3 2 9 3 2" xfId="13923"/>
    <cellStyle name="Normal 2 3 2 9 3 2 2" xfId="13924"/>
    <cellStyle name="Normal 2 3 2 9 3 3" xfId="13925"/>
    <cellStyle name="Normal 2 3 2 9 3 4" xfId="13926"/>
    <cellStyle name="Normal 2 3 2 9 4" xfId="13927"/>
    <cellStyle name="Normal 2 3 2 9 4 2" xfId="13928"/>
    <cellStyle name="Normal 2 3 2 9 4 2 2" xfId="13929"/>
    <cellStyle name="Normal 2 3 2 9 4 3" xfId="13930"/>
    <cellStyle name="Normal 2 3 2 9 4 4" xfId="13931"/>
    <cellStyle name="Normal 2 3 2 9 5" xfId="13932"/>
    <cellStyle name="Normal 2 3 2 9 5 2" xfId="13933"/>
    <cellStyle name="Normal 2 3 2 9 6" xfId="13934"/>
    <cellStyle name="Normal 2 3 2 9 7" xfId="13935"/>
    <cellStyle name="Normal 2 3 2 9 8" xfId="13936"/>
    <cellStyle name="Normal 2 3 3" xfId="297"/>
    <cellStyle name="Normal 2 3 3 10" xfId="13937"/>
    <cellStyle name="Normal 2 3 3 10 2" xfId="13938"/>
    <cellStyle name="Normal 2 3 3 10 3" xfId="13939"/>
    <cellStyle name="Normal 2 3 3 11" xfId="13940"/>
    <cellStyle name="Normal 2 3 3 11 2" xfId="13941"/>
    <cellStyle name="Normal 2 3 3 11 3" xfId="13942"/>
    <cellStyle name="Normal 2 3 3 12" xfId="13943"/>
    <cellStyle name="Normal 2 3 3 12 2" xfId="13944"/>
    <cellStyle name="Normal 2 3 3 13" xfId="13945"/>
    <cellStyle name="Normal 2 3 3 2" xfId="298"/>
    <cellStyle name="Normal 2 3 3 2 10" xfId="13946"/>
    <cellStyle name="Normal 2 3 3 2 10 2" xfId="13947"/>
    <cellStyle name="Normal 2 3 3 2 10 3" xfId="13948"/>
    <cellStyle name="Normal 2 3 3 2 11" xfId="13949"/>
    <cellStyle name="Normal 2 3 3 2 12" xfId="13950"/>
    <cellStyle name="Normal 2 3 3 2 2" xfId="13951"/>
    <cellStyle name="Normal 2 3 3 2 2 10" xfId="13952"/>
    <cellStyle name="Normal 2 3 3 2 2 11" xfId="13953"/>
    <cellStyle name="Normal 2 3 3 2 2 2" xfId="13954"/>
    <cellStyle name="Normal 2 3 3 2 2 2 2" xfId="13955"/>
    <cellStyle name="Normal 2 3 3 2 2 2 2 2" xfId="13956"/>
    <cellStyle name="Normal 2 3 3 2 2 2 2 2 2" xfId="13957"/>
    <cellStyle name="Normal 2 3 3 2 2 2 2 2 2 2" xfId="13958"/>
    <cellStyle name="Normal 2 3 3 2 2 2 2 2 2 2 2" xfId="13959"/>
    <cellStyle name="Normal 2 3 3 2 2 2 2 2 2 2 3" xfId="13960"/>
    <cellStyle name="Normal 2 3 3 2 2 2 2 2 2 3" xfId="13961"/>
    <cellStyle name="Normal 2 3 3 2 2 2 2 2 2 4" xfId="13962"/>
    <cellStyle name="Normal 2 3 3 2 2 2 2 2 3" xfId="13963"/>
    <cellStyle name="Normal 2 3 3 2 2 2 2 2 3 2" xfId="13964"/>
    <cellStyle name="Normal 2 3 3 2 2 2 2 2 3 3" xfId="13965"/>
    <cellStyle name="Normal 2 3 3 2 2 2 2 2 4" xfId="13966"/>
    <cellStyle name="Normal 2 3 3 2 2 2 2 2 4 2" xfId="13967"/>
    <cellStyle name="Normal 2 3 3 2 2 2 2 2 4 3" xfId="13968"/>
    <cellStyle name="Normal 2 3 3 2 2 2 2 2 5" xfId="13969"/>
    <cellStyle name="Normal 2 3 3 2 2 2 2 2 6" xfId="13970"/>
    <cellStyle name="Normal 2 3 3 2 2 2 2 3" xfId="13971"/>
    <cellStyle name="Normal 2 3 3 2 2 2 2 3 2" xfId="13972"/>
    <cellStyle name="Normal 2 3 3 2 2 2 2 3 2 2" xfId="13973"/>
    <cellStyle name="Normal 2 3 3 2 2 2 2 3 2 3" xfId="13974"/>
    <cellStyle name="Normal 2 3 3 2 2 2 2 3 3" xfId="13975"/>
    <cellStyle name="Normal 2 3 3 2 2 2 2 3 4" xfId="13976"/>
    <cellStyle name="Normal 2 3 3 2 2 2 2 4" xfId="13977"/>
    <cellStyle name="Normal 2 3 3 2 2 2 2 4 2" xfId="13978"/>
    <cellStyle name="Normal 2 3 3 2 2 2 2 4 3" xfId="13979"/>
    <cellStyle name="Normal 2 3 3 2 2 2 2 5" xfId="13980"/>
    <cellStyle name="Normal 2 3 3 2 2 2 2 5 2" xfId="13981"/>
    <cellStyle name="Normal 2 3 3 2 2 2 2 5 3" xfId="13982"/>
    <cellStyle name="Normal 2 3 3 2 2 2 2 6" xfId="13983"/>
    <cellStyle name="Normal 2 3 3 2 2 2 2 7" xfId="13984"/>
    <cellStyle name="Normal 2 3 3 2 2 2 3" xfId="13985"/>
    <cellStyle name="Normal 2 3 3 2 2 2 3 2" xfId="13986"/>
    <cellStyle name="Normal 2 3 3 2 2 2 3 2 2" xfId="13987"/>
    <cellStyle name="Normal 2 3 3 2 2 2 3 2 2 2" xfId="13988"/>
    <cellStyle name="Normal 2 3 3 2 2 2 3 2 2 3" xfId="13989"/>
    <cellStyle name="Normal 2 3 3 2 2 2 3 2 3" xfId="13990"/>
    <cellStyle name="Normal 2 3 3 2 2 2 3 2 4" xfId="13991"/>
    <cellStyle name="Normal 2 3 3 2 2 2 3 3" xfId="13992"/>
    <cellStyle name="Normal 2 3 3 2 2 2 3 3 2" xfId="13993"/>
    <cellStyle name="Normal 2 3 3 2 2 2 3 3 3" xfId="13994"/>
    <cellStyle name="Normal 2 3 3 2 2 2 3 4" xfId="13995"/>
    <cellStyle name="Normal 2 3 3 2 2 2 3 4 2" xfId="13996"/>
    <cellStyle name="Normal 2 3 3 2 2 2 3 4 3" xfId="13997"/>
    <cellStyle name="Normal 2 3 3 2 2 2 3 5" xfId="13998"/>
    <cellStyle name="Normal 2 3 3 2 2 2 3 6" xfId="13999"/>
    <cellStyle name="Normal 2 3 3 2 2 2 4" xfId="14000"/>
    <cellStyle name="Normal 2 3 3 2 2 2 4 2" xfId="14001"/>
    <cellStyle name="Normal 2 3 3 2 2 2 4 2 2" xfId="14002"/>
    <cellStyle name="Normal 2 3 3 2 2 2 4 2 3" xfId="14003"/>
    <cellStyle name="Normal 2 3 3 2 2 2 4 3" xfId="14004"/>
    <cellStyle name="Normal 2 3 3 2 2 2 4 4" xfId="14005"/>
    <cellStyle name="Normal 2 3 3 2 2 2 5" xfId="14006"/>
    <cellStyle name="Normal 2 3 3 2 2 2 5 2" xfId="14007"/>
    <cellStyle name="Normal 2 3 3 2 2 2 5 3" xfId="14008"/>
    <cellStyle name="Normal 2 3 3 2 2 2 6" xfId="14009"/>
    <cellStyle name="Normal 2 3 3 2 2 2 6 2" xfId="14010"/>
    <cellStyle name="Normal 2 3 3 2 2 2 6 3" xfId="14011"/>
    <cellStyle name="Normal 2 3 3 2 2 2 7" xfId="14012"/>
    <cellStyle name="Normal 2 3 3 2 2 2 8" xfId="14013"/>
    <cellStyle name="Normal 2 3 3 2 2 3" xfId="14014"/>
    <cellStyle name="Normal 2 3 3 2 2 3 2" xfId="14015"/>
    <cellStyle name="Normal 2 3 3 2 2 3 2 2" xfId="14016"/>
    <cellStyle name="Normal 2 3 3 2 2 3 2 2 2" xfId="14017"/>
    <cellStyle name="Normal 2 3 3 2 2 3 2 2 2 2" xfId="14018"/>
    <cellStyle name="Normal 2 3 3 2 2 3 2 2 2 2 2" xfId="14019"/>
    <cellStyle name="Normal 2 3 3 2 2 3 2 2 2 2 3" xfId="14020"/>
    <cellStyle name="Normal 2 3 3 2 2 3 2 2 2 3" xfId="14021"/>
    <cellStyle name="Normal 2 3 3 2 2 3 2 2 2 4" xfId="14022"/>
    <cellStyle name="Normal 2 3 3 2 2 3 2 2 3" xfId="14023"/>
    <cellStyle name="Normal 2 3 3 2 2 3 2 2 3 2" xfId="14024"/>
    <cellStyle name="Normal 2 3 3 2 2 3 2 2 3 3" xfId="14025"/>
    <cellStyle name="Normal 2 3 3 2 2 3 2 2 4" xfId="14026"/>
    <cellStyle name="Normal 2 3 3 2 2 3 2 2 4 2" xfId="14027"/>
    <cellStyle name="Normal 2 3 3 2 2 3 2 2 4 3" xfId="14028"/>
    <cellStyle name="Normal 2 3 3 2 2 3 2 2 5" xfId="14029"/>
    <cellStyle name="Normal 2 3 3 2 2 3 2 2 6" xfId="14030"/>
    <cellStyle name="Normal 2 3 3 2 2 3 2 3" xfId="14031"/>
    <cellStyle name="Normal 2 3 3 2 2 3 2 3 2" xfId="14032"/>
    <cellStyle name="Normal 2 3 3 2 2 3 2 3 2 2" xfId="14033"/>
    <cellStyle name="Normal 2 3 3 2 2 3 2 3 2 3" xfId="14034"/>
    <cellStyle name="Normal 2 3 3 2 2 3 2 3 3" xfId="14035"/>
    <cellStyle name="Normal 2 3 3 2 2 3 2 3 4" xfId="14036"/>
    <cellStyle name="Normal 2 3 3 2 2 3 2 4" xfId="14037"/>
    <cellStyle name="Normal 2 3 3 2 2 3 2 4 2" xfId="14038"/>
    <cellStyle name="Normal 2 3 3 2 2 3 2 4 3" xfId="14039"/>
    <cellStyle name="Normal 2 3 3 2 2 3 2 5" xfId="14040"/>
    <cellStyle name="Normal 2 3 3 2 2 3 2 5 2" xfId="14041"/>
    <cellStyle name="Normal 2 3 3 2 2 3 2 5 3" xfId="14042"/>
    <cellStyle name="Normal 2 3 3 2 2 3 2 6" xfId="14043"/>
    <cellStyle name="Normal 2 3 3 2 2 3 2 7" xfId="14044"/>
    <cellStyle name="Normal 2 3 3 2 2 3 3" xfId="14045"/>
    <cellStyle name="Normal 2 3 3 2 2 3 3 2" xfId="14046"/>
    <cellStyle name="Normal 2 3 3 2 2 3 3 2 2" xfId="14047"/>
    <cellStyle name="Normal 2 3 3 2 2 3 3 2 2 2" xfId="14048"/>
    <cellStyle name="Normal 2 3 3 2 2 3 3 2 2 3" xfId="14049"/>
    <cellStyle name="Normal 2 3 3 2 2 3 3 2 3" xfId="14050"/>
    <cellStyle name="Normal 2 3 3 2 2 3 3 2 4" xfId="14051"/>
    <cellStyle name="Normal 2 3 3 2 2 3 3 3" xfId="14052"/>
    <cellStyle name="Normal 2 3 3 2 2 3 3 3 2" xfId="14053"/>
    <cellStyle name="Normal 2 3 3 2 2 3 3 3 3" xfId="14054"/>
    <cellStyle name="Normal 2 3 3 2 2 3 3 4" xfId="14055"/>
    <cellStyle name="Normal 2 3 3 2 2 3 3 4 2" xfId="14056"/>
    <cellStyle name="Normal 2 3 3 2 2 3 3 4 3" xfId="14057"/>
    <cellStyle name="Normal 2 3 3 2 2 3 3 5" xfId="14058"/>
    <cellStyle name="Normal 2 3 3 2 2 3 3 6" xfId="14059"/>
    <cellStyle name="Normal 2 3 3 2 2 3 4" xfId="14060"/>
    <cellStyle name="Normal 2 3 3 2 2 3 4 2" xfId="14061"/>
    <cellStyle name="Normal 2 3 3 2 2 3 4 2 2" xfId="14062"/>
    <cellStyle name="Normal 2 3 3 2 2 3 4 2 3" xfId="14063"/>
    <cellStyle name="Normal 2 3 3 2 2 3 4 3" xfId="14064"/>
    <cellStyle name="Normal 2 3 3 2 2 3 4 4" xfId="14065"/>
    <cellStyle name="Normal 2 3 3 2 2 3 5" xfId="14066"/>
    <cellStyle name="Normal 2 3 3 2 2 3 5 2" xfId="14067"/>
    <cellStyle name="Normal 2 3 3 2 2 3 5 3" xfId="14068"/>
    <cellStyle name="Normal 2 3 3 2 2 3 6" xfId="14069"/>
    <cellStyle name="Normal 2 3 3 2 2 3 6 2" xfId="14070"/>
    <cellStyle name="Normal 2 3 3 2 2 3 6 3" xfId="14071"/>
    <cellStyle name="Normal 2 3 3 2 2 3 7" xfId="14072"/>
    <cellStyle name="Normal 2 3 3 2 2 3 8" xfId="14073"/>
    <cellStyle name="Normal 2 3 3 2 2 4" xfId="14074"/>
    <cellStyle name="Normal 2 3 3 2 2 4 2" xfId="14075"/>
    <cellStyle name="Normal 2 3 3 2 2 4 2 2" xfId="14076"/>
    <cellStyle name="Normal 2 3 3 2 2 4 2 2 2" xfId="14077"/>
    <cellStyle name="Normal 2 3 3 2 2 4 2 2 2 2" xfId="14078"/>
    <cellStyle name="Normal 2 3 3 2 2 4 2 2 2 2 2" xfId="14079"/>
    <cellStyle name="Normal 2 3 3 2 2 4 2 2 2 2 3" xfId="14080"/>
    <cellStyle name="Normal 2 3 3 2 2 4 2 2 2 3" xfId="14081"/>
    <cellStyle name="Normal 2 3 3 2 2 4 2 2 2 4" xfId="14082"/>
    <cellStyle name="Normal 2 3 3 2 2 4 2 2 3" xfId="14083"/>
    <cellStyle name="Normal 2 3 3 2 2 4 2 2 3 2" xfId="14084"/>
    <cellStyle name="Normal 2 3 3 2 2 4 2 2 3 3" xfId="14085"/>
    <cellStyle name="Normal 2 3 3 2 2 4 2 2 4" xfId="14086"/>
    <cellStyle name="Normal 2 3 3 2 2 4 2 2 4 2" xfId="14087"/>
    <cellStyle name="Normal 2 3 3 2 2 4 2 2 4 3" xfId="14088"/>
    <cellStyle name="Normal 2 3 3 2 2 4 2 2 5" xfId="14089"/>
    <cellStyle name="Normal 2 3 3 2 2 4 2 2 6" xfId="14090"/>
    <cellStyle name="Normal 2 3 3 2 2 4 2 3" xfId="14091"/>
    <cellStyle name="Normal 2 3 3 2 2 4 2 3 2" xfId="14092"/>
    <cellStyle name="Normal 2 3 3 2 2 4 2 3 2 2" xfId="14093"/>
    <cellStyle name="Normal 2 3 3 2 2 4 2 3 2 3" xfId="14094"/>
    <cellStyle name="Normal 2 3 3 2 2 4 2 3 3" xfId="14095"/>
    <cellStyle name="Normal 2 3 3 2 2 4 2 3 4" xfId="14096"/>
    <cellStyle name="Normal 2 3 3 2 2 4 2 4" xfId="14097"/>
    <cellStyle name="Normal 2 3 3 2 2 4 2 4 2" xfId="14098"/>
    <cellStyle name="Normal 2 3 3 2 2 4 2 4 3" xfId="14099"/>
    <cellStyle name="Normal 2 3 3 2 2 4 2 5" xfId="14100"/>
    <cellStyle name="Normal 2 3 3 2 2 4 2 5 2" xfId="14101"/>
    <cellStyle name="Normal 2 3 3 2 2 4 2 5 3" xfId="14102"/>
    <cellStyle name="Normal 2 3 3 2 2 4 2 6" xfId="14103"/>
    <cellStyle name="Normal 2 3 3 2 2 4 2 7" xfId="14104"/>
    <cellStyle name="Normal 2 3 3 2 2 4 3" xfId="14105"/>
    <cellStyle name="Normal 2 3 3 2 2 4 3 2" xfId="14106"/>
    <cellStyle name="Normal 2 3 3 2 2 4 3 2 2" xfId="14107"/>
    <cellStyle name="Normal 2 3 3 2 2 4 3 2 2 2" xfId="14108"/>
    <cellStyle name="Normal 2 3 3 2 2 4 3 2 2 3" xfId="14109"/>
    <cellStyle name="Normal 2 3 3 2 2 4 3 2 3" xfId="14110"/>
    <cellStyle name="Normal 2 3 3 2 2 4 3 2 4" xfId="14111"/>
    <cellStyle name="Normal 2 3 3 2 2 4 3 3" xfId="14112"/>
    <cellStyle name="Normal 2 3 3 2 2 4 3 3 2" xfId="14113"/>
    <cellStyle name="Normal 2 3 3 2 2 4 3 3 3" xfId="14114"/>
    <cellStyle name="Normal 2 3 3 2 2 4 3 4" xfId="14115"/>
    <cellStyle name="Normal 2 3 3 2 2 4 3 4 2" xfId="14116"/>
    <cellStyle name="Normal 2 3 3 2 2 4 3 4 3" xfId="14117"/>
    <cellStyle name="Normal 2 3 3 2 2 4 3 5" xfId="14118"/>
    <cellStyle name="Normal 2 3 3 2 2 4 3 6" xfId="14119"/>
    <cellStyle name="Normal 2 3 3 2 2 4 4" xfId="14120"/>
    <cellStyle name="Normal 2 3 3 2 2 4 4 2" xfId="14121"/>
    <cellStyle name="Normal 2 3 3 2 2 4 4 2 2" xfId="14122"/>
    <cellStyle name="Normal 2 3 3 2 2 4 4 2 3" xfId="14123"/>
    <cellStyle name="Normal 2 3 3 2 2 4 4 3" xfId="14124"/>
    <cellStyle name="Normal 2 3 3 2 2 4 4 4" xfId="14125"/>
    <cellStyle name="Normal 2 3 3 2 2 4 5" xfId="14126"/>
    <cellStyle name="Normal 2 3 3 2 2 4 5 2" xfId="14127"/>
    <cellStyle name="Normal 2 3 3 2 2 4 5 3" xfId="14128"/>
    <cellStyle name="Normal 2 3 3 2 2 4 6" xfId="14129"/>
    <cellStyle name="Normal 2 3 3 2 2 4 6 2" xfId="14130"/>
    <cellStyle name="Normal 2 3 3 2 2 4 6 3" xfId="14131"/>
    <cellStyle name="Normal 2 3 3 2 2 4 7" xfId="14132"/>
    <cellStyle name="Normal 2 3 3 2 2 4 8" xfId="14133"/>
    <cellStyle name="Normal 2 3 3 2 2 5" xfId="14134"/>
    <cellStyle name="Normal 2 3 3 2 2 5 2" xfId="14135"/>
    <cellStyle name="Normal 2 3 3 2 2 5 2 2" xfId="14136"/>
    <cellStyle name="Normal 2 3 3 2 2 5 2 2 2" xfId="14137"/>
    <cellStyle name="Normal 2 3 3 2 2 5 2 2 2 2" xfId="14138"/>
    <cellStyle name="Normal 2 3 3 2 2 5 2 2 2 3" xfId="14139"/>
    <cellStyle name="Normal 2 3 3 2 2 5 2 2 3" xfId="14140"/>
    <cellStyle name="Normal 2 3 3 2 2 5 2 2 4" xfId="14141"/>
    <cellStyle name="Normal 2 3 3 2 2 5 2 3" xfId="14142"/>
    <cellStyle name="Normal 2 3 3 2 2 5 2 3 2" xfId="14143"/>
    <cellStyle name="Normal 2 3 3 2 2 5 2 3 3" xfId="14144"/>
    <cellStyle name="Normal 2 3 3 2 2 5 2 4" xfId="14145"/>
    <cellStyle name="Normal 2 3 3 2 2 5 2 4 2" xfId="14146"/>
    <cellStyle name="Normal 2 3 3 2 2 5 2 4 3" xfId="14147"/>
    <cellStyle name="Normal 2 3 3 2 2 5 2 5" xfId="14148"/>
    <cellStyle name="Normal 2 3 3 2 2 5 2 6" xfId="14149"/>
    <cellStyle name="Normal 2 3 3 2 2 5 3" xfId="14150"/>
    <cellStyle name="Normal 2 3 3 2 2 5 3 2" xfId="14151"/>
    <cellStyle name="Normal 2 3 3 2 2 5 3 2 2" xfId="14152"/>
    <cellStyle name="Normal 2 3 3 2 2 5 3 2 3" xfId="14153"/>
    <cellStyle name="Normal 2 3 3 2 2 5 3 3" xfId="14154"/>
    <cellStyle name="Normal 2 3 3 2 2 5 3 4" xfId="14155"/>
    <cellStyle name="Normal 2 3 3 2 2 5 4" xfId="14156"/>
    <cellStyle name="Normal 2 3 3 2 2 5 4 2" xfId="14157"/>
    <cellStyle name="Normal 2 3 3 2 2 5 4 3" xfId="14158"/>
    <cellStyle name="Normal 2 3 3 2 2 5 5" xfId="14159"/>
    <cellStyle name="Normal 2 3 3 2 2 5 5 2" xfId="14160"/>
    <cellStyle name="Normal 2 3 3 2 2 5 5 3" xfId="14161"/>
    <cellStyle name="Normal 2 3 3 2 2 5 6" xfId="14162"/>
    <cellStyle name="Normal 2 3 3 2 2 5 7" xfId="14163"/>
    <cellStyle name="Normal 2 3 3 2 2 6" xfId="14164"/>
    <cellStyle name="Normal 2 3 3 2 2 6 2" xfId="14165"/>
    <cellStyle name="Normal 2 3 3 2 2 6 2 2" xfId="14166"/>
    <cellStyle name="Normal 2 3 3 2 2 6 2 2 2" xfId="14167"/>
    <cellStyle name="Normal 2 3 3 2 2 6 2 2 3" xfId="14168"/>
    <cellStyle name="Normal 2 3 3 2 2 6 2 3" xfId="14169"/>
    <cellStyle name="Normal 2 3 3 2 2 6 2 4" xfId="14170"/>
    <cellStyle name="Normal 2 3 3 2 2 6 3" xfId="14171"/>
    <cellStyle name="Normal 2 3 3 2 2 6 3 2" xfId="14172"/>
    <cellStyle name="Normal 2 3 3 2 2 6 3 3" xfId="14173"/>
    <cellStyle name="Normal 2 3 3 2 2 6 4" xfId="14174"/>
    <cellStyle name="Normal 2 3 3 2 2 6 4 2" xfId="14175"/>
    <cellStyle name="Normal 2 3 3 2 2 6 4 3" xfId="14176"/>
    <cellStyle name="Normal 2 3 3 2 2 6 5" xfId="14177"/>
    <cellStyle name="Normal 2 3 3 2 2 6 6" xfId="14178"/>
    <cellStyle name="Normal 2 3 3 2 2 7" xfId="14179"/>
    <cellStyle name="Normal 2 3 3 2 2 7 2" xfId="14180"/>
    <cellStyle name="Normal 2 3 3 2 2 7 2 2" xfId="14181"/>
    <cellStyle name="Normal 2 3 3 2 2 7 2 3" xfId="14182"/>
    <cellStyle name="Normal 2 3 3 2 2 7 3" xfId="14183"/>
    <cellStyle name="Normal 2 3 3 2 2 7 4" xfId="14184"/>
    <cellStyle name="Normal 2 3 3 2 2 8" xfId="14185"/>
    <cellStyle name="Normal 2 3 3 2 2 8 2" xfId="14186"/>
    <cellStyle name="Normal 2 3 3 2 2 8 3" xfId="14187"/>
    <cellStyle name="Normal 2 3 3 2 2 9" xfId="14188"/>
    <cellStyle name="Normal 2 3 3 2 2 9 2" xfId="14189"/>
    <cellStyle name="Normal 2 3 3 2 2 9 3" xfId="14190"/>
    <cellStyle name="Normal 2 3 3 2 3" xfId="14191"/>
    <cellStyle name="Normal 2 3 3 2 3 2" xfId="14192"/>
    <cellStyle name="Normal 2 3 3 2 3 2 2" xfId="14193"/>
    <cellStyle name="Normal 2 3 3 2 3 2 2 2" xfId="14194"/>
    <cellStyle name="Normal 2 3 3 2 3 2 2 2 2" xfId="14195"/>
    <cellStyle name="Normal 2 3 3 2 3 2 2 2 2 2" xfId="14196"/>
    <cellStyle name="Normal 2 3 3 2 3 2 2 2 2 3" xfId="14197"/>
    <cellStyle name="Normal 2 3 3 2 3 2 2 2 3" xfId="14198"/>
    <cellStyle name="Normal 2 3 3 2 3 2 2 2 4" xfId="14199"/>
    <cellStyle name="Normal 2 3 3 2 3 2 2 3" xfId="14200"/>
    <cellStyle name="Normal 2 3 3 2 3 2 2 3 2" xfId="14201"/>
    <cellStyle name="Normal 2 3 3 2 3 2 2 3 3" xfId="14202"/>
    <cellStyle name="Normal 2 3 3 2 3 2 2 4" xfId="14203"/>
    <cellStyle name="Normal 2 3 3 2 3 2 2 4 2" xfId="14204"/>
    <cellStyle name="Normal 2 3 3 2 3 2 2 4 3" xfId="14205"/>
    <cellStyle name="Normal 2 3 3 2 3 2 2 5" xfId="14206"/>
    <cellStyle name="Normal 2 3 3 2 3 2 2 6" xfId="14207"/>
    <cellStyle name="Normal 2 3 3 2 3 2 3" xfId="14208"/>
    <cellStyle name="Normal 2 3 3 2 3 2 3 2" xfId="14209"/>
    <cellStyle name="Normal 2 3 3 2 3 2 3 2 2" xfId="14210"/>
    <cellStyle name="Normal 2 3 3 2 3 2 3 2 3" xfId="14211"/>
    <cellStyle name="Normal 2 3 3 2 3 2 3 3" xfId="14212"/>
    <cellStyle name="Normal 2 3 3 2 3 2 3 4" xfId="14213"/>
    <cellStyle name="Normal 2 3 3 2 3 2 4" xfId="14214"/>
    <cellStyle name="Normal 2 3 3 2 3 2 4 2" xfId="14215"/>
    <cellStyle name="Normal 2 3 3 2 3 2 4 3" xfId="14216"/>
    <cellStyle name="Normal 2 3 3 2 3 2 5" xfId="14217"/>
    <cellStyle name="Normal 2 3 3 2 3 2 5 2" xfId="14218"/>
    <cellStyle name="Normal 2 3 3 2 3 2 5 3" xfId="14219"/>
    <cellStyle name="Normal 2 3 3 2 3 2 6" xfId="14220"/>
    <cellStyle name="Normal 2 3 3 2 3 2 7" xfId="14221"/>
    <cellStyle name="Normal 2 3 3 2 3 3" xfId="14222"/>
    <cellStyle name="Normal 2 3 3 2 3 3 2" xfId="14223"/>
    <cellStyle name="Normal 2 3 3 2 3 3 2 2" xfId="14224"/>
    <cellStyle name="Normal 2 3 3 2 3 3 2 2 2" xfId="14225"/>
    <cellStyle name="Normal 2 3 3 2 3 3 2 2 3" xfId="14226"/>
    <cellStyle name="Normal 2 3 3 2 3 3 2 3" xfId="14227"/>
    <cellStyle name="Normal 2 3 3 2 3 3 2 4" xfId="14228"/>
    <cellStyle name="Normal 2 3 3 2 3 3 3" xfId="14229"/>
    <cellStyle name="Normal 2 3 3 2 3 3 3 2" xfId="14230"/>
    <cellStyle name="Normal 2 3 3 2 3 3 3 3" xfId="14231"/>
    <cellStyle name="Normal 2 3 3 2 3 3 4" xfId="14232"/>
    <cellStyle name="Normal 2 3 3 2 3 3 4 2" xfId="14233"/>
    <cellStyle name="Normal 2 3 3 2 3 3 4 3" xfId="14234"/>
    <cellStyle name="Normal 2 3 3 2 3 3 5" xfId="14235"/>
    <cellStyle name="Normal 2 3 3 2 3 3 6" xfId="14236"/>
    <cellStyle name="Normal 2 3 3 2 3 4" xfId="14237"/>
    <cellStyle name="Normal 2 3 3 2 3 4 2" xfId="14238"/>
    <cellStyle name="Normal 2 3 3 2 3 4 2 2" xfId="14239"/>
    <cellStyle name="Normal 2 3 3 2 3 4 2 3" xfId="14240"/>
    <cellStyle name="Normal 2 3 3 2 3 4 3" xfId="14241"/>
    <cellStyle name="Normal 2 3 3 2 3 4 4" xfId="14242"/>
    <cellStyle name="Normal 2 3 3 2 3 5" xfId="14243"/>
    <cellStyle name="Normal 2 3 3 2 3 5 2" xfId="14244"/>
    <cellStyle name="Normal 2 3 3 2 3 5 3" xfId="14245"/>
    <cellStyle name="Normal 2 3 3 2 3 6" xfId="14246"/>
    <cellStyle name="Normal 2 3 3 2 3 6 2" xfId="14247"/>
    <cellStyle name="Normal 2 3 3 2 3 6 3" xfId="14248"/>
    <cellStyle name="Normal 2 3 3 2 3 7" xfId="14249"/>
    <cellStyle name="Normal 2 3 3 2 3 8" xfId="14250"/>
    <cellStyle name="Normal 2 3 3 2 4" xfId="14251"/>
    <cellStyle name="Normal 2 3 3 2 4 2" xfId="14252"/>
    <cellStyle name="Normal 2 3 3 2 4 2 2" xfId="14253"/>
    <cellStyle name="Normal 2 3 3 2 4 2 2 2" xfId="14254"/>
    <cellStyle name="Normal 2 3 3 2 4 2 2 2 2" xfId="14255"/>
    <cellStyle name="Normal 2 3 3 2 4 2 2 2 2 2" xfId="14256"/>
    <cellStyle name="Normal 2 3 3 2 4 2 2 2 2 3" xfId="14257"/>
    <cellStyle name="Normal 2 3 3 2 4 2 2 2 3" xfId="14258"/>
    <cellStyle name="Normal 2 3 3 2 4 2 2 2 4" xfId="14259"/>
    <cellStyle name="Normal 2 3 3 2 4 2 2 3" xfId="14260"/>
    <cellStyle name="Normal 2 3 3 2 4 2 2 3 2" xfId="14261"/>
    <cellStyle name="Normal 2 3 3 2 4 2 2 3 3" xfId="14262"/>
    <cellStyle name="Normal 2 3 3 2 4 2 2 4" xfId="14263"/>
    <cellStyle name="Normal 2 3 3 2 4 2 2 4 2" xfId="14264"/>
    <cellStyle name="Normal 2 3 3 2 4 2 2 4 3" xfId="14265"/>
    <cellStyle name="Normal 2 3 3 2 4 2 2 5" xfId="14266"/>
    <cellStyle name="Normal 2 3 3 2 4 2 2 6" xfId="14267"/>
    <cellStyle name="Normal 2 3 3 2 4 2 3" xfId="14268"/>
    <cellStyle name="Normal 2 3 3 2 4 2 3 2" xfId="14269"/>
    <cellStyle name="Normal 2 3 3 2 4 2 3 2 2" xfId="14270"/>
    <cellStyle name="Normal 2 3 3 2 4 2 3 2 3" xfId="14271"/>
    <cellStyle name="Normal 2 3 3 2 4 2 3 3" xfId="14272"/>
    <cellStyle name="Normal 2 3 3 2 4 2 3 4" xfId="14273"/>
    <cellStyle name="Normal 2 3 3 2 4 2 4" xfId="14274"/>
    <cellStyle name="Normal 2 3 3 2 4 2 4 2" xfId="14275"/>
    <cellStyle name="Normal 2 3 3 2 4 2 4 3" xfId="14276"/>
    <cellStyle name="Normal 2 3 3 2 4 2 5" xfId="14277"/>
    <cellStyle name="Normal 2 3 3 2 4 2 5 2" xfId="14278"/>
    <cellStyle name="Normal 2 3 3 2 4 2 5 3" xfId="14279"/>
    <cellStyle name="Normal 2 3 3 2 4 2 6" xfId="14280"/>
    <cellStyle name="Normal 2 3 3 2 4 2 7" xfId="14281"/>
    <cellStyle name="Normal 2 3 3 2 4 3" xfId="14282"/>
    <cellStyle name="Normal 2 3 3 2 4 3 2" xfId="14283"/>
    <cellStyle name="Normal 2 3 3 2 4 3 2 2" xfId="14284"/>
    <cellStyle name="Normal 2 3 3 2 4 3 2 2 2" xfId="14285"/>
    <cellStyle name="Normal 2 3 3 2 4 3 2 2 3" xfId="14286"/>
    <cellStyle name="Normal 2 3 3 2 4 3 2 3" xfId="14287"/>
    <cellStyle name="Normal 2 3 3 2 4 3 2 4" xfId="14288"/>
    <cellStyle name="Normal 2 3 3 2 4 3 3" xfId="14289"/>
    <cellStyle name="Normal 2 3 3 2 4 3 3 2" xfId="14290"/>
    <cellStyle name="Normal 2 3 3 2 4 3 3 3" xfId="14291"/>
    <cellStyle name="Normal 2 3 3 2 4 3 4" xfId="14292"/>
    <cellStyle name="Normal 2 3 3 2 4 3 4 2" xfId="14293"/>
    <cellStyle name="Normal 2 3 3 2 4 3 4 3" xfId="14294"/>
    <cellStyle name="Normal 2 3 3 2 4 3 5" xfId="14295"/>
    <cellStyle name="Normal 2 3 3 2 4 3 6" xfId="14296"/>
    <cellStyle name="Normal 2 3 3 2 4 4" xfId="14297"/>
    <cellStyle name="Normal 2 3 3 2 4 4 2" xfId="14298"/>
    <cellStyle name="Normal 2 3 3 2 4 4 2 2" xfId="14299"/>
    <cellStyle name="Normal 2 3 3 2 4 4 2 3" xfId="14300"/>
    <cellStyle name="Normal 2 3 3 2 4 4 3" xfId="14301"/>
    <cellStyle name="Normal 2 3 3 2 4 4 4" xfId="14302"/>
    <cellStyle name="Normal 2 3 3 2 4 5" xfId="14303"/>
    <cellStyle name="Normal 2 3 3 2 4 5 2" xfId="14304"/>
    <cellStyle name="Normal 2 3 3 2 4 5 3" xfId="14305"/>
    <cellStyle name="Normal 2 3 3 2 4 6" xfId="14306"/>
    <cellStyle name="Normal 2 3 3 2 4 6 2" xfId="14307"/>
    <cellStyle name="Normal 2 3 3 2 4 6 3" xfId="14308"/>
    <cellStyle name="Normal 2 3 3 2 4 7" xfId="14309"/>
    <cellStyle name="Normal 2 3 3 2 4 8" xfId="14310"/>
    <cellStyle name="Normal 2 3 3 2 5" xfId="14311"/>
    <cellStyle name="Normal 2 3 3 2 5 2" xfId="14312"/>
    <cellStyle name="Normal 2 3 3 2 5 2 2" xfId="14313"/>
    <cellStyle name="Normal 2 3 3 2 5 2 2 2" xfId="14314"/>
    <cellStyle name="Normal 2 3 3 2 5 2 2 2 2" xfId="14315"/>
    <cellStyle name="Normal 2 3 3 2 5 2 2 2 2 2" xfId="14316"/>
    <cellStyle name="Normal 2 3 3 2 5 2 2 2 2 3" xfId="14317"/>
    <cellStyle name="Normal 2 3 3 2 5 2 2 2 3" xfId="14318"/>
    <cellStyle name="Normal 2 3 3 2 5 2 2 2 4" xfId="14319"/>
    <cellStyle name="Normal 2 3 3 2 5 2 2 3" xfId="14320"/>
    <cellStyle name="Normal 2 3 3 2 5 2 2 3 2" xfId="14321"/>
    <cellStyle name="Normal 2 3 3 2 5 2 2 3 3" xfId="14322"/>
    <cellStyle name="Normal 2 3 3 2 5 2 2 4" xfId="14323"/>
    <cellStyle name="Normal 2 3 3 2 5 2 2 4 2" xfId="14324"/>
    <cellStyle name="Normal 2 3 3 2 5 2 2 4 3" xfId="14325"/>
    <cellStyle name="Normal 2 3 3 2 5 2 2 5" xfId="14326"/>
    <cellStyle name="Normal 2 3 3 2 5 2 2 6" xfId="14327"/>
    <cellStyle name="Normal 2 3 3 2 5 2 3" xfId="14328"/>
    <cellStyle name="Normal 2 3 3 2 5 2 3 2" xfId="14329"/>
    <cellStyle name="Normal 2 3 3 2 5 2 3 2 2" xfId="14330"/>
    <cellStyle name="Normal 2 3 3 2 5 2 3 2 3" xfId="14331"/>
    <cellStyle name="Normal 2 3 3 2 5 2 3 3" xfId="14332"/>
    <cellStyle name="Normal 2 3 3 2 5 2 3 4" xfId="14333"/>
    <cellStyle name="Normal 2 3 3 2 5 2 4" xfId="14334"/>
    <cellStyle name="Normal 2 3 3 2 5 2 4 2" xfId="14335"/>
    <cellStyle name="Normal 2 3 3 2 5 2 4 3" xfId="14336"/>
    <cellStyle name="Normal 2 3 3 2 5 2 5" xfId="14337"/>
    <cellStyle name="Normal 2 3 3 2 5 2 5 2" xfId="14338"/>
    <cellStyle name="Normal 2 3 3 2 5 2 5 3" xfId="14339"/>
    <cellStyle name="Normal 2 3 3 2 5 2 6" xfId="14340"/>
    <cellStyle name="Normal 2 3 3 2 5 2 7" xfId="14341"/>
    <cellStyle name="Normal 2 3 3 2 5 3" xfId="14342"/>
    <cellStyle name="Normal 2 3 3 2 5 3 2" xfId="14343"/>
    <cellStyle name="Normal 2 3 3 2 5 3 2 2" xfId="14344"/>
    <cellStyle name="Normal 2 3 3 2 5 3 2 2 2" xfId="14345"/>
    <cellStyle name="Normal 2 3 3 2 5 3 2 2 3" xfId="14346"/>
    <cellStyle name="Normal 2 3 3 2 5 3 2 3" xfId="14347"/>
    <cellStyle name="Normal 2 3 3 2 5 3 2 4" xfId="14348"/>
    <cellStyle name="Normal 2 3 3 2 5 3 3" xfId="14349"/>
    <cellStyle name="Normal 2 3 3 2 5 3 3 2" xfId="14350"/>
    <cellStyle name="Normal 2 3 3 2 5 3 3 3" xfId="14351"/>
    <cellStyle name="Normal 2 3 3 2 5 3 4" xfId="14352"/>
    <cellStyle name="Normal 2 3 3 2 5 3 4 2" xfId="14353"/>
    <cellStyle name="Normal 2 3 3 2 5 3 4 3" xfId="14354"/>
    <cellStyle name="Normal 2 3 3 2 5 3 5" xfId="14355"/>
    <cellStyle name="Normal 2 3 3 2 5 3 6" xfId="14356"/>
    <cellStyle name="Normal 2 3 3 2 5 4" xfId="14357"/>
    <cellStyle name="Normal 2 3 3 2 5 4 2" xfId="14358"/>
    <cellStyle name="Normal 2 3 3 2 5 4 2 2" xfId="14359"/>
    <cellStyle name="Normal 2 3 3 2 5 4 2 3" xfId="14360"/>
    <cellStyle name="Normal 2 3 3 2 5 4 3" xfId="14361"/>
    <cellStyle name="Normal 2 3 3 2 5 4 4" xfId="14362"/>
    <cellStyle name="Normal 2 3 3 2 5 5" xfId="14363"/>
    <cellStyle name="Normal 2 3 3 2 5 5 2" xfId="14364"/>
    <cellStyle name="Normal 2 3 3 2 5 5 3" xfId="14365"/>
    <cellStyle name="Normal 2 3 3 2 5 6" xfId="14366"/>
    <cellStyle name="Normal 2 3 3 2 5 6 2" xfId="14367"/>
    <cellStyle name="Normal 2 3 3 2 5 6 3" xfId="14368"/>
    <cellStyle name="Normal 2 3 3 2 5 7" xfId="14369"/>
    <cellStyle name="Normal 2 3 3 2 5 8" xfId="14370"/>
    <cellStyle name="Normal 2 3 3 2 6" xfId="14371"/>
    <cellStyle name="Normal 2 3 3 2 6 2" xfId="14372"/>
    <cellStyle name="Normal 2 3 3 2 6 2 2" xfId="14373"/>
    <cellStyle name="Normal 2 3 3 2 6 2 2 2" xfId="14374"/>
    <cellStyle name="Normal 2 3 3 2 6 2 2 2 2" xfId="14375"/>
    <cellStyle name="Normal 2 3 3 2 6 2 2 2 3" xfId="14376"/>
    <cellStyle name="Normal 2 3 3 2 6 2 2 3" xfId="14377"/>
    <cellStyle name="Normal 2 3 3 2 6 2 2 4" xfId="14378"/>
    <cellStyle name="Normal 2 3 3 2 6 2 3" xfId="14379"/>
    <cellStyle name="Normal 2 3 3 2 6 2 3 2" xfId="14380"/>
    <cellStyle name="Normal 2 3 3 2 6 2 3 3" xfId="14381"/>
    <cellStyle name="Normal 2 3 3 2 6 2 4" xfId="14382"/>
    <cellStyle name="Normal 2 3 3 2 6 2 4 2" xfId="14383"/>
    <cellStyle name="Normal 2 3 3 2 6 2 4 3" xfId="14384"/>
    <cellStyle name="Normal 2 3 3 2 6 2 5" xfId="14385"/>
    <cellStyle name="Normal 2 3 3 2 6 2 6" xfId="14386"/>
    <cellStyle name="Normal 2 3 3 2 6 3" xfId="14387"/>
    <cellStyle name="Normal 2 3 3 2 6 3 2" xfId="14388"/>
    <cellStyle name="Normal 2 3 3 2 6 3 2 2" xfId="14389"/>
    <cellStyle name="Normal 2 3 3 2 6 3 2 3" xfId="14390"/>
    <cellStyle name="Normal 2 3 3 2 6 3 3" xfId="14391"/>
    <cellStyle name="Normal 2 3 3 2 6 3 4" xfId="14392"/>
    <cellStyle name="Normal 2 3 3 2 6 4" xfId="14393"/>
    <cellStyle name="Normal 2 3 3 2 6 4 2" xfId="14394"/>
    <cellStyle name="Normal 2 3 3 2 6 4 3" xfId="14395"/>
    <cellStyle name="Normal 2 3 3 2 6 5" xfId="14396"/>
    <cellStyle name="Normal 2 3 3 2 6 5 2" xfId="14397"/>
    <cellStyle name="Normal 2 3 3 2 6 5 3" xfId="14398"/>
    <cellStyle name="Normal 2 3 3 2 6 6" xfId="14399"/>
    <cellStyle name="Normal 2 3 3 2 6 7" xfId="14400"/>
    <cellStyle name="Normal 2 3 3 2 7" xfId="14401"/>
    <cellStyle name="Normal 2 3 3 2 7 2" xfId="14402"/>
    <cellStyle name="Normal 2 3 3 2 7 2 2" xfId="14403"/>
    <cellStyle name="Normal 2 3 3 2 7 2 2 2" xfId="14404"/>
    <cellStyle name="Normal 2 3 3 2 7 2 2 3" xfId="14405"/>
    <cellStyle name="Normal 2 3 3 2 7 2 3" xfId="14406"/>
    <cellStyle name="Normal 2 3 3 2 7 2 4" xfId="14407"/>
    <cellStyle name="Normal 2 3 3 2 7 3" xfId="14408"/>
    <cellStyle name="Normal 2 3 3 2 7 3 2" xfId="14409"/>
    <cellStyle name="Normal 2 3 3 2 7 3 3" xfId="14410"/>
    <cellStyle name="Normal 2 3 3 2 7 4" xfId="14411"/>
    <cellStyle name="Normal 2 3 3 2 7 4 2" xfId="14412"/>
    <cellStyle name="Normal 2 3 3 2 7 4 3" xfId="14413"/>
    <cellStyle name="Normal 2 3 3 2 7 5" xfId="14414"/>
    <cellStyle name="Normal 2 3 3 2 7 6" xfId="14415"/>
    <cellStyle name="Normal 2 3 3 2 8" xfId="14416"/>
    <cellStyle name="Normal 2 3 3 2 8 2" xfId="14417"/>
    <cellStyle name="Normal 2 3 3 2 8 2 2" xfId="14418"/>
    <cellStyle name="Normal 2 3 3 2 8 2 3" xfId="14419"/>
    <cellStyle name="Normal 2 3 3 2 8 3" xfId="14420"/>
    <cellStyle name="Normal 2 3 3 2 8 4" xfId="14421"/>
    <cellStyle name="Normal 2 3 3 2 9" xfId="14422"/>
    <cellStyle name="Normal 2 3 3 2 9 2" xfId="14423"/>
    <cellStyle name="Normal 2 3 3 2 9 3" xfId="14424"/>
    <cellStyle name="Normal 2 3 3 3" xfId="14425"/>
    <cellStyle name="Normal 2 3 3 3 10" xfId="14426"/>
    <cellStyle name="Normal 2 3 3 3 11" xfId="14427"/>
    <cellStyle name="Normal 2 3 3 3 2" xfId="14428"/>
    <cellStyle name="Normal 2 3 3 3 2 2" xfId="14429"/>
    <cellStyle name="Normal 2 3 3 3 2 2 2" xfId="14430"/>
    <cellStyle name="Normal 2 3 3 3 2 2 2 2" xfId="14431"/>
    <cellStyle name="Normal 2 3 3 3 2 2 2 2 2" xfId="14432"/>
    <cellStyle name="Normal 2 3 3 3 2 2 2 2 2 2" xfId="14433"/>
    <cellStyle name="Normal 2 3 3 3 2 2 2 2 2 3" xfId="14434"/>
    <cellStyle name="Normal 2 3 3 3 2 2 2 2 3" xfId="14435"/>
    <cellStyle name="Normal 2 3 3 3 2 2 2 2 4" xfId="14436"/>
    <cellStyle name="Normal 2 3 3 3 2 2 2 3" xfId="14437"/>
    <cellStyle name="Normal 2 3 3 3 2 2 2 3 2" xfId="14438"/>
    <cellStyle name="Normal 2 3 3 3 2 2 2 3 3" xfId="14439"/>
    <cellStyle name="Normal 2 3 3 3 2 2 2 4" xfId="14440"/>
    <cellStyle name="Normal 2 3 3 3 2 2 2 4 2" xfId="14441"/>
    <cellStyle name="Normal 2 3 3 3 2 2 2 4 3" xfId="14442"/>
    <cellStyle name="Normal 2 3 3 3 2 2 2 5" xfId="14443"/>
    <cellStyle name="Normal 2 3 3 3 2 2 2 6" xfId="14444"/>
    <cellStyle name="Normal 2 3 3 3 2 2 3" xfId="14445"/>
    <cellStyle name="Normal 2 3 3 3 2 2 3 2" xfId="14446"/>
    <cellStyle name="Normal 2 3 3 3 2 2 3 2 2" xfId="14447"/>
    <cellStyle name="Normal 2 3 3 3 2 2 3 2 3" xfId="14448"/>
    <cellStyle name="Normal 2 3 3 3 2 2 3 3" xfId="14449"/>
    <cellStyle name="Normal 2 3 3 3 2 2 3 4" xfId="14450"/>
    <cellStyle name="Normal 2 3 3 3 2 2 4" xfId="14451"/>
    <cellStyle name="Normal 2 3 3 3 2 2 4 2" xfId="14452"/>
    <cellStyle name="Normal 2 3 3 3 2 2 4 3" xfId="14453"/>
    <cellStyle name="Normal 2 3 3 3 2 2 5" xfId="14454"/>
    <cellStyle name="Normal 2 3 3 3 2 2 5 2" xfId="14455"/>
    <cellStyle name="Normal 2 3 3 3 2 2 5 3" xfId="14456"/>
    <cellStyle name="Normal 2 3 3 3 2 2 6" xfId="14457"/>
    <cellStyle name="Normal 2 3 3 3 2 2 7" xfId="14458"/>
    <cellStyle name="Normal 2 3 3 3 2 3" xfId="14459"/>
    <cellStyle name="Normal 2 3 3 3 2 3 2" xfId="14460"/>
    <cellStyle name="Normal 2 3 3 3 2 3 2 2" xfId="14461"/>
    <cellStyle name="Normal 2 3 3 3 2 3 2 2 2" xfId="14462"/>
    <cellStyle name="Normal 2 3 3 3 2 3 2 2 3" xfId="14463"/>
    <cellStyle name="Normal 2 3 3 3 2 3 2 3" xfId="14464"/>
    <cellStyle name="Normal 2 3 3 3 2 3 2 4" xfId="14465"/>
    <cellStyle name="Normal 2 3 3 3 2 3 3" xfId="14466"/>
    <cellStyle name="Normal 2 3 3 3 2 3 3 2" xfId="14467"/>
    <cellStyle name="Normal 2 3 3 3 2 3 3 3" xfId="14468"/>
    <cellStyle name="Normal 2 3 3 3 2 3 4" xfId="14469"/>
    <cellStyle name="Normal 2 3 3 3 2 3 4 2" xfId="14470"/>
    <cellStyle name="Normal 2 3 3 3 2 3 4 3" xfId="14471"/>
    <cellStyle name="Normal 2 3 3 3 2 3 5" xfId="14472"/>
    <cellStyle name="Normal 2 3 3 3 2 3 6" xfId="14473"/>
    <cellStyle name="Normal 2 3 3 3 2 4" xfId="14474"/>
    <cellStyle name="Normal 2 3 3 3 2 4 2" xfId="14475"/>
    <cellStyle name="Normal 2 3 3 3 2 4 2 2" xfId="14476"/>
    <cellStyle name="Normal 2 3 3 3 2 4 2 3" xfId="14477"/>
    <cellStyle name="Normal 2 3 3 3 2 4 3" xfId="14478"/>
    <cellStyle name="Normal 2 3 3 3 2 4 4" xfId="14479"/>
    <cellStyle name="Normal 2 3 3 3 2 5" xfId="14480"/>
    <cellStyle name="Normal 2 3 3 3 2 5 2" xfId="14481"/>
    <cellStyle name="Normal 2 3 3 3 2 5 3" xfId="14482"/>
    <cellStyle name="Normal 2 3 3 3 2 6" xfId="14483"/>
    <cellStyle name="Normal 2 3 3 3 2 6 2" xfId="14484"/>
    <cellStyle name="Normal 2 3 3 3 2 6 3" xfId="14485"/>
    <cellStyle name="Normal 2 3 3 3 2 7" xfId="14486"/>
    <cellStyle name="Normal 2 3 3 3 2 8" xfId="14487"/>
    <cellStyle name="Normal 2 3 3 3 3" xfId="14488"/>
    <cellStyle name="Normal 2 3 3 3 3 2" xfId="14489"/>
    <cellStyle name="Normal 2 3 3 3 3 2 2" xfId="14490"/>
    <cellStyle name="Normal 2 3 3 3 3 2 2 2" xfId="14491"/>
    <cellStyle name="Normal 2 3 3 3 3 2 2 2 2" xfId="14492"/>
    <cellStyle name="Normal 2 3 3 3 3 2 2 2 2 2" xfId="14493"/>
    <cellStyle name="Normal 2 3 3 3 3 2 2 2 2 3" xfId="14494"/>
    <cellStyle name="Normal 2 3 3 3 3 2 2 2 3" xfId="14495"/>
    <cellStyle name="Normal 2 3 3 3 3 2 2 2 4" xfId="14496"/>
    <cellStyle name="Normal 2 3 3 3 3 2 2 3" xfId="14497"/>
    <cellStyle name="Normal 2 3 3 3 3 2 2 3 2" xfId="14498"/>
    <cellStyle name="Normal 2 3 3 3 3 2 2 3 3" xfId="14499"/>
    <cellStyle name="Normal 2 3 3 3 3 2 2 4" xfId="14500"/>
    <cellStyle name="Normal 2 3 3 3 3 2 2 4 2" xfId="14501"/>
    <cellStyle name="Normal 2 3 3 3 3 2 2 4 3" xfId="14502"/>
    <cellStyle name="Normal 2 3 3 3 3 2 2 5" xfId="14503"/>
    <cellStyle name="Normal 2 3 3 3 3 2 2 6" xfId="14504"/>
    <cellStyle name="Normal 2 3 3 3 3 2 3" xfId="14505"/>
    <cellStyle name="Normal 2 3 3 3 3 2 3 2" xfId="14506"/>
    <cellStyle name="Normal 2 3 3 3 3 2 3 2 2" xfId="14507"/>
    <cellStyle name="Normal 2 3 3 3 3 2 3 2 3" xfId="14508"/>
    <cellStyle name="Normal 2 3 3 3 3 2 3 3" xfId="14509"/>
    <cellStyle name="Normal 2 3 3 3 3 2 3 4" xfId="14510"/>
    <cellStyle name="Normal 2 3 3 3 3 2 4" xfId="14511"/>
    <cellStyle name="Normal 2 3 3 3 3 2 4 2" xfId="14512"/>
    <cellStyle name="Normal 2 3 3 3 3 2 4 3" xfId="14513"/>
    <cellStyle name="Normal 2 3 3 3 3 2 5" xfId="14514"/>
    <cellStyle name="Normal 2 3 3 3 3 2 5 2" xfId="14515"/>
    <cellStyle name="Normal 2 3 3 3 3 2 5 3" xfId="14516"/>
    <cellStyle name="Normal 2 3 3 3 3 2 6" xfId="14517"/>
    <cellStyle name="Normal 2 3 3 3 3 2 7" xfId="14518"/>
    <cellStyle name="Normal 2 3 3 3 3 3" xfId="14519"/>
    <cellStyle name="Normal 2 3 3 3 3 3 2" xfId="14520"/>
    <cellStyle name="Normal 2 3 3 3 3 3 2 2" xfId="14521"/>
    <cellStyle name="Normal 2 3 3 3 3 3 2 2 2" xfId="14522"/>
    <cellStyle name="Normal 2 3 3 3 3 3 2 2 3" xfId="14523"/>
    <cellStyle name="Normal 2 3 3 3 3 3 2 3" xfId="14524"/>
    <cellStyle name="Normal 2 3 3 3 3 3 2 4" xfId="14525"/>
    <cellStyle name="Normal 2 3 3 3 3 3 3" xfId="14526"/>
    <cellStyle name="Normal 2 3 3 3 3 3 3 2" xfId="14527"/>
    <cellStyle name="Normal 2 3 3 3 3 3 3 3" xfId="14528"/>
    <cellStyle name="Normal 2 3 3 3 3 3 4" xfId="14529"/>
    <cellStyle name="Normal 2 3 3 3 3 3 4 2" xfId="14530"/>
    <cellStyle name="Normal 2 3 3 3 3 3 4 3" xfId="14531"/>
    <cellStyle name="Normal 2 3 3 3 3 3 5" xfId="14532"/>
    <cellStyle name="Normal 2 3 3 3 3 3 6" xfId="14533"/>
    <cellStyle name="Normal 2 3 3 3 3 4" xfId="14534"/>
    <cellStyle name="Normal 2 3 3 3 3 4 2" xfId="14535"/>
    <cellStyle name="Normal 2 3 3 3 3 4 2 2" xfId="14536"/>
    <cellStyle name="Normal 2 3 3 3 3 4 2 3" xfId="14537"/>
    <cellStyle name="Normal 2 3 3 3 3 4 3" xfId="14538"/>
    <cellStyle name="Normal 2 3 3 3 3 4 4" xfId="14539"/>
    <cellStyle name="Normal 2 3 3 3 3 5" xfId="14540"/>
    <cellStyle name="Normal 2 3 3 3 3 5 2" xfId="14541"/>
    <cellStyle name="Normal 2 3 3 3 3 5 3" xfId="14542"/>
    <cellStyle name="Normal 2 3 3 3 3 6" xfId="14543"/>
    <cellStyle name="Normal 2 3 3 3 3 6 2" xfId="14544"/>
    <cellStyle name="Normal 2 3 3 3 3 6 3" xfId="14545"/>
    <cellStyle name="Normal 2 3 3 3 3 7" xfId="14546"/>
    <cellStyle name="Normal 2 3 3 3 3 8" xfId="14547"/>
    <cellStyle name="Normal 2 3 3 3 4" xfId="14548"/>
    <cellStyle name="Normal 2 3 3 3 4 2" xfId="14549"/>
    <cellStyle name="Normal 2 3 3 3 4 2 2" xfId="14550"/>
    <cellStyle name="Normal 2 3 3 3 4 2 2 2" xfId="14551"/>
    <cellStyle name="Normal 2 3 3 3 4 2 2 2 2" xfId="14552"/>
    <cellStyle name="Normal 2 3 3 3 4 2 2 2 2 2" xfId="14553"/>
    <cellStyle name="Normal 2 3 3 3 4 2 2 2 2 3" xfId="14554"/>
    <cellStyle name="Normal 2 3 3 3 4 2 2 2 3" xfId="14555"/>
    <cellStyle name="Normal 2 3 3 3 4 2 2 2 4" xfId="14556"/>
    <cellStyle name="Normal 2 3 3 3 4 2 2 3" xfId="14557"/>
    <cellStyle name="Normal 2 3 3 3 4 2 2 3 2" xfId="14558"/>
    <cellStyle name="Normal 2 3 3 3 4 2 2 3 3" xfId="14559"/>
    <cellStyle name="Normal 2 3 3 3 4 2 2 4" xfId="14560"/>
    <cellStyle name="Normal 2 3 3 3 4 2 2 4 2" xfId="14561"/>
    <cellStyle name="Normal 2 3 3 3 4 2 2 4 3" xfId="14562"/>
    <cellStyle name="Normal 2 3 3 3 4 2 2 5" xfId="14563"/>
    <cellStyle name="Normal 2 3 3 3 4 2 2 6" xfId="14564"/>
    <cellStyle name="Normal 2 3 3 3 4 2 3" xfId="14565"/>
    <cellStyle name="Normal 2 3 3 3 4 2 3 2" xfId="14566"/>
    <cellStyle name="Normal 2 3 3 3 4 2 3 2 2" xfId="14567"/>
    <cellStyle name="Normal 2 3 3 3 4 2 3 2 3" xfId="14568"/>
    <cellStyle name="Normal 2 3 3 3 4 2 3 3" xfId="14569"/>
    <cellStyle name="Normal 2 3 3 3 4 2 3 4" xfId="14570"/>
    <cellStyle name="Normal 2 3 3 3 4 2 4" xfId="14571"/>
    <cellStyle name="Normal 2 3 3 3 4 2 4 2" xfId="14572"/>
    <cellStyle name="Normal 2 3 3 3 4 2 4 3" xfId="14573"/>
    <cellStyle name="Normal 2 3 3 3 4 2 5" xfId="14574"/>
    <cellStyle name="Normal 2 3 3 3 4 2 5 2" xfId="14575"/>
    <cellStyle name="Normal 2 3 3 3 4 2 5 3" xfId="14576"/>
    <cellStyle name="Normal 2 3 3 3 4 2 6" xfId="14577"/>
    <cellStyle name="Normal 2 3 3 3 4 2 7" xfId="14578"/>
    <cellStyle name="Normal 2 3 3 3 4 3" xfId="14579"/>
    <cellStyle name="Normal 2 3 3 3 4 3 2" xfId="14580"/>
    <cellStyle name="Normal 2 3 3 3 4 3 2 2" xfId="14581"/>
    <cellStyle name="Normal 2 3 3 3 4 3 2 2 2" xfId="14582"/>
    <cellStyle name="Normal 2 3 3 3 4 3 2 2 3" xfId="14583"/>
    <cellStyle name="Normal 2 3 3 3 4 3 2 3" xfId="14584"/>
    <cellStyle name="Normal 2 3 3 3 4 3 2 4" xfId="14585"/>
    <cellStyle name="Normal 2 3 3 3 4 3 3" xfId="14586"/>
    <cellStyle name="Normal 2 3 3 3 4 3 3 2" xfId="14587"/>
    <cellStyle name="Normal 2 3 3 3 4 3 3 3" xfId="14588"/>
    <cellStyle name="Normal 2 3 3 3 4 3 4" xfId="14589"/>
    <cellStyle name="Normal 2 3 3 3 4 3 4 2" xfId="14590"/>
    <cellStyle name="Normal 2 3 3 3 4 3 4 3" xfId="14591"/>
    <cellStyle name="Normal 2 3 3 3 4 3 5" xfId="14592"/>
    <cellStyle name="Normal 2 3 3 3 4 3 6" xfId="14593"/>
    <cellStyle name="Normal 2 3 3 3 4 4" xfId="14594"/>
    <cellStyle name="Normal 2 3 3 3 4 4 2" xfId="14595"/>
    <cellStyle name="Normal 2 3 3 3 4 4 2 2" xfId="14596"/>
    <cellStyle name="Normal 2 3 3 3 4 4 2 3" xfId="14597"/>
    <cellStyle name="Normal 2 3 3 3 4 4 3" xfId="14598"/>
    <cellStyle name="Normal 2 3 3 3 4 4 4" xfId="14599"/>
    <cellStyle name="Normal 2 3 3 3 4 5" xfId="14600"/>
    <cellStyle name="Normal 2 3 3 3 4 5 2" xfId="14601"/>
    <cellStyle name="Normal 2 3 3 3 4 5 3" xfId="14602"/>
    <cellStyle name="Normal 2 3 3 3 4 6" xfId="14603"/>
    <cellStyle name="Normal 2 3 3 3 4 6 2" xfId="14604"/>
    <cellStyle name="Normal 2 3 3 3 4 6 3" xfId="14605"/>
    <cellStyle name="Normal 2 3 3 3 4 7" xfId="14606"/>
    <cellStyle name="Normal 2 3 3 3 4 8" xfId="14607"/>
    <cellStyle name="Normal 2 3 3 3 5" xfId="14608"/>
    <cellStyle name="Normal 2 3 3 3 5 2" xfId="14609"/>
    <cellStyle name="Normal 2 3 3 3 5 2 2" xfId="14610"/>
    <cellStyle name="Normal 2 3 3 3 5 2 2 2" xfId="14611"/>
    <cellStyle name="Normal 2 3 3 3 5 2 2 2 2" xfId="14612"/>
    <cellStyle name="Normal 2 3 3 3 5 2 2 2 3" xfId="14613"/>
    <cellStyle name="Normal 2 3 3 3 5 2 2 3" xfId="14614"/>
    <cellStyle name="Normal 2 3 3 3 5 2 2 4" xfId="14615"/>
    <cellStyle name="Normal 2 3 3 3 5 2 3" xfId="14616"/>
    <cellStyle name="Normal 2 3 3 3 5 2 3 2" xfId="14617"/>
    <cellStyle name="Normal 2 3 3 3 5 2 3 3" xfId="14618"/>
    <cellStyle name="Normal 2 3 3 3 5 2 4" xfId="14619"/>
    <cellStyle name="Normal 2 3 3 3 5 2 4 2" xfId="14620"/>
    <cellStyle name="Normal 2 3 3 3 5 2 4 3" xfId="14621"/>
    <cellStyle name="Normal 2 3 3 3 5 2 5" xfId="14622"/>
    <cellStyle name="Normal 2 3 3 3 5 2 6" xfId="14623"/>
    <cellStyle name="Normal 2 3 3 3 5 3" xfId="14624"/>
    <cellStyle name="Normal 2 3 3 3 5 3 2" xfId="14625"/>
    <cellStyle name="Normal 2 3 3 3 5 3 2 2" xfId="14626"/>
    <cellStyle name="Normal 2 3 3 3 5 3 2 3" xfId="14627"/>
    <cellStyle name="Normal 2 3 3 3 5 3 3" xfId="14628"/>
    <cellStyle name="Normal 2 3 3 3 5 3 4" xfId="14629"/>
    <cellStyle name="Normal 2 3 3 3 5 4" xfId="14630"/>
    <cellStyle name="Normal 2 3 3 3 5 4 2" xfId="14631"/>
    <cellStyle name="Normal 2 3 3 3 5 4 3" xfId="14632"/>
    <cellStyle name="Normal 2 3 3 3 5 5" xfId="14633"/>
    <cellStyle name="Normal 2 3 3 3 5 5 2" xfId="14634"/>
    <cellStyle name="Normal 2 3 3 3 5 5 3" xfId="14635"/>
    <cellStyle name="Normal 2 3 3 3 5 6" xfId="14636"/>
    <cellStyle name="Normal 2 3 3 3 5 7" xfId="14637"/>
    <cellStyle name="Normal 2 3 3 3 6" xfId="14638"/>
    <cellStyle name="Normal 2 3 3 3 6 2" xfId="14639"/>
    <cellStyle name="Normal 2 3 3 3 6 2 2" xfId="14640"/>
    <cellStyle name="Normal 2 3 3 3 6 2 2 2" xfId="14641"/>
    <cellStyle name="Normal 2 3 3 3 6 2 2 3" xfId="14642"/>
    <cellStyle name="Normal 2 3 3 3 6 2 3" xfId="14643"/>
    <cellStyle name="Normal 2 3 3 3 6 2 4" xfId="14644"/>
    <cellStyle name="Normal 2 3 3 3 6 3" xfId="14645"/>
    <cellStyle name="Normal 2 3 3 3 6 3 2" xfId="14646"/>
    <cellStyle name="Normal 2 3 3 3 6 3 3" xfId="14647"/>
    <cellStyle name="Normal 2 3 3 3 6 4" xfId="14648"/>
    <cellStyle name="Normal 2 3 3 3 6 4 2" xfId="14649"/>
    <cellStyle name="Normal 2 3 3 3 6 4 3" xfId="14650"/>
    <cellStyle name="Normal 2 3 3 3 6 5" xfId="14651"/>
    <cellStyle name="Normal 2 3 3 3 6 6" xfId="14652"/>
    <cellStyle name="Normal 2 3 3 3 7" xfId="14653"/>
    <cellStyle name="Normal 2 3 3 3 7 2" xfId="14654"/>
    <cellStyle name="Normal 2 3 3 3 7 2 2" xfId="14655"/>
    <cellStyle name="Normal 2 3 3 3 7 2 3" xfId="14656"/>
    <cellStyle name="Normal 2 3 3 3 7 3" xfId="14657"/>
    <cellStyle name="Normal 2 3 3 3 7 4" xfId="14658"/>
    <cellStyle name="Normal 2 3 3 3 8" xfId="14659"/>
    <cellStyle name="Normal 2 3 3 3 8 2" xfId="14660"/>
    <cellStyle name="Normal 2 3 3 3 8 3" xfId="14661"/>
    <cellStyle name="Normal 2 3 3 3 9" xfId="14662"/>
    <cellStyle name="Normal 2 3 3 3 9 2" xfId="14663"/>
    <cellStyle name="Normal 2 3 3 3 9 3" xfId="14664"/>
    <cellStyle name="Normal 2 3 3 4" xfId="14665"/>
    <cellStyle name="Normal 2 3 3 4 2" xfId="14666"/>
    <cellStyle name="Normal 2 3 3 4 2 2" xfId="14667"/>
    <cellStyle name="Normal 2 3 3 4 2 2 2" xfId="14668"/>
    <cellStyle name="Normal 2 3 3 4 2 2 2 2" xfId="14669"/>
    <cellStyle name="Normal 2 3 3 4 2 2 2 2 2" xfId="14670"/>
    <cellStyle name="Normal 2 3 3 4 2 2 2 2 3" xfId="14671"/>
    <cellStyle name="Normal 2 3 3 4 2 2 2 3" xfId="14672"/>
    <cellStyle name="Normal 2 3 3 4 2 2 2 4" xfId="14673"/>
    <cellStyle name="Normal 2 3 3 4 2 2 3" xfId="14674"/>
    <cellStyle name="Normal 2 3 3 4 2 2 3 2" xfId="14675"/>
    <cellStyle name="Normal 2 3 3 4 2 2 3 3" xfId="14676"/>
    <cellStyle name="Normal 2 3 3 4 2 2 4" xfId="14677"/>
    <cellStyle name="Normal 2 3 3 4 2 2 4 2" xfId="14678"/>
    <cellStyle name="Normal 2 3 3 4 2 2 4 3" xfId="14679"/>
    <cellStyle name="Normal 2 3 3 4 2 2 5" xfId="14680"/>
    <cellStyle name="Normal 2 3 3 4 2 2 6" xfId="14681"/>
    <cellStyle name="Normal 2 3 3 4 2 3" xfId="14682"/>
    <cellStyle name="Normal 2 3 3 4 2 3 2" xfId="14683"/>
    <cellStyle name="Normal 2 3 3 4 2 3 2 2" xfId="14684"/>
    <cellStyle name="Normal 2 3 3 4 2 3 2 3" xfId="14685"/>
    <cellStyle name="Normal 2 3 3 4 2 3 3" xfId="14686"/>
    <cellStyle name="Normal 2 3 3 4 2 3 4" xfId="14687"/>
    <cellStyle name="Normal 2 3 3 4 2 4" xfId="14688"/>
    <cellStyle name="Normal 2 3 3 4 2 4 2" xfId="14689"/>
    <cellStyle name="Normal 2 3 3 4 2 4 3" xfId="14690"/>
    <cellStyle name="Normal 2 3 3 4 2 5" xfId="14691"/>
    <cellStyle name="Normal 2 3 3 4 2 5 2" xfId="14692"/>
    <cellStyle name="Normal 2 3 3 4 2 5 3" xfId="14693"/>
    <cellStyle name="Normal 2 3 3 4 2 6" xfId="14694"/>
    <cellStyle name="Normal 2 3 3 4 2 7" xfId="14695"/>
    <cellStyle name="Normal 2 3 3 4 3" xfId="14696"/>
    <cellStyle name="Normal 2 3 3 4 3 2" xfId="14697"/>
    <cellStyle name="Normal 2 3 3 4 3 2 2" xfId="14698"/>
    <cellStyle name="Normal 2 3 3 4 3 2 2 2" xfId="14699"/>
    <cellStyle name="Normal 2 3 3 4 3 2 2 3" xfId="14700"/>
    <cellStyle name="Normal 2 3 3 4 3 2 3" xfId="14701"/>
    <cellStyle name="Normal 2 3 3 4 3 2 4" xfId="14702"/>
    <cellStyle name="Normal 2 3 3 4 3 3" xfId="14703"/>
    <cellStyle name="Normal 2 3 3 4 3 3 2" xfId="14704"/>
    <cellStyle name="Normal 2 3 3 4 3 3 3" xfId="14705"/>
    <cellStyle name="Normal 2 3 3 4 3 4" xfId="14706"/>
    <cellStyle name="Normal 2 3 3 4 3 4 2" xfId="14707"/>
    <cellStyle name="Normal 2 3 3 4 3 4 3" xfId="14708"/>
    <cellStyle name="Normal 2 3 3 4 3 5" xfId="14709"/>
    <cellStyle name="Normal 2 3 3 4 3 6" xfId="14710"/>
    <cellStyle name="Normal 2 3 3 4 4" xfId="14711"/>
    <cellStyle name="Normal 2 3 3 4 4 2" xfId="14712"/>
    <cellStyle name="Normal 2 3 3 4 4 2 2" xfId="14713"/>
    <cellStyle name="Normal 2 3 3 4 4 2 3" xfId="14714"/>
    <cellStyle name="Normal 2 3 3 4 4 3" xfId="14715"/>
    <cellStyle name="Normal 2 3 3 4 4 4" xfId="14716"/>
    <cellStyle name="Normal 2 3 3 4 5" xfId="14717"/>
    <cellStyle name="Normal 2 3 3 4 5 2" xfId="14718"/>
    <cellStyle name="Normal 2 3 3 4 5 3" xfId="14719"/>
    <cellStyle name="Normal 2 3 3 4 6" xfId="14720"/>
    <cellStyle name="Normal 2 3 3 4 6 2" xfId="14721"/>
    <cellStyle name="Normal 2 3 3 4 6 3" xfId="14722"/>
    <cellStyle name="Normal 2 3 3 4 7" xfId="14723"/>
    <cellStyle name="Normal 2 3 3 4 8" xfId="14724"/>
    <cellStyle name="Normal 2 3 3 5" xfId="14725"/>
    <cellStyle name="Normal 2 3 3 5 2" xfId="14726"/>
    <cellStyle name="Normal 2 3 3 5 2 2" xfId="14727"/>
    <cellStyle name="Normal 2 3 3 5 2 2 2" xfId="14728"/>
    <cellStyle name="Normal 2 3 3 5 2 2 2 2" xfId="14729"/>
    <cellStyle name="Normal 2 3 3 5 2 2 2 2 2" xfId="14730"/>
    <cellStyle name="Normal 2 3 3 5 2 2 2 2 3" xfId="14731"/>
    <cellStyle name="Normal 2 3 3 5 2 2 2 3" xfId="14732"/>
    <cellStyle name="Normal 2 3 3 5 2 2 2 4" xfId="14733"/>
    <cellStyle name="Normal 2 3 3 5 2 2 3" xfId="14734"/>
    <cellStyle name="Normal 2 3 3 5 2 2 3 2" xfId="14735"/>
    <cellStyle name="Normal 2 3 3 5 2 2 3 3" xfId="14736"/>
    <cellStyle name="Normal 2 3 3 5 2 2 4" xfId="14737"/>
    <cellStyle name="Normal 2 3 3 5 2 2 4 2" xfId="14738"/>
    <cellStyle name="Normal 2 3 3 5 2 2 4 3" xfId="14739"/>
    <cellStyle name="Normal 2 3 3 5 2 2 5" xfId="14740"/>
    <cellStyle name="Normal 2 3 3 5 2 2 6" xfId="14741"/>
    <cellStyle name="Normal 2 3 3 5 2 3" xfId="14742"/>
    <cellStyle name="Normal 2 3 3 5 2 3 2" xfId="14743"/>
    <cellStyle name="Normal 2 3 3 5 2 3 2 2" xfId="14744"/>
    <cellStyle name="Normal 2 3 3 5 2 3 2 3" xfId="14745"/>
    <cellStyle name="Normal 2 3 3 5 2 3 3" xfId="14746"/>
    <cellStyle name="Normal 2 3 3 5 2 3 4" xfId="14747"/>
    <cellStyle name="Normal 2 3 3 5 2 4" xfId="14748"/>
    <cellStyle name="Normal 2 3 3 5 2 4 2" xfId="14749"/>
    <cellStyle name="Normal 2 3 3 5 2 4 3" xfId="14750"/>
    <cellStyle name="Normal 2 3 3 5 2 5" xfId="14751"/>
    <cellStyle name="Normal 2 3 3 5 2 5 2" xfId="14752"/>
    <cellStyle name="Normal 2 3 3 5 2 5 3" xfId="14753"/>
    <cellStyle name="Normal 2 3 3 5 2 6" xfId="14754"/>
    <cellStyle name="Normal 2 3 3 5 2 7" xfId="14755"/>
    <cellStyle name="Normal 2 3 3 5 3" xfId="14756"/>
    <cellStyle name="Normal 2 3 3 5 3 2" xfId="14757"/>
    <cellStyle name="Normal 2 3 3 5 3 2 2" xfId="14758"/>
    <cellStyle name="Normal 2 3 3 5 3 2 2 2" xfId="14759"/>
    <cellStyle name="Normal 2 3 3 5 3 2 2 3" xfId="14760"/>
    <cellStyle name="Normal 2 3 3 5 3 2 3" xfId="14761"/>
    <cellStyle name="Normal 2 3 3 5 3 2 4" xfId="14762"/>
    <cellStyle name="Normal 2 3 3 5 3 3" xfId="14763"/>
    <cellStyle name="Normal 2 3 3 5 3 3 2" xfId="14764"/>
    <cellStyle name="Normal 2 3 3 5 3 3 3" xfId="14765"/>
    <cellStyle name="Normal 2 3 3 5 3 4" xfId="14766"/>
    <cellStyle name="Normal 2 3 3 5 3 4 2" xfId="14767"/>
    <cellStyle name="Normal 2 3 3 5 3 4 3" xfId="14768"/>
    <cellStyle name="Normal 2 3 3 5 3 5" xfId="14769"/>
    <cellStyle name="Normal 2 3 3 5 3 6" xfId="14770"/>
    <cellStyle name="Normal 2 3 3 5 4" xfId="14771"/>
    <cellStyle name="Normal 2 3 3 5 4 2" xfId="14772"/>
    <cellStyle name="Normal 2 3 3 5 4 2 2" xfId="14773"/>
    <cellStyle name="Normal 2 3 3 5 4 2 3" xfId="14774"/>
    <cellStyle name="Normal 2 3 3 5 4 3" xfId="14775"/>
    <cellStyle name="Normal 2 3 3 5 4 4" xfId="14776"/>
    <cellStyle name="Normal 2 3 3 5 5" xfId="14777"/>
    <cellStyle name="Normal 2 3 3 5 5 2" xfId="14778"/>
    <cellStyle name="Normal 2 3 3 5 5 3" xfId="14779"/>
    <cellStyle name="Normal 2 3 3 5 6" xfId="14780"/>
    <cellStyle name="Normal 2 3 3 5 6 2" xfId="14781"/>
    <cellStyle name="Normal 2 3 3 5 6 3" xfId="14782"/>
    <cellStyle name="Normal 2 3 3 5 7" xfId="14783"/>
    <cellStyle name="Normal 2 3 3 5 8" xfId="14784"/>
    <cellStyle name="Normal 2 3 3 6" xfId="14785"/>
    <cellStyle name="Normal 2 3 3 6 2" xfId="14786"/>
    <cellStyle name="Normal 2 3 3 6 2 2" xfId="14787"/>
    <cellStyle name="Normal 2 3 3 6 2 2 2" xfId="14788"/>
    <cellStyle name="Normal 2 3 3 6 2 2 2 2" xfId="14789"/>
    <cellStyle name="Normal 2 3 3 6 2 2 2 2 2" xfId="14790"/>
    <cellStyle name="Normal 2 3 3 6 2 2 2 2 3" xfId="14791"/>
    <cellStyle name="Normal 2 3 3 6 2 2 2 3" xfId="14792"/>
    <cellStyle name="Normal 2 3 3 6 2 2 2 4" xfId="14793"/>
    <cellStyle name="Normal 2 3 3 6 2 2 3" xfId="14794"/>
    <cellStyle name="Normal 2 3 3 6 2 2 3 2" xfId="14795"/>
    <cellStyle name="Normal 2 3 3 6 2 2 3 3" xfId="14796"/>
    <cellStyle name="Normal 2 3 3 6 2 2 4" xfId="14797"/>
    <cellStyle name="Normal 2 3 3 6 2 2 4 2" xfId="14798"/>
    <cellStyle name="Normal 2 3 3 6 2 2 4 3" xfId="14799"/>
    <cellStyle name="Normal 2 3 3 6 2 2 5" xfId="14800"/>
    <cellStyle name="Normal 2 3 3 6 2 2 6" xfId="14801"/>
    <cellStyle name="Normal 2 3 3 6 2 3" xfId="14802"/>
    <cellStyle name="Normal 2 3 3 6 2 3 2" xfId="14803"/>
    <cellStyle name="Normal 2 3 3 6 2 3 2 2" xfId="14804"/>
    <cellStyle name="Normal 2 3 3 6 2 3 2 3" xfId="14805"/>
    <cellStyle name="Normal 2 3 3 6 2 3 3" xfId="14806"/>
    <cellStyle name="Normal 2 3 3 6 2 3 4" xfId="14807"/>
    <cellStyle name="Normal 2 3 3 6 2 4" xfId="14808"/>
    <cellStyle name="Normal 2 3 3 6 2 4 2" xfId="14809"/>
    <cellStyle name="Normal 2 3 3 6 2 4 3" xfId="14810"/>
    <cellStyle name="Normal 2 3 3 6 2 5" xfId="14811"/>
    <cellStyle name="Normal 2 3 3 6 2 5 2" xfId="14812"/>
    <cellStyle name="Normal 2 3 3 6 2 5 3" xfId="14813"/>
    <cellStyle name="Normal 2 3 3 6 2 6" xfId="14814"/>
    <cellStyle name="Normal 2 3 3 6 2 7" xfId="14815"/>
    <cellStyle name="Normal 2 3 3 6 3" xfId="14816"/>
    <cellStyle name="Normal 2 3 3 6 3 2" xfId="14817"/>
    <cellStyle name="Normal 2 3 3 6 3 2 2" xfId="14818"/>
    <cellStyle name="Normal 2 3 3 6 3 2 2 2" xfId="14819"/>
    <cellStyle name="Normal 2 3 3 6 3 2 2 3" xfId="14820"/>
    <cellStyle name="Normal 2 3 3 6 3 2 3" xfId="14821"/>
    <cellStyle name="Normal 2 3 3 6 3 2 4" xfId="14822"/>
    <cellStyle name="Normal 2 3 3 6 3 3" xfId="14823"/>
    <cellStyle name="Normal 2 3 3 6 3 3 2" xfId="14824"/>
    <cellStyle name="Normal 2 3 3 6 3 3 3" xfId="14825"/>
    <cellStyle name="Normal 2 3 3 6 3 4" xfId="14826"/>
    <cellStyle name="Normal 2 3 3 6 3 4 2" xfId="14827"/>
    <cellStyle name="Normal 2 3 3 6 3 4 3" xfId="14828"/>
    <cellStyle name="Normal 2 3 3 6 3 5" xfId="14829"/>
    <cellStyle name="Normal 2 3 3 6 3 6" xfId="14830"/>
    <cellStyle name="Normal 2 3 3 6 4" xfId="14831"/>
    <cellStyle name="Normal 2 3 3 6 4 2" xfId="14832"/>
    <cellStyle name="Normal 2 3 3 6 4 2 2" xfId="14833"/>
    <cellStyle name="Normal 2 3 3 6 4 2 3" xfId="14834"/>
    <cellStyle name="Normal 2 3 3 6 4 3" xfId="14835"/>
    <cellStyle name="Normal 2 3 3 6 4 4" xfId="14836"/>
    <cellStyle name="Normal 2 3 3 6 5" xfId="14837"/>
    <cellStyle name="Normal 2 3 3 6 5 2" xfId="14838"/>
    <cellStyle name="Normal 2 3 3 6 5 3" xfId="14839"/>
    <cellStyle name="Normal 2 3 3 6 6" xfId="14840"/>
    <cellStyle name="Normal 2 3 3 6 6 2" xfId="14841"/>
    <cellStyle name="Normal 2 3 3 6 6 3" xfId="14842"/>
    <cellStyle name="Normal 2 3 3 6 7" xfId="14843"/>
    <cellStyle name="Normal 2 3 3 6 8" xfId="14844"/>
    <cellStyle name="Normal 2 3 3 7" xfId="14845"/>
    <cellStyle name="Normal 2 3 3 7 2" xfId="14846"/>
    <cellStyle name="Normal 2 3 3 7 2 2" xfId="14847"/>
    <cellStyle name="Normal 2 3 3 7 2 2 2" xfId="14848"/>
    <cellStyle name="Normal 2 3 3 7 2 2 2 2" xfId="14849"/>
    <cellStyle name="Normal 2 3 3 7 2 2 2 3" xfId="14850"/>
    <cellStyle name="Normal 2 3 3 7 2 2 3" xfId="14851"/>
    <cellStyle name="Normal 2 3 3 7 2 2 4" xfId="14852"/>
    <cellStyle name="Normal 2 3 3 7 2 3" xfId="14853"/>
    <cellStyle name="Normal 2 3 3 7 2 3 2" xfId="14854"/>
    <cellStyle name="Normal 2 3 3 7 2 3 3" xfId="14855"/>
    <cellStyle name="Normal 2 3 3 7 2 4" xfId="14856"/>
    <cellStyle name="Normal 2 3 3 7 2 4 2" xfId="14857"/>
    <cellStyle name="Normal 2 3 3 7 2 4 3" xfId="14858"/>
    <cellStyle name="Normal 2 3 3 7 2 5" xfId="14859"/>
    <cellStyle name="Normal 2 3 3 7 2 6" xfId="14860"/>
    <cellStyle name="Normal 2 3 3 7 3" xfId="14861"/>
    <cellStyle name="Normal 2 3 3 7 3 2" xfId="14862"/>
    <cellStyle name="Normal 2 3 3 7 3 2 2" xfId="14863"/>
    <cellStyle name="Normal 2 3 3 7 3 2 3" xfId="14864"/>
    <cellStyle name="Normal 2 3 3 7 3 3" xfId="14865"/>
    <cellStyle name="Normal 2 3 3 7 3 4" xfId="14866"/>
    <cellStyle name="Normal 2 3 3 7 4" xfId="14867"/>
    <cellStyle name="Normal 2 3 3 7 4 2" xfId="14868"/>
    <cellStyle name="Normal 2 3 3 7 4 3" xfId="14869"/>
    <cellStyle name="Normal 2 3 3 7 5" xfId="14870"/>
    <cellStyle name="Normal 2 3 3 7 5 2" xfId="14871"/>
    <cellStyle name="Normal 2 3 3 7 5 3" xfId="14872"/>
    <cellStyle name="Normal 2 3 3 7 6" xfId="14873"/>
    <cellStyle name="Normal 2 3 3 7 7" xfId="14874"/>
    <cellStyle name="Normal 2 3 3 8" xfId="14875"/>
    <cellStyle name="Normal 2 3 3 8 2" xfId="14876"/>
    <cellStyle name="Normal 2 3 3 8 2 2" xfId="14877"/>
    <cellStyle name="Normal 2 3 3 8 2 2 2" xfId="14878"/>
    <cellStyle name="Normal 2 3 3 8 2 2 3" xfId="14879"/>
    <cellStyle name="Normal 2 3 3 8 2 3" xfId="14880"/>
    <cellStyle name="Normal 2 3 3 8 2 4" xfId="14881"/>
    <cellStyle name="Normal 2 3 3 8 3" xfId="14882"/>
    <cellStyle name="Normal 2 3 3 8 3 2" xfId="14883"/>
    <cellStyle name="Normal 2 3 3 8 3 3" xfId="14884"/>
    <cellStyle name="Normal 2 3 3 8 4" xfId="14885"/>
    <cellStyle name="Normal 2 3 3 8 4 2" xfId="14886"/>
    <cellStyle name="Normal 2 3 3 8 4 3" xfId="14887"/>
    <cellStyle name="Normal 2 3 3 8 5" xfId="14888"/>
    <cellStyle name="Normal 2 3 3 8 6" xfId="14889"/>
    <cellStyle name="Normal 2 3 3 9" xfId="14890"/>
    <cellStyle name="Normal 2 3 3 9 2" xfId="14891"/>
    <cellStyle name="Normal 2 3 3 9 2 2" xfId="14892"/>
    <cellStyle name="Normal 2 3 3 9 2 3" xfId="14893"/>
    <cellStyle name="Normal 2 3 3 9 3" xfId="14894"/>
    <cellStyle name="Normal 2 3 3 9 4" xfId="14895"/>
    <cellStyle name="Normal 2 3 4" xfId="299"/>
    <cellStyle name="Normal 2 3 4 10" xfId="14896"/>
    <cellStyle name="Normal 2 3 4 10 2" xfId="14897"/>
    <cellStyle name="Normal 2 3 4 10 3" xfId="14898"/>
    <cellStyle name="Normal 2 3 4 11" xfId="14899"/>
    <cellStyle name="Normal 2 3 4 11 2" xfId="14900"/>
    <cellStyle name="Normal 2 3 4 12" xfId="14901"/>
    <cellStyle name="Normal 2 3 4 2" xfId="14902"/>
    <cellStyle name="Normal 2 3 4 2 10" xfId="14903"/>
    <cellStyle name="Normal 2 3 4 2 11" xfId="14904"/>
    <cellStyle name="Normal 2 3 4 2 2" xfId="14905"/>
    <cellStyle name="Normal 2 3 4 2 2 2" xfId="14906"/>
    <cellStyle name="Normal 2 3 4 2 2 2 2" xfId="14907"/>
    <cellStyle name="Normal 2 3 4 2 2 2 2 2" xfId="14908"/>
    <cellStyle name="Normal 2 3 4 2 2 2 2 2 2" xfId="14909"/>
    <cellStyle name="Normal 2 3 4 2 2 2 2 2 2 2" xfId="14910"/>
    <cellStyle name="Normal 2 3 4 2 2 2 2 2 2 3" xfId="14911"/>
    <cellStyle name="Normal 2 3 4 2 2 2 2 2 3" xfId="14912"/>
    <cellStyle name="Normal 2 3 4 2 2 2 2 2 4" xfId="14913"/>
    <cellStyle name="Normal 2 3 4 2 2 2 2 3" xfId="14914"/>
    <cellStyle name="Normal 2 3 4 2 2 2 2 3 2" xfId="14915"/>
    <cellStyle name="Normal 2 3 4 2 2 2 2 3 3" xfId="14916"/>
    <cellStyle name="Normal 2 3 4 2 2 2 2 4" xfId="14917"/>
    <cellStyle name="Normal 2 3 4 2 2 2 2 4 2" xfId="14918"/>
    <cellStyle name="Normal 2 3 4 2 2 2 2 4 3" xfId="14919"/>
    <cellStyle name="Normal 2 3 4 2 2 2 2 5" xfId="14920"/>
    <cellStyle name="Normal 2 3 4 2 2 2 2 6" xfId="14921"/>
    <cellStyle name="Normal 2 3 4 2 2 2 3" xfId="14922"/>
    <cellStyle name="Normal 2 3 4 2 2 2 3 2" xfId="14923"/>
    <cellStyle name="Normal 2 3 4 2 2 2 3 2 2" xfId="14924"/>
    <cellStyle name="Normal 2 3 4 2 2 2 3 2 3" xfId="14925"/>
    <cellStyle name="Normal 2 3 4 2 2 2 3 3" xfId="14926"/>
    <cellStyle name="Normal 2 3 4 2 2 2 3 4" xfId="14927"/>
    <cellStyle name="Normal 2 3 4 2 2 2 4" xfId="14928"/>
    <cellStyle name="Normal 2 3 4 2 2 2 4 2" xfId="14929"/>
    <cellStyle name="Normal 2 3 4 2 2 2 4 3" xfId="14930"/>
    <cellStyle name="Normal 2 3 4 2 2 2 5" xfId="14931"/>
    <cellStyle name="Normal 2 3 4 2 2 2 5 2" xfId="14932"/>
    <cellStyle name="Normal 2 3 4 2 2 2 5 3" xfId="14933"/>
    <cellStyle name="Normal 2 3 4 2 2 2 6" xfId="14934"/>
    <cellStyle name="Normal 2 3 4 2 2 2 7" xfId="14935"/>
    <cellStyle name="Normal 2 3 4 2 2 3" xfId="14936"/>
    <cellStyle name="Normal 2 3 4 2 2 3 2" xfId="14937"/>
    <cellStyle name="Normal 2 3 4 2 2 3 2 2" xfId="14938"/>
    <cellStyle name="Normal 2 3 4 2 2 3 2 2 2" xfId="14939"/>
    <cellStyle name="Normal 2 3 4 2 2 3 2 2 3" xfId="14940"/>
    <cellStyle name="Normal 2 3 4 2 2 3 2 3" xfId="14941"/>
    <cellStyle name="Normal 2 3 4 2 2 3 2 4" xfId="14942"/>
    <cellStyle name="Normal 2 3 4 2 2 3 3" xfId="14943"/>
    <cellStyle name="Normal 2 3 4 2 2 3 3 2" xfId="14944"/>
    <cellStyle name="Normal 2 3 4 2 2 3 3 3" xfId="14945"/>
    <cellStyle name="Normal 2 3 4 2 2 3 4" xfId="14946"/>
    <cellStyle name="Normal 2 3 4 2 2 3 4 2" xfId="14947"/>
    <cellStyle name="Normal 2 3 4 2 2 3 4 3" xfId="14948"/>
    <cellStyle name="Normal 2 3 4 2 2 3 5" xfId="14949"/>
    <cellStyle name="Normal 2 3 4 2 2 3 6" xfId="14950"/>
    <cellStyle name="Normal 2 3 4 2 2 4" xfId="14951"/>
    <cellStyle name="Normal 2 3 4 2 2 4 2" xfId="14952"/>
    <cellStyle name="Normal 2 3 4 2 2 4 2 2" xfId="14953"/>
    <cellStyle name="Normal 2 3 4 2 2 4 2 3" xfId="14954"/>
    <cellStyle name="Normal 2 3 4 2 2 4 3" xfId="14955"/>
    <cellStyle name="Normal 2 3 4 2 2 4 4" xfId="14956"/>
    <cellStyle name="Normal 2 3 4 2 2 5" xfId="14957"/>
    <cellStyle name="Normal 2 3 4 2 2 5 2" xfId="14958"/>
    <cellStyle name="Normal 2 3 4 2 2 5 3" xfId="14959"/>
    <cellStyle name="Normal 2 3 4 2 2 6" xfId="14960"/>
    <cellStyle name="Normal 2 3 4 2 2 6 2" xfId="14961"/>
    <cellStyle name="Normal 2 3 4 2 2 6 3" xfId="14962"/>
    <cellStyle name="Normal 2 3 4 2 2 7" xfId="14963"/>
    <cellStyle name="Normal 2 3 4 2 2 8" xfId="14964"/>
    <cellStyle name="Normal 2 3 4 2 3" xfId="14965"/>
    <cellStyle name="Normal 2 3 4 2 3 2" xfId="14966"/>
    <cellStyle name="Normal 2 3 4 2 3 2 2" xfId="14967"/>
    <cellStyle name="Normal 2 3 4 2 3 2 2 2" xfId="14968"/>
    <cellStyle name="Normal 2 3 4 2 3 2 2 2 2" xfId="14969"/>
    <cellStyle name="Normal 2 3 4 2 3 2 2 2 2 2" xfId="14970"/>
    <cellStyle name="Normal 2 3 4 2 3 2 2 2 2 3" xfId="14971"/>
    <cellStyle name="Normal 2 3 4 2 3 2 2 2 3" xfId="14972"/>
    <cellStyle name="Normal 2 3 4 2 3 2 2 2 4" xfId="14973"/>
    <cellStyle name="Normal 2 3 4 2 3 2 2 3" xfId="14974"/>
    <cellStyle name="Normal 2 3 4 2 3 2 2 3 2" xfId="14975"/>
    <cellStyle name="Normal 2 3 4 2 3 2 2 3 3" xfId="14976"/>
    <cellStyle name="Normal 2 3 4 2 3 2 2 4" xfId="14977"/>
    <cellStyle name="Normal 2 3 4 2 3 2 2 4 2" xfId="14978"/>
    <cellStyle name="Normal 2 3 4 2 3 2 2 4 3" xfId="14979"/>
    <cellStyle name="Normal 2 3 4 2 3 2 2 5" xfId="14980"/>
    <cellStyle name="Normal 2 3 4 2 3 2 2 6" xfId="14981"/>
    <cellStyle name="Normal 2 3 4 2 3 2 3" xfId="14982"/>
    <cellStyle name="Normal 2 3 4 2 3 2 3 2" xfId="14983"/>
    <cellStyle name="Normal 2 3 4 2 3 2 3 2 2" xfId="14984"/>
    <cellStyle name="Normal 2 3 4 2 3 2 3 2 3" xfId="14985"/>
    <cellStyle name="Normal 2 3 4 2 3 2 3 3" xfId="14986"/>
    <cellStyle name="Normal 2 3 4 2 3 2 3 4" xfId="14987"/>
    <cellStyle name="Normal 2 3 4 2 3 2 4" xfId="14988"/>
    <cellStyle name="Normal 2 3 4 2 3 2 4 2" xfId="14989"/>
    <cellStyle name="Normal 2 3 4 2 3 2 4 3" xfId="14990"/>
    <cellStyle name="Normal 2 3 4 2 3 2 5" xfId="14991"/>
    <cellStyle name="Normal 2 3 4 2 3 2 5 2" xfId="14992"/>
    <cellStyle name="Normal 2 3 4 2 3 2 5 3" xfId="14993"/>
    <cellStyle name="Normal 2 3 4 2 3 2 6" xfId="14994"/>
    <cellStyle name="Normal 2 3 4 2 3 2 7" xfId="14995"/>
    <cellStyle name="Normal 2 3 4 2 3 3" xfId="14996"/>
    <cellStyle name="Normal 2 3 4 2 3 3 2" xfId="14997"/>
    <cellStyle name="Normal 2 3 4 2 3 3 2 2" xfId="14998"/>
    <cellStyle name="Normal 2 3 4 2 3 3 2 2 2" xfId="14999"/>
    <cellStyle name="Normal 2 3 4 2 3 3 2 2 3" xfId="15000"/>
    <cellStyle name="Normal 2 3 4 2 3 3 2 3" xfId="15001"/>
    <cellStyle name="Normal 2 3 4 2 3 3 2 4" xfId="15002"/>
    <cellStyle name="Normal 2 3 4 2 3 3 3" xfId="15003"/>
    <cellStyle name="Normal 2 3 4 2 3 3 3 2" xfId="15004"/>
    <cellStyle name="Normal 2 3 4 2 3 3 3 3" xfId="15005"/>
    <cellStyle name="Normal 2 3 4 2 3 3 4" xfId="15006"/>
    <cellStyle name="Normal 2 3 4 2 3 3 4 2" xfId="15007"/>
    <cellStyle name="Normal 2 3 4 2 3 3 4 3" xfId="15008"/>
    <cellStyle name="Normal 2 3 4 2 3 3 5" xfId="15009"/>
    <cellStyle name="Normal 2 3 4 2 3 3 6" xfId="15010"/>
    <cellStyle name="Normal 2 3 4 2 3 4" xfId="15011"/>
    <cellStyle name="Normal 2 3 4 2 3 4 2" xfId="15012"/>
    <cellStyle name="Normal 2 3 4 2 3 4 2 2" xfId="15013"/>
    <cellStyle name="Normal 2 3 4 2 3 4 2 3" xfId="15014"/>
    <cellStyle name="Normal 2 3 4 2 3 4 3" xfId="15015"/>
    <cellStyle name="Normal 2 3 4 2 3 4 4" xfId="15016"/>
    <cellStyle name="Normal 2 3 4 2 3 5" xfId="15017"/>
    <cellStyle name="Normal 2 3 4 2 3 5 2" xfId="15018"/>
    <cellStyle name="Normal 2 3 4 2 3 5 3" xfId="15019"/>
    <cellStyle name="Normal 2 3 4 2 3 6" xfId="15020"/>
    <cellStyle name="Normal 2 3 4 2 3 6 2" xfId="15021"/>
    <cellStyle name="Normal 2 3 4 2 3 6 3" xfId="15022"/>
    <cellStyle name="Normal 2 3 4 2 3 7" xfId="15023"/>
    <cellStyle name="Normal 2 3 4 2 3 8" xfId="15024"/>
    <cellStyle name="Normal 2 3 4 2 4" xfId="15025"/>
    <cellStyle name="Normal 2 3 4 2 4 2" xfId="15026"/>
    <cellStyle name="Normal 2 3 4 2 4 2 2" xfId="15027"/>
    <cellStyle name="Normal 2 3 4 2 4 2 2 2" xfId="15028"/>
    <cellStyle name="Normal 2 3 4 2 4 2 2 2 2" xfId="15029"/>
    <cellStyle name="Normal 2 3 4 2 4 2 2 2 2 2" xfId="15030"/>
    <cellStyle name="Normal 2 3 4 2 4 2 2 2 2 3" xfId="15031"/>
    <cellStyle name="Normal 2 3 4 2 4 2 2 2 3" xfId="15032"/>
    <cellStyle name="Normal 2 3 4 2 4 2 2 2 4" xfId="15033"/>
    <cellStyle name="Normal 2 3 4 2 4 2 2 3" xfId="15034"/>
    <cellStyle name="Normal 2 3 4 2 4 2 2 3 2" xfId="15035"/>
    <cellStyle name="Normal 2 3 4 2 4 2 2 3 3" xfId="15036"/>
    <cellStyle name="Normal 2 3 4 2 4 2 2 4" xfId="15037"/>
    <cellStyle name="Normal 2 3 4 2 4 2 2 4 2" xfId="15038"/>
    <cellStyle name="Normal 2 3 4 2 4 2 2 4 3" xfId="15039"/>
    <cellStyle name="Normal 2 3 4 2 4 2 2 5" xfId="15040"/>
    <cellStyle name="Normal 2 3 4 2 4 2 2 6" xfId="15041"/>
    <cellStyle name="Normal 2 3 4 2 4 2 3" xfId="15042"/>
    <cellStyle name="Normal 2 3 4 2 4 2 3 2" xfId="15043"/>
    <cellStyle name="Normal 2 3 4 2 4 2 3 2 2" xfId="15044"/>
    <cellStyle name="Normal 2 3 4 2 4 2 3 2 3" xfId="15045"/>
    <cellStyle name="Normal 2 3 4 2 4 2 3 3" xfId="15046"/>
    <cellStyle name="Normal 2 3 4 2 4 2 3 4" xfId="15047"/>
    <cellStyle name="Normal 2 3 4 2 4 2 4" xfId="15048"/>
    <cellStyle name="Normal 2 3 4 2 4 2 4 2" xfId="15049"/>
    <cellStyle name="Normal 2 3 4 2 4 2 4 3" xfId="15050"/>
    <cellStyle name="Normal 2 3 4 2 4 2 5" xfId="15051"/>
    <cellStyle name="Normal 2 3 4 2 4 2 5 2" xfId="15052"/>
    <cellStyle name="Normal 2 3 4 2 4 2 5 3" xfId="15053"/>
    <cellStyle name="Normal 2 3 4 2 4 2 6" xfId="15054"/>
    <cellStyle name="Normal 2 3 4 2 4 2 7" xfId="15055"/>
    <cellStyle name="Normal 2 3 4 2 4 3" xfId="15056"/>
    <cellStyle name="Normal 2 3 4 2 4 3 2" xfId="15057"/>
    <cellStyle name="Normal 2 3 4 2 4 3 2 2" xfId="15058"/>
    <cellStyle name="Normal 2 3 4 2 4 3 2 2 2" xfId="15059"/>
    <cellStyle name="Normal 2 3 4 2 4 3 2 2 3" xfId="15060"/>
    <cellStyle name="Normal 2 3 4 2 4 3 2 3" xfId="15061"/>
    <cellStyle name="Normal 2 3 4 2 4 3 2 4" xfId="15062"/>
    <cellStyle name="Normal 2 3 4 2 4 3 3" xfId="15063"/>
    <cellStyle name="Normal 2 3 4 2 4 3 3 2" xfId="15064"/>
    <cellStyle name="Normal 2 3 4 2 4 3 3 3" xfId="15065"/>
    <cellStyle name="Normal 2 3 4 2 4 3 4" xfId="15066"/>
    <cellStyle name="Normal 2 3 4 2 4 3 4 2" xfId="15067"/>
    <cellStyle name="Normal 2 3 4 2 4 3 4 3" xfId="15068"/>
    <cellStyle name="Normal 2 3 4 2 4 3 5" xfId="15069"/>
    <cellStyle name="Normal 2 3 4 2 4 3 6" xfId="15070"/>
    <cellStyle name="Normal 2 3 4 2 4 4" xfId="15071"/>
    <cellStyle name="Normal 2 3 4 2 4 4 2" xfId="15072"/>
    <cellStyle name="Normal 2 3 4 2 4 4 2 2" xfId="15073"/>
    <cellStyle name="Normal 2 3 4 2 4 4 2 3" xfId="15074"/>
    <cellStyle name="Normal 2 3 4 2 4 4 3" xfId="15075"/>
    <cellStyle name="Normal 2 3 4 2 4 4 4" xfId="15076"/>
    <cellStyle name="Normal 2 3 4 2 4 5" xfId="15077"/>
    <cellStyle name="Normal 2 3 4 2 4 5 2" xfId="15078"/>
    <cellStyle name="Normal 2 3 4 2 4 5 3" xfId="15079"/>
    <cellStyle name="Normal 2 3 4 2 4 6" xfId="15080"/>
    <cellStyle name="Normal 2 3 4 2 4 6 2" xfId="15081"/>
    <cellStyle name="Normal 2 3 4 2 4 6 3" xfId="15082"/>
    <cellStyle name="Normal 2 3 4 2 4 7" xfId="15083"/>
    <cellStyle name="Normal 2 3 4 2 4 8" xfId="15084"/>
    <cellStyle name="Normal 2 3 4 2 5" xfId="15085"/>
    <cellStyle name="Normal 2 3 4 2 5 2" xfId="15086"/>
    <cellStyle name="Normal 2 3 4 2 5 2 2" xfId="15087"/>
    <cellStyle name="Normal 2 3 4 2 5 2 2 2" xfId="15088"/>
    <cellStyle name="Normal 2 3 4 2 5 2 2 2 2" xfId="15089"/>
    <cellStyle name="Normal 2 3 4 2 5 2 2 2 3" xfId="15090"/>
    <cellStyle name="Normal 2 3 4 2 5 2 2 3" xfId="15091"/>
    <cellStyle name="Normal 2 3 4 2 5 2 2 4" xfId="15092"/>
    <cellStyle name="Normal 2 3 4 2 5 2 3" xfId="15093"/>
    <cellStyle name="Normal 2 3 4 2 5 2 3 2" xfId="15094"/>
    <cellStyle name="Normal 2 3 4 2 5 2 3 3" xfId="15095"/>
    <cellStyle name="Normal 2 3 4 2 5 2 4" xfId="15096"/>
    <cellStyle name="Normal 2 3 4 2 5 2 4 2" xfId="15097"/>
    <cellStyle name="Normal 2 3 4 2 5 2 4 3" xfId="15098"/>
    <cellStyle name="Normal 2 3 4 2 5 2 5" xfId="15099"/>
    <cellStyle name="Normal 2 3 4 2 5 2 6" xfId="15100"/>
    <cellStyle name="Normal 2 3 4 2 5 3" xfId="15101"/>
    <cellStyle name="Normal 2 3 4 2 5 3 2" xfId="15102"/>
    <cellStyle name="Normal 2 3 4 2 5 3 2 2" xfId="15103"/>
    <cellStyle name="Normal 2 3 4 2 5 3 2 3" xfId="15104"/>
    <cellStyle name="Normal 2 3 4 2 5 3 3" xfId="15105"/>
    <cellStyle name="Normal 2 3 4 2 5 3 4" xfId="15106"/>
    <cellStyle name="Normal 2 3 4 2 5 4" xfId="15107"/>
    <cellStyle name="Normal 2 3 4 2 5 4 2" xfId="15108"/>
    <cellStyle name="Normal 2 3 4 2 5 4 3" xfId="15109"/>
    <cellStyle name="Normal 2 3 4 2 5 5" xfId="15110"/>
    <cellStyle name="Normal 2 3 4 2 5 5 2" xfId="15111"/>
    <cellStyle name="Normal 2 3 4 2 5 5 3" xfId="15112"/>
    <cellStyle name="Normal 2 3 4 2 5 6" xfId="15113"/>
    <cellStyle name="Normal 2 3 4 2 5 7" xfId="15114"/>
    <cellStyle name="Normal 2 3 4 2 6" xfId="15115"/>
    <cellStyle name="Normal 2 3 4 2 6 2" xfId="15116"/>
    <cellStyle name="Normal 2 3 4 2 6 2 2" xfId="15117"/>
    <cellStyle name="Normal 2 3 4 2 6 2 2 2" xfId="15118"/>
    <cellStyle name="Normal 2 3 4 2 6 2 2 3" xfId="15119"/>
    <cellStyle name="Normal 2 3 4 2 6 2 3" xfId="15120"/>
    <cellStyle name="Normal 2 3 4 2 6 2 4" xfId="15121"/>
    <cellStyle name="Normal 2 3 4 2 6 3" xfId="15122"/>
    <cellStyle name="Normal 2 3 4 2 6 3 2" xfId="15123"/>
    <cellStyle name="Normal 2 3 4 2 6 3 3" xfId="15124"/>
    <cellStyle name="Normal 2 3 4 2 6 4" xfId="15125"/>
    <cellStyle name="Normal 2 3 4 2 6 4 2" xfId="15126"/>
    <cellStyle name="Normal 2 3 4 2 6 4 3" xfId="15127"/>
    <cellStyle name="Normal 2 3 4 2 6 5" xfId="15128"/>
    <cellStyle name="Normal 2 3 4 2 6 6" xfId="15129"/>
    <cellStyle name="Normal 2 3 4 2 7" xfId="15130"/>
    <cellStyle name="Normal 2 3 4 2 7 2" xfId="15131"/>
    <cellStyle name="Normal 2 3 4 2 7 2 2" xfId="15132"/>
    <cellStyle name="Normal 2 3 4 2 7 2 3" xfId="15133"/>
    <cellStyle name="Normal 2 3 4 2 7 3" xfId="15134"/>
    <cellStyle name="Normal 2 3 4 2 7 4" xfId="15135"/>
    <cellStyle name="Normal 2 3 4 2 8" xfId="15136"/>
    <cellStyle name="Normal 2 3 4 2 8 2" xfId="15137"/>
    <cellStyle name="Normal 2 3 4 2 8 3" xfId="15138"/>
    <cellStyle name="Normal 2 3 4 2 9" xfId="15139"/>
    <cellStyle name="Normal 2 3 4 2 9 2" xfId="15140"/>
    <cellStyle name="Normal 2 3 4 2 9 3" xfId="15141"/>
    <cellStyle name="Normal 2 3 4 3" xfId="15142"/>
    <cellStyle name="Normal 2 3 4 3 2" xfId="15143"/>
    <cellStyle name="Normal 2 3 4 3 2 2" xfId="15144"/>
    <cellStyle name="Normal 2 3 4 3 2 2 2" xfId="15145"/>
    <cellStyle name="Normal 2 3 4 3 2 2 2 2" xfId="15146"/>
    <cellStyle name="Normal 2 3 4 3 2 2 2 2 2" xfId="15147"/>
    <cellStyle name="Normal 2 3 4 3 2 2 2 2 3" xfId="15148"/>
    <cellStyle name="Normal 2 3 4 3 2 2 2 3" xfId="15149"/>
    <cellStyle name="Normal 2 3 4 3 2 2 2 4" xfId="15150"/>
    <cellStyle name="Normal 2 3 4 3 2 2 3" xfId="15151"/>
    <cellStyle name="Normal 2 3 4 3 2 2 3 2" xfId="15152"/>
    <cellStyle name="Normal 2 3 4 3 2 2 3 3" xfId="15153"/>
    <cellStyle name="Normal 2 3 4 3 2 2 4" xfId="15154"/>
    <cellStyle name="Normal 2 3 4 3 2 2 4 2" xfId="15155"/>
    <cellStyle name="Normal 2 3 4 3 2 2 4 3" xfId="15156"/>
    <cellStyle name="Normal 2 3 4 3 2 2 5" xfId="15157"/>
    <cellStyle name="Normal 2 3 4 3 2 2 6" xfId="15158"/>
    <cellStyle name="Normal 2 3 4 3 2 3" xfId="15159"/>
    <cellStyle name="Normal 2 3 4 3 2 3 2" xfId="15160"/>
    <cellStyle name="Normal 2 3 4 3 2 3 2 2" xfId="15161"/>
    <cellStyle name="Normal 2 3 4 3 2 3 2 3" xfId="15162"/>
    <cellStyle name="Normal 2 3 4 3 2 3 3" xfId="15163"/>
    <cellStyle name="Normal 2 3 4 3 2 3 4" xfId="15164"/>
    <cellStyle name="Normal 2 3 4 3 2 4" xfId="15165"/>
    <cellStyle name="Normal 2 3 4 3 2 4 2" xfId="15166"/>
    <cellStyle name="Normal 2 3 4 3 2 4 3" xfId="15167"/>
    <cellStyle name="Normal 2 3 4 3 2 5" xfId="15168"/>
    <cellStyle name="Normal 2 3 4 3 2 5 2" xfId="15169"/>
    <cellStyle name="Normal 2 3 4 3 2 5 3" xfId="15170"/>
    <cellStyle name="Normal 2 3 4 3 2 6" xfId="15171"/>
    <cellStyle name="Normal 2 3 4 3 2 7" xfId="15172"/>
    <cellStyle name="Normal 2 3 4 3 3" xfId="15173"/>
    <cellStyle name="Normal 2 3 4 3 3 2" xfId="15174"/>
    <cellStyle name="Normal 2 3 4 3 3 2 2" xfId="15175"/>
    <cellStyle name="Normal 2 3 4 3 3 2 2 2" xfId="15176"/>
    <cellStyle name="Normal 2 3 4 3 3 2 2 3" xfId="15177"/>
    <cellStyle name="Normal 2 3 4 3 3 2 3" xfId="15178"/>
    <cellStyle name="Normal 2 3 4 3 3 2 4" xfId="15179"/>
    <cellStyle name="Normal 2 3 4 3 3 3" xfId="15180"/>
    <cellStyle name="Normal 2 3 4 3 3 3 2" xfId="15181"/>
    <cellStyle name="Normal 2 3 4 3 3 3 3" xfId="15182"/>
    <cellStyle name="Normal 2 3 4 3 3 4" xfId="15183"/>
    <cellStyle name="Normal 2 3 4 3 3 4 2" xfId="15184"/>
    <cellStyle name="Normal 2 3 4 3 3 4 3" xfId="15185"/>
    <cellStyle name="Normal 2 3 4 3 3 5" xfId="15186"/>
    <cellStyle name="Normal 2 3 4 3 3 6" xfId="15187"/>
    <cellStyle name="Normal 2 3 4 3 4" xfId="15188"/>
    <cellStyle name="Normal 2 3 4 3 4 2" xfId="15189"/>
    <cellStyle name="Normal 2 3 4 3 4 2 2" xfId="15190"/>
    <cellStyle name="Normal 2 3 4 3 4 2 3" xfId="15191"/>
    <cellStyle name="Normal 2 3 4 3 4 3" xfId="15192"/>
    <cellStyle name="Normal 2 3 4 3 4 4" xfId="15193"/>
    <cellStyle name="Normal 2 3 4 3 5" xfId="15194"/>
    <cellStyle name="Normal 2 3 4 3 5 2" xfId="15195"/>
    <cellStyle name="Normal 2 3 4 3 5 3" xfId="15196"/>
    <cellStyle name="Normal 2 3 4 3 6" xfId="15197"/>
    <cellStyle name="Normal 2 3 4 3 6 2" xfId="15198"/>
    <cellStyle name="Normal 2 3 4 3 6 3" xfId="15199"/>
    <cellStyle name="Normal 2 3 4 3 7" xfId="15200"/>
    <cellStyle name="Normal 2 3 4 3 8" xfId="15201"/>
    <cellStyle name="Normal 2 3 4 4" xfId="15202"/>
    <cellStyle name="Normal 2 3 4 4 2" xfId="15203"/>
    <cellStyle name="Normal 2 3 4 4 2 2" xfId="15204"/>
    <cellStyle name="Normal 2 3 4 4 2 2 2" xfId="15205"/>
    <cellStyle name="Normal 2 3 4 4 2 2 2 2" xfId="15206"/>
    <cellStyle name="Normal 2 3 4 4 2 2 2 2 2" xfId="15207"/>
    <cellStyle name="Normal 2 3 4 4 2 2 2 2 3" xfId="15208"/>
    <cellStyle name="Normal 2 3 4 4 2 2 2 3" xfId="15209"/>
    <cellStyle name="Normal 2 3 4 4 2 2 2 4" xfId="15210"/>
    <cellStyle name="Normal 2 3 4 4 2 2 3" xfId="15211"/>
    <cellStyle name="Normal 2 3 4 4 2 2 3 2" xfId="15212"/>
    <cellStyle name="Normal 2 3 4 4 2 2 3 3" xfId="15213"/>
    <cellStyle name="Normal 2 3 4 4 2 2 4" xfId="15214"/>
    <cellStyle name="Normal 2 3 4 4 2 2 4 2" xfId="15215"/>
    <cellStyle name="Normal 2 3 4 4 2 2 4 3" xfId="15216"/>
    <cellStyle name="Normal 2 3 4 4 2 2 5" xfId="15217"/>
    <cellStyle name="Normal 2 3 4 4 2 2 6" xfId="15218"/>
    <cellStyle name="Normal 2 3 4 4 2 3" xfId="15219"/>
    <cellStyle name="Normal 2 3 4 4 2 3 2" xfId="15220"/>
    <cellStyle name="Normal 2 3 4 4 2 3 2 2" xfId="15221"/>
    <cellStyle name="Normal 2 3 4 4 2 3 2 3" xfId="15222"/>
    <cellStyle name="Normal 2 3 4 4 2 3 3" xfId="15223"/>
    <cellStyle name="Normal 2 3 4 4 2 3 4" xfId="15224"/>
    <cellStyle name="Normal 2 3 4 4 2 4" xfId="15225"/>
    <cellStyle name="Normal 2 3 4 4 2 4 2" xfId="15226"/>
    <cellStyle name="Normal 2 3 4 4 2 4 3" xfId="15227"/>
    <cellStyle name="Normal 2 3 4 4 2 5" xfId="15228"/>
    <cellStyle name="Normal 2 3 4 4 2 5 2" xfId="15229"/>
    <cellStyle name="Normal 2 3 4 4 2 5 3" xfId="15230"/>
    <cellStyle name="Normal 2 3 4 4 2 6" xfId="15231"/>
    <cellStyle name="Normal 2 3 4 4 2 7" xfId="15232"/>
    <cellStyle name="Normal 2 3 4 4 3" xfId="15233"/>
    <cellStyle name="Normal 2 3 4 4 3 2" xfId="15234"/>
    <cellStyle name="Normal 2 3 4 4 3 2 2" xfId="15235"/>
    <cellStyle name="Normal 2 3 4 4 3 2 2 2" xfId="15236"/>
    <cellStyle name="Normal 2 3 4 4 3 2 2 3" xfId="15237"/>
    <cellStyle name="Normal 2 3 4 4 3 2 3" xfId="15238"/>
    <cellStyle name="Normal 2 3 4 4 3 2 4" xfId="15239"/>
    <cellStyle name="Normal 2 3 4 4 3 3" xfId="15240"/>
    <cellStyle name="Normal 2 3 4 4 3 3 2" xfId="15241"/>
    <cellStyle name="Normal 2 3 4 4 3 3 3" xfId="15242"/>
    <cellStyle name="Normal 2 3 4 4 3 4" xfId="15243"/>
    <cellStyle name="Normal 2 3 4 4 3 4 2" xfId="15244"/>
    <cellStyle name="Normal 2 3 4 4 3 4 3" xfId="15245"/>
    <cellStyle name="Normal 2 3 4 4 3 5" xfId="15246"/>
    <cellStyle name="Normal 2 3 4 4 3 6" xfId="15247"/>
    <cellStyle name="Normal 2 3 4 4 4" xfId="15248"/>
    <cellStyle name="Normal 2 3 4 4 4 2" xfId="15249"/>
    <cellStyle name="Normal 2 3 4 4 4 2 2" xfId="15250"/>
    <cellStyle name="Normal 2 3 4 4 4 2 3" xfId="15251"/>
    <cellStyle name="Normal 2 3 4 4 4 3" xfId="15252"/>
    <cellStyle name="Normal 2 3 4 4 4 4" xfId="15253"/>
    <cellStyle name="Normal 2 3 4 4 5" xfId="15254"/>
    <cellStyle name="Normal 2 3 4 4 5 2" xfId="15255"/>
    <cellStyle name="Normal 2 3 4 4 5 3" xfId="15256"/>
    <cellStyle name="Normal 2 3 4 4 6" xfId="15257"/>
    <cellStyle name="Normal 2 3 4 4 6 2" xfId="15258"/>
    <cellStyle name="Normal 2 3 4 4 6 3" xfId="15259"/>
    <cellStyle name="Normal 2 3 4 4 7" xfId="15260"/>
    <cellStyle name="Normal 2 3 4 4 8" xfId="15261"/>
    <cellStyle name="Normal 2 3 4 5" xfId="15262"/>
    <cellStyle name="Normal 2 3 4 5 2" xfId="15263"/>
    <cellStyle name="Normal 2 3 4 5 2 2" xfId="15264"/>
    <cellStyle name="Normal 2 3 4 5 2 2 2" xfId="15265"/>
    <cellStyle name="Normal 2 3 4 5 2 2 2 2" xfId="15266"/>
    <cellStyle name="Normal 2 3 4 5 2 2 2 2 2" xfId="15267"/>
    <cellStyle name="Normal 2 3 4 5 2 2 2 2 3" xfId="15268"/>
    <cellStyle name="Normal 2 3 4 5 2 2 2 3" xfId="15269"/>
    <cellStyle name="Normal 2 3 4 5 2 2 2 4" xfId="15270"/>
    <cellStyle name="Normal 2 3 4 5 2 2 3" xfId="15271"/>
    <cellStyle name="Normal 2 3 4 5 2 2 3 2" xfId="15272"/>
    <cellStyle name="Normal 2 3 4 5 2 2 3 3" xfId="15273"/>
    <cellStyle name="Normal 2 3 4 5 2 2 4" xfId="15274"/>
    <cellStyle name="Normal 2 3 4 5 2 2 4 2" xfId="15275"/>
    <cellStyle name="Normal 2 3 4 5 2 2 4 3" xfId="15276"/>
    <cellStyle name="Normal 2 3 4 5 2 2 5" xfId="15277"/>
    <cellStyle name="Normal 2 3 4 5 2 2 6" xfId="15278"/>
    <cellStyle name="Normal 2 3 4 5 2 3" xfId="15279"/>
    <cellStyle name="Normal 2 3 4 5 2 3 2" xfId="15280"/>
    <cellStyle name="Normal 2 3 4 5 2 3 2 2" xfId="15281"/>
    <cellStyle name="Normal 2 3 4 5 2 3 2 3" xfId="15282"/>
    <cellStyle name="Normal 2 3 4 5 2 3 3" xfId="15283"/>
    <cellStyle name="Normal 2 3 4 5 2 3 4" xfId="15284"/>
    <cellStyle name="Normal 2 3 4 5 2 4" xfId="15285"/>
    <cellStyle name="Normal 2 3 4 5 2 4 2" xfId="15286"/>
    <cellStyle name="Normal 2 3 4 5 2 4 3" xfId="15287"/>
    <cellStyle name="Normal 2 3 4 5 2 5" xfId="15288"/>
    <cellStyle name="Normal 2 3 4 5 2 5 2" xfId="15289"/>
    <cellStyle name="Normal 2 3 4 5 2 5 3" xfId="15290"/>
    <cellStyle name="Normal 2 3 4 5 2 6" xfId="15291"/>
    <cellStyle name="Normal 2 3 4 5 2 7" xfId="15292"/>
    <cellStyle name="Normal 2 3 4 5 3" xfId="15293"/>
    <cellStyle name="Normal 2 3 4 5 3 2" xfId="15294"/>
    <cellStyle name="Normal 2 3 4 5 3 2 2" xfId="15295"/>
    <cellStyle name="Normal 2 3 4 5 3 2 2 2" xfId="15296"/>
    <cellStyle name="Normal 2 3 4 5 3 2 2 3" xfId="15297"/>
    <cellStyle name="Normal 2 3 4 5 3 2 3" xfId="15298"/>
    <cellStyle name="Normal 2 3 4 5 3 2 4" xfId="15299"/>
    <cellStyle name="Normal 2 3 4 5 3 3" xfId="15300"/>
    <cellStyle name="Normal 2 3 4 5 3 3 2" xfId="15301"/>
    <cellStyle name="Normal 2 3 4 5 3 3 3" xfId="15302"/>
    <cellStyle name="Normal 2 3 4 5 3 4" xfId="15303"/>
    <cellStyle name="Normal 2 3 4 5 3 4 2" xfId="15304"/>
    <cellStyle name="Normal 2 3 4 5 3 4 3" xfId="15305"/>
    <cellStyle name="Normal 2 3 4 5 3 5" xfId="15306"/>
    <cellStyle name="Normal 2 3 4 5 3 6" xfId="15307"/>
    <cellStyle name="Normal 2 3 4 5 4" xfId="15308"/>
    <cellStyle name="Normal 2 3 4 5 4 2" xfId="15309"/>
    <cellStyle name="Normal 2 3 4 5 4 2 2" xfId="15310"/>
    <cellStyle name="Normal 2 3 4 5 4 2 3" xfId="15311"/>
    <cellStyle name="Normal 2 3 4 5 4 3" xfId="15312"/>
    <cellStyle name="Normal 2 3 4 5 4 4" xfId="15313"/>
    <cellStyle name="Normal 2 3 4 5 5" xfId="15314"/>
    <cellStyle name="Normal 2 3 4 5 5 2" xfId="15315"/>
    <cellStyle name="Normal 2 3 4 5 5 3" xfId="15316"/>
    <cellStyle name="Normal 2 3 4 5 6" xfId="15317"/>
    <cellStyle name="Normal 2 3 4 5 6 2" xfId="15318"/>
    <cellStyle name="Normal 2 3 4 5 6 3" xfId="15319"/>
    <cellStyle name="Normal 2 3 4 5 7" xfId="15320"/>
    <cellStyle name="Normal 2 3 4 5 8" xfId="15321"/>
    <cellStyle name="Normal 2 3 4 6" xfId="15322"/>
    <cellStyle name="Normal 2 3 4 6 2" xfId="15323"/>
    <cellStyle name="Normal 2 3 4 6 2 2" xfId="15324"/>
    <cellStyle name="Normal 2 3 4 6 2 2 2" xfId="15325"/>
    <cellStyle name="Normal 2 3 4 6 2 2 2 2" xfId="15326"/>
    <cellStyle name="Normal 2 3 4 6 2 2 2 3" xfId="15327"/>
    <cellStyle name="Normal 2 3 4 6 2 2 3" xfId="15328"/>
    <cellStyle name="Normal 2 3 4 6 2 2 4" xfId="15329"/>
    <cellStyle name="Normal 2 3 4 6 2 3" xfId="15330"/>
    <cellStyle name="Normal 2 3 4 6 2 3 2" xfId="15331"/>
    <cellStyle name="Normal 2 3 4 6 2 3 3" xfId="15332"/>
    <cellStyle name="Normal 2 3 4 6 2 4" xfId="15333"/>
    <cellStyle name="Normal 2 3 4 6 2 4 2" xfId="15334"/>
    <cellStyle name="Normal 2 3 4 6 2 4 3" xfId="15335"/>
    <cellStyle name="Normal 2 3 4 6 2 5" xfId="15336"/>
    <cellStyle name="Normal 2 3 4 6 2 6" xfId="15337"/>
    <cellStyle name="Normal 2 3 4 6 3" xfId="15338"/>
    <cellStyle name="Normal 2 3 4 6 3 2" xfId="15339"/>
    <cellStyle name="Normal 2 3 4 6 3 2 2" xfId="15340"/>
    <cellStyle name="Normal 2 3 4 6 3 2 3" xfId="15341"/>
    <cellStyle name="Normal 2 3 4 6 3 3" xfId="15342"/>
    <cellStyle name="Normal 2 3 4 6 3 4" xfId="15343"/>
    <cellStyle name="Normal 2 3 4 6 4" xfId="15344"/>
    <cellStyle name="Normal 2 3 4 6 4 2" xfId="15345"/>
    <cellStyle name="Normal 2 3 4 6 4 3" xfId="15346"/>
    <cellStyle name="Normal 2 3 4 6 5" xfId="15347"/>
    <cellStyle name="Normal 2 3 4 6 5 2" xfId="15348"/>
    <cellStyle name="Normal 2 3 4 6 5 3" xfId="15349"/>
    <cellStyle name="Normal 2 3 4 6 6" xfId="15350"/>
    <cellStyle name="Normal 2 3 4 6 7" xfId="15351"/>
    <cellStyle name="Normal 2 3 4 7" xfId="15352"/>
    <cellStyle name="Normal 2 3 4 7 2" xfId="15353"/>
    <cellStyle name="Normal 2 3 4 7 2 2" xfId="15354"/>
    <cellStyle name="Normal 2 3 4 7 2 2 2" xfId="15355"/>
    <cellStyle name="Normal 2 3 4 7 2 2 3" xfId="15356"/>
    <cellStyle name="Normal 2 3 4 7 2 3" xfId="15357"/>
    <cellStyle name="Normal 2 3 4 7 2 4" xfId="15358"/>
    <cellStyle name="Normal 2 3 4 7 3" xfId="15359"/>
    <cellStyle name="Normal 2 3 4 7 3 2" xfId="15360"/>
    <cellStyle name="Normal 2 3 4 7 3 3" xfId="15361"/>
    <cellStyle name="Normal 2 3 4 7 4" xfId="15362"/>
    <cellStyle name="Normal 2 3 4 7 4 2" xfId="15363"/>
    <cellStyle name="Normal 2 3 4 7 4 3" xfId="15364"/>
    <cellStyle name="Normal 2 3 4 7 5" xfId="15365"/>
    <cellStyle name="Normal 2 3 4 7 6" xfId="15366"/>
    <cellStyle name="Normal 2 3 4 8" xfId="15367"/>
    <cellStyle name="Normal 2 3 4 8 2" xfId="15368"/>
    <cellStyle name="Normal 2 3 4 8 2 2" xfId="15369"/>
    <cellStyle name="Normal 2 3 4 8 2 3" xfId="15370"/>
    <cellStyle name="Normal 2 3 4 8 3" xfId="15371"/>
    <cellStyle name="Normal 2 3 4 8 4" xfId="15372"/>
    <cellStyle name="Normal 2 3 4 9" xfId="15373"/>
    <cellStyle name="Normal 2 3 4 9 2" xfId="15374"/>
    <cellStyle name="Normal 2 3 4 9 3" xfId="15375"/>
    <cellStyle name="Normal 2 3 5" xfId="15376"/>
    <cellStyle name="Normal 2 3 5 10" xfId="15377"/>
    <cellStyle name="Normal 2 3 5 11" xfId="15378"/>
    <cellStyle name="Normal 2 3 5 2" xfId="15379"/>
    <cellStyle name="Normal 2 3 5 2 2" xfId="15380"/>
    <cellStyle name="Normal 2 3 5 2 2 2" xfId="15381"/>
    <cellStyle name="Normal 2 3 5 2 2 2 2" xfId="15382"/>
    <cellStyle name="Normal 2 3 5 2 2 2 2 2" xfId="15383"/>
    <cellStyle name="Normal 2 3 5 2 2 2 2 2 2" xfId="15384"/>
    <cellStyle name="Normal 2 3 5 2 2 2 2 2 3" xfId="15385"/>
    <cellStyle name="Normal 2 3 5 2 2 2 2 3" xfId="15386"/>
    <cellStyle name="Normal 2 3 5 2 2 2 2 4" xfId="15387"/>
    <cellStyle name="Normal 2 3 5 2 2 2 3" xfId="15388"/>
    <cellStyle name="Normal 2 3 5 2 2 2 3 2" xfId="15389"/>
    <cellStyle name="Normal 2 3 5 2 2 2 3 3" xfId="15390"/>
    <cellStyle name="Normal 2 3 5 2 2 2 4" xfId="15391"/>
    <cellStyle name="Normal 2 3 5 2 2 2 4 2" xfId="15392"/>
    <cellStyle name="Normal 2 3 5 2 2 2 4 3" xfId="15393"/>
    <cellStyle name="Normal 2 3 5 2 2 2 5" xfId="15394"/>
    <cellStyle name="Normal 2 3 5 2 2 2 6" xfId="15395"/>
    <cellStyle name="Normal 2 3 5 2 2 3" xfId="15396"/>
    <cellStyle name="Normal 2 3 5 2 2 3 2" xfId="15397"/>
    <cellStyle name="Normal 2 3 5 2 2 3 2 2" xfId="15398"/>
    <cellStyle name="Normal 2 3 5 2 2 3 2 3" xfId="15399"/>
    <cellStyle name="Normal 2 3 5 2 2 3 3" xfId="15400"/>
    <cellStyle name="Normal 2 3 5 2 2 3 4" xfId="15401"/>
    <cellStyle name="Normal 2 3 5 2 2 4" xfId="15402"/>
    <cellStyle name="Normal 2 3 5 2 2 4 2" xfId="15403"/>
    <cellStyle name="Normal 2 3 5 2 2 4 3" xfId="15404"/>
    <cellStyle name="Normal 2 3 5 2 2 5" xfId="15405"/>
    <cellStyle name="Normal 2 3 5 2 2 5 2" xfId="15406"/>
    <cellStyle name="Normal 2 3 5 2 2 5 3" xfId="15407"/>
    <cellStyle name="Normal 2 3 5 2 2 6" xfId="15408"/>
    <cellStyle name="Normal 2 3 5 2 2 7" xfId="15409"/>
    <cellStyle name="Normal 2 3 5 2 3" xfId="15410"/>
    <cellStyle name="Normal 2 3 5 2 3 2" xfId="15411"/>
    <cellStyle name="Normal 2 3 5 2 3 2 2" xfId="15412"/>
    <cellStyle name="Normal 2 3 5 2 3 2 2 2" xfId="15413"/>
    <cellStyle name="Normal 2 3 5 2 3 2 2 3" xfId="15414"/>
    <cellStyle name="Normal 2 3 5 2 3 2 3" xfId="15415"/>
    <cellStyle name="Normal 2 3 5 2 3 2 4" xfId="15416"/>
    <cellStyle name="Normal 2 3 5 2 3 3" xfId="15417"/>
    <cellStyle name="Normal 2 3 5 2 3 3 2" xfId="15418"/>
    <cellStyle name="Normal 2 3 5 2 3 3 3" xfId="15419"/>
    <cellStyle name="Normal 2 3 5 2 3 4" xfId="15420"/>
    <cellStyle name="Normal 2 3 5 2 3 4 2" xfId="15421"/>
    <cellStyle name="Normal 2 3 5 2 3 4 3" xfId="15422"/>
    <cellStyle name="Normal 2 3 5 2 3 5" xfId="15423"/>
    <cellStyle name="Normal 2 3 5 2 3 6" xfId="15424"/>
    <cellStyle name="Normal 2 3 5 2 4" xfId="15425"/>
    <cellStyle name="Normal 2 3 5 2 4 2" xfId="15426"/>
    <cellStyle name="Normal 2 3 5 2 4 2 2" xfId="15427"/>
    <cellStyle name="Normal 2 3 5 2 4 2 3" xfId="15428"/>
    <cellStyle name="Normal 2 3 5 2 4 3" xfId="15429"/>
    <cellStyle name="Normal 2 3 5 2 4 4" xfId="15430"/>
    <cellStyle name="Normal 2 3 5 2 5" xfId="15431"/>
    <cellStyle name="Normal 2 3 5 2 5 2" xfId="15432"/>
    <cellStyle name="Normal 2 3 5 2 5 3" xfId="15433"/>
    <cellStyle name="Normal 2 3 5 2 6" xfId="15434"/>
    <cellStyle name="Normal 2 3 5 2 6 2" xfId="15435"/>
    <cellStyle name="Normal 2 3 5 2 6 3" xfId="15436"/>
    <cellStyle name="Normal 2 3 5 2 7" xfId="15437"/>
    <cellStyle name="Normal 2 3 5 2 8" xfId="15438"/>
    <cellStyle name="Normal 2 3 5 3" xfId="15439"/>
    <cellStyle name="Normal 2 3 5 3 2" xfId="15440"/>
    <cellStyle name="Normal 2 3 5 3 2 2" xfId="15441"/>
    <cellStyle name="Normal 2 3 5 3 2 2 2" xfId="15442"/>
    <cellStyle name="Normal 2 3 5 3 2 2 2 2" xfId="15443"/>
    <cellStyle name="Normal 2 3 5 3 2 2 2 2 2" xfId="15444"/>
    <cellStyle name="Normal 2 3 5 3 2 2 2 2 3" xfId="15445"/>
    <cellStyle name="Normal 2 3 5 3 2 2 2 3" xfId="15446"/>
    <cellStyle name="Normal 2 3 5 3 2 2 2 4" xfId="15447"/>
    <cellStyle name="Normal 2 3 5 3 2 2 3" xfId="15448"/>
    <cellStyle name="Normal 2 3 5 3 2 2 3 2" xfId="15449"/>
    <cellStyle name="Normal 2 3 5 3 2 2 3 3" xfId="15450"/>
    <cellStyle name="Normal 2 3 5 3 2 2 4" xfId="15451"/>
    <cellStyle name="Normal 2 3 5 3 2 2 4 2" xfId="15452"/>
    <cellStyle name="Normal 2 3 5 3 2 2 4 3" xfId="15453"/>
    <cellStyle name="Normal 2 3 5 3 2 2 5" xfId="15454"/>
    <cellStyle name="Normal 2 3 5 3 2 2 6" xfId="15455"/>
    <cellStyle name="Normal 2 3 5 3 2 3" xfId="15456"/>
    <cellStyle name="Normal 2 3 5 3 2 3 2" xfId="15457"/>
    <cellStyle name="Normal 2 3 5 3 2 3 2 2" xfId="15458"/>
    <cellStyle name="Normal 2 3 5 3 2 3 2 3" xfId="15459"/>
    <cellStyle name="Normal 2 3 5 3 2 3 3" xfId="15460"/>
    <cellStyle name="Normal 2 3 5 3 2 3 4" xfId="15461"/>
    <cellStyle name="Normal 2 3 5 3 2 4" xfId="15462"/>
    <cellStyle name="Normal 2 3 5 3 2 4 2" xfId="15463"/>
    <cellStyle name="Normal 2 3 5 3 2 4 3" xfId="15464"/>
    <cellStyle name="Normal 2 3 5 3 2 5" xfId="15465"/>
    <cellStyle name="Normal 2 3 5 3 2 5 2" xfId="15466"/>
    <cellStyle name="Normal 2 3 5 3 2 5 3" xfId="15467"/>
    <cellStyle name="Normal 2 3 5 3 2 6" xfId="15468"/>
    <cellStyle name="Normal 2 3 5 3 2 7" xfId="15469"/>
    <cellStyle name="Normal 2 3 5 3 3" xfId="15470"/>
    <cellStyle name="Normal 2 3 5 3 3 2" xfId="15471"/>
    <cellStyle name="Normal 2 3 5 3 3 2 2" xfId="15472"/>
    <cellStyle name="Normal 2 3 5 3 3 2 2 2" xfId="15473"/>
    <cellStyle name="Normal 2 3 5 3 3 2 2 3" xfId="15474"/>
    <cellStyle name="Normal 2 3 5 3 3 2 3" xfId="15475"/>
    <cellStyle name="Normal 2 3 5 3 3 2 4" xfId="15476"/>
    <cellStyle name="Normal 2 3 5 3 3 3" xfId="15477"/>
    <cellStyle name="Normal 2 3 5 3 3 3 2" xfId="15478"/>
    <cellStyle name="Normal 2 3 5 3 3 3 3" xfId="15479"/>
    <cellStyle name="Normal 2 3 5 3 3 4" xfId="15480"/>
    <cellStyle name="Normal 2 3 5 3 3 4 2" xfId="15481"/>
    <cellStyle name="Normal 2 3 5 3 3 4 3" xfId="15482"/>
    <cellStyle name="Normal 2 3 5 3 3 5" xfId="15483"/>
    <cellStyle name="Normal 2 3 5 3 3 6" xfId="15484"/>
    <cellStyle name="Normal 2 3 5 3 4" xfId="15485"/>
    <cellStyle name="Normal 2 3 5 3 4 2" xfId="15486"/>
    <cellStyle name="Normal 2 3 5 3 4 2 2" xfId="15487"/>
    <cellStyle name="Normal 2 3 5 3 4 2 3" xfId="15488"/>
    <cellStyle name="Normal 2 3 5 3 4 3" xfId="15489"/>
    <cellStyle name="Normal 2 3 5 3 4 4" xfId="15490"/>
    <cellStyle name="Normal 2 3 5 3 5" xfId="15491"/>
    <cellStyle name="Normal 2 3 5 3 5 2" xfId="15492"/>
    <cellStyle name="Normal 2 3 5 3 5 3" xfId="15493"/>
    <cellStyle name="Normal 2 3 5 3 6" xfId="15494"/>
    <cellStyle name="Normal 2 3 5 3 6 2" xfId="15495"/>
    <cellStyle name="Normal 2 3 5 3 6 3" xfId="15496"/>
    <cellStyle name="Normal 2 3 5 3 7" xfId="15497"/>
    <cellStyle name="Normal 2 3 5 3 8" xfId="15498"/>
    <cellStyle name="Normal 2 3 5 4" xfId="15499"/>
    <cellStyle name="Normal 2 3 5 4 2" xfId="15500"/>
    <cellStyle name="Normal 2 3 5 4 2 2" xfId="15501"/>
    <cellStyle name="Normal 2 3 5 4 2 2 2" xfId="15502"/>
    <cellStyle name="Normal 2 3 5 4 2 2 2 2" xfId="15503"/>
    <cellStyle name="Normal 2 3 5 4 2 2 2 2 2" xfId="15504"/>
    <cellStyle name="Normal 2 3 5 4 2 2 2 2 3" xfId="15505"/>
    <cellStyle name="Normal 2 3 5 4 2 2 2 3" xfId="15506"/>
    <cellStyle name="Normal 2 3 5 4 2 2 2 4" xfId="15507"/>
    <cellStyle name="Normal 2 3 5 4 2 2 3" xfId="15508"/>
    <cellStyle name="Normal 2 3 5 4 2 2 3 2" xfId="15509"/>
    <cellStyle name="Normal 2 3 5 4 2 2 3 3" xfId="15510"/>
    <cellStyle name="Normal 2 3 5 4 2 2 4" xfId="15511"/>
    <cellStyle name="Normal 2 3 5 4 2 2 4 2" xfId="15512"/>
    <cellStyle name="Normal 2 3 5 4 2 2 4 3" xfId="15513"/>
    <cellStyle name="Normal 2 3 5 4 2 2 5" xfId="15514"/>
    <cellStyle name="Normal 2 3 5 4 2 2 6" xfId="15515"/>
    <cellStyle name="Normal 2 3 5 4 2 3" xfId="15516"/>
    <cellStyle name="Normal 2 3 5 4 2 3 2" xfId="15517"/>
    <cellStyle name="Normal 2 3 5 4 2 3 2 2" xfId="15518"/>
    <cellStyle name="Normal 2 3 5 4 2 3 2 3" xfId="15519"/>
    <cellStyle name="Normal 2 3 5 4 2 3 3" xfId="15520"/>
    <cellStyle name="Normal 2 3 5 4 2 3 4" xfId="15521"/>
    <cellStyle name="Normal 2 3 5 4 2 4" xfId="15522"/>
    <cellStyle name="Normal 2 3 5 4 2 4 2" xfId="15523"/>
    <cellStyle name="Normal 2 3 5 4 2 4 3" xfId="15524"/>
    <cellStyle name="Normal 2 3 5 4 2 5" xfId="15525"/>
    <cellStyle name="Normal 2 3 5 4 2 5 2" xfId="15526"/>
    <cellStyle name="Normal 2 3 5 4 2 5 3" xfId="15527"/>
    <cellStyle name="Normal 2 3 5 4 2 6" xfId="15528"/>
    <cellStyle name="Normal 2 3 5 4 2 7" xfId="15529"/>
    <cellStyle name="Normal 2 3 5 4 3" xfId="15530"/>
    <cellStyle name="Normal 2 3 5 4 3 2" xfId="15531"/>
    <cellStyle name="Normal 2 3 5 4 3 2 2" xfId="15532"/>
    <cellStyle name="Normal 2 3 5 4 3 2 2 2" xfId="15533"/>
    <cellStyle name="Normal 2 3 5 4 3 2 2 3" xfId="15534"/>
    <cellStyle name="Normal 2 3 5 4 3 2 3" xfId="15535"/>
    <cellStyle name="Normal 2 3 5 4 3 2 4" xfId="15536"/>
    <cellStyle name="Normal 2 3 5 4 3 3" xfId="15537"/>
    <cellStyle name="Normal 2 3 5 4 3 3 2" xfId="15538"/>
    <cellStyle name="Normal 2 3 5 4 3 3 3" xfId="15539"/>
    <cellStyle name="Normal 2 3 5 4 3 4" xfId="15540"/>
    <cellStyle name="Normal 2 3 5 4 3 4 2" xfId="15541"/>
    <cellStyle name="Normal 2 3 5 4 3 4 3" xfId="15542"/>
    <cellStyle name="Normal 2 3 5 4 3 5" xfId="15543"/>
    <cellStyle name="Normal 2 3 5 4 3 6" xfId="15544"/>
    <cellStyle name="Normal 2 3 5 4 4" xfId="15545"/>
    <cellStyle name="Normal 2 3 5 4 4 2" xfId="15546"/>
    <cellStyle name="Normal 2 3 5 4 4 2 2" xfId="15547"/>
    <cellStyle name="Normal 2 3 5 4 4 2 3" xfId="15548"/>
    <cellStyle name="Normal 2 3 5 4 4 3" xfId="15549"/>
    <cellStyle name="Normal 2 3 5 4 4 4" xfId="15550"/>
    <cellStyle name="Normal 2 3 5 4 5" xfId="15551"/>
    <cellStyle name="Normal 2 3 5 4 5 2" xfId="15552"/>
    <cellStyle name="Normal 2 3 5 4 5 3" xfId="15553"/>
    <cellStyle name="Normal 2 3 5 4 6" xfId="15554"/>
    <cellStyle name="Normal 2 3 5 4 6 2" xfId="15555"/>
    <cellStyle name="Normal 2 3 5 4 6 3" xfId="15556"/>
    <cellStyle name="Normal 2 3 5 4 7" xfId="15557"/>
    <cellStyle name="Normal 2 3 5 4 8" xfId="15558"/>
    <cellStyle name="Normal 2 3 5 5" xfId="15559"/>
    <cellStyle name="Normal 2 3 5 5 2" xfId="15560"/>
    <cellStyle name="Normal 2 3 5 5 2 2" xfId="15561"/>
    <cellStyle name="Normal 2 3 5 5 2 2 2" xfId="15562"/>
    <cellStyle name="Normal 2 3 5 5 2 2 2 2" xfId="15563"/>
    <cellStyle name="Normal 2 3 5 5 2 2 2 3" xfId="15564"/>
    <cellStyle name="Normal 2 3 5 5 2 2 3" xfId="15565"/>
    <cellStyle name="Normal 2 3 5 5 2 2 4" xfId="15566"/>
    <cellStyle name="Normal 2 3 5 5 2 3" xfId="15567"/>
    <cellStyle name="Normal 2 3 5 5 2 3 2" xfId="15568"/>
    <cellStyle name="Normal 2 3 5 5 2 3 3" xfId="15569"/>
    <cellStyle name="Normal 2 3 5 5 2 4" xfId="15570"/>
    <cellStyle name="Normal 2 3 5 5 2 4 2" xfId="15571"/>
    <cellStyle name="Normal 2 3 5 5 2 4 3" xfId="15572"/>
    <cellStyle name="Normal 2 3 5 5 2 5" xfId="15573"/>
    <cellStyle name="Normal 2 3 5 5 2 6" xfId="15574"/>
    <cellStyle name="Normal 2 3 5 5 3" xfId="15575"/>
    <cellStyle name="Normal 2 3 5 5 3 2" xfId="15576"/>
    <cellStyle name="Normal 2 3 5 5 3 2 2" xfId="15577"/>
    <cellStyle name="Normal 2 3 5 5 3 2 3" xfId="15578"/>
    <cellStyle name="Normal 2 3 5 5 3 3" xfId="15579"/>
    <cellStyle name="Normal 2 3 5 5 3 4" xfId="15580"/>
    <cellStyle name="Normal 2 3 5 5 4" xfId="15581"/>
    <cellStyle name="Normal 2 3 5 5 4 2" xfId="15582"/>
    <cellStyle name="Normal 2 3 5 5 4 3" xfId="15583"/>
    <cellStyle name="Normal 2 3 5 5 5" xfId="15584"/>
    <cellStyle name="Normal 2 3 5 5 5 2" xfId="15585"/>
    <cellStyle name="Normal 2 3 5 5 5 3" xfId="15586"/>
    <cellStyle name="Normal 2 3 5 5 6" xfId="15587"/>
    <cellStyle name="Normal 2 3 5 5 7" xfId="15588"/>
    <cellStyle name="Normal 2 3 5 6" xfId="15589"/>
    <cellStyle name="Normal 2 3 5 6 2" xfId="15590"/>
    <cellStyle name="Normal 2 3 5 6 2 2" xfId="15591"/>
    <cellStyle name="Normal 2 3 5 6 2 2 2" xfId="15592"/>
    <cellStyle name="Normal 2 3 5 6 2 2 3" xfId="15593"/>
    <cellStyle name="Normal 2 3 5 6 2 3" xfId="15594"/>
    <cellStyle name="Normal 2 3 5 6 2 4" xfId="15595"/>
    <cellStyle name="Normal 2 3 5 6 3" xfId="15596"/>
    <cellStyle name="Normal 2 3 5 6 3 2" xfId="15597"/>
    <cellStyle name="Normal 2 3 5 6 3 3" xfId="15598"/>
    <cellStyle name="Normal 2 3 5 6 4" xfId="15599"/>
    <cellStyle name="Normal 2 3 5 6 4 2" xfId="15600"/>
    <cellStyle name="Normal 2 3 5 6 4 3" xfId="15601"/>
    <cellStyle name="Normal 2 3 5 6 5" xfId="15602"/>
    <cellStyle name="Normal 2 3 5 6 6" xfId="15603"/>
    <cellStyle name="Normal 2 3 5 7" xfId="15604"/>
    <cellStyle name="Normal 2 3 5 7 2" xfId="15605"/>
    <cellStyle name="Normal 2 3 5 7 2 2" xfId="15606"/>
    <cellStyle name="Normal 2 3 5 7 2 3" xfId="15607"/>
    <cellStyle name="Normal 2 3 5 7 3" xfId="15608"/>
    <cellStyle name="Normal 2 3 5 7 4" xfId="15609"/>
    <cellStyle name="Normal 2 3 5 8" xfId="15610"/>
    <cellStyle name="Normal 2 3 5 8 2" xfId="15611"/>
    <cellStyle name="Normal 2 3 5 8 3" xfId="15612"/>
    <cellStyle name="Normal 2 3 5 9" xfId="15613"/>
    <cellStyle name="Normal 2 3 5 9 2" xfId="15614"/>
    <cellStyle name="Normal 2 3 5 9 3" xfId="15615"/>
    <cellStyle name="Normal 2 3 6" xfId="15616"/>
    <cellStyle name="Normal 2 3 6 2" xfId="15617"/>
    <cellStyle name="Normal 2 3 6 2 2" xfId="15618"/>
    <cellStyle name="Normal 2 3 6 2 2 2" xfId="15619"/>
    <cellStyle name="Normal 2 3 6 2 2 2 2" xfId="15620"/>
    <cellStyle name="Normal 2 3 6 2 2 2 2 2" xfId="15621"/>
    <cellStyle name="Normal 2 3 6 2 2 2 2 3" xfId="15622"/>
    <cellStyle name="Normal 2 3 6 2 2 2 3" xfId="15623"/>
    <cellStyle name="Normal 2 3 6 2 2 2 4" xfId="15624"/>
    <cellStyle name="Normal 2 3 6 2 2 3" xfId="15625"/>
    <cellStyle name="Normal 2 3 6 2 2 3 2" xfId="15626"/>
    <cellStyle name="Normal 2 3 6 2 2 3 3" xfId="15627"/>
    <cellStyle name="Normal 2 3 6 2 2 4" xfId="15628"/>
    <cellStyle name="Normal 2 3 6 2 2 4 2" xfId="15629"/>
    <cellStyle name="Normal 2 3 6 2 2 4 3" xfId="15630"/>
    <cellStyle name="Normal 2 3 6 2 2 5" xfId="15631"/>
    <cellStyle name="Normal 2 3 6 2 2 6" xfId="15632"/>
    <cellStyle name="Normal 2 3 6 2 3" xfId="15633"/>
    <cellStyle name="Normal 2 3 6 2 3 2" xfId="15634"/>
    <cellStyle name="Normal 2 3 6 2 3 2 2" xfId="15635"/>
    <cellStyle name="Normal 2 3 6 2 3 2 3" xfId="15636"/>
    <cellStyle name="Normal 2 3 6 2 3 3" xfId="15637"/>
    <cellStyle name="Normal 2 3 6 2 3 4" xfId="15638"/>
    <cellStyle name="Normal 2 3 6 2 4" xfId="15639"/>
    <cellStyle name="Normal 2 3 6 2 4 2" xfId="15640"/>
    <cellStyle name="Normal 2 3 6 2 4 3" xfId="15641"/>
    <cellStyle name="Normal 2 3 6 2 5" xfId="15642"/>
    <cellStyle name="Normal 2 3 6 2 5 2" xfId="15643"/>
    <cellStyle name="Normal 2 3 6 2 5 3" xfId="15644"/>
    <cellStyle name="Normal 2 3 6 2 6" xfId="15645"/>
    <cellStyle name="Normal 2 3 6 2 7" xfId="15646"/>
    <cellStyle name="Normal 2 3 6 3" xfId="15647"/>
    <cellStyle name="Normal 2 3 6 3 2" xfId="15648"/>
    <cellStyle name="Normal 2 3 6 3 2 2" xfId="15649"/>
    <cellStyle name="Normal 2 3 6 3 2 2 2" xfId="15650"/>
    <cellStyle name="Normal 2 3 6 3 2 2 3" xfId="15651"/>
    <cellStyle name="Normal 2 3 6 3 2 3" xfId="15652"/>
    <cellStyle name="Normal 2 3 6 3 2 4" xfId="15653"/>
    <cellStyle name="Normal 2 3 6 3 3" xfId="15654"/>
    <cellStyle name="Normal 2 3 6 3 3 2" xfId="15655"/>
    <cellStyle name="Normal 2 3 6 3 3 3" xfId="15656"/>
    <cellStyle name="Normal 2 3 6 3 4" xfId="15657"/>
    <cellStyle name="Normal 2 3 6 3 4 2" xfId="15658"/>
    <cellStyle name="Normal 2 3 6 3 4 3" xfId="15659"/>
    <cellStyle name="Normal 2 3 6 3 5" xfId="15660"/>
    <cellStyle name="Normal 2 3 6 3 6" xfId="15661"/>
    <cellStyle name="Normal 2 3 6 4" xfId="15662"/>
    <cellStyle name="Normal 2 3 6 4 2" xfId="15663"/>
    <cellStyle name="Normal 2 3 6 4 2 2" xfId="15664"/>
    <cellStyle name="Normal 2 3 6 4 2 3" xfId="15665"/>
    <cellStyle name="Normal 2 3 6 4 3" xfId="15666"/>
    <cellStyle name="Normal 2 3 6 4 4" xfId="15667"/>
    <cellStyle name="Normal 2 3 6 5" xfId="15668"/>
    <cellStyle name="Normal 2 3 6 5 2" xfId="15669"/>
    <cellStyle name="Normal 2 3 6 5 3" xfId="15670"/>
    <cellStyle name="Normal 2 3 6 6" xfId="15671"/>
    <cellStyle name="Normal 2 3 6 6 2" xfId="15672"/>
    <cellStyle name="Normal 2 3 6 6 3" xfId="15673"/>
    <cellStyle name="Normal 2 3 6 7" xfId="15674"/>
    <cellStyle name="Normal 2 3 6 8" xfId="15675"/>
    <cellStyle name="Normal 2 3 7" xfId="15676"/>
    <cellStyle name="Normal 2 3 7 2" xfId="15677"/>
    <cellStyle name="Normal 2 3 7 2 2" xfId="15678"/>
    <cellStyle name="Normal 2 3 7 2 2 2" xfId="15679"/>
    <cellStyle name="Normal 2 3 7 2 2 2 2" xfId="15680"/>
    <cellStyle name="Normal 2 3 7 2 2 2 2 2" xfId="15681"/>
    <cellStyle name="Normal 2 3 7 2 2 2 2 3" xfId="15682"/>
    <cellStyle name="Normal 2 3 7 2 2 2 3" xfId="15683"/>
    <cellStyle name="Normal 2 3 7 2 2 2 4" xfId="15684"/>
    <cellStyle name="Normal 2 3 7 2 2 3" xfId="15685"/>
    <cellStyle name="Normal 2 3 7 2 2 3 2" xfId="15686"/>
    <cellStyle name="Normal 2 3 7 2 2 3 3" xfId="15687"/>
    <cellStyle name="Normal 2 3 7 2 2 4" xfId="15688"/>
    <cellStyle name="Normal 2 3 7 2 2 4 2" xfId="15689"/>
    <cellStyle name="Normal 2 3 7 2 2 4 3" xfId="15690"/>
    <cellStyle name="Normal 2 3 7 2 2 5" xfId="15691"/>
    <cellStyle name="Normal 2 3 7 2 2 6" xfId="15692"/>
    <cellStyle name="Normal 2 3 7 2 3" xfId="15693"/>
    <cellStyle name="Normal 2 3 7 2 3 2" xfId="15694"/>
    <cellStyle name="Normal 2 3 7 2 3 2 2" xfId="15695"/>
    <cellStyle name="Normal 2 3 7 2 3 2 3" xfId="15696"/>
    <cellStyle name="Normal 2 3 7 2 3 3" xfId="15697"/>
    <cellStyle name="Normal 2 3 7 2 3 4" xfId="15698"/>
    <cellStyle name="Normal 2 3 7 2 4" xfId="15699"/>
    <cellStyle name="Normal 2 3 7 2 4 2" xfId="15700"/>
    <cellStyle name="Normal 2 3 7 2 4 3" xfId="15701"/>
    <cellStyle name="Normal 2 3 7 2 5" xfId="15702"/>
    <cellStyle name="Normal 2 3 7 2 5 2" xfId="15703"/>
    <cellStyle name="Normal 2 3 7 2 5 3" xfId="15704"/>
    <cellStyle name="Normal 2 3 7 2 6" xfId="15705"/>
    <cellStyle name="Normal 2 3 7 2 7" xfId="15706"/>
    <cellStyle name="Normal 2 3 7 3" xfId="15707"/>
    <cellStyle name="Normal 2 3 7 3 2" xfId="15708"/>
    <cellStyle name="Normal 2 3 7 3 2 2" xfId="15709"/>
    <cellStyle name="Normal 2 3 7 3 2 2 2" xfId="15710"/>
    <cellStyle name="Normal 2 3 7 3 2 2 3" xfId="15711"/>
    <cellStyle name="Normal 2 3 7 3 2 3" xfId="15712"/>
    <cellStyle name="Normal 2 3 7 3 2 4" xfId="15713"/>
    <cellStyle name="Normal 2 3 7 3 3" xfId="15714"/>
    <cellStyle name="Normal 2 3 7 3 3 2" xfId="15715"/>
    <cellStyle name="Normal 2 3 7 3 3 3" xfId="15716"/>
    <cellStyle name="Normal 2 3 7 3 4" xfId="15717"/>
    <cellStyle name="Normal 2 3 7 3 4 2" xfId="15718"/>
    <cellStyle name="Normal 2 3 7 3 4 3" xfId="15719"/>
    <cellStyle name="Normal 2 3 7 3 5" xfId="15720"/>
    <cellStyle name="Normal 2 3 7 3 6" xfId="15721"/>
    <cellStyle name="Normal 2 3 7 4" xfId="15722"/>
    <cellStyle name="Normal 2 3 7 4 2" xfId="15723"/>
    <cellStyle name="Normal 2 3 7 4 2 2" xfId="15724"/>
    <cellStyle name="Normal 2 3 7 4 2 3" xfId="15725"/>
    <cellStyle name="Normal 2 3 7 4 3" xfId="15726"/>
    <cellStyle name="Normal 2 3 7 4 4" xfId="15727"/>
    <cellStyle name="Normal 2 3 7 5" xfId="15728"/>
    <cellStyle name="Normal 2 3 7 5 2" xfId="15729"/>
    <cellStyle name="Normal 2 3 7 5 3" xfId="15730"/>
    <cellStyle name="Normal 2 3 7 6" xfId="15731"/>
    <cellStyle name="Normal 2 3 7 6 2" xfId="15732"/>
    <cellStyle name="Normal 2 3 7 6 3" xfId="15733"/>
    <cellStyle name="Normal 2 3 7 7" xfId="15734"/>
    <cellStyle name="Normal 2 3 7 8" xfId="15735"/>
    <cellStyle name="Normal 2 3 8" xfId="15736"/>
    <cellStyle name="Normal 2 3 8 2" xfId="15737"/>
    <cellStyle name="Normal 2 3 8 2 2" xfId="15738"/>
    <cellStyle name="Normal 2 3 8 2 2 2" xfId="15739"/>
    <cellStyle name="Normal 2 3 8 2 2 2 2" xfId="15740"/>
    <cellStyle name="Normal 2 3 8 2 2 2 2 2" xfId="15741"/>
    <cellStyle name="Normal 2 3 8 2 2 2 2 3" xfId="15742"/>
    <cellStyle name="Normal 2 3 8 2 2 2 3" xfId="15743"/>
    <cellStyle name="Normal 2 3 8 2 2 2 4" xfId="15744"/>
    <cellStyle name="Normal 2 3 8 2 2 3" xfId="15745"/>
    <cellStyle name="Normal 2 3 8 2 2 3 2" xfId="15746"/>
    <cellStyle name="Normal 2 3 8 2 2 3 3" xfId="15747"/>
    <cellStyle name="Normal 2 3 8 2 2 4" xfId="15748"/>
    <cellStyle name="Normal 2 3 8 2 2 4 2" xfId="15749"/>
    <cellStyle name="Normal 2 3 8 2 2 4 3" xfId="15750"/>
    <cellStyle name="Normal 2 3 8 2 2 5" xfId="15751"/>
    <cellStyle name="Normal 2 3 8 2 2 6" xfId="15752"/>
    <cellStyle name="Normal 2 3 8 2 3" xfId="15753"/>
    <cellStyle name="Normal 2 3 8 2 3 2" xfId="15754"/>
    <cellStyle name="Normal 2 3 8 2 3 2 2" xfId="15755"/>
    <cellStyle name="Normal 2 3 8 2 3 2 3" xfId="15756"/>
    <cellStyle name="Normal 2 3 8 2 3 3" xfId="15757"/>
    <cellStyle name="Normal 2 3 8 2 3 4" xfId="15758"/>
    <cellStyle name="Normal 2 3 8 2 4" xfId="15759"/>
    <cellStyle name="Normal 2 3 8 2 4 2" xfId="15760"/>
    <cellStyle name="Normal 2 3 8 2 4 3" xfId="15761"/>
    <cellStyle name="Normal 2 3 8 2 5" xfId="15762"/>
    <cellStyle name="Normal 2 3 8 2 5 2" xfId="15763"/>
    <cellStyle name="Normal 2 3 8 2 5 3" xfId="15764"/>
    <cellStyle name="Normal 2 3 8 2 6" xfId="15765"/>
    <cellStyle name="Normal 2 3 8 2 7" xfId="15766"/>
    <cellStyle name="Normal 2 3 8 3" xfId="15767"/>
    <cellStyle name="Normal 2 3 8 3 2" xfId="15768"/>
    <cellStyle name="Normal 2 3 8 3 2 2" xfId="15769"/>
    <cellStyle name="Normal 2 3 8 3 2 2 2" xfId="15770"/>
    <cellStyle name="Normal 2 3 8 3 2 2 3" xfId="15771"/>
    <cellStyle name="Normal 2 3 8 3 2 3" xfId="15772"/>
    <cellStyle name="Normal 2 3 8 3 2 4" xfId="15773"/>
    <cellStyle name="Normal 2 3 8 3 3" xfId="15774"/>
    <cellStyle name="Normal 2 3 8 3 3 2" xfId="15775"/>
    <cellStyle name="Normal 2 3 8 3 3 3" xfId="15776"/>
    <cellStyle name="Normal 2 3 8 3 4" xfId="15777"/>
    <cellStyle name="Normal 2 3 8 3 4 2" xfId="15778"/>
    <cellStyle name="Normal 2 3 8 3 4 3" xfId="15779"/>
    <cellStyle name="Normal 2 3 8 3 5" xfId="15780"/>
    <cellStyle name="Normal 2 3 8 3 6" xfId="15781"/>
    <cellStyle name="Normal 2 3 8 4" xfId="15782"/>
    <cellStyle name="Normal 2 3 8 4 2" xfId="15783"/>
    <cellStyle name="Normal 2 3 8 4 2 2" xfId="15784"/>
    <cellStyle name="Normal 2 3 8 4 2 3" xfId="15785"/>
    <cellStyle name="Normal 2 3 8 4 3" xfId="15786"/>
    <cellStyle name="Normal 2 3 8 4 4" xfId="15787"/>
    <cellStyle name="Normal 2 3 8 5" xfId="15788"/>
    <cellStyle name="Normal 2 3 8 5 2" xfId="15789"/>
    <cellStyle name="Normal 2 3 8 5 3" xfId="15790"/>
    <cellStyle name="Normal 2 3 8 6" xfId="15791"/>
    <cellStyle name="Normal 2 3 8 6 2" xfId="15792"/>
    <cellStyle name="Normal 2 3 8 6 3" xfId="15793"/>
    <cellStyle name="Normal 2 3 8 7" xfId="15794"/>
    <cellStyle name="Normal 2 3 8 8" xfId="15795"/>
    <cellStyle name="Normal 2 3 9" xfId="15796"/>
    <cellStyle name="Normal 2 3 9 2" xfId="15797"/>
    <cellStyle name="Normal 2 3 9 2 2" xfId="15798"/>
    <cellStyle name="Normal 2 3 9 2 2 2" xfId="15799"/>
    <cellStyle name="Normal 2 3 9 2 2 2 2" xfId="15800"/>
    <cellStyle name="Normal 2 3 9 2 2 2 3" xfId="15801"/>
    <cellStyle name="Normal 2 3 9 2 2 3" xfId="15802"/>
    <cellStyle name="Normal 2 3 9 2 2 4" xfId="15803"/>
    <cellStyle name="Normal 2 3 9 2 3" xfId="15804"/>
    <cellStyle name="Normal 2 3 9 2 3 2" xfId="15805"/>
    <cellStyle name="Normal 2 3 9 2 3 3" xfId="15806"/>
    <cellStyle name="Normal 2 3 9 2 4" xfId="15807"/>
    <cellStyle name="Normal 2 3 9 2 4 2" xfId="15808"/>
    <cellStyle name="Normal 2 3 9 2 4 3" xfId="15809"/>
    <cellStyle name="Normal 2 3 9 2 5" xfId="15810"/>
    <cellStyle name="Normal 2 3 9 2 6" xfId="15811"/>
    <cellStyle name="Normal 2 3 9 3" xfId="15812"/>
    <cellStyle name="Normal 2 3 9 3 2" xfId="15813"/>
    <cellStyle name="Normal 2 3 9 3 2 2" xfId="15814"/>
    <cellStyle name="Normal 2 3 9 3 2 3" xfId="15815"/>
    <cellStyle name="Normal 2 3 9 3 3" xfId="15816"/>
    <cellStyle name="Normal 2 3 9 3 4" xfId="15817"/>
    <cellStyle name="Normal 2 3 9 4" xfId="15818"/>
    <cellStyle name="Normal 2 3 9 4 2" xfId="15819"/>
    <cellStyle name="Normal 2 3 9 4 3" xfId="15820"/>
    <cellStyle name="Normal 2 3 9 5" xfId="15821"/>
    <cellStyle name="Normal 2 3 9 5 2" xfId="15822"/>
    <cellStyle name="Normal 2 3 9 5 3" xfId="15823"/>
    <cellStyle name="Normal 2 3 9 6" xfId="15824"/>
    <cellStyle name="Normal 2 3 9 7" xfId="15825"/>
    <cellStyle name="Normal 2 4" xfId="300"/>
    <cellStyle name="Normal 2 4 2" xfId="301"/>
    <cellStyle name="Normal 2 4 2 2" xfId="302"/>
    <cellStyle name="Normal 2 4 2 2 2" xfId="15826"/>
    <cellStyle name="Normal 2 4 2 2 2 2" xfId="15827"/>
    <cellStyle name="Normal 2 4 2 2 3" xfId="15828"/>
    <cellStyle name="Normal 2 4 2 2 4" xfId="15829"/>
    <cellStyle name="Normal 2 4 2 3" xfId="15830"/>
    <cellStyle name="Normal 2 4 2 3 2" xfId="15831"/>
    <cellStyle name="Normal 2 4 2 4" xfId="15832"/>
    <cellStyle name="Normal 2 4 2 5" xfId="15833"/>
    <cellStyle name="Normal 2 4 3" xfId="303"/>
    <cellStyle name="Normal 2 4 3 2" xfId="15834"/>
    <cellStyle name="Normal 2 4 3 2 2" xfId="15835"/>
    <cellStyle name="Normal 2 4 3 3" xfId="15836"/>
    <cellStyle name="Normal 2 4 3 4" xfId="15837"/>
    <cellStyle name="Normal 2 4 4" xfId="587"/>
    <cellStyle name="Normal 2 4 4 2" xfId="15838"/>
    <cellStyle name="Normal 2 4 4 2 2" xfId="15839"/>
    <cellStyle name="Normal 2 4 4 3" xfId="15840"/>
    <cellStyle name="Normal 2 4 4 4" xfId="15841"/>
    <cellStyle name="Normal 2 4 5" xfId="15842"/>
    <cellStyle name="Normal 2 4 5 2" xfId="15843"/>
    <cellStyle name="Normal 2 4 5 2 2" xfId="15844"/>
    <cellStyle name="Normal 2 4 5 3" xfId="15845"/>
    <cellStyle name="Normal 2 4 5 4" xfId="15846"/>
    <cellStyle name="Normal 2 4 6" xfId="15847"/>
    <cellStyle name="Normal 2 4 6 2" xfId="15848"/>
    <cellStyle name="Normal 2 4 7" xfId="15849"/>
    <cellStyle name="Normal 2 4 8" xfId="15850"/>
    <cellStyle name="Normal 2 4 9" xfId="15851"/>
    <cellStyle name="Normal 2 5" xfId="304"/>
    <cellStyle name="Normal 2 5 10" xfId="15852"/>
    <cellStyle name="Normal 2 5 10 2" xfId="15853"/>
    <cellStyle name="Normal 2 5 10 2 2" xfId="15854"/>
    <cellStyle name="Normal 2 5 10 3" xfId="15855"/>
    <cellStyle name="Normal 2 5 10 3 2" xfId="15856"/>
    <cellStyle name="Normal 2 5 10 4" xfId="15857"/>
    <cellStyle name="Normal 2 5 11" xfId="15858"/>
    <cellStyle name="Normal 2 5 11 2" xfId="15859"/>
    <cellStyle name="Normal 2 5 11 3" xfId="15860"/>
    <cellStyle name="Normal 2 5 12" xfId="15861"/>
    <cellStyle name="Normal 2 5 12 2" xfId="15862"/>
    <cellStyle name="Normal 2 5 13" xfId="15863"/>
    <cellStyle name="Normal 2 5 13 2" xfId="15864"/>
    <cellStyle name="Normal 2 5 14" xfId="15865"/>
    <cellStyle name="Normal 2 5 15" xfId="15866"/>
    <cellStyle name="Normal 2 5 2" xfId="305"/>
    <cellStyle name="Normal 2 5 2 10" xfId="15867"/>
    <cellStyle name="Normal 2 5 2 10 2" xfId="15868"/>
    <cellStyle name="Normal 2 5 2 11" xfId="15869"/>
    <cellStyle name="Normal 2 5 2 11 2" xfId="15870"/>
    <cellStyle name="Normal 2 5 2 12" xfId="15871"/>
    <cellStyle name="Normal 2 5 2 2" xfId="306"/>
    <cellStyle name="Normal 2 5 2 2 10" xfId="15872"/>
    <cellStyle name="Normal 2 5 2 2 2" xfId="15873"/>
    <cellStyle name="Normal 2 5 2 2 2 2" xfId="15874"/>
    <cellStyle name="Normal 2 5 2 2 2 2 2" xfId="15875"/>
    <cellStyle name="Normal 2 5 2 2 2 2 2 2" xfId="15876"/>
    <cellStyle name="Normal 2 5 2 2 2 2 2 3" xfId="15877"/>
    <cellStyle name="Normal 2 5 2 2 2 2 3" xfId="15878"/>
    <cellStyle name="Normal 2 5 2 2 2 2 3 2" xfId="15879"/>
    <cellStyle name="Normal 2 5 2 2 2 2 4" xfId="15880"/>
    <cellStyle name="Normal 2 5 2 2 2 2 4 2" xfId="15881"/>
    <cellStyle name="Normal 2 5 2 2 2 2 5" xfId="15882"/>
    <cellStyle name="Normal 2 5 2 2 2 3" xfId="15883"/>
    <cellStyle name="Normal 2 5 2 2 2 3 2" xfId="15884"/>
    <cellStyle name="Normal 2 5 2 2 2 3 2 2" xfId="15885"/>
    <cellStyle name="Normal 2 5 2 2 2 3 3" xfId="15886"/>
    <cellStyle name="Normal 2 5 2 2 2 3 3 2" xfId="15887"/>
    <cellStyle name="Normal 2 5 2 2 2 3 4" xfId="15888"/>
    <cellStyle name="Normal 2 5 2 2 2 4" xfId="15889"/>
    <cellStyle name="Normal 2 5 2 2 2 4 2" xfId="15890"/>
    <cellStyle name="Normal 2 5 2 2 2 4 3" xfId="15891"/>
    <cellStyle name="Normal 2 5 2 2 2 5" xfId="15892"/>
    <cellStyle name="Normal 2 5 2 2 2 5 2" xfId="15893"/>
    <cellStyle name="Normal 2 5 2 2 2 6" xfId="15894"/>
    <cellStyle name="Normal 2 5 2 2 2 6 2" xfId="15895"/>
    <cellStyle name="Normal 2 5 2 2 2 7" xfId="15896"/>
    <cellStyle name="Normal 2 5 2 2 3" xfId="15897"/>
    <cellStyle name="Normal 2 5 2 2 3 2" xfId="15898"/>
    <cellStyle name="Normal 2 5 2 2 3 2 2" xfId="15899"/>
    <cellStyle name="Normal 2 5 2 2 3 2 2 2" xfId="15900"/>
    <cellStyle name="Normal 2 5 2 2 3 2 2 3" xfId="15901"/>
    <cellStyle name="Normal 2 5 2 2 3 2 3" xfId="15902"/>
    <cellStyle name="Normal 2 5 2 2 3 2 3 2" xfId="15903"/>
    <cellStyle name="Normal 2 5 2 2 3 2 4" xfId="15904"/>
    <cellStyle name="Normal 2 5 2 2 3 2 4 2" xfId="15905"/>
    <cellStyle name="Normal 2 5 2 2 3 2 5" xfId="15906"/>
    <cellStyle name="Normal 2 5 2 2 3 3" xfId="15907"/>
    <cellStyle name="Normal 2 5 2 2 3 3 2" xfId="15908"/>
    <cellStyle name="Normal 2 5 2 2 3 3 2 2" xfId="15909"/>
    <cellStyle name="Normal 2 5 2 2 3 3 3" xfId="15910"/>
    <cellStyle name="Normal 2 5 2 2 3 3 3 2" xfId="15911"/>
    <cellStyle name="Normal 2 5 2 2 3 3 4" xfId="15912"/>
    <cellStyle name="Normal 2 5 2 2 3 4" xfId="15913"/>
    <cellStyle name="Normal 2 5 2 2 3 4 2" xfId="15914"/>
    <cellStyle name="Normal 2 5 2 2 3 4 3" xfId="15915"/>
    <cellStyle name="Normal 2 5 2 2 3 5" xfId="15916"/>
    <cellStyle name="Normal 2 5 2 2 3 5 2" xfId="15917"/>
    <cellStyle name="Normal 2 5 2 2 3 6" xfId="15918"/>
    <cellStyle name="Normal 2 5 2 2 3 6 2" xfId="15919"/>
    <cellStyle name="Normal 2 5 2 2 3 7" xfId="15920"/>
    <cellStyle name="Normal 2 5 2 2 4" xfId="15921"/>
    <cellStyle name="Normal 2 5 2 2 4 2" xfId="15922"/>
    <cellStyle name="Normal 2 5 2 2 4 2 2" xfId="15923"/>
    <cellStyle name="Normal 2 5 2 2 4 2 2 2" xfId="15924"/>
    <cellStyle name="Normal 2 5 2 2 4 2 3" xfId="15925"/>
    <cellStyle name="Normal 2 5 2 2 4 2 3 2" xfId="15926"/>
    <cellStyle name="Normal 2 5 2 2 4 2 4" xfId="15927"/>
    <cellStyle name="Normal 2 5 2 2 4 3" xfId="15928"/>
    <cellStyle name="Normal 2 5 2 2 4 3 2" xfId="15929"/>
    <cellStyle name="Normal 2 5 2 2 4 3 3" xfId="15930"/>
    <cellStyle name="Normal 2 5 2 2 4 4" xfId="15931"/>
    <cellStyle name="Normal 2 5 2 2 4 4 2" xfId="15932"/>
    <cellStyle name="Normal 2 5 2 2 4 5" xfId="15933"/>
    <cellStyle name="Normal 2 5 2 2 4 5 2" xfId="15934"/>
    <cellStyle name="Normal 2 5 2 2 4 6" xfId="15935"/>
    <cellStyle name="Normal 2 5 2 2 5" xfId="15936"/>
    <cellStyle name="Normal 2 5 2 2 5 2" xfId="15937"/>
    <cellStyle name="Normal 2 5 2 2 5 2 2" xfId="15938"/>
    <cellStyle name="Normal 2 5 2 2 5 3" xfId="15939"/>
    <cellStyle name="Normal 2 5 2 2 5 3 2" xfId="15940"/>
    <cellStyle name="Normal 2 5 2 2 5 4" xfId="15941"/>
    <cellStyle name="Normal 2 5 2 2 6" xfId="15942"/>
    <cellStyle name="Normal 2 5 2 2 6 2" xfId="15943"/>
    <cellStyle name="Normal 2 5 2 2 6 2 2" xfId="15944"/>
    <cellStyle name="Normal 2 5 2 2 6 3" xfId="15945"/>
    <cellStyle name="Normal 2 5 2 2 6 3 2" xfId="15946"/>
    <cellStyle name="Normal 2 5 2 2 6 4" xfId="15947"/>
    <cellStyle name="Normal 2 5 2 2 7" xfId="15948"/>
    <cellStyle name="Normal 2 5 2 2 7 2" xfId="15949"/>
    <cellStyle name="Normal 2 5 2 2 7 3" xfId="15950"/>
    <cellStyle name="Normal 2 5 2 2 8" xfId="15951"/>
    <cellStyle name="Normal 2 5 2 2 8 2" xfId="15952"/>
    <cellStyle name="Normal 2 5 2 2 9" xfId="15953"/>
    <cellStyle name="Normal 2 5 2 2 9 2" xfId="15954"/>
    <cellStyle name="Normal 2 5 2 3" xfId="15955"/>
    <cellStyle name="Normal 2 5 2 3 2" xfId="15956"/>
    <cellStyle name="Normal 2 5 2 3 2 2" xfId="15957"/>
    <cellStyle name="Normal 2 5 2 3 2 2 2" xfId="15958"/>
    <cellStyle name="Normal 2 5 2 3 2 2 2 2" xfId="15959"/>
    <cellStyle name="Normal 2 5 2 3 2 2 2 3" xfId="15960"/>
    <cellStyle name="Normal 2 5 2 3 2 2 3" xfId="15961"/>
    <cellStyle name="Normal 2 5 2 3 2 2 3 2" xfId="15962"/>
    <cellStyle name="Normal 2 5 2 3 2 2 4" xfId="15963"/>
    <cellStyle name="Normal 2 5 2 3 2 2 4 2" xfId="15964"/>
    <cellStyle name="Normal 2 5 2 3 2 2 5" xfId="15965"/>
    <cellStyle name="Normal 2 5 2 3 2 3" xfId="15966"/>
    <cellStyle name="Normal 2 5 2 3 2 3 2" xfId="15967"/>
    <cellStyle name="Normal 2 5 2 3 2 3 2 2" xfId="15968"/>
    <cellStyle name="Normal 2 5 2 3 2 3 3" xfId="15969"/>
    <cellStyle name="Normal 2 5 2 3 2 3 3 2" xfId="15970"/>
    <cellStyle name="Normal 2 5 2 3 2 3 4" xfId="15971"/>
    <cellStyle name="Normal 2 5 2 3 2 4" xfId="15972"/>
    <cellStyle name="Normal 2 5 2 3 2 4 2" xfId="15973"/>
    <cellStyle name="Normal 2 5 2 3 2 4 3" xfId="15974"/>
    <cellStyle name="Normal 2 5 2 3 2 5" xfId="15975"/>
    <cellStyle name="Normal 2 5 2 3 2 5 2" xfId="15976"/>
    <cellStyle name="Normal 2 5 2 3 2 6" xfId="15977"/>
    <cellStyle name="Normal 2 5 2 3 2 6 2" xfId="15978"/>
    <cellStyle name="Normal 2 5 2 3 2 7" xfId="15979"/>
    <cellStyle name="Normal 2 5 2 3 3" xfId="15980"/>
    <cellStyle name="Normal 2 5 2 3 3 2" xfId="15981"/>
    <cellStyle name="Normal 2 5 2 3 3 2 2" xfId="15982"/>
    <cellStyle name="Normal 2 5 2 3 3 2 3" xfId="15983"/>
    <cellStyle name="Normal 2 5 2 3 3 3" xfId="15984"/>
    <cellStyle name="Normal 2 5 2 3 3 3 2" xfId="15985"/>
    <cellStyle name="Normal 2 5 2 3 3 4" xfId="15986"/>
    <cellStyle name="Normal 2 5 2 3 3 4 2" xfId="15987"/>
    <cellStyle name="Normal 2 5 2 3 3 5" xfId="15988"/>
    <cellStyle name="Normal 2 5 2 3 4" xfId="15989"/>
    <cellStyle name="Normal 2 5 2 3 4 2" xfId="15990"/>
    <cellStyle name="Normal 2 5 2 3 4 2 2" xfId="15991"/>
    <cellStyle name="Normal 2 5 2 3 4 3" xfId="15992"/>
    <cellStyle name="Normal 2 5 2 3 4 3 2" xfId="15993"/>
    <cellStyle name="Normal 2 5 2 3 4 4" xfId="15994"/>
    <cellStyle name="Normal 2 5 2 3 5" xfId="15995"/>
    <cellStyle name="Normal 2 5 2 3 5 2" xfId="15996"/>
    <cellStyle name="Normal 2 5 2 3 5 3" xfId="15997"/>
    <cellStyle name="Normal 2 5 2 3 6" xfId="15998"/>
    <cellStyle name="Normal 2 5 2 3 6 2" xfId="15999"/>
    <cellStyle name="Normal 2 5 2 3 7" xfId="16000"/>
    <cellStyle name="Normal 2 5 2 3 7 2" xfId="16001"/>
    <cellStyle name="Normal 2 5 2 3 8" xfId="16002"/>
    <cellStyle name="Normal 2 5 2 4" xfId="16003"/>
    <cellStyle name="Normal 2 5 2 4 2" xfId="16004"/>
    <cellStyle name="Normal 2 5 2 4 2 2" xfId="16005"/>
    <cellStyle name="Normal 2 5 2 4 2 2 2" xfId="16006"/>
    <cellStyle name="Normal 2 5 2 4 2 2 3" xfId="16007"/>
    <cellStyle name="Normal 2 5 2 4 2 3" xfId="16008"/>
    <cellStyle name="Normal 2 5 2 4 2 3 2" xfId="16009"/>
    <cellStyle name="Normal 2 5 2 4 2 4" xfId="16010"/>
    <cellStyle name="Normal 2 5 2 4 2 4 2" xfId="16011"/>
    <cellStyle name="Normal 2 5 2 4 2 5" xfId="16012"/>
    <cellStyle name="Normal 2 5 2 4 3" xfId="16013"/>
    <cellStyle name="Normal 2 5 2 4 3 2" xfId="16014"/>
    <cellStyle name="Normal 2 5 2 4 3 2 2" xfId="16015"/>
    <cellStyle name="Normal 2 5 2 4 3 3" xfId="16016"/>
    <cellStyle name="Normal 2 5 2 4 3 3 2" xfId="16017"/>
    <cellStyle name="Normal 2 5 2 4 3 4" xfId="16018"/>
    <cellStyle name="Normal 2 5 2 4 4" xfId="16019"/>
    <cellStyle name="Normal 2 5 2 4 4 2" xfId="16020"/>
    <cellStyle name="Normal 2 5 2 4 4 3" xfId="16021"/>
    <cellStyle name="Normal 2 5 2 4 5" xfId="16022"/>
    <cellStyle name="Normal 2 5 2 4 5 2" xfId="16023"/>
    <cellStyle name="Normal 2 5 2 4 6" xfId="16024"/>
    <cellStyle name="Normal 2 5 2 4 6 2" xfId="16025"/>
    <cellStyle name="Normal 2 5 2 4 7" xfId="16026"/>
    <cellStyle name="Normal 2 5 2 5" xfId="16027"/>
    <cellStyle name="Normal 2 5 2 5 2" xfId="16028"/>
    <cellStyle name="Normal 2 5 2 5 2 2" xfId="16029"/>
    <cellStyle name="Normal 2 5 2 5 2 2 2" xfId="16030"/>
    <cellStyle name="Normal 2 5 2 5 2 2 3" xfId="16031"/>
    <cellStyle name="Normal 2 5 2 5 2 3" xfId="16032"/>
    <cellStyle name="Normal 2 5 2 5 2 3 2" xfId="16033"/>
    <cellStyle name="Normal 2 5 2 5 2 4" xfId="16034"/>
    <cellStyle name="Normal 2 5 2 5 2 4 2" xfId="16035"/>
    <cellStyle name="Normal 2 5 2 5 2 5" xfId="16036"/>
    <cellStyle name="Normal 2 5 2 5 3" xfId="16037"/>
    <cellStyle name="Normal 2 5 2 5 3 2" xfId="16038"/>
    <cellStyle name="Normal 2 5 2 5 3 2 2" xfId="16039"/>
    <cellStyle name="Normal 2 5 2 5 3 3" xfId="16040"/>
    <cellStyle name="Normal 2 5 2 5 3 3 2" xfId="16041"/>
    <cellStyle name="Normal 2 5 2 5 3 4" xfId="16042"/>
    <cellStyle name="Normal 2 5 2 5 4" xfId="16043"/>
    <cellStyle name="Normal 2 5 2 5 4 2" xfId="16044"/>
    <cellStyle name="Normal 2 5 2 5 4 3" xfId="16045"/>
    <cellStyle name="Normal 2 5 2 5 5" xfId="16046"/>
    <cellStyle name="Normal 2 5 2 5 5 2" xfId="16047"/>
    <cellStyle name="Normal 2 5 2 5 6" xfId="16048"/>
    <cellStyle name="Normal 2 5 2 5 6 2" xfId="16049"/>
    <cellStyle name="Normal 2 5 2 5 7" xfId="16050"/>
    <cellStyle name="Normal 2 5 2 6" xfId="16051"/>
    <cellStyle name="Normal 2 5 2 6 2" xfId="16052"/>
    <cellStyle name="Normal 2 5 2 6 2 2" xfId="16053"/>
    <cellStyle name="Normal 2 5 2 6 2 2 2" xfId="16054"/>
    <cellStyle name="Normal 2 5 2 6 2 3" xfId="16055"/>
    <cellStyle name="Normal 2 5 2 6 2 3 2" xfId="16056"/>
    <cellStyle name="Normal 2 5 2 6 2 4" xfId="16057"/>
    <cellStyle name="Normal 2 5 2 6 3" xfId="16058"/>
    <cellStyle name="Normal 2 5 2 6 3 2" xfId="16059"/>
    <cellStyle name="Normal 2 5 2 6 3 3" xfId="16060"/>
    <cellStyle name="Normal 2 5 2 6 4" xfId="16061"/>
    <cellStyle name="Normal 2 5 2 6 4 2" xfId="16062"/>
    <cellStyle name="Normal 2 5 2 6 5" xfId="16063"/>
    <cellStyle name="Normal 2 5 2 6 5 2" xfId="16064"/>
    <cellStyle name="Normal 2 5 2 6 6" xfId="16065"/>
    <cellStyle name="Normal 2 5 2 7" xfId="16066"/>
    <cellStyle name="Normal 2 5 2 7 2" xfId="16067"/>
    <cellStyle name="Normal 2 5 2 7 2 2" xfId="16068"/>
    <cellStyle name="Normal 2 5 2 7 3" xfId="16069"/>
    <cellStyle name="Normal 2 5 2 7 3 2" xfId="16070"/>
    <cellStyle name="Normal 2 5 2 7 4" xfId="16071"/>
    <cellStyle name="Normal 2 5 2 8" xfId="16072"/>
    <cellStyle name="Normal 2 5 2 8 2" xfId="16073"/>
    <cellStyle name="Normal 2 5 2 8 2 2" xfId="16074"/>
    <cellStyle name="Normal 2 5 2 8 3" xfId="16075"/>
    <cellStyle name="Normal 2 5 2 8 3 2" xfId="16076"/>
    <cellStyle name="Normal 2 5 2 8 4" xfId="16077"/>
    <cellStyle name="Normal 2 5 2 9" xfId="16078"/>
    <cellStyle name="Normal 2 5 2 9 2" xfId="16079"/>
    <cellStyle name="Normal 2 5 2 9 3" xfId="16080"/>
    <cellStyle name="Normal 2 5 3" xfId="307"/>
    <cellStyle name="Normal 2 5 3 10" xfId="16081"/>
    <cellStyle name="Normal 2 5 3 10 2" xfId="16082"/>
    <cellStyle name="Normal 2 5 3 11" xfId="16083"/>
    <cellStyle name="Normal 2 5 3 2" xfId="16084"/>
    <cellStyle name="Normal 2 5 3 2 2" xfId="16085"/>
    <cellStyle name="Normal 2 5 3 2 2 2" xfId="16086"/>
    <cellStyle name="Normal 2 5 3 2 2 2 2" xfId="16087"/>
    <cellStyle name="Normal 2 5 3 2 2 2 2 2" xfId="16088"/>
    <cellStyle name="Normal 2 5 3 2 2 2 2 3" xfId="16089"/>
    <cellStyle name="Normal 2 5 3 2 2 2 3" xfId="16090"/>
    <cellStyle name="Normal 2 5 3 2 2 2 3 2" xfId="16091"/>
    <cellStyle name="Normal 2 5 3 2 2 2 4" xfId="16092"/>
    <cellStyle name="Normal 2 5 3 2 2 2 4 2" xfId="16093"/>
    <cellStyle name="Normal 2 5 3 2 2 2 5" xfId="16094"/>
    <cellStyle name="Normal 2 5 3 2 2 3" xfId="16095"/>
    <cellStyle name="Normal 2 5 3 2 2 3 2" xfId="16096"/>
    <cellStyle name="Normal 2 5 3 2 2 3 2 2" xfId="16097"/>
    <cellStyle name="Normal 2 5 3 2 2 3 3" xfId="16098"/>
    <cellStyle name="Normal 2 5 3 2 2 3 3 2" xfId="16099"/>
    <cellStyle name="Normal 2 5 3 2 2 3 4" xfId="16100"/>
    <cellStyle name="Normal 2 5 3 2 2 4" xfId="16101"/>
    <cellStyle name="Normal 2 5 3 2 2 4 2" xfId="16102"/>
    <cellStyle name="Normal 2 5 3 2 2 4 3" xfId="16103"/>
    <cellStyle name="Normal 2 5 3 2 2 5" xfId="16104"/>
    <cellStyle name="Normal 2 5 3 2 2 5 2" xfId="16105"/>
    <cellStyle name="Normal 2 5 3 2 2 6" xfId="16106"/>
    <cellStyle name="Normal 2 5 3 2 2 6 2" xfId="16107"/>
    <cellStyle name="Normal 2 5 3 2 2 7" xfId="16108"/>
    <cellStyle name="Normal 2 5 3 2 3" xfId="16109"/>
    <cellStyle name="Normal 2 5 3 2 3 2" xfId="16110"/>
    <cellStyle name="Normal 2 5 3 2 3 2 2" xfId="16111"/>
    <cellStyle name="Normal 2 5 3 2 3 2 3" xfId="16112"/>
    <cellStyle name="Normal 2 5 3 2 3 3" xfId="16113"/>
    <cellStyle name="Normal 2 5 3 2 3 3 2" xfId="16114"/>
    <cellStyle name="Normal 2 5 3 2 3 4" xfId="16115"/>
    <cellStyle name="Normal 2 5 3 2 3 4 2" xfId="16116"/>
    <cellStyle name="Normal 2 5 3 2 3 5" xfId="16117"/>
    <cellStyle name="Normal 2 5 3 2 4" xfId="16118"/>
    <cellStyle name="Normal 2 5 3 2 4 2" xfId="16119"/>
    <cellStyle name="Normal 2 5 3 2 4 2 2" xfId="16120"/>
    <cellStyle name="Normal 2 5 3 2 4 3" xfId="16121"/>
    <cellStyle name="Normal 2 5 3 2 4 3 2" xfId="16122"/>
    <cellStyle name="Normal 2 5 3 2 4 4" xfId="16123"/>
    <cellStyle name="Normal 2 5 3 2 5" xfId="16124"/>
    <cellStyle name="Normal 2 5 3 2 5 2" xfId="16125"/>
    <cellStyle name="Normal 2 5 3 2 5 3" xfId="16126"/>
    <cellStyle name="Normal 2 5 3 2 6" xfId="16127"/>
    <cellStyle name="Normal 2 5 3 2 6 2" xfId="16128"/>
    <cellStyle name="Normal 2 5 3 2 7" xfId="16129"/>
    <cellStyle name="Normal 2 5 3 2 7 2" xfId="16130"/>
    <cellStyle name="Normal 2 5 3 2 8" xfId="16131"/>
    <cellStyle name="Normal 2 5 3 3" xfId="16132"/>
    <cellStyle name="Normal 2 5 3 3 2" xfId="16133"/>
    <cellStyle name="Normal 2 5 3 3 2 2" xfId="16134"/>
    <cellStyle name="Normal 2 5 3 3 2 2 2" xfId="16135"/>
    <cellStyle name="Normal 2 5 3 3 2 2 3" xfId="16136"/>
    <cellStyle name="Normal 2 5 3 3 2 3" xfId="16137"/>
    <cellStyle name="Normal 2 5 3 3 2 3 2" xfId="16138"/>
    <cellStyle name="Normal 2 5 3 3 2 4" xfId="16139"/>
    <cellStyle name="Normal 2 5 3 3 2 4 2" xfId="16140"/>
    <cellStyle name="Normal 2 5 3 3 2 5" xfId="16141"/>
    <cellStyle name="Normal 2 5 3 3 3" xfId="16142"/>
    <cellStyle name="Normal 2 5 3 3 3 2" xfId="16143"/>
    <cellStyle name="Normal 2 5 3 3 3 2 2" xfId="16144"/>
    <cellStyle name="Normal 2 5 3 3 3 3" xfId="16145"/>
    <cellStyle name="Normal 2 5 3 3 3 3 2" xfId="16146"/>
    <cellStyle name="Normal 2 5 3 3 3 4" xfId="16147"/>
    <cellStyle name="Normal 2 5 3 3 4" xfId="16148"/>
    <cellStyle name="Normal 2 5 3 3 4 2" xfId="16149"/>
    <cellStyle name="Normal 2 5 3 3 4 3" xfId="16150"/>
    <cellStyle name="Normal 2 5 3 3 5" xfId="16151"/>
    <cellStyle name="Normal 2 5 3 3 5 2" xfId="16152"/>
    <cellStyle name="Normal 2 5 3 3 6" xfId="16153"/>
    <cellStyle name="Normal 2 5 3 3 6 2" xfId="16154"/>
    <cellStyle name="Normal 2 5 3 3 7" xfId="16155"/>
    <cellStyle name="Normal 2 5 3 4" xfId="16156"/>
    <cellStyle name="Normal 2 5 3 4 2" xfId="16157"/>
    <cellStyle name="Normal 2 5 3 4 2 2" xfId="16158"/>
    <cellStyle name="Normal 2 5 3 4 2 2 2" xfId="16159"/>
    <cellStyle name="Normal 2 5 3 4 2 2 3" xfId="16160"/>
    <cellStyle name="Normal 2 5 3 4 2 3" xfId="16161"/>
    <cellStyle name="Normal 2 5 3 4 2 3 2" xfId="16162"/>
    <cellStyle name="Normal 2 5 3 4 2 4" xfId="16163"/>
    <cellStyle name="Normal 2 5 3 4 2 4 2" xfId="16164"/>
    <cellStyle name="Normal 2 5 3 4 2 5" xfId="16165"/>
    <cellStyle name="Normal 2 5 3 4 3" xfId="16166"/>
    <cellStyle name="Normal 2 5 3 4 3 2" xfId="16167"/>
    <cellStyle name="Normal 2 5 3 4 3 2 2" xfId="16168"/>
    <cellStyle name="Normal 2 5 3 4 3 3" xfId="16169"/>
    <cellStyle name="Normal 2 5 3 4 3 3 2" xfId="16170"/>
    <cellStyle name="Normal 2 5 3 4 3 4" xfId="16171"/>
    <cellStyle name="Normal 2 5 3 4 4" xfId="16172"/>
    <cellStyle name="Normal 2 5 3 4 4 2" xfId="16173"/>
    <cellStyle name="Normal 2 5 3 4 4 3" xfId="16174"/>
    <cellStyle name="Normal 2 5 3 4 5" xfId="16175"/>
    <cellStyle name="Normal 2 5 3 4 5 2" xfId="16176"/>
    <cellStyle name="Normal 2 5 3 4 6" xfId="16177"/>
    <cellStyle name="Normal 2 5 3 4 6 2" xfId="16178"/>
    <cellStyle name="Normal 2 5 3 4 7" xfId="16179"/>
    <cellStyle name="Normal 2 5 3 5" xfId="16180"/>
    <cellStyle name="Normal 2 5 3 5 2" xfId="16181"/>
    <cellStyle name="Normal 2 5 3 5 2 2" xfId="16182"/>
    <cellStyle name="Normal 2 5 3 5 2 2 2" xfId="16183"/>
    <cellStyle name="Normal 2 5 3 5 2 3" xfId="16184"/>
    <cellStyle name="Normal 2 5 3 5 2 3 2" xfId="16185"/>
    <cellStyle name="Normal 2 5 3 5 2 4" xfId="16186"/>
    <cellStyle name="Normal 2 5 3 5 3" xfId="16187"/>
    <cellStyle name="Normal 2 5 3 5 3 2" xfId="16188"/>
    <cellStyle name="Normal 2 5 3 5 3 3" xfId="16189"/>
    <cellStyle name="Normal 2 5 3 5 4" xfId="16190"/>
    <cellStyle name="Normal 2 5 3 5 4 2" xfId="16191"/>
    <cellStyle name="Normal 2 5 3 5 5" xfId="16192"/>
    <cellStyle name="Normal 2 5 3 5 5 2" xfId="16193"/>
    <cellStyle name="Normal 2 5 3 5 6" xfId="16194"/>
    <cellStyle name="Normal 2 5 3 6" xfId="16195"/>
    <cellStyle name="Normal 2 5 3 6 2" xfId="16196"/>
    <cellStyle name="Normal 2 5 3 6 2 2" xfId="16197"/>
    <cellStyle name="Normal 2 5 3 6 3" xfId="16198"/>
    <cellStyle name="Normal 2 5 3 6 3 2" xfId="16199"/>
    <cellStyle name="Normal 2 5 3 6 4" xfId="16200"/>
    <cellStyle name="Normal 2 5 3 7" xfId="16201"/>
    <cellStyle name="Normal 2 5 3 7 2" xfId="16202"/>
    <cellStyle name="Normal 2 5 3 7 2 2" xfId="16203"/>
    <cellStyle name="Normal 2 5 3 7 3" xfId="16204"/>
    <cellStyle name="Normal 2 5 3 7 3 2" xfId="16205"/>
    <cellStyle name="Normal 2 5 3 7 4" xfId="16206"/>
    <cellStyle name="Normal 2 5 3 8" xfId="16207"/>
    <cellStyle name="Normal 2 5 3 8 2" xfId="16208"/>
    <cellStyle name="Normal 2 5 3 8 3" xfId="16209"/>
    <cellStyle name="Normal 2 5 3 9" xfId="16210"/>
    <cellStyle name="Normal 2 5 3 9 2" xfId="16211"/>
    <cellStyle name="Normal 2 5 4" xfId="16212"/>
    <cellStyle name="Normal 2 5 4 10" xfId="16213"/>
    <cellStyle name="Normal 2 5 4 2" xfId="16214"/>
    <cellStyle name="Normal 2 5 4 2 2" xfId="16215"/>
    <cellStyle name="Normal 2 5 4 2 2 2" xfId="16216"/>
    <cellStyle name="Normal 2 5 4 2 2 2 2" xfId="16217"/>
    <cellStyle name="Normal 2 5 4 2 2 2 3" xfId="16218"/>
    <cellStyle name="Normal 2 5 4 2 2 3" xfId="16219"/>
    <cellStyle name="Normal 2 5 4 2 2 3 2" xfId="16220"/>
    <cellStyle name="Normal 2 5 4 2 2 4" xfId="16221"/>
    <cellStyle name="Normal 2 5 4 2 2 4 2" xfId="16222"/>
    <cellStyle name="Normal 2 5 4 2 2 5" xfId="16223"/>
    <cellStyle name="Normal 2 5 4 2 3" xfId="16224"/>
    <cellStyle name="Normal 2 5 4 2 3 2" xfId="16225"/>
    <cellStyle name="Normal 2 5 4 2 3 2 2" xfId="16226"/>
    <cellStyle name="Normal 2 5 4 2 3 3" xfId="16227"/>
    <cellStyle name="Normal 2 5 4 2 3 3 2" xfId="16228"/>
    <cellStyle name="Normal 2 5 4 2 3 4" xfId="16229"/>
    <cellStyle name="Normal 2 5 4 2 4" xfId="16230"/>
    <cellStyle name="Normal 2 5 4 2 4 2" xfId="16231"/>
    <cellStyle name="Normal 2 5 4 2 4 3" xfId="16232"/>
    <cellStyle name="Normal 2 5 4 2 5" xfId="16233"/>
    <cellStyle name="Normal 2 5 4 2 5 2" xfId="16234"/>
    <cellStyle name="Normal 2 5 4 2 6" xfId="16235"/>
    <cellStyle name="Normal 2 5 4 2 6 2" xfId="16236"/>
    <cellStyle name="Normal 2 5 4 2 7" xfId="16237"/>
    <cellStyle name="Normal 2 5 4 3" xfId="16238"/>
    <cellStyle name="Normal 2 5 4 3 2" xfId="16239"/>
    <cellStyle name="Normal 2 5 4 3 2 2" xfId="16240"/>
    <cellStyle name="Normal 2 5 4 3 2 2 2" xfId="16241"/>
    <cellStyle name="Normal 2 5 4 3 2 2 3" xfId="16242"/>
    <cellStyle name="Normal 2 5 4 3 2 3" xfId="16243"/>
    <cellStyle name="Normal 2 5 4 3 2 3 2" xfId="16244"/>
    <cellStyle name="Normal 2 5 4 3 2 4" xfId="16245"/>
    <cellStyle name="Normal 2 5 4 3 2 4 2" xfId="16246"/>
    <cellStyle name="Normal 2 5 4 3 2 5" xfId="16247"/>
    <cellStyle name="Normal 2 5 4 3 3" xfId="16248"/>
    <cellStyle name="Normal 2 5 4 3 3 2" xfId="16249"/>
    <cellStyle name="Normal 2 5 4 3 3 2 2" xfId="16250"/>
    <cellStyle name="Normal 2 5 4 3 3 3" xfId="16251"/>
    <cellStyle name="Normal 2 5 4 3 3 3 2" xfId="16252"/>
    <cellStyle name="Normal 2 5 4 3 3 4" xfId="16253"/>
    <cellStyle name="Normal 2 5 4 3 4" xfId="16254"/>
    <cellStyle name="Normal 2 5 4 3 4 2" xfId="16255"/>
    <cellStyle name="Normal 2 5 4 3 4 3" xfId="16256"/>
    <cellStyle name="Normal 2 5 4 3 5" xfId="16257"/>
    <cellStyle name="Normal 2 5 4 3 5 2" xfId="16258"/>
    <cellStyle name="Normal 2 5 4 3 6" xfId="16259"/>
    <cellStyle name="Normal 2 5 4 3 6 2" xfId="16260"/>
    <cellStyle name="Normal 2 5 4 3 7" xfId="16261"/>
    <cellStyle name="Normal 2 5 4 4" xfId="16262"/>
    <cellStyle name="Normal 2 5 4 4 2" xfId="16263"/>
    <cellStyle name="Normal 2 5 4 4 2 2" xfId="16264"/>
    <cellStyle name="Normal 2 5 4 4 2 2 2" xfId="16265"/>
    <cellStyle name="Normal 2 5 4 4 2 3" xfId="16266"/>
    <cellStyle name="Normal 2 5 4 4 2 3 2" xfId="16267"/>
    <cellStyle name="Normal 2 5 4 4 2 4" xfId="16268"/>
    <cellStyle name="Normal 2 5 4 4 3" xfId="16269"/>
    <cellStyle name="Normal 2 5 4 4 3 2" xfId="16270"/>
    <cellStyle name="Normal 2 5 4 4 3 3" xfId="16271"/>
    <cellStyle name="Normal 2 5 4 4 4" xfId="16272"/>
    <cellStyle name="Normal 2 5 4 4 4 2" xfId="16273"/>
    <cellStyle name="Normal 2 5 4 4 5" xfId="16274"/>
    <cellStyle name="Normal 2 5 4 4 5 2" xfId="16275"/>
    <cellStyle name="Normal 2 5 4 4 6" xfId="16276"/>
    <cellStyle name="Normal 2 5 4 5" xfId="16277"/>
    <cellStyle name="Normal 2 5 4 5 2" xfId="16278"/>
    <cellStyle name="Normal 2 5 4 5 2 2" xfId="16279"/>
    <cellStyle name="Normal 2 5 4 5 3" xfId="16280"/>
    <cellStyle name="Normal 2 5 4 5 3 2" xfId="16281"/>
    <cellStyle name="Normal 2 5 4 5 4" xfId="16282"/>
    <cellStyle name="Normal 2 5 4 6" xfId="16283"/>
    <cellStyle name="Normal 2 5 4 6 2" xfId="16284"/>
    <cellStyle name="Normal 2 5 4 6 2 2" xfId="16285"/>
    <cellStyle name="Normal 2 5 4 6 3" xfId="16286"/>
    <cellStyle name="Normal 2 5 4 6 3 2" xfId="16287"/>
    <cellStyle name="Normal 2 5 4 6 4" xfId="16288"/>
    <cellStyle name="Normal 2 5 4 7" xfId="16289"/>
    <cellStyle name="Normal 2 5 4 7 2" xfId="16290"/>
    <cellStyle name="Normal 2 5 4 7 3" xfId="16291"/>
    <cellStyle name="Normal 2 5 4 8" xfId="16292"/>
    <cellStyle name="Normal 2 5 4 8 2" xfId="16293"/>
    <cellStyle name="Normal 2 5 4 9" xfId="16294"/>
    <cellStyle name="Normal 2 5 4 9 2" xfId="16295"/>
    <cellStyle name="Normal 2 5 5" xfId="16296"/>
    <cellStyle name="Normal 2 5 5 2" xfId="16297"/>
    <cellStyle name="Normal 2 5 5 2 2" xfId="16298"/>
    <cellStyle name="Normal 2 5 5 2 2 2" xfId="16299"/>
    <cellStyle name="Normal 2 5 5 2 2 2 2" xfId="16300"/>
    <cellStyle name="Normal 2 5 5 2 2 2 3" xfId="16301"/>
    <cellStyle name="Normal 2 5 5 2 2 3" xfId="16302"/>
    <cellStyle name="Normal 2 5 5 2 2 3 2" xfId="16303"/>
    <cellStyle name="Normal 2 5 5 2 2 4" xfId="16304"/>
    <cellStyle name="Normal 2 5 5 2 2 4 2" xfId="16305"/>
    <cellStyle name="Normal 2 5 5 2 2 5" xfId="16306"/>
    <cellStyle name="Normal 2 5 5 2 3" xfId="16307"/>
    <cellStyle name="Normal 2 5 5 2 3 2" xfId="16308"/>
    <cellStyle name="Normal 2 5 5 2 3 2 2" xfId="16309"/>
    <cellStyle name="Normal 2 5 5 2 3 3" xfId="16310"/>
    <cellStyle name="Normal 2 5 5 2 3 3 2" xfId="16311"/>
    <cellStyle name="Normal 2 5 5 2 3 4" xfId="16312"/>
    <cellStyle name="Normal 2 5 5 2 4" xfId="16313"/>
    <cellStyle name="Normal 2 5 5 2 4 2" xfId="16314"/>
    <cellStyle name="Normal 2 5 5 2 4 3" xfId="16315"/>
    <cellStyle name="Normal 2 5 5 2 5" xfId="16316"/>
    <cellStyle name="Normal 2 5 5 2 5 2" xfId="16317"/>
    <cellStyle name="Normal 2 5 5 2 6" xfId="16318"/>
    <cellStyle name="Normal 2 5 5 2 6 2" xfId="16319"/>
    <cellStyle name="Normal 2 5 5 2 7" xfId="16320"/>
    <cellStyle name="Normal 2 5 5 3" xfId="16321"/>
    <cellStyle name="Normal 2 5 5 3 2" xfId="16322"/>
    <cellStyle name="Normal 2 5 5 3 2 2" xfId="16323"/>
    <cellStyle name="Normal 2 5 5 3 2 3" xfId="16324"/>
    <cellStyle name="Normal 2 5 5 3 3" xfId="16325"/>
    <cellStyle name="Normal 2 5 5 3 3 2" xfId="16326"/>
    <cellStyle name="Normal 2 5 5 3 4" xfId="16327"/>
    <cellStyle name="Normal 2 5 5 3 4 2" xfId="16328"/>
    <cellStyle name="Normal 2 5 5 3 5" xfId="16329"/>
    <cellStyle name="Normal 2 5 5 4" xfId="16330"/>
    <cellStyle name="Normal 2 5 5 4 2" xfId="16331"/>
    <cellStyle name="Normal 2 5 5 4 2 2" xfId="16332"/>
    <cellStyle name="Normal 2 5 5 4 3" xfId="16333"/>
    <cellStyle name="Normal 2 5 5 4 3 2" xfId="16334"/>
    <cellStyle name="Normal 2 5 5 4 4" xfId="16335"/>
    <cellStyle name="Normal 2 5 5 5" xfId="16336"/>
    <cellStyle name="Normal 2 5 5 5 2" xfId="16337"/>
    <cellStyle name="Normal 2 5 5 5 3" xfId="16338"/>
    <cellStyle name="Normal 2 5 5 6" xfId="16339"/>
    <cellStyle name="Normal 2 5 5 6 2" xfId="16340"/>
    <cellStyle name="Normal 2 5 5 7" xfId="16341"/>
    <cellStyle name="Normal 2 5 5 7 2" xfId="16342"/>
    <cellStyle name="Normal 2 5 5 8" xfId="16343"/>
    <cellStyle name="Normal 2 5 6" xfId="16344"/>
    <cellStyle name="Normal 2 5 6 2" xfId="16345"/>
    <cellStyle name="Normal 2 5 6 2 2" xfId="16346"/>
    <cellStyle name="Normal 2 5 6 2 2 2" xfId="16347"/>
    <cellStyle name="Normal 2 5 6 2 2 3" xfId="16348"/>
    <cellStyle name="Normal 2 5 6 2 3" xfId="16349"/>
    <cellStyle name="Normal 2 5 6 2 3 2" xfId="16350"/>
    <cellStyle name="Normal 2 5 6 2 4" xfId="16351"/>
    <cellStyle name="Normal 2 5 6 2 4 2" xfId="16352"/>
    <cellStyle name="Normal 2 5 6 2 5" xfId="16353"/>
    <cellStyle name="Normal 2 5 6 3" xfId="16354"/>
    <cellStyle name="Normal 2 5 6 3 2" xfId="16355"/>
    <cellStyle name="Normal 2 5 6 3 2 2" xfId="16356"/>
    <cellStyle name="Normal 2 5 6 3 3" xfId="16357"/>
    <cellStyle name="Normal 2 5 6 3 3 2" xfId="16358"/>
    <cellStyle name="Normal 2 5 6 3 4" xfId="16359"/>
    <cellStyle name="Normal 2 5 6 4" xfId="16360"/>
    <cellStyle name="Normal 2 5 6 4 2" xfId="16361"/>
    <cellStyle name="Normal 2 5 6 4 3" xfId="16362"/>
    <cellStyle name="Normal 2 5 6 5" xfId="16363"/>
    <cellStyle name="Normal 2 5 6 5 2" xfId="16364"/>
    <cellStyle name="Normal 2 5 6 6" xfId="16365"/>
    <cellStyle name="Normal 2 5 6 6 2" xfId="16366"/>
    <cellStyle name="Normal 2 5 6 7" xfId="16367"/>
    <cellStyle name="Normal 2 5 7" xfId="16368"/>
    <cellStyle name="Normal 2 5 7 2" xfId="16369"/>
    <cellStyle name="Normal 2 5 7 2 2" xfId="16370"/>
    <cellStyle name="Normal 2 5 7 2 2 2" xfId="16371"/>
    <cellStyle name="Normal 2 5 7 2 2 3" xfId="16372"/>
    <cellStyle name="Normal 2 5 7 2 3" xfId="16373"/>
    <cellStyle name="Normal 2 5 7 2 3 2" xfId="16374"/>
    <cellStyle name="Normal 2 5 7 2 4" xfId="16375"/>
    <cellStyle name="Normal 2 5 7 2 4 2" xfId="16376"/>
    <cellStyle name="Normal 2 5 7 2 5" xfId="16377"/>
    <cellStyle name="Normal 2 5 7 3" xfId="16378"/>
    <cellStyle name="Normal 2 5 7 3 2" xfId="16379"/>
    <cellStyle name="Normal 2 5 7 3 2 2" xfId="16380"/>
    <cellStyle name="Normal 2 5 7 3 3" xfId="16381"/>
    <cellStyle name="Normal 2 5 7 3 3 2" xfId="16382"/>
    <cellStyle name="Normal 2 5 7 3 4" xfId="16383"/>
    <cellStyle name="Normal 2 5 7 4" xfId="16384"/>
    <cellStyle name="Normal 2 5 7 4 2" xfId="16385"/>
    <cellStyle name="Normal 2 5 7 4 3" xfId="16386"/>
    <cellStyle name="Normal 2 5 7 5" xfId="16387"/>
    <cellStyle name="Normal 2 5 7 5 2" xfId="16388"/>
    <cellStyle name="Normal 2 5 7 6" xfId="16389"/>
    <cellStyle name="Normal 2 5 7 6 2" xfId="16390"/>
    <cellStyle name="Normal 2 5 7 7" xfId="16391"/>
    <cellStyle name="Normal 2 5 8" xfId="16392"/>
    <cellStyle name="Normal 2 5 8 2" xfId="16393"/>
    <cellStyle name="Normal 2 5 8 2 2" xfId="16394"/>
    <cellStyle name="Normal 2 5 8 2 2 2" xfId="16395"/>
    <cellStyle name="Normal 2 5 8 2 3" xfId="16396"/>
    <cellStyle name="Normal 2 5 8 2 3 2" xfId="16397"/>
    <cellStyle name="Normal 2 5 8 2 4" xfId="16398"/>
    <cellStyle name="Normal 2 5 8 3" xfId="16399"/>
    <cellStyle name="Normal 2 5 8 3 2" xfId="16400"/>
    <cellStyle name="Normal 2 5 8 3 3" xfId="16401"/>
    <cellStyle name="Normal 2 5 8 4" xfId="16402"/>
    <cellStyle name="Normal 2 5 8 4 2" xfId="16403"/>
    <cellStyle name="Normal 2 5 8 5" xfId="16404"/>
    <cellStyle name="Normal 2 5 8 5 2" xfId="16405"/>
    <cellStyle name="Normal 2 5 8 6" xfId="16406"/>
    <cellStyle name="Normal 2 5 9" xfId="16407"/>
    <cellStyle name="Normal 2 5 9 2" xfId="16408"/>
    <cellStyle name="Normal 2 5 9 2 2" xfId="16409"/>
    <cellStyle name="Normal 2 5 9 3" xfId="16410"/>
    <cellStyle name="Normal 2 5 9 3 2" xfId="16411"/>
    <cellStyle name="Normal 2 5 9 4" xfId="16412"/>
    <cellStyle name="Normal 2 6" xfId="308"/>
    <cellStyle name="Normal 2 6 10" xfId="16413"/>
    <cellStyle name="Normal 2 6 10 2" xfId="16414"/>
    <cellStyle name="Normal 2 6 11" xfId="16415"/>
    <cellStyle name="Normal 2 6 12" xfId="16416"/>
    <cellStyle name="Normal 2 6 2" xfId="309"/>
    <cellStyle name="Normal 2 6 2 2" xfId="16417"/>
    <cellStyle name="Normal 2 6 2 2 2" xfId="16418"/>
    <cellStyle name="Normal 2 6 2 2 2 2" xfId="16419"/>
    <cellStyle name="Normal 2 6 2 2 2 2 2" xfId="16420"/>
    <cellStyle name="Normal 2 6 2 2 2 2 3" xfId="16421"/>
    <cellStyle name="Normal 2 6 2 2 2 3" xfId="16422"/>
    <cellStyle name="Normal 2 6 2 2 2 3 2" xfId="16423"/>
    <cellStyle name="Normal 2 6 2 2 2 4" xfId="16424"/>
    <cellStyle name="Normal 2 6 2 2 2 4 2" xfId="16425"/>
    <cellStyle name="Normal 2 6 2 2 2 5" xfId="16426"/>
    <cellStyle name="Normal 2 6 2 2 3" xfId="16427"/>
    <cellStyle name="Normal 2 6 2 2 3 2" xfId="16428"/>
    <cellStyle name="Normal 2 6 2 2 3 2 2" xfId="16429"/>
    <cellStyle name="Normal 2 6 2 2 3 3" xfId="16430"/>
    <cellStyle name="Normal 2 6 2 2 3 3 2" xfId="16431"/>
    <cellStyle name="Normal 2 6 2 2 3 4" xfId="16432"/>
    <cellStyle name="Normal 2 6 2 2 4" xfId="16433"/>
    <cellStyle name="Normal 2 6 2 2 4 2" xfId="16434"/>
    <cellStyle name="Normal 2 6 2 2 4 3" xfId="16435"/>
    <cellStyle name="Normal 2 6 2 2 5" xfId="16436"/>
    <cellStyle name="Normal 2 6 2 2 5 2" xfId="16437"/>
    <cellStyle name="Normal 2 6 2 2 6" xfId="16438"/>
    <cellStyle name="Normal 2 6 2 2 6 2" xfId="16439"/>
    <cellStyle name="Normal 2 6 2 2 7" xfId="16440"/>
    <cellStyle name="Normal 2 6 2 3" xfId="16441"/>
    <cellStyle name="Normal 2 6 2 3 2" xfId="16442"/>
    <cellStyle name="Normal 2 6 2 3 2 2" xfId="16443"/>
    <cellStyle name="Normal 2 6 2 3 2 3" xfId="16444"/>
    <cellStyle name="Normal 2 6 2 3 3" xfId="16445"/>
    <cellStyle name="Normal 2 6 2 3 3 2" xfId="16446"/>
    <cellStyle name="Normal 2 6 2 3 4" xfId="16447"/>
    <cellStyle name="Normal 2 6 2 3 4 2" xfId="16448"/>
    <cellStyle name="Normal 2 6 2 3 5" xfId="16449"/>
    <cellStyle name="Normal 2 6 2 4" xfId="16450"/>
    <cellStyle name="Normal 2 6 2 4 2" xfId="16451"/>
    <cellStyle name="Normal 2 6 2 4 2 2" xfId="16452"/>
    <cellStyle name="Normal 2 6 2 4 3" xfId="16453"/>
    <cellStyle name="Normal 2 6 2 4 3 2" xfId="16454"/>
    <cellStyle name="Normal 2 6 2 4 4" xfId="16455"/>
    <cellStyle name="Normal 2 6 2 5" xfId="16456"/>
    <cellStyle name="Normal 2 6 2 5 2" xfId="16457"/>
    <cellStyle name="Normal 2 6 2 5 3" xfId="16458"/>
    <cellStyle name="Normal 2 6 2 6" xfId="16459"/>
    <cellStyle name="Normal 2 6 2 6 2" xfId="16460"/>
    <cellStyle name="Normal 2 6 2 7" xfId="16461"/>
    <cellStyle name="Normal 2 6 2 7 2" xfId="16462"/>
    <cellStyle name="Normal 2 6 2 8" xfId="16463"/>
    <cellStyle name="Normal 2 6 3" xfId="16464"/>
    <cellStyle name="Normal 2 6 3 2" xfId="16465"/>
    <cellStyle name="Normal 2 6 3 2 2" xfId="16466"/>
    <cellStyle name="Normal 2 6 3 2 2 2" xfId="16467"/>
    <cellStyle name="Normal 2 6 3 2 2 3" xfId="16468"/>
    <cellStyle name="Normal 2 6 3 2 3" xfId="16469"/>
    <cellStyle name="Normal 2 6 3 2 3 2" xfId="16470"/>
    <cellStyle name="Normal 2 6 3 2 4" xfId="16471"/>
    <cellStyle name="Normal 2 6 3 2 4 2" xfId="16472"/>
    <cellStyle name="Normal 2 6 3 2 5" xfId="16473"/>
    <cellStyle name="Normal 2 6 3 3" xfId="16474"/>
    <cellStyle name="Normal 2 6 3 3 2" xfId="16475"/>
    <cellStyle name="Normal 2 6 3 3 2 2" xfId="16476"/>
    <cellStyle name="Normal 2 6 3 3 3" xfId="16477"/>
    <cellStyle name="Normal 2 6 3 3 3 2" xfId="16478"/>
    <cellStyle name="Normal 2 6 3 3 4" xfId="16479"/>
    <cellStyle name="Normal 2 6 3 4" xfId="16480"/>
    <cellStyle name="Normal 2 6 3 4 2" xfId="16481"/>
    <cellStyle name="Normal 2 6 3 4 3" xfId="16482"/>
    <cellStyle name="Normal 2 6 3 5" xfId="16483"/>
    <cellStyle name="Normal 2 6 3 5 2" xfId="16484"/>
    <cellStyle name="Normal 2 6 3 6" xfId="16485"/>
    <cellStyle name="Normal 2 6 3 6 2" xfId="16486"/>
    <cellStyle name="Normal 2 6 3 7" xfId="16487"/>
    <cellStyle name="Normal 2 6 4" xfId="16488"/>
    <cellStyle name="Normal 2 6 4 2" xfId="16489"/>
    <cellStyle name="Normal 2 6 4 2 2" xfId="16490"/>
    <cellStyle name="Normal 2 6 4 2 2 2" xfId="16491"/>
    <cellStyle name="Normal 2 6 4 2 2 3" xfId="16492"/>
    <cellStyle name="Normal 2 6 4 2 3" xfId="16493"/>
    <cellStyle name="Normal 2 6 4 2 3 2" xfId="16494"/>
    <cellStyle name="Normal 2 6 4 2 4" xfId="16495"/>
    <cellStyle name="Normal 2 6 4 2 4 2" xfId="16496"/>
    <cellStyle name="Normal 2 6 4 2 5" xfId="16497"/>
    <cellStyle name="Normal 2 6 4 3" xfId="16498"/>
    <cellStyle name="Normal 2 6 4 3 2" xfId="16499"/>
    <cellStyle name="Normal 2 6 4 3 2 2" xfId="16500"/>
    <cellStyle name="Normal 2 6 4 3 3" xfId="16501"/>
    <cellStyle name="Normal 2 6 4 3 3 2" xfId="16502"/>
    <cellStyle name="Normal 2 6 4 3 4" xfId="16503"/>
    <cellStyle name="Normal 2 6 4 4" xfId="16504"/>
    <cellStyle name="Normal 2 6 4 4 2" xfId="16505"/>
    <cellStyle name="Normal 2 6 4 4 3" xfId="16506"/>
    <cellStyle name="Normal 2 6 4 5" xfId="16507"/>
    <cellStyle name="Normal 2 6 4 5 2" xfId="16508"/>
    <cellStyle name="Normal 2 6 4 6" xfId="16509"/>
    <cellStyle name="Normal 2 6 4 6 2" xfId="16510"/>
    <cellStyle name="Normal 2 6 4 7" xfId="16511"/>
    <cellStyle name="Normal 2 6 5" xfId="16512"/>
    <cellStyle name="Normal 2 6 5 2" xfId="16513"/>
    <cellStyle name="Normal 2 6 5 2 2" xfId="16514"/>
    <cellStyle name="Normal 2 6 5 2 2 2" xfId="16515"/>
    <cellStyle name="Normal 2 6 5 2 3" xfId="16516"/>
    <cellStyle name="Normal 2 6 5 2 3 2" xfId="16517"/>
    <cellStyle name="Normal 2 6 5 2 4" xfId="16518"/>
    <cellStyle name="Normal 2 6 5 3" xfId="16519"/>
    <cellStyle name="Normal 2 6 5 3 2" xfId="16520"/>
    <cellStyle name="Normal 2 6 5 3 3" xfId="16521"/>
    <cellStyle name="Normal 2 6 5 4" xfId="16522"/>
    <cellStyle name="Normal 2 6 5 4 2" xfId="16523"/>
    <cellStyle name="Normal 2 6 5 5" xfId="16524"/>
    <cellStyle name="Normal 2 6 5 5 2" xfId="16525"/>
    <cellStyle name="Normal 2 6 5 6" xfId="16526"/>
    <cellStyle name="Normal 2 6 6" xfId="16527"/>
    <cellStyle name="Normal 2 6 6 2" xfId="16528"/>
    <cellStyle name="Normal 2 6 6 2 2" xfId="16529"/>
    <cellStyle name="Normal 2 6 6 3" xfId="16530"/>
    <cellStyle name="Normal 2 6 6 3 2" xfId="16531"/>
    <cellStyle name="Normal 2 6 6 4" xfId="16532"/>
    <cellStyle name="Normal 2 6 7" xfId="16533"/>
    <cellStyle name="Normal 2 6 7 2" xfId="16534"/>
    <cellStyle name="Normal 2 6 7 2 2" xfId="16535"/>
    <cellStyle name="Normal 2 6 7 3" xfId="16536"/>
    <cellStyle name="Normal 2 6 7 3 2" xfId="16537"/>
    <cellStyle name="Normal 2 6 7 4" xfId="16538"/>
    <cellStyle name="Normal 2 6 8" xfId="16539"/>
    <cellStyle name="Normal 2 6 8 2" xfId="16540"/>
    <cellStyle name="Normal 2 6 8 3" xfId="16541"/>
    <cellStyle name="Normal 2 6 9" xfId="16542"/>
    <cellStyle name="Normal 2 6 9 2" xfId="16543"/>
    <cellStyle name="Normal 2 7" xfId="310"/>
    <cellStyle name="Normal 2 7 10" xfId="16544"/>
    <cellStyle name="Normal 2 7 2" xfId="16545"/>
    <cellStyle name="Normal 2 7 2 2" xfId="16546"/>
    <cellStyle name="Normal 2 7 2 2 2" xfId="16547"/>
    <cellStyle name="Normal 2 7 2 2 2 2" xfId="16548"/>
    <cellStyle name="Normal 2 7 2 2 2 3" xfId="16549"/>
    <cellStyle name="Normal 2 7 2 2 3" xfId="16550"/>
    <cellStyle name="Normal 2 7 2 2 3 2" xfId="16551"/>
    <cellStyle name="Normal 2 7 2 2 4" xfId="16552"/>
    <cellStyle name="Normal 2 7 2 2 4 2" xfId="16553"/>
    <cellStyle name="Normal 2 7 2 2 5" xfId="16554"/>
    <cellStyle name="Normal 2 7 2 3" xfId="16555"/>
    <cellStyle name="Normal 2 7 2 3 2" xfId="16556"/>
    <cellStyle name="Normal 2 7 2 3 2 2" xfId="16557"/>
    <cellStyle name="Normal 2 7 2 3 3" xfId="16558"/>
    <cellStyle name="Normal 2 7 2 3 3 2" xfId="16559"/>
    <cellStyle name="Normal 2 7 2 3 4" xfId="16560"/>
    <cellStyle name="Normal 2 7 2 4" xfId="16561"/>
    <cellStyle name="Normal 2 7 2 4 2" xfId="16562"/>
    <cellStyle name="Normal 2 7 2 4 3" xfId="16563"/>
    <cellStyle name="Normal 2 7 2 5" xfId="16564"/>
    <cellStyle name="Normal 2 7 2 5 2" xfId="16565"/>
    <cellStyle name="Normal 2 7 2 6" xfId="16566"/>
    <cellStyle name="Normal 2 7 2 6 2" xfId="16567"/>
    <cellStyle name="Normal 2 7 2 7" xfId="16568"/>
    <cellStyle name="Normal 2 7 3" xfId="16569"/>
    <cellStyle name="Normal 2 7 3 2" xfId="16570"/>
    <cellStyle name="Normal 2 7 3 2 2" xfId="16571"/>
    <cellStyle name="Normal 2 7 3 2 2 2" xfId="16572"/>
    <cellStyle name="Normal 2 7 3 2 2 3" xfId="16573"/>
    <cellStyle name="Normal 2 7 3 2 3" xfId="16574"/>
    <cellStyle name="Normal 2 7 3 2 3 2" xfId="16575"/>
    <cellStyle name="Normal 2 7 3 2 4" xfId="16576"/>
    <cellStyle name="Normal 2 7 3 2 4 2" xfId="16577"/>
    <cellStyle name="Normal 2 7 3 2 5" xfId="16578"/>
    <cellStyle name="Normal 2 7 3 3" xfId="16579"/>
    <cellStyle name="Normal 2 7 3 3 2" xfId="16580"/>
    <cellStyle name="Normal 2 7 3 3 2 2" xfId="16581"/>
    <cellStyle name="Normal 2 7 3 3 3" xfId="16582"/>
    <cellStyle name="Normal 2 7 3 3 3 2" xfId="16583"/>
    <cellStyle name="Normal 2 7 3 3 4" xfId="16584"/>
    <cellStyle name="Normal 2 7 3 4" xfId="16585"/>
    <cellStyle name="Normal 2 7 3 4 2" xfId="16586"/>
    <cellStyle name="Normal 2 7 3 4 3" xfId="16587"/>
    <cellStyle name="Normal 2 7 3 5" xfId="16588"/>
    <cellStyle name="Normal 2 7 3 5 2" xfId="16589"/>
    <cellStyle name="Normal 2 7 3 6" xfId="16590"/>
    <cellStyle name="Normal 2 7 3 6 2" xfId="16591"/>
    <cellStyle name="Normal 2 7 3 7" xfId="16592"/>
    <cellStyle name="Normal 2 7 4" xfId="16593"/>
    <cellStyle name="Normal 2 7 4 2" xfId="16594"/>
    <cellStyle name="Normal 2 7 4 2 2" xfId="16595"/>
    <cellStyle name="Normal 2 7 4 2 2 2" xfId="16596"/>
    <cellStyle name="Normal 2 7 4 2 3" xfId="16597"/>
    <cellStyle name="Normal 2 7 4 2 3 2" xfId="16598"/>
    <cellStyle name="Normal 2 7 4 2 4" xfId="16599"/>
    <cellStyle name="Normal 2 7 4 3" xfId="16600"/>
    <cellStyle name="Normal 2 7 4 3 2" xfId="16601"/>
    <cellStyle name="Normal 2 7 4 3 3" xfId="16602"/>
    <cellStyle name="Normal 2 7 4 4" xfId="16603"/>
    <cellStyle name="Normal 2 7 4 4 2" xfId="16604"/>
    <cellStyle name="Normal 2 7 4 5" xfId="16605"/>
    <cellStyle name="Normal 2 7 4 5 2" xfId="16606"/>
    <cellStyle name="Normal 2 7 4 6" xfId="16607"/>
    <cellStyle name="Normal 2 7 5" xfId="16608"/>
    <cellStyle name="Normal 2 7 5 2" xfId="16609"/>
    <cellStyle name="Normal 2 7 5 2 2" xfId="16610"/>
    <cellStyle name="Normal 2 7 5 3" xfId="16611"/>
    <cellStyle name="Normal 2 7 5 3 2" xfId="16612"/>
    <cellStyle name="Normal 2 7 5 4" xfId="16613"/>
    <cellStyle name="Normal 2 7 6" xfId="16614"/>
    <cellStyle name="Normal 2 7 6 2" xfId="16615"/>
    <cellStyle name="Normal 2 7 6 2 2" xfId="16616"/>
    <cellStyle name="Normal 2 7 6 3" xfId="16617"/>
    <cellStyle name="Normal 2 7 6 3 2" xfId="16618"/>
    <cellStyle name="Normal 2 7 6 4" xfId="16619"/>
    <cellStyle name="Normal 2 7 7" xfId="16620"/>
    <cellStyle name="Normal 2 7 7 2" xfId="16621"/>
    <cellStyle name="Normal 2 7 7 3" xfId="16622"/>
    <cellStyle name="Normal 2 7 8" xfId="16623"/>
    <cellStyle name="Normal 2 7 8 2" xfId="16624"/>
    <cellStyle name="Normal 2 7 9" xfId="16625"/>
    <cellStyle name="Normal 2 7 9 2" xfId="16626"/>
    <cellStyle name="Normal 2 8" xfId="311"/>
    <cellStyle name="Normal 2 8 2" xfId="16627"/>
    <cellStyle name="Normal 2 8 2 2" xfId="16628"/>
    <cellStyle name="Normal 2 8 2 2 2" xfId="16629"/>
    <cellStyle name="Normal 2 8 2 3" xfId="16630"/>
    <cellStyle name="Normal 2 8 2 3 2" xfId="16631"/>
    <cellStyle name="Normal 2 8 2 4" xfId="16632"/>
    <cellStyle name="Normal 2 8 3" xfId="16633"/>
    <cellStyle name="Normal 2 8 3 2" xfId="16634"/>
    <cellStyle name="Normal 2 8 3 3" xfId="16635"/>
    <cellStyle name="Normal 2 8 4" xfId="16636"/>
    <cellStyle name="Normal 2 8 4 2" xfId="16637"/>
    <cellStyle name="Normal 2 8 5" xfId="16638"/>
    <cellStyle name="Normal 2 8 5 2" xfId="16639"/>
    <cellStyle name="Normal 2 8 6" xfId="16640"/>
    <cellStyle name="Normal 2 9" xfId="16641"/>
    <cellStyle name="Normal 2 9 2" xfId="16642"/>
    <cellStyle name="Normal 2 9 2 2" xfId="16643"/>
    <cellStyle name="Normal 2 9 3" xfId="16644"/>
    <cellStyle name="Normal 2 9 3 2" xfId="16645"/>
    <cellStyle name="Normal 2 9 4" xfId="16646"/>
    <cellStyle name="Normal 20" xfId="312"/>
    <cellStyle name="Normal 20 2" xfId="313"/>
    <cellStyle name="Normal 20 2 2" xfId="314"/>
    <cellStyle name="Normal 20 3" xfId="315"/>
    <cellStyle name="Normal 21" xfId="316"/>
    <cellStyle name="Normal 21 2" xfId="317"/>
    <cellStyle name="Normal 21 2 2" xfId="318"/>
    <cellStyle name="Normal 21 2 2 2" xfId="319"/>
    <cellStyle name="Normal 21 2 3" xfId="320"/>
    <cellStyle name="Normal 21 3" xfId="321"/>
    <cellStyle name="Normal 21 3 2" xfId="322"/>
    <cellStyle name="Normal 21 4" xfId="323"/>
    <cellStyle name="Normal 22" xfId="324"/>
    <cellStyle name="Normal 22 2" xfId="325"/>
    <cellStyle name="Normal 22 2 2" xfId="326"/>
    <cellStyle name="Normal 22 2 2 2" xfId="327"/>
    <cellStyle name="Normal 22 2 2 3" xfId="582"/>
    <cellStyle name="Normal 22 2 3" xfId="328"/>
    <cellStyle name="Normal 22 3" xfId="329"/>
    <cellStyle name="Normal 22 3 2" xfId="330"/>
    <cellStyle name="Normal 22 3 2 2" xfId="331"/>
    <cellStyle name="Normal 22 3 3" xfId="332"/>
    <cellStyle name="Normal 22 4" xfId="333"/>
    <cellStyle name="Normal 23" xfId="334"/>
    <cellStyle name="Normal 23 2" xfId="16647"/>
    <cellStyle name="Normal 23 3" xfId="16648"/>
    <cellStyle name="Normal 23 4" xfId="16649"/>
    <cellStyle name="Normal 23 5" xfId="16650"/>
    <cellStyle name="Normal 23 6" xfId="16651"/>
    <cellStyle name="Normal 24" xfId="335"/>
    <cellStyle name="Normal 24 2" xfId="583"/>
    <cellStyle name="Normal 24 3" xfId="16652"/>
    <cellStyle name="Normal 25" xfId="336"/>
    <cellStyle name="Normal 25 2" xfId="16653"/>
    <cellStyle name="Normal 25 2 2" xfId="16654"/>
    <cellStyle name="Normal 25 2 2 2" xfId="16655"/>
    <cellStyle name="Normal 25 2 2 3" xfId="16656"/>
    <cellStyle name="Normal 25 2 3" xfId="16657"/>
    <cellStyle name="Normal 25 3" xfId="16658"/>
    <cellStyle name="Normal 25 3 2" xfId="16659"/>
    <cellStyle name="Normal 25 4" xfId="16660"/>
    <cellStyle name="Normal 25 5" xfId="16661"/>
    <cellStyle name="Normal 26" xfId="337"/>
    <cellStyle name="Normal 26 2" xfId="16662"/>
    <cellStyle name="Normal 26 2 2" xfId="16663"/>
    <cellStyle name="Normal 26 2 2 2" xfId="16664"/>
    <cellStyle name="Normal 26 2 2 3" xfId="16665"/>
    <cellStyle name="Normal 26 2 3" xfId="16666"/>
    <cellStyle name="Normal 26 3" xfId="16667"/>
    <cellStyle name="Normal 26 3 2" xfId="16668"/>
    <cellStyle name="Normal 26 4" xfId="16669"/>
    <cellStyle name="Normal 26 5" xfId="16670"/>
    <cellStyle name="Normal 27" xfId="338"/>
    <cellStyle name="Normal 27 2" xfId="16671"/>
    <cellStyle name="Normal 27 2 2" xfId="16672"/>
    <cellStyle name="Normal 27 2 2 2" xfId="16673"/>
    <cellStyle name="Normal 27 2 2 3" xfId="16674"/>
    <cellStyle name="Normal 27 2 3" xfId="16675"/>
    <cellStyle name="Normal 27 3" xfId="16676"/>
    <cellStyle name="Normal 27 3 2" xfId="16677"/>
    <cellStyle name="Normal 27 4" xfId="16678"/>
    <cellStyle name="Normal 27 5" xfId="16679"/>
    <cellStyle name="Normal 28" xfId="339"/>
    <cellStyle name="Normal 28 2" xfId="16680"/>
    <cellStyle name="Normal 28 3" xfId="16681"/>
    <cellStyle name="Normal 29" xfId="340"/>
    <cellStyle name="Normal 29 2" xfId="341"/>
    <cellStyle name="Normal 29 2 2" xfId="342"/>
    <cellStyle name="Normal 29 3" xfId="343"/>
    <cellStyle name="Normal 299" xfId="44024"/>
    <cellStyle name="Normal 3" xfId="3"/>
    <cellStyle name="Normal 3 10" xfId="344"/>
    <cellStyle name="Normal 3 10 2" xfId="16682"/>
    <cellStyle name="Normal 3 10 2 2" xfId="16683"/>
    <cellStyle name="Normal 3 10 2 2 2" xfId="16684"/>
    <cellStyle name="Normal 3 10 2 2 3" xfId="16685"/>
    <cellStyle name="Normal 3 10 2 3" xfId="16686"/>
    <cellStyle name="Normal 3 10 2 3 2" xfId="16687"/>
    <cellStyle name="Normal 3 10 2 4" xfId="16688"/>
    <cellStyle name="Normal 3 10 2 4 2" xfId="16689"/>
    <cellStyle name="Normal 3 10 2 5" xfId="16690"/>
    <cellStyle name="Normal 3 10 3" xfId="16691"/>
    <cellStyle name="Normal 3 10 3 2" xfId="16692"/>
    <cellStyle name="Normal 3 10 3 2 2" xfId="16693"/>
    <cellStyle name="Normal 3 10 3 3" xfId="16694"/>
    <cellStyle name="Normal 3 10 3 3 2" xfId="16695"/>
    <cellStyle name="Normal 3 10 3 4" xfId="16696"/>
    <cellStyle name="Normal 3 10 4" xfId="16697"/>
    <cellStyle name="Normal 3 10 4 2" xfId="16698"/>
    <cellStyle name="Normal 3 10 4 3" xfId="16699"/>
    <cellStyle name="Normal 3 10 5" xfId="16700"/>
    <cellStyle name="Normal 3 10 5 2" xfId="16701"/>
    <cellStyle name="Normal 3 10 6" xfId="16702"/>
    <cellStyle name="Normal 3 10 6 2" xfId="16703"/>
    <cellStyle name="Normal 3 10 7" xfId="16704"/>
    <cellStyle name="Normal 3 11" xfId="16705"/>
    <cellStyle name="Normal 3 11 2" xfId="16706"/>
    <cellStyle name="Normal 3 11 2 2" xfId="16707"/>
    <cellStyle name="Normal 3 11 2 2 2" xfId="16708"/>
    <cellStyle name="Normal 3 11 2 2 3" xfId="16709"/>
    <cellStyle name="Normal 3 11 2 3" xfId="16710"/>
    <cellStyle name="Normal 3 11 2 3 2" xfId="16711"/>
    <cellStyle name="Normal 3 11 2 4" xfId="16712"/>
    <cellStyle name="Normal 3 11 2 4 2" xfId="16713"/>
    <cellStyle name="Normal 3 11 2 5" xfId="16714"/>
    <cellStyle name="Normal 3 11 3" xfId="16715"/>
    <cellStyle name="Normal 3 11 3 2" xfId="16716"/>
    <cellStyle name="Normal 3 11 3 2 2" xfId="16717"/>
    <cellStyle name="Normal 3 11 3 3" xfId="16718"/>
    <cellStyle name="Normal 3 11 3 3 2" xfId="16719"/>
    <cellStyle name="Normal 3 11 3 4" xfId="16720"/>
    <cellStyle name="Normal 3 11 4" xfId="16721"/>
    <cellStyle name="Normal 3 11 4 2" xfId="16722"/>
    <cellStyle name="Normal 3 11 4 3" xfId="16723"/>
    <cellStyle name="Normal 3 11 5" xfId="16724"/>
    <cellStyle name="Normal 3 11 5 2" xfId="16725"/>
    <cellStyle name="Normal 3 11 6" xfId="16726"/>
    <cellStyle name="Normal 3 11 6 2" xfId="16727"/>
    <cellStyle name="Normal 3 11 7" xfId="16728"/>
    <cellStyle name="Normal 3 12" xfId="16729"/>
    <cellStyle name="Normal 3 12 2" xfId="16730"/>
    <cellStyle name="Normal 3 12 2 2" xfId="16731"/>
    <cellStyle name="Normal 3 12 2 2 2" xfId="16732"/>
    <cellStyle name="Normal 3 12 2 3" xfId="16733"/>
    <cellStyle name="Normal 3 12 2 3 2" xfId="16734"/>
    <cellStyle name="Normal 3 12 2 4" xfId="16735"/>
    <cellStyle name="Normal 3 12 3" xfId="16736"/>
    <cellStyle name="Normal 3 12 3 2" xfId="16737"/>
    <cellStyle name="Normal 3 12 3 3" xfId="16738"/>
    <cellStyle name="Normal 3 12 4" xfId="16739"/>
    <cellStyle name="Normal 3 12 4 2" xfId="16740"/>
    <cellStyle name="Normal 3 12 5" xfId="16741"/>
    <cellStyle name="Normal 3 12 5 2" xfId="16742"/>
    <cellStyle name="Normal 3 12 6" xfId="16743"/>
    <cellStyle name="Normal 3 13" xfId="16744"/>
    <cellStyle name="Normal 3 13 2" xfId="16745"/>
    <cellStyle name="Normal 3 13 2 2" xfId="16746"/>
    <cellStyle name="Normal 3 13 3" xfId="16747"/>
    <cellStyle name="Normal 3 13 3 2" xfId="16748"/>
    <cellStyle name="Normal 3 13 4" xfId="16749"/>
    <cellStyle name="Normal 3 14" xfId="16750"/>
    <cellStyle name="Normal 3 14 2" xfId="16751"/>
    <cellStyle name="Normal 3 14 2 2" xfId="16752"/>
    <cellStyle name="Normal 3 14 3" xfId="16753"/>
    <cellStyle name="Normal 3 14 3 2" xfId="16754"/>
    <cellStyle name="Normal 3 14 4" xfId="16755"/>
    <cellStyle name="Normal 3 15" xfId="16756"/>
    <cellStyle name="Normal 3 15 2" xfId="16757"/>
    <cellStyle name="Normal 3 15 3" xfId="16758"/>
    <cellStyle name="Normal 3 16" xfId="16759"/>
    <cellStyle name="Normal 3 16 2" xfId="16760"/>
    <cellStyle name="Normal 3 17" xfId="16761"/>
    <cellStyle name="Normal 3 17 2" xfId="16762"/>
    <cellStyle name="Normal 3 18" xfId="16763"/>
    <cellStyle name="Normal 3 19" xfId="16764"/>
    <cellStyle name="Normal 3 2" xfId="345"/>
    <cellStyle name="Normal 3 2 10" xfId="16765"/>
    <cellStyle name="Normal 3 2 10 2" xfId="16766"/>
    <cellStyle name="Normal 3 2 10 2 2" xfId="16767"/>
    <cellStyle name="Normal 3 2 10 2 2 2" xfId="16768"/>
    <cellStyle name="Normal 3 2 10 2 2 3" xfId="16769"/>
    <cellStyle name="Normal 3 2 10 2 2 4" xfId="16770"/>
    <cellStyle name="Normal 3 2 10 2 3" xfId="16771"/>
    <cellStyle name="Normal 3 2 10 2 3 2" xfId="16772"/>
    <cellStyle name="Normal 3 2 10 2 4" xfId="16773"/>
    <cellStyle name="Normal 3 2 10 2 4 2" xfId="16774"/>
    <cellStyle name="Normal 3 2 10 2 5" xfId="16775"/>
    <cellStyle name="Normal 3 2 10 2 6" xfId="16776"/>
    <cellStyle name="Normal 3 2 10 3" xfId="16777"/>
    <cellStyle name="Normal 3 2 10 3 2" xfId="16778"/>
    <cellStyle name="Normal 3 2 10 3 2 2" xfId="16779"/>
    <cellStyle name="Normal 3 2 10 3 2 3" xfId="16780"/>
    <cellStyle name="Normal 3 2 10 3 3" xfId="16781"/>
    <cellStyle name="Normal 3 2 10 3 3 2" xfId="16782"/>
    <cellStyle name="Normal 3 2 10 3 4" xfId="16783"/>
    <cellStyle name="Normal 3 2 10 3 5" xfId="16784"/>
    <cellStyle name="Normal 3 2 10 4" xfId="16785"/>
    <cellStyle name="Normal 3 2 10 4 2" xfId="16786"/>
    <cellStyle name="Normal 3 2 10 4 2 2" xfId="16787"/>
    <cellStyle name="Normal 3 2 10 4 3" xfId="16788"/>
    <cellStyle name="Normal 3 2 10 4 4" xfId="16789"/>
    <cellStyle name="Normal 3 2 10 5" xfId="16790"/>
    <cellStyle name="Normal 3 2 10 5 2" xfId="16791"/>
    <cellStyle name="Normal 3 2 10 5 3" xfId="16792"/>
    <cellStyle name="Normal 3 2 10 6" xfId="16793"/>
    <cellStyle name="Normal 3 2 10 6 2" xfId="16794"/>
    <cellStyle name="Normal 3 2 10 6 3" xfId="16795"/>
    <cellStyle name="Normal 3 2 10 7" xfId="16796"/>
    <cellStyle name="Normal 3 2 10 8" xfId="16797"/>
    <cellStyle name="Normal 3 2 11" xfId="16798"/>
    <cellStyle name="Normal 3 2 11 2" xfId="16799"/>
    <cellStyle name="Normal 3 2 11 2 2" xfId="16800"/>
    <cellStyle name="Normal 3 2 11 2 2 2" xfId="16801"/>
    <cellStyle name="Normal 3 2 11 2 2 3" xfId="16802"/>
    <cellStyle name="Normal 3 2 11 2 3" xfId="16803"/>
    <cellStyle name="Normal 3 2 11 2 3 2" xfId="16804"/>
    <cellStyle name="Normal 3 2 11 2 4" xfId="16805"/>
    <cellStyle name="Normal 3 2 11 2 5" xfId="16806"/>
    <cellStyle name="Normal 3 2 11 3" xfId="16807"/>
    <cellStyle name="Normal 3 2 11 3 2" xfId="16808"/>
    <cellStyle name="Normal 3 2 11 3 2 2" xfId="16809"/>
    <cellStyle name="Normal 3 2 11 3 3" xfId="16810"/>
    <cellStyle name="Normal 3 2 11 3 4" xfId="16811"/>
    <cellStyle name="Normal 3 2 11 4" xfId="16812"/>
    <cellStyle name="Normal 3 2 11 4 2" xfId="16813"/>
    <cellStyle name="Normal 3 2 11 4 2 2" xfId="16814"/>
    <cellStyle name="Normal 3 2 11 4 3" xfId="16815"/>
    <cellStyle name="Normal 3 2 11 5" xfId="16816"/>
    <cellStyle name="Normal 3 2 11 5 2" xfId="16817"/>
    <cellStyle name="Normal 3 2 11 5 3" xfId="16818"/>
    <cellStyle name="Normal 3 2 11 6" xfId="16819"/>
    <cellStyle name="Normal 3 2 11 6 2" xfId="16820"/>
    <cellStyle name="Normal 3 2 11 7" xfId="16821"/>
    <cellStyle name="Normal 3 2 12" xfId="16822"/>
    <cellStyle name="Normal 3 2 12 2" xfId="16823"/>
    <cellStyle name="Normal 3 2 12 2 2" xfId="16824"/>
    <cellStyle name="Normal 3 2 12 2 2 2" xfId="16825"/>
    <cellStyle name="Normal 3 2 12 2 3" xfId="16826"/>
    <cellStyle name="Normal 3 2 12 3" xfId="16827"/>
    <cellStyle name="Normal 3 2 12 3 2" xfId="16828"/>
    <cellStyle name="Normal 3 2 12 3 2 2" xfId="16829"/>
    <cellStyle name="Normal 3 2 12 3 3" xfId="16830"/>
    <cellStyle name="Normal 3 2 12 4" xfId="16831"/>
    <cellStyle name="Normal 3 2 12 4 2" xfId="16832"/>
    <cellStyle name="Normal 3 2 12 4 3" xfId="16833"/>
    <cellStyle name="Normal 3 2 12 5" xfId="16834"/>
    <cellStyle name="Normal 3 2 12 6" xfId="16835"/>
    <cellStyle name="Normal 3 2 12 7" xfId="16836"/>
    <cellStyle name="Normal 3 2 13" xfId="16837"/>
    <cellStyle name="Normal 3 2 13 2" xfId="16838"/>
    <cellStyle name="Normal 3 2 13 2 2" xfId="16839"/>
    <cellStyle name="Normal 3 2 13 2 2 2" xfId="16840"/>
    <cellStyle name="Normal 3 2 13 2 3" xfId="16841"/>
    <cellStyle name="Normal 3 2 13 3" xfId="16842"/>
    <cellStyle name="Normal 3 2 13 3 2" xfId="16843"/>
    <cellStyle name="Normal 3 2 13 3 2 2" xfId="16844"/>
    <cellStyle name="Normal 3 2 13 3 3" xfId="16845"/>
    <cellStyle name="Normal 3 2 13 4" xfId="16846"/>
    <cellStyle name="Normal 3 2 13 4 2" xfId="16847"/>
    <cellStyle name="Normal 3 2 13 5" xfId="16848"/>
    <cellStyle name="Normal 3 2 13 6" xfId="16849"/>
    <cellStyle name="Normal 3 2 14" xfId="16850"/>
    <cellStyle name="Normal 3 2 14 2" xfId="16851"/>
    <cellStyle name="Normal 3 2 14 2 2" xfId="16852"/>
    <cellStyle name="Normal 3 2 14 3" xfId="16853"/>
    <cellStyle name="Normal 3 2 14 4" xfId="16854"/>
    <cellStyle name="Normal 3 2 15" xfId="16855"/>
    <cellStyle name="Normal 3 2 15 2" xfId="16856"/>
    <cellStyle name="Normal 3 2 15 2 2" xfId="16857"/>
    <cellStyle name="Normal 3 2 15 3" xfId="16858"/>
    <cellStyle name="Normal 3 2 16" xfId="16859"/>
    <cellStyle name="Normal 3 2 16 2" xfId="16860"/>
    <cellStyle name="Normal 3 2 16 2 2" xfId="16861"/>
    <cellStyle name="Normal 3 2 16 3" xfId="16862"/>
    <cellStyle name="Normal 3 2 17" xfId="16863"/>
    <cellStyle name="Normal 3 2 17 2" xfId="16864"/>
    <cellStyle name="Normal 3 2 18" xfId="16865"/>
    <cellStyle name="Normal 3 2 19" xfId="16866"/>
    <cellStyle name="Normal 3 2 2" xfId="346"/>
    <cellStyle name="Normal 3 2 2 10" xfId="16867"/>
    <cellStyle name="Normal 3 2 2 10 2" xfId="16868"/>
    <cellStyle name="Normal 3 2 2 10 2 2" xfId="16869"/>
    <cellStyle name="Normal 3 2 2 10 2 2 2" xfId="16870"/>
    <cellStyle name="Normal 3 2 2 10 2 3" xfId="16871"/>
    <cellStyle name="Normal 3 2 2 10 3" xfId="16872"/>
    <cellStyle name="Normal 3 2 2 10 3 2" xfId="16873"/>
    <cellStyle name="Normal 3 2 2 10 3 2 2" xfId="16874"/>
    <cellStyle name="Normal 3 2 2 10 3 3" xfId="16875"/>
    <cellStyle name="Normal 3 2 2 10 4" xfId="16876"/>
    <cellStyle name="Normal 3 2 2 10 4 2" xfId="16877"/>
    <cellStyle name="Normal 3 2 2 10 4 3" xfId="16878"/>
    <cellStyle name="Normal 3 2 2 10 5" xfId="16879"/>
    <cellStyle name="Normal 3 2 2 10 6" xfId="16880"/>
    <cellStyle name="Normal 3 2 2 10 7" xfId="16881"/>
    <cellStyle name="Normal 3 2 2 11" xfId="16882"/>
    <cellStyle name="Normal 3 2 2 11 2" xfId="16883"/>
    <cellStyle name="Normal 3 2 2 11 2 2" xfId="16884"/>
    <cellStyle name="Normal 3 2 2 11 2 2 2" xfId="16885"/>
    <cellStyle name="Normal 3 2 2 11 2 3" xfId="16886"/>
    <cellStyle name="Normal 3 2 2 11 3" xfId="16887"/>
    <cellStyle name="Normal 3 2 2 11 3 2" xfId="16888"/>
    <cellStyle name="Normal 3 2 2 11 3 2 2" xfId="16889"/>
    <cellStyle name="Normal 3 2 2 11 3 3" xfId="16890"/>
    <cellStyle name="Normal 3 2 2 11 4" xfId="16891"/>
    <cellStyle name="Normal 3 2 2 11 4 2" xfId="16892"/>
    <cellStyle name="Normal 3 2 2 11 4 3" xfId="16893"/>
    <cellStyle name="Normal 3 2 2 11 5" xfId="16894"/>
    <cellStyle name="Normal 3 2 2 11 6" xfId="16895"/>
    <cellStyle name="Normal 3 2 2 11 7" xfId="16896"/>
    <cellStyle name="Normal 3 2 2 12" xfId="16897"/>
    <cellStyle name="Normal 3 2 2 12 2" xfId="16898"/>
    <cellStyle name="Normal 3 2 2 12 2 2" xfId="16899"/>
    <cellStyle name="Normal 3 2 2 12 2 3" xfId="16900"/>
    <cellStyle name="Normal 3 2 2 12 3" xfId="16901"/>
    <cellStyle name="Normal 3 2 2 12 3 2" xfId="16902"/>
    <cellStyle name="Normal 3 2 2 12 3 3" xfId="16903"/>
    <cellStyle name="Normal 3 2 2 12 4" xfId="16904"/>
    <cellStyle name="Normal 3 2 2 12 5" xfId="16905"/>
    <cellStyle name="Normal 3 2 2 12 6" xfId="16906"/>
    <cellStyle name="Normal 3 2 2 13" xfId="16907"/>
    <cellStyle name="Normal 3 2 2 13 2" xfId="16908"/>
    <cellStyle name="Normal 3 2 2 13 2 2" xfId="16909"/>
    <cellStyle name="Normal 3 2 2 13 3" xfId="16910"/>
    <cellStyle name="Normal 3 2 2 14" xfId="16911"/>
    <cellStyle name="Normal 3 2 2 14 2" xfId="16912"/>
    <cellStyle name="Normal 3 2 2 14 2 2" xfId="16913"/>
    <cellStyle name="Normal 3 2 2 14 3" xfId="16914"/>
    <cellStyle name="Normal 3 2 2 15" xfId="16915"/>
    <cellStyle name="Normal 3 2 2 15 2" xfId="16916"/>
    <cellStyle name="Normal 3 2 2 15 3" xfId="16917"/>
    <cellStyle name="Normal 3 2 2 16" xfId="16918"/>
    <cellStyle name="Normal 3 2 2 17" xfId="16919"/>
    <cellStyle name="Normal 3 2 2 18" xfId="16920"/>
    <cellStyle name="Normal 3 2 2 19" xfId="16921"/>
    <cellStyle name="Normal 3 2 2 2" xfId="347"/>
    <cellStyle name="Normal 3 2 2 2 10" xfId="16922"/>
    <cellStyle name="Normal 3 2 2 2 10 2" xfId="16923"/>
    <cellStyle name="Normal 3 2 2 2 10 2 2" xfId="16924"/>
    <cellStyle name="Normal 3 2 2 2 10 2 3" xfId="16925"/>
    <cellStyle name="Normal 3 2 2 2 10 3" xfId="16926"/>
    <cellStyle name="Normal 3 2 2 2 10 3 2" xfId="16927"/>
    <cellStyle name="Normal 3 2 2 2 10 3 3" xfId="16928"/>
    <cellStyle name="Normal 3 2 2 2 10 4" xfId="16929"/>
    <cellStyle name="Normal 3 2 2 2 10 4 2" xfId="16930"/>
    <cellStyle name="Normal 3 2 2 2 10 5" xfId="16931"/>
    <cellStyle name="Normal 3 2 2 2 10 6" xfId="16932"/>
    <cellStyle name="Normal 3 2 2 2 10 7" xfId="16933"/>
    <cellStyle name="Normal 3 2 2 2 11" xfId="16934"/>
    <cellStyle name="Normal 3 2 2 2 11 2" xfId="16935"/>
    <cellStyle name="Normal 3 2 2 2 11 2 2" xfId="16936"/>
    <cellStyle name="Normal 3 2 2 2 11 2 3" xfId="16937"/>
    <cellStyle name="Normal 3 2 2 2 11 3" xfId="16938"/>
    <cellStyle name="Normal 3 2 2 2 11 3 2" xfId="16939"/>
    <cellStyle name="Normal 3 2 2 2 11 4" xfId="16940"/>
    <cellStyle name="Normal 3 2 2 2 11 4 2" xfId="16941"/>
    <cellStyle name="Normal 3 2 2 2 11 5" xfId="16942"/>
    <cellStyle name="Normal 3 2 2 2 11 6" xfId="16943"/>
    <cellStyle name="Normal 3 2 2 2 11 7" xfId="16944"/>
    <cellStyle name="Normal 3 2 2 2 12" xfId="16945"/>
    <cellStyle name="Normal 3 2 2 2 12 2" xfId="16946"/>
    <cellStyle name="Normal 3 2 2 2 12 2 2" xfId="16947"/>
    <cellStyle name="Normal 3 2 2 2 12 2 3" xfId="16948"/>
    <cellStyle name="Normal 3 2 2 2 12 3" xfId="16949"/>
    <cellStyle name="Normal 3 2 2 2 12 3 2" xfId="16950"/>
    <cellStyle name="Normal 3 2 2 2 12 4" xfId="16951"/>
    <cellStyle name="Normal 3 2 2 2 12 5" xfId="16952"/>
    <cellStyle name="Normal 3 2 2 2 12 6" xfId="16953"/>
    <cellStyle name="Normal 3 2 2 2 13" xfId="16954"/>
    <cellStyle name="Normal 3 2 2 2 13 2" xfId="16955"/>
    <cellStyle name="Normal 3 2 2 2 13 3" xfId="16956"/>
    <cellStyle name="Normal 3 2 2 2 14" xfId="16957"/>
    <cellStyle name="Normal 3 2 2 2 14 2" xfId="16958"/>
    <cellStyle name="Normal 3 2 2 2 15" xfId="16959"/>
    <cellStyle name="Normal 3 2 2 2 15 2" xfId="16960"/>
    <cellStyle name="Normal 3 2 2 2 16" xfId="16961"/>
    <cellStyle name="Normal 3 2 2 2 17" xfId="16962"/>
    <cellStyle name="Normal 3 2 2 2 18" xfId="16963"/>
    <cellStyle name="Normal 3 2 2 2 2" xfId="16964"/>
    <cellStyle name="Normal 3 2 2 2 2 10" xfId="16965"/>
    <cellStyle name="Normal 3 2 2 2 2 10 10" xfId="16966"/>
    <cellStyle name="Normal 3 2 2 2 2 10 11" xfId="16967"/>
    <cellStyle name="Normal 3 2 2 2 2 10 2" xfId="16968"/>
    <cellStyle name="Normal 3 2 2 2 2 10 2 2" xfId="16969"/>
    <cellStyle name="Normal 3 2 2 2 2 10 2 2 2" xfId="16970"/>
    <cellStyle name="Normal 3 2 2 2 2 10 2 3" xfId="16971"/>
    <cellStyle name="Normal 3 2 2 2 2 10 2 3 2" xfId="16972"/>
    <cellStyle name="Normal 3 2 2 2 2 10 2 4" xfId="16973"/>
    <cellStyle name="Normal 3 2 2 2 2 10 2 4 2" xfId="16974"/>
    <cellStyle name="Normal 3 2 2 2 2 10 2 5" xfId="16975"/>
    <cellStyle name="Normal 3 2 2 2 2 10 2 6" xfId="16976"/>
    <cellStyle name="Normal 3 2 2 2 2 10 2 7" xfId="16977"/>
    <cellStyle name="Normal 3 2 2 2 2 10 3" xfId="16978"/>
    <cellStyle name="Normal 3 2 2 2 2 10 3 2" xfId="16979"/>
    <cellStyle name="Normal 3 2 2 2 2 10 3 2 2" xfId="16980"/>
    <cellStyle name="Normal 3 2 2 2 2 10 3 3" xfId="16981"/>
    <cellStyle name="Normal 3 2 2 2 2 10 3 3 2" xfId="16982"/>
    <cellStyle name="Normal 3 2 2 2 2 10 3 4" xfId="16983"/>
    <cellStyle name="Normal 3 2 2 2 2 10 3 4 2" xfId="16984"/>
    <cellStyle name="Normal 3 2 2 2 2 10 3 5" xfId="16985"/>
    <cellStyle name="Normal 3 2 2 2 2 10 3 6" xfId="16986"/>
    <cellStyle name="Normal 3 2 2 2 2 10 4" xfId="16987"/>
    <cellStyle name="Normal 3 2 2 2 2 10 4 2" xfId="16988"/>
    <cellStyle name="Normal 3 2 2 2 2 10 4 2 2" xfId="16989"/>
    <cellStyle name="Normal 3 2 2 2 2 10 4 3" xfId="16990"/>
    <cellStyle name="Normal 3 2 2 2 2 10 4 3 2" xfId="16991"/>
    <cellStyle name="Normal 3 2 2 2 2 10 4 4" xfId="16992"/>
    <cellStyle name="Normal 3 2 2 2 2 10 4 4 2" xfId="16993"/>
    <cellStyle name="Normal 3 2 2 2 2 10 4 5" xfId="16994"/>
    <cellStyle name="Normal 3 2 2 2 2 10 4 6" xfId="16995"/>
    <cellStyle name="Normal 3 2 2 2 2 10 5" xfId="16996"/>
    <cellStyle name="Normal 3 2 2 2 2 10 5 2" xfId="16997"/>
    <cellStyle name="Normal 3 2 2 2 2 10 5 2 2" xfId="16998"/>
    <cellStyle name="Normal 3 2 2 2 2 10 5 3" xfId="16999"/>
    <cellStyle name="Normal 3 2 2 2 2 10 5 3 2" xfId="17000"/>
    <cellStyle name="Normal 3 2 2 2 2 10 5 4" xfId="17001"/>
    <cellStyle name="Normal 3 2 2 2 2 10 5 5" xfId="17002"/>
    <cellStyle name="Normal 3 2 2 2 2 10 6" xfId="17003"/>
    <cellStyle name="Normal 3 2 2 2 2 10 6 2" xfId="17004"/>
    <cellStyle name="Normal 3 2 2 2 2 10 7" xfId="17005"/>
    <cellStyle name="Normal 3 2 2 2 2 10 7 2" xfId="17006"/>
    <cellStyle name="Normal 3 2 2 2 2 10 8" xfId="17007"/>
    <cellStyle name="Normal 3 2 2 2 2 10 8 2" xfId="17008"/>
    <cellStyle name="Normal 3 2 2 2 2 10 9" xfId="17009"/>
    <cellStyle name="Normal 3 2 2 2 2 11" xfId="17010"/>
    <cellStyle name="Normal 3 2 2 2 2 11 2" xfId="17011"/>
    <cellStyle name="Normal 3 2 2 2 2 11 2 2" xfId="17012"/>
    <cellStyle name="Normal 3 2 2 2 2 11 3" xfId="17013"/>
    <cellStyle name="Normal 3 2 2 2 2 11 3 2" xfId="17014"/>
    <cellStyle name="Normal 3 2 2 2 2 11 4" xfId="17015"/>
    <cellStyle name="Normal 3 2 2 2 2 11 4 2" xfId="17016"/>
    <cellStyle name="Normal 3 2 2 2 2 11 5" xfId="17017"/>
    <cellStyle name="Normal 3 2 2 2 2 11 6" xfId="17018"/>
    <cellStyle name="Normal 3 2 2 2 2 11 7" xfId="17019"/>
    <cellStyle name="Normal 3 2 2 2 2 12" xfId="17020"/>
    <cellStyle name="Normal 3 2 2 2 2 12 2" xfId="17021"/>
    <cellStyle name="Normal 3 2 2 2 2 12 2 2" xfId="17022"/>
    <cellStyle name="Normal 3 2 2 2 2 12 3" xfId="17023"/>
    <cellStyle name="Normal 3 2 2 2 2 12 3 2" xfId="17024"/>
    <cellStyle name="Normal 3 2 2 2 2 12 4" xfId="17025"/>
    <cellStyle name="Normal 3 2 2 2 2 12 4 2" xfId="17026"/>
    <cellStyle name="Normal 3 2 2 2 2 12 5" xfId="17027"/>
    <cellStyle name="Normal 3 2 2 2 2 12 6" xfId="17028"/>
    <cellStyle name="Normal 3 2 2 2 2 13" xfId="17029"/>
    <cellStyle name="Normal 3 2 2 2 2 13 2" xfId="17030"/>
    <cellStyle name="Normal 3 2 2 2 2 13 2 2" xfId="17031"/>
    <cellStyle name="Normal 3 2 2 2 2 13 3" xfId="17032"/>
    <cellStyle name="Normal 3 2 2 2 2 13 3 2" xfId="17033"/>
    <cellStyle name="Normal 3 2 2 2 2 13 4" xfId="17034"/>
    <cellStyle name="Normal 3 2 2 2 2 13 4 2" xfId="17035"/>
    <cellStyle name="Normal 3 2 2 2 2 13 5" xfId="17036"/>
    <cellStyle name="Normal 3 2 2 2 2 13 6" xfId="17037"/>
    <cellStyle name="Normal 3 2 2 2 2 14" xfId="17038"/>
    <cellStyle name="Normal 3 2 2 2 2 14 2" xfId="17039"/>
    <cellStyle name="Normal 3 2 2 2 2 14 2 2" xfId="17040"/>
    <cellStyle name="Normal 3 2 2 2 2 14 3" xfId="17041"/>
    <cellStyle name="Normal 3 2 2 2 2 14 3 2" xfId="17042"/>
    <cellStyle name="Normal 3 2 2 2 2 14 4" xfId="17043"/>
    <cellStyle name="Normal 3 2 2 2 2 14 5" xfId="17044"/>
    <cellStyle name="Normal 3 2 2 2 2 15" xfId="17045"/>
    <cellStyle name="Normal 3 2 2 2 2 15 2" xfId="17046"/>
    <cellStyle name="Normal 3 2 2 2 2 16" xfId="17047"/>
    <cellStyle name="Normal 3 2 2 2 2 16 2" xfId="17048"/>
    <cellStyle name="Normal 3 2 2 2 2 17" xfId="17049"/>
    <cellStyle name="Normal 3 2 2 2 2 17 2" xfId="17050"/>
    <cellStyle name="Normal 3 2 2 2 2 18" xfId="17051"/>
    <cellStyle name="Normal 3 2 2 2 2 19" xfId="17052"/>
    <cellStyle name="Normal 3 2 2 2 2 2" xfId="17053"/>
    <cellStyle name="Normal 3 2 2 2 2 2 10" xfId="17054"/>
    <cellStyle name="Normal 3 2 2 2 2 2 10 2" xfId="17055"/>
    <cellStyle name="Normal 3 2 2 2 2 2 10 2 2" xfId="17056"/>
    <cellStyle name="Normal 3 2 2 2 2 2 10 3" xfId="17057"/>
    <cellStyle name="Normal 3 2 2 2 2 2 10 3 2" xfId="17058"/>
    <cellStyle name="Normal 3 2 2 2 2 2 10 4" xfId="17059"/>
    <cellStyle name="Normal 3 2 2 2 2 2 10 4 2" xfId="17060"/>
    <cellStyle name="Normal 3 2 2 2 2 2 10 5" xfId="17061"/>
    <cellStyle name="Normal 3 2 2 2 2 2 10 6" xfId="17062"/>
    <cellStyle name="Normal 3 2 2 2 2 2 11" xfId="17063"/>
    <cellStyle name="Normal 3 2 2 2 2 2 11 2" xfId="17064"/>
    <cellStyle name="Normal 3 2 2 2 2 2 11 2 2" xfId="17065"/>
    <cellStyle name="Normal 3 2 2 2 2 2 11 3" xfId="17066"/>
    <cellStyle name="Normal 3 2 2 2 2 2 11 3 2" xfId="17067"/>
    <cellStyle name="Normal 3 2 2 2 2 2 11 4" xfId="17068"/>
    <cellStyle name="Normal 3 2 2 2 2 2 11 5" xfId="17069"/>
    <cellStyle name="Normal 3 2 2 2 2 2 12" xfId="17070"/>
    <cellStyle name="Normal 3 2 2 2 2 2 12 2" xfId="17071"/>
    <cellStyle name="Normal 3 2 2 2 2 2 13" xfId="17072"/>
    <cellStyle name="Normal 3 2 2 2 2 2 13 2" xfId="17073"/>
    <cellStyle name="Normal 3 2 2 2 2 2 14" xfId="17074"/>
    <cellStyle name="Normal 3 2 2 2 2 2 14 2" xfId="17075"/>
    <cellStyle name="Normal 3 2 2 2 2 2 15" xfId="17076"/>
    <cellStyle name="Normal 3 2 2 2 2 2 16" xfId="17077"/>
    <cellStyle name="Normal 3 2 2 2 2 2 17" xfId="17078"/>
    <cellStyle name="Normal 3 2 2 2 2 2 2" xfId="17079"/>
    <cellStyle name="Normal 3 2 2 2 2 2 2 10" xfId="17080"/>
    <cellStyle name="Normal 3 2 2 2 2 2 2 10 2" xfId="17081"/>
    <cellStyle name="Normal 3 2 2 2 2 2 2 11" xfId="17082"/>
    <cellStyle name="Normal 3 2 2 2 2 2 2 11 2" xfId="17083"/>
    <cellStyle name="Normal 3 2 2 2 2 2 2 12" xfId="17084"/>
    <cellStyle name="Normal 3 2 2 2 2 2 2 13" xfId="17085"/>
    <cellStyle name="Normal 3 2 2 2 2 2 2 14" xfId="17086"/>
    <cellStyle name="Normal 3 2 2 2 2 2 2 2" xfId="17087"/>
    <cellStyle name="Normal 3 2 2 2 2 2 2 2 10" xfId="17088"/>
    <cellStyle name="Normal 3 2 2 2 2 2 2 2 11" xfId="17089"/>
    <cellStyle name="Normal 3 2 2 2 2 2 2 2 12" xfId="17090"/>
    <cellStyle name="Normal 3 2 2 2 2 2 2 2 2" xfId="17091"/>
    <cellStyle name="Normal 3 2 2 2 2 2 2 2 2 2" xfId="17092"/>
    <cellStyle name="Normal 3 2 2 2 2 2 2 2 2 2 2" xfId="17093"/>
    <cellStyle name="Normal 3 2 2 2 2 2 2 2 2 2 3" xfId="17094"/>
    <cellStyle name="Normal 3 2 2 2 2 2 2 2 2 3" xfId="17095"/>
    <cellStyle name="Normal 3 2 2 2 2 2 2 2 2 3 2" xfId="17096"/>
    <cellStyle name="Normal 3 2 2 2 2 2 2 2 2 3 3" xfId="17097"/>
    <cellStyle name="Normal 3 2 2 2 2 2 2 2 2 4" xfId="17098"/>
    <cellStyle name="Normal 3 2 2 2 2 2 2 2 2 4 2" xfId="17099"/>
    <cellStyle name="Normal 3 2 2 2 2 2 2 2 2 5" xfId="17100"/>
    <cellStyle name="Normal 3 2 2 2 2 2 2 2 2 6" xfId="17101"/>
    <cellStyle name="Normal 3 2 2 2 2 2 2 2 2 7" xfId="17102"/>
    <cellStyle name="Normal 3 2 2 2 2 2 2 2 3" xfId="17103"/>
    <cellStyle name="Normal 3 2 2 2 2 2 2 2 3 2" xfId="17104"/>
    <cellStyle name="Normal 3 2 2 2 2 2 2 2 3 2 2" xfId="17105"/>
    <cellStyle name="Normal 3 2 2 2 2 2 2 2 3 2 3" xfId="17106"/>
    <cellStyle name="Normal 3 2 2 2 2 2 2 2 3 3" xfId="17107"/>
    <cellStyle name="Normal 3 2 2 2 2 2 2 2 3 3 2" xfId="17108"/>
    <cellStyle name="Normal 3 2 2 2 2 2 2 2 3 4" xfId="17109"/>
    <cellStyle name="Normal 3 2 2 2 2 2 2 2 3 4 2" xfId="17110"/>
    <cellStyle name="Normal 3 2 2 2 2 2 2 2 3 5" xfId="17111"/>
    <cellStyle name="Normal 3 2 2 2 2 2 2 2 3 6" xfId="17112"/>
    <cellStyle name="Normal 3 2 2 2 2 2 2 2 3 7" xfId="17113"/>
    <cellStyle name="Normal 3 2 2 2 2 2 2 2 4" xfId="17114"/>
    <cellStyle name="Normal 3 2 2 2 2 2 2 2 4 2" xfId="17115"/>
    <cellStyle name="Normal 3 2 2 2 2 2 2 2 4 2 2" xfId="17116"/>
    <cellStyle name="Normal 3 2 2 2 2 2 2 2 4 2 3" xfId="17117"/>
    <cellStyle name="Normal 3 2 2 2 2 2 2 2 4 3" xfId="17118"/>
    <cellStyle name="Normal 3 2 2 2 2 2 2 2 4 3 2" xfId="17119"/>
    <cellStyle name="Normal 3 2 2 2 2 2 2 2 4 4" xfId="17120"/>
    <cellStyle name="Normal 3 2 2 2 2 2 2 2 4 4 2" xfId="17121"/>
    <cellStyle name="Normal 3 2 2 2 2 2 2 2 4 5" xfId="17122"/>
    <cellStyle name="Normal 3 2 2 2 2 2 2 2 4 6" xfId="17123"/>
    <cellStyle name="Normal 3 2 2 2 2 2 2 2 4 7" xfId="17124"/>
    <cellStyle name="Normal 3 2 2 2 2 2 2 2 5" xfId="17125"/>
    <cellStyle name="Normal 3 2 2 2 2 2 2 2 5 2" xfId="17126"/>
    <cellStyle name="Normal 3 2 2 2 2 2 2 2 5 2 2" xfId="17127"/>
    <cellStyle name="Normal 3 2 2 2 2 2 2 2 5 3" xfId="17128"/>
    <cellStyle name="Normal 3 2 2 2 2 2 2 2 5 3 2" xfId="17129"/>
    <cellStyle name="Normal 3 2 2 2 2 2 2 2 5 4" xfId="17130"/>
    <cellStyle name="Normal 3 2 2 2 2 2 2 2 5 4 2" xfId="17131"/>
    <cellStyle name="Normal 3 2 2 2 2 2 2 2 5 5" xfId="17132"/>
    <cellStyle name="Normal 3 2 2 2 2 2 2 2 5 6" xfId="17133"/>
    <cellStyle name="Normal 3 2 2 2 2 2 2 2 5 7" xfId="17134"/>
    <cellStyle name="Normal 3 2 2 2 2 2 2 2 6" xfId="17135"/>
    <cellStyle name="Normal 3 2 2 2 2 2 2 2 6 2" xfId="17136"/>
    <cellStyle name="Normal 3 2 2 2 2 2 2 2 6 2 2" xfId="17137"/>
    <cellStyle name="Normal 3 2 2 2 2 2 2 2 6 3" xfId="17138"/>
    <cellStyle name="Normal 3 2 2 2 2 2 2 2 6 3 2" xfId="17139"/>
    <cellStyle name="Normal 3 2 2 2 2 2 2 2 6 4" xfId="17140"/>
    <cellStyle name="Normal 3 2 2 2 2 2 2 2 6 5" xfId="17141"/>
    <cellStyle name="Normal 3 2 2 2 2 2 2 2 7" xfId="17142"/>
    <cellStyle name="Normal 3 2 2 2 2 2 2 2 7 2" xfId="17143"/>
    <cellStyle name="Normal 3 2 2 2 2 2 2 2 8" xfId="17144"/>
    <cellStyle name="Normal 3 2 2 2 2 2 2 2 8 2" xfId="17145"/>
    <cellStyle name="Normal 3 2 2 2 2 2 2 2 9" xfId="17146"/>
    <cellStyle name="Normal 3 2 2 2 2 2 2 2 9 2" xfId="17147"/>
    <cellStyle name="Normal 3 2 2 2 2 2 2 3" xfId="17148"/>
    <cellStyle name="Normal 3 2 2 2 2 2 2 3 10" xfId="17149"/>
    <cellStyle name="Normal 3 2 2 2 2 2 2 3 11" xfId="17150"/>
    <cellStyle name="Normal 3 2 2 2 2 2 2 3 2" xfId="17151"/>
    <cellStyle name="Normal 3 2 2 2 2 2 2 3 2 2" xfId="17152"/>
    <cellStyle name="Normal 3 2 2 2 2 2 2 3 2 2 2" xfId="17153"/>
    <cellStyle name="Normal 3 2 2 2 2 2 2 3 2 2 3" xfId="17154"/>
    <cellStyle name="Normal 3 2 2 2 2 2 2 3 2 3" xfId="17155"/>
    <cellStyle name="Normal 3 2 2 2 2 2 2 3 2 3 2" xfId="17156"/>
    <cellStyle name="Normal 3 2 2 2 2 2 2 3 2 4" xfId="17157"/>
    <cellStyle name="Normal 3 2 2 2 2 2 2 3 2 4 2" xfId="17158"/>
    <cellStyle name="Normal 3 2 2 2 2 2 2 3 2 5" xfId="17159"/>
    <cellStyle name="Normal 3 2 2 2 2 2 2 3 2 6" xfId="17160"/>
    <cellStyle name="Normal 3 2 2 2 2 2 2 3 2 7" xfId="17161"/>
    <cellStyle name="Normal 3 2 2 2 2 2 2 3 3" xfId="17162"/>
    <cellStyle name="Normal 3 2 2 2 2 2 2 3 3 2" xfId="17163"/>
    <cellStyle name="Normal 3 2 2 2 2 2 2 3 3 2 2" xfId="17164"/>
    <cellStyle name="Normal 3 2 2 2 2 2 2 3 3 2 3" xfId="17165"/>
    <cellStyle name="Normal 3 2 2 2 2 2 2 3 3 3" xfId="17166"/>
    <cellStyle name="Normal 3 2 2 2 2 2 2 3 3 3 2" xfId="17167"/>
    <cellStyle name="Normal 3 2 2 2 2 2 2 3 3 4" xfId="17168"/>
    <cellStyle name="Normal 3 2 2 2 2 2 2 3 3 4 2" xfId="17169"/>
    <cellStyle name="Normal 3 2 2 2 2 2 2 3 3 5" xfId="17170"/>
    <cellStyle name="Normal 3 2 2 2 2 2 2 3 3 6" xfId="17171"/>
    <cellStyle name="Normal 3 2 2 2 2 2 2 3 3 7" xfId="17172"/>
    <cellStyle name="Normal 3 2 2 2 2 2 2 3 4" xfId="17173"/>
    <cellStyle name="Normal 3 2 2 2 2 2 2 3 4 2" xfId="17174"/>
    <cellStyle name="Normal 3 2 2 2 2 2 2 3 4 2 2" xfId="17175"/>
    <cellStyle name="Normal 3 2 2 2 2 2 2 3 4 3" xfId="17176"/>
    <cellStyle name="Normal 3 2 2 2 2 2 2 3 4 3 2" xfId="17177"/>
    <cellStyle name="Normal 3 2 2 2 2 2 2 3 4 4" xfId="17178"/>
    <cellStyle name="Normal 3 2 2 2 2 2 2 3 4 4 2" xfId="17179"/>
    <cellStyle name="Normal 3 2 2 2 2 2 2 3 4 5" xfId="17180"/>
    <cellStyle name="Normal 3 2 2 2 2 2 2 3 4 6" xfId="17181"/>
    <cellStyle name="Normal 3 2 2 2 2 2 2 3 4 7" xfId="17182"/>
    <cellStyle name="Normal 3 2 2 2 2 2 2 3 5" xfId="17183"/>
    <cellStyle name="Normal 3 2 2 2 2 2 2 3 5 2" xfId="17184"/>
    <cellStyle name="Normal 3 2 2 2 2 2 2 3 5 2 2" xfId="17185"/>
    <cellStyle name="Normal 3 2 2 2 2 2 2 3 5 3" xfId="17186"/>
    <cellStyle name="Normal 3 2 2 2 2 2 2 3 5 3 2" xfId="17187"/>
    <cellStyle name="Normal 3 2 2 2 2 2 2 3 5 4" xfId="17188"/>
    <cellStyle name="Normal 3 2 2 2 2 2 2 3 5 5" xfId="17189"/>
    <cellStyle name="Normal 3 2 2 2 2 2 2 3 6" xfId="17190"/>
    <cellStyle name="Normal 3 2 2 2 2 2 2 3 6 2" xfId="17191"/>
    <cellStyle name="Normal 3 2 2 2 2 2 2 3 7" xfId="17192"/>
    <cellStyle name="Normal 3 2 2 2 2 2 2 3 7 2" xfId="17193"/>
    <cellStyle name="Normal 3 2 2 2 2 2 2 3 8" xfId="17194"/>
    <cellStyle name="Normal 3 2 2 2 2 2 2 3 8 2" xfId="17195"/>
    <cellStyle name="Normal 3 2 2 2 2 2 2 3 9" xfId="17196"/>
    <cellStyle name="Normal 3 2 2 2 2 2 2 4" xfId="17197"/>
    <cellStyle name="Normal 3 2 2 2 2 2 2 4 10" xfId="17198"/>
    <cellStyle name="Normal 3 2 2 2 2 2 2 4 11" xfId="17199"/>
    <cellStyle name="Normal 3 2 2 2 2 2 2 4 2" xfId="17200"/>
    <cellStyle name="Normal 3 2 2 2 2 2 2 4 2 2" xfId="17201"/>
    <cellStyle name="Normal 3 2 2 2 2 2 2 4 2 2 2" xfId="17202"/>
    <cellStyle name="Normal 3 2 2 2 2 2 2 4 2 3" xfId="17203"/>
    <cellStyle name="Normal 3 2 2 2 2 2 2 4 2 3 2" xfId="17204"/>
    <cellStyle name="Normal 3 2 2 2 2 2 2 4 2 4" xfId="17205"/>
    <cellStyle name="Normal 3 2 2 2 2 2 2 4 2 4 2" xfId="17206"/>
    <cellStyle name="Normal 3 2 2 2 2 2 2 4 2 5" xfId="17207"/>
    <cellStyle name="Normal 3 2 2 2 2 2 2 4 2 6" xfId="17208"/>
    <cellStyle name="Normal 3 2 2 2 2 2 2 4 2 7" xfId="17209"/>
    <cellStyle name="Normal 3 2 2 2 2 2 2 4 3" xfId="17210"/>
    <cellStyle name="Normal 3 2 2 2 2 2 2 4 3 2" xfId="17211"/>
    <cellStyle name="Normal 3 2 2 2 2 2 2 4 3 2 2" xfId="17212"/>
    <cellStyle name="Normal 3 2 2 2 2 2 2 4 3 3" xfId="17213"/>
    <cellStyle name="Normal 3 2 2 2 2 2 2 4 3 3 2" xfId="17214"/>
    <cellStyle name="Normal 3 2 2 2 2 2 2 4 3 4" xfId="17215"/>
    <cellStyle name="Normal 3 2 2 2 2 2 2 4 3 4 2" xfId="17216"/>
    <cellStyle name="Normal 3 2 2 2 2 2 2 4 3 5" xfId="17217"/>
    <cellStyle name="Normal 3 2 2 2 2 2 2 4 3 6" xfId="17218"/>
    <cellStyle name="Normal 3 2 2 2 2 2 2 4 3 7" xfId="17219"/>
    <cellStyle name="Normal 3 2 2 2 2 2 2 4 4" xfId="17220"/>
    <cellStyle name="Normal 3 2 2 2 2 2 2 4 4 2" xfId="17221"/>
    <cellStyle name="Normal 3 2 2 2 2 2 2 4 4 2 2" xfId="17222"/>
    <cellStyle name="Normal 3 2 2 2 2 2 2 4 4 3" xfId="17223"/>
    <cellStyle name="Normal 3 2 2 2 2 2 2 4 4 3 2" xfId="17224"/>
    <cellStyle name="Normal 3 2 2 2 2 2 2 4 4 4" xfId="17225"/>
    <cellStyle name="Normal 3 2 2 2 2 2 2 4 4 4 2" xfId="17226"/>
    <cellStyle name="Normal 3 2 2 2 2 2 2 4 4 5" xfId="17227"/>
    <cellStyle name="Normal 3 2 2 2 2 2 2 4 4 6" xfId="17228"/>
    <cellStyle name="Normal 3 2 2 2 2 2 2 4 5" xfId="17229"/>
    <cellStyle name="Normal 3 2 2 2 2 2 2 4 5 2" xfId="17230"/>
    <cellStyle name="Normal 3 2 2 2 2 2 2 4 5 2 2" xfId="17231"/>
    <cellStyle name="Normal 3 2 2 2 2 2 2 4 5 3" xfId="17232"/>
    <cellStyle name="Normal 3 2 2 2 2 2 2 4 5 3 2" xfId="17233"/>
    <cellStyle name="Normal 3 2 2 2 2 2 2 4 5 4" xfId="17234"/>
    <cellStyle name="Normal 3 2 2 2 2 2 2 4 5 5" xfId="17235"/>
    <cellStyle name="Normal 3 2 2 2 2 2 2 4 6" xfId="17236"/>
    <cellStyle name="Normal 3 2 2 2 2 2 2 4 6 2" xfId="17237"/>
    <cellStyle name="Normal 3 2 2 2 2 2 2 4 7" xfId="17238"/>
    <cellStyle name="Normal 3 2 2 2 2 2 2 4 7 2" xfId="17239"/>
    <cellStyle name="Normal 3 2 2 2 2 2 2 4 8" xfId="17240"/>
    <cellStyle name="Normal 3 2 2 2 2 2 2 4 8 2" xfId="17241"/>
    <cellStyle name="Normal 3 2 2 2 2 2 2 4 9" xfId="17242"/>
    <cellStyle name="Normal 3 2 2 2 2 2 2 5" xfId="17243"/>
    <cellStyle name="Normal 3 2 2 2 2 2 2 5 2" xfId="17244"/>
    <cellStyle name="Normal 3 2 2 2 2 2 2 5 2 2" xfId="17245"/>
    <cellStyle name="Normal 3 2 2 2 2 2 2 5 2 3" xfId="17246"/>
    <cellStyle name="Normal 3 2 2 2 2 2 2 5 3" xfId="17247"/>
    <cellStyle name="Normal 3 2 2 2 2 2 2 5 3 2" xfId="17248"/>
    <cellStyle name="Normal 3 2 2 2 2 2 2 5 4" xfId="17249"/>
    <cellStyle name="Normal 3 2 2 2 2 2 2 5 4 2" xfId="17250"/>
    <cellStyle name="Normal 3 2 2 2 2 2 2 5 5" xfId="17251"/>
    <cellStyle name="Normal 3 2 2 2 2 2 2 5 6" xfId="17252"/>
    <cellStyle name="Normal 3 2 2 2 2 2 2 5 7" xfId="17253"/>
    <cellStyle name="Normal 3 2 2 2 2 2 2 6" xfId="17254"/>
    <cellStyle name="Normal 3 2 2 2 2 2 2 6 2" xfId="17255"/>
    <cellStyle name="Normal 3 2 2 2 2 2 2 6 2 2" xfId="17256"/>
    <cellStyle name="Normal 3 2 2 2 2 2 2 6 2 3" xfId="17257"/>
    <cellStyle name="Normal 3 2 2 2 2 2 2 6 3" xfId="17258"/>
    <cellStyle name="Normal 3 2 2 2 2 2 2 6 3 2" xfId="17259"/>
    <cellStyle name="Normal 3 2 2 2 2 2 2 6 4" xfId="17260"/>
    <cellStyle name="Normal 3 2 2 2 2 2 2 6 4 2" xfId="17261"/>
    <cellStyle name="Normal 3 2 2 2 2 2 2 6 5" xfId="17262"/>
    <cellStyle name="Normal 3 2 2 2 2 2 2 6 6" xfId="17263"/>
    <cellStyle name="Normal 3 2 2 2 2 2 2 6 7" xfId="17264"/>
    <cellStyle name="Normal 3 2 2 2 2 2 2 7" xfId="17265"/>
    <cellStyle name="Normal 3 2 2 2 2 2 2 7 2" xfId="17266"/>
    <cellStyle name="Normal 3 2 2 2 2 2 2 7 2 2" xfId="17267"/>
    <cellStyle name="Normal 3 2 2 2 2 2 2 7 3" xfId="17268"/>
    <cellStyle name="Normal 3 2 2 2 2 2 2 7 3 2" xfId="17269"/>
    <cellStyle name="Normal 3 2 2 2 2 2 2 7 4" xfId="17270"/>
    <cellStyle name="Normal 3 2 2 2 2 2 2 7 4 2" xfId="17271"/>
    <cellStyle name="Normal 3 2 2 2 2 2 2 7 5" xfId="17272"/>
    <cellStyle name="Normal 3 2 2 2 2 2 2 7 6" xfId="17273"/>
    <cellStyle name="Normal 3 2 2 2 2 2 2 7 7" xfId="17274"/>
    <cellStyle name="Normal 3 2 2 2 2 2 2 8" xfId="17275"/>
    <cellStyle name="Normal 3 2 2 2 2 2 2 8 2" xfId="17276"/>
    <cellStyle name="Normal 3 2 2 2 2 2 2 8 2 2" xfId="17277"/>
    <cellStyle name="Normal 3 2 2 2 2 2 2 8 3" xfId="17278"/>
    <cellStyle name="Normal 3 2 2 2 2 2 2 8 3 2" xfId="17279"/>
    <cellStyle name="Normal 3 2 2 2 2 2 2 8 4" xfId="17280"/>
    <cellStyle name="Normal 3 2 2 2 2 2 2 8 5" xfId="17281"/>
    <cellStyle name="Normal 3 2 2 2 2 2 2 9" xfId="17282"/>
    <cellStyle name="Normal 3 2 2 2 2 2 2 9 2" xfId="17283"/>
    <cellStyle name="Normal 3 2 2 2 2 2 3" xfId="17284"/>
    <cellStyle name="Normal 3 2 2 2 2 2 3 10" xfId="17285"/>
    <cellStyle name="Normal 3 2 2 2 2 2 3 10 2" xfId="17286"/>
    <cellStyle name="Normal 3 2 2 2 2 2 3 11" xfId="17287"/>
    <cellStyle name="Normal 3 2 2 2 2 2 3 11 2" xfId="17288"/>
    <cellStyle name="Normal 3 2 2 2 2 2 3 12" xfId="17289"/>
    <cellStyle name="Normal 3 2 2 2 2 2 3 13" xfId="17290"/>
    <cellStyle name="Normal 3 2 2 2 2 2 3 14" xfId="17291"/>
    <cellStyle name="Normal 3 2 2 2 2 2 3 2" xfId="17292"/>
    <cellStyle name="Normal 3 2 2 2 2 2 3 2 10" xfId="17293"/>
    <cellStyle name="Normal 3 2 2 2 2 2 3 2 11" xfId="17294"/>
    <cellStyle name="Normal 3 2 2 2 2 2 3 2 12" xfId="17295"/>
    <cellStyle name="Normal 3 2 2 2 2 2 3 2 2" xfId="17296"/>
    <cellStyle name="Normal 3 2 2 2 2 2 3 2 2 2" xfId="17297"/>
    <cellStyle name="Normal 3 2 2 2 2 2 3 2 2 2 2" xfId="17298"/>
    <cellStyle name="Normal 3 2 2 2 2 2 3 2 2 3" xfId="17299"/>
    <cellStyle name="Normal 3 2 2 2 2 2 3 2 2 3 2" xfId="17300"/>
    <cellStyle name="Normal 3 2 2 2 2 2 3 2 2 4" xfId="17301"/>
    <cellStyle name="Normal 3 2 2 2 2 2 3 2 2 4 2" xfId="17302"/>
    <cellStyle name="Normal 3 2 2 2 2 2 3 2 2 5" xfId="17303"/>
    <cellStyle name="Normal 3 2 2 2 2 2 3 2 2 6" xfId="17304"/>
    <cellStyle name="Normal 3 2 2 2 2 2 3 2 2 7" xfId="17305"/>
    <cellStyle name="Normal 3 2 2 2 2 2 3 2 3" xfId="17306"/>
    <cellStyle name="Normal 3 2 2 2 2 2 3 2 3 2" xfId="17307"/>
    <cellStyle name="Normal 3 2 2 2 2 2 3 2 3 2 2" xfId="17308"/>
    <cellStyle name="Normal 3 2 2 2 2 2 3 2 3 3" xfId="17309"/>
    <cellStyle name="Normal 3 2 2 2 2 2 3 2 3 3 2" xfId="17310"/>
    <cellStyle name="Normal 3 2 2 2 2 2 3 2 3 4" xfId="17311"/>
    <cellStyle name="Normal 3 2 2 2 2 2 3 2 3 4 2" xfId="17312"/>
    <cellStyle name="Normal 3 2 2 2 2 2 3 2 3 5" xfId="17313"/>
    <cellStyle name="Normal 3 2 2 2 2 2 3 2 3 6" xfId="17314"/>
    <cellStyle name="Normal 3 2 2 2 2 2 3 2 3 7" xfId="17315"/>
    <cellStyle name="Normal 3 2 2 2 2 2 3 2 4" xfId="17316"/>
    <cellStyle name="Normal 3 2 2 2 2 2 3 2 4 2" xfId="17317"/>
    <cellStyle name="Normal 3 2 2 2 2 2 3 2 4 2 2" xfId="17318"/>
    <cellStyle name="Normal 3 2 2 2 2 2 3 2 4 3" xfId="17319"/>
    <cellStyle name="Normal 3 2 2 2 2 2 3 2 4 3 2" xfId="17320"/>
    <cellStyle name="Normal 3 2 2 2 2 2 3 2 4 4" xfId="17321"/>
    <cellStyle name="Normal 3 2 2 2 2 2 3 2 4 4 2" xfId="17322"/>
    <cellStyle name="Normal 3 2 2 2 2 2 3 2 4 5" xfId="17323"/>
    <cellStyle name="Normal 3 2 2 2 2 2 3 2 4 6" xfId="17324"/>
    <cellStyle name="Normal 3 2 2 2 2 2 3 2 5" xfId="17325"/>
    <cellStyle name="Normal 3 2 2 2 2 2 3 2 5 2" xfId="17326"/>
    <cellStyle name="Normal 3 2 2 2 2 2 3 2 5 2 2" xfId="17327"/>
    <cellStyle name="Normal 3 2 2 2 2 2 3 2 5 3" xfId="17328"/>
    <cellStyle name="Normal 3 2 2 2 2 2 3 2 5 3 2" xfId="17329"/>
    <cellStyle name="Normal 3 2 2 2 2 2 3 2 5 4" xfId="17330"/>
    <cellStyle name="Normal 3 2 2 2 2 2 3 2 5 4 2" xfId="17331"/>
    <cellStyle name="Normal 3 2 2 2 2 2 3 2 5 5" xfId="17332"/>
    <cellStyle name="Normal 3 2 2 2 2 2 3 2 5 6" xfId="17333"/>
    <cellStyle name="Normal 3 2 2 2 2 2 3 2 6" xfId="17334"/>
    <cellStyle name="Normal 3 2 2 2 2 2 3 2 6 2" xfId="17335"/>
    <cellStyle name="Normal 3 2 2 2 2 2 3 2 6 2 2" xfId="17336"/>
    <cellStyle name="Normal 3 2 2 2 2 2 3 2 6 3" xfId="17337"/>
    <cellStyle name="Normal 3 2 2 2 2 2 3 2 6 3 2" xfId="17338"/>
    <cellStyle name="Normal 3 2 2 2 2 2 3 2 6 4" xfId="17339"/>
    <cellStyle name="Normal 3 2 2 2 2 2 3 2 6 5" xfId="17340"/>
    <cellStyle name="Normal 3 2 2 2 2 2 3 2 7" xfId="17341"/>
    <cellStyle name="Normal 3 2 2 2 2 2 3 2 7 2" xfId="17342"/>
    <cellStyle name="Normal 3 2 2 2 2 2 3 2 8" xfId="17343"/>
    <cellStyle name="Normal 3 2 2 2 2 2 3 2 8 2" xfId="17344"/>
    <cellStyle name="Normal 3 2 2 2 2 2 3 2 9" xfId="17345"/>
    <cellStyle name="Normal 3 2 2 2 2 2 3 2 9 2" xfId="17346"/>
    <cellStyle name="Normal 3 2 2 2 2 2 3 3" xfId="17347"/>
    <cellStyle name="Normal 3 2 2 2 2 2 3 3 10" xfId="17348"/>
    <cellStyle name="Normal 3 2 2 2 2 2 3 3 11" xfId="17349"/>
    <cellStyle name="Normal 3 2 2 2 2 2 3 3 2" xfId="17350"/>
    <cellStyle name="Normal 3 2 2 2 2 2 3 3 2 2" xfId="17351"/>
    <cellStyle name="Normal 3 2 2 2 2 2 3 3 2 2 2" xfId="17352"/>
    <cellStyle name="Normal 3 2 2 2 2 2 3 3 2 3" xfId="17353"/>
    <cellStyle name="Normal 3 2 2 2 2 2 3 3 2 3 2" xfId="17354"/>
    <cellStyle name="Normal 3 2 2 2 2 2 3 3 2 4" xfId="17355"/>
    <cellStyle name="Normal 3 2 2 2 2 2 3 3 2 4 2" xfId="17356"/>
    <cellStyle name="Normal 3 2 2 2 2 2 3 3 2 5" xfId="17357"/>
    <cellStyle name="Normal 3 2 2 2 2 2 3 3 2 6" xfId="17358"/>
    <cellStyle name="Normal 3 2 2 2 2 2 3 3 2 7" xfId="17359"/>
    <cellStyle name="Normal 3 2 2 2 2 2 3 3 3" xfId="17360"/>
    <cellStyle name="Normal 3 2 2 2 2 2 3 3 3 2" xfId="17361"/>
    <cellStyle name="Normal 3 2 2 2 2 2 3 3 3 2 2" xfId="17362"/>
    <cellStyle name="Normal 3 2 2 2 2 2 3 3 3 3" xfId="17363"/>
    <cellStyle name="Normal 3 2 2 2 2 2 3 3 3 3 2" xfId="17364"/>
    <cellStyle name="Normal 3 2 2 2 2 2 3 3 3 4" xfId="17365"/>
    <cellStyle name="Normal 3 2 2 2 2 2 3 3 3 4 2" xfId="17366"/>
    <cellStyle name="Normal 3 2 2 2 2 2 3 3 3 5" xfId="17367"/>
    <cellStyle name="Normal 3 2 2 2 2 2 3 3 3 6" xfId="17368"/>
    <cellStyle name="Normal 3 2 2 2 2 2 3 3 4" xfId="17369"/>
    <cellStyle name="Normal 3 2 2 2 2 2 3 3 4 2" xfId="17370"/>
    <cellStyle name="Normal 3 2 2 2 2 2 3 3 4 2 2" xfId="17371"/>
    <cellStyle name="Normal 3 2 2 2 2 2 3 3 4 3" xfId="17372"/>
    <cellStyle name="Normal 3 2 2 2 2 2 3 3 4 3 2" xfId="17373"/>
    <cellStyle name="Normal 3 2 2 2 2 2 3 3 4 4" xfId="17374"/>
    <cellStyle name="Normal 3 2 2 2 2 2 3 3 4 4 2" xfId="17375"/>
    <cellStyle name="Normal 3 2 2 2 2 2 3 3 4 5" xfId="17376"/>
    <cellStyle name="Normal 3 2 2 2 2 2 3 3 4 6" xfId="17377"/>
    <cellStyle name="Normal 3 2 2 2 2 2 3 3 5" xfId="17378"/>
    <cellStyle name="Normal 3 2 2 2 2 2 3 3 5 2" xfId="17379"/>
    <cellStyle name="Normal 3 2 2 2 2 2 3 3 5 2 2" xfId="17380"/>
    <cellStyle name="Normal 3 2 2 2 2 2 3 3 5 3" xfId="17381"/>
    <cellStyle name="Normal 3 2 2 2 2 2 3 3 5 3 2" xfId="17382"/>
    <cellStyle name="Normal 3 2 2 2 2 2 3 3 5 4" xfId="17383"/>
    <cellStyle name="Normal 3 2 2 2 2 2 3 3 5 5" xfId="17384"/>
    <cellStyle name="Normal 3 2 2 2 2 2 3 3 6" xfId="17385"/>
    <cellStyle name="Normal 3 2 2 2 2 2 3 3 6 2" xfId="17386"/>
    <cellStyle name="Normal 3 2 2 2 2 2 3 3 7" xfId="17387"/>
    <cellStyle name="Normal 3 2 2 2 2 2 3 3 7 2" xfId="17388"/>
    <cellStyle name="Normal 3 2 2 2 2 2 3 3 8" xfId="17389"/>
    <cellStyle name="Normal 3 2 2 2 2 2 3 3 8 2" xfId="17390"/>
    <cellStyle name="Normal 3 2 2 2 2 2 3 3 9" xfId="17391"/>
    <cellStyle name="Normal 3 2 2 2 2 2 3 4" xfId="17392"/>
    <cellStyle name="Normal 3 2 2 2 2 2 3 4 10" xfId="17393"/>
    <cellStyle name="Normal 3 2 2 2 2 2 3 4 11" xfId="17394"/>
    <cellStyle name="Normal 3 2 2 2 2 2 3 4 2" xfId="17395"/>
    <cellStyle name="Normal 3 2 2 2 2 2 3 4 2 2" xfId="17396"/>
    <cellStyle name="Normal 3 2 2 2 2 2 3 4 2 2 2" xfId="17397"/>
    <cellStyle name="Normal 3 2 2 2 2 2 3 4 2 3" xfId="17398"/>
    <cellStyle name="Normal 3 2 2 2 2 2 3 4 2 3 2" xfId="17399"/>
    <cellStyle name="Normal 3 2 2 2 2 2 3 4 2 4" xfId="17400"/>
    <cellStyle name="Normal 3 2 2 2 2 2 3 4 2 4 2" xfId="17401"/>
    <cellStyle name="Normal 3 2 2 2 2 2 3 4 2 5" xfId="17402"/>
    <cellStyle name="Normal 3 2 2 2 2 2 3 4 2 6" xfId="17403"/>
    <cellStyle name="Normal 3 2 2 2 2 2 3 4 2 7" xfId="17404"/>
    <cellStyle name="Normal 3 2 2 2 2 2 3 4 3" xfId="17405"/>
    <cellStyle name="Normal 3 2 2 2 2 2 3 4 3 2" xfId="17406"/>
    <cellStyle name="Normal 3 2 2 2 2 2 3 4 3 2 2" xfId="17407"/>
    <cellStyle name="Normal 3 2 2 2 2 2 3 4 3 3" xfId="17408"/>
    <cellStyle name="Normal 3 2 2 2 2 2 3 4 3 3 2" xfId="17409"/>
    <cellStyle name="Normal 3 2 2 2 2 2 3 4 3 4" xfId="17410"/>
    <cellStyle name="Normal 3 2 2 2 2 2 3 4 3 4 2" xfId="17411"/>
    <cellStyle name="Normal 3 2 2 2 2 2 3 4 3 5" xfId="17412"/>
    <cellStyle name="Normal 3 2 2 2 2 2 3 4 3 6" xfId="17413"/>
    <cellStyle name="Normal 3 2 2 2 2 2 3 4 4" xfId="17414"/>
    <cellStyle name="Normal 3 2 2 2 2 2 3 4 4 2" xfId="17415"/>
    <cellStyle name="Normal 3 2 2 2 2 2 3 4 4 2 2" xfId="17416"/>
    <cellStyle name="Normal 3 2 2 2 2 2 3 4 4 3" xfId="17417"/>
    <cellStyle name="Normal 3 2 2 2 2 2 3 4 4 3 2" xfId="17418"/>
    <cellStyle name="Normal 3 2 2 2 2 2 3 4 4 4" xfId="17419"/>
    <cellStyle name="Normal 3 2 2 2 2 2 3 4 4 4 2" xfId="17420"/>
    <cellStyle name="Normal 3 2 2 2 2 2 3 4 4 5" xfId="17421"/>
    <cellStyle name="Normal 3 2 2 2 2 2 3 4 4 6" xfId="17422"/>
    <cellStyle name="Normal 3 2 2 2 2 2 3 4 5" xfId="17423"/>
    <cellStyle name="Normal 3 2 2 2 2 2 3 4 5 2" xfId="17424"/>
    <cellStyle name="Normal 3 2 2 2 2 2 3 4 5 2 2" xfId="17425"/>
    <cellStyle name="Normal 3 2 2 2 2 2 3 4 5 3" xfId="17426"/>
    <cellStyle name="Normal 3 2 2 2 2 2 3 4 5 3 2" xfId="17427"/>
    <cellStyle name="Normal 3 2 2 2 2 2 3 4 5 4" xfId="17428"/>
    <cellStyle name="Normal 3 2 2 2 2 2 3 4 5 5" xfId="17429"/>
    <cellStyle name="Normal 3 2 2 2 2 2 3 4 6" xfId="17430"/>
    <cellStyle name="Normal 3 2 2 2 2 2 3 4 6 2" xfId="17431"/>
    <cellStyle name="Normal 3 2 2 2 2 2 3 4 7" xfId="17432"/>
    <cellStyle name="Normal 3 2 2 2 2 2 3 4 7 2" xfId="17433"/>
    <cellStyle name="Normal 3 2 2 2 2 2 3 4 8" xfId="17434"/>
    <cellStyle name="Normal 3 2 2 2 2 2 3 4 8 2" xfId="17435"/>
    <cellStyle name="Normal 3 2 2 2 2 2 3 4 9" xfId="17436"/>
    <cellStyle name="Normal 3 2 2 2 2 2 3 5" xfId="17437"/>
    <cellStyle name="Normal 3 2 2 2 2 2 3 5 2" xfId="17438"/>
    <cellStyle name="Normal 3 2 2 2 2 2 3 5 2 2" xfId="17439"/>
    <cellStyle name="Normal 3 2 2 2 2 2 3 5 3" xfId="17440"/>
    <cellStyle name="Normal 3 2 2 2 2 2 3 5 3 2" xfId="17441"/>
    <cellStyle name="Normal 3 2 2 2 2 2 3 5 4" xfId="17442"/>
    <cellStyle name="Normal 3 2 2 2 2 2 3 5 4 2" xfId="17443"/>
    <cellStyle name="Normal 3 2 2 2 2 2 3 5 5" xfId="17444"/>
    <cellStyle name="Normal 3 2 2 2 2 2 3 5 6" xfId="17445"/>
    <cellStyle name="Normal 3 2 2 2 2 2 3 5 7" xfId="17446"/>
    <cellStyle name="Normal 3 2 2 2 2 2 3 6" xfId="17447"/>
    <cellStyle name="Normal 3 2 2 2 2 2 3 6 2" xfId="17448"/>
    <cellStyle name="Normal 3 2 2 2 2 2 3 6 2 2" xfId="17449"/>
    <cellStyle name="Normal 3 2 2 2 2 2 3 6 3" xfId="17450"/>
    <cellStyle name="Normal 3 2 2 2 2 2 3 6 3 2" xfId="17451"/>
    <cellStyle name="Normal 3 2 2 2 2 2 3 6 4" xfId="17452"/>
    <cellStyle name="Normal 3 2 2 2 2 2 3 6 4 2" xfId="17453"/>
    <cellStyle name="Normal 3 2 2 2 2 2 3 6 5" xfId="17454"/>
    <cellStyle name="Normal 3 2 2 2 2 2 3 6 6" xfId="17455"/>
    <cellStyle name="Normal 3 2 2 2 2 2 3 7" xfId="17456"/>
    <cellStyle name="Normal 3 2 2 2 2 2 3 7 2" xfId="17457"/>
    <cellStyle name="Normal 3 2 2 2 2 2 3 7 2 2" xfId="17458"/>
    <cellStyle name="Normal 3 2 2 2 2 2 3 7 3" xfId="17459"/>
    <cellStyle name="Normal 3 2 2 2 2 2 3 7 3 2" xfId="17460"/>
    <cellStyle name="Normal 3 2 2 2 2 2 3 7 4" xfId="17461"/>
    <cellStyle name="Normal 3 2 2 2 2 2 3 7 4 2" xfId="17462"/>
    <cellStyle name="Normal 3 2 2 2 2 2 3 7 5" xfId="17463"/>
    <cellStyle name="Normal 3 2 2 2 2 2 3 7 6" xfId="17464"/>
    <cellStyle name="Normal 3 2 2 2 2 2 3 8" xfId="17465"/>
    <cellStyle name="Normal 3 2 2 2 2 2 3 8 2" xfId="17466"/>
    <cellStyle name="Normal 3 2 2 2 2 2 3 8 2 2" xfId="17467"/>
    <cellStyle name="Normal 3 2 2 2 2 2 3 8 3" xfId="17468"/>
    <cellStyle name="Normal 3 2 2 2 2 2 3 8 3 2" xfId="17469"/>
    <cellStyle name="Normal 3 2 2 2 2 2 3 8 4" xfId="17470"/>
    <cellStyle name="Normal 3 2 2 2 2 2 3 8 5" xfId="17471"/>
    <cellStyle name="Normal 3 2 2 2 2 2 3 9" xfId="17472"/>
    <cellStyle name="Normal 3 2 2 2 2 2 3 9 2" xfId="17473"/>
    <cellStyle name="Normal 3 2 2 2 2 2 4" xfId="17474"/>
    <cellStyle name="Normal 3 2 2 2 2 2 4 10" xfId="17475"/>
    <cellStyle name="Normal 3 2 2 2 2 2 4 10 2" xfId="17476"/>
    <cellStyle name="Normal 3 2 2 2 2 2 4 11" xfId="17477"/>
    <cellStyle name="Normal 3 2 2 2 2 2 4 12" xfId="17478"/>
    <cellStyle name="Normal 3 2 2 2 2 2 4 13" xfId="17479"/>
    <cellStyle name="Normal 3 2 2 2 2 2 4 2" xfId="17480"/>
    <cellStyle name="Normal 3 2 2 2 2 2 4 2 10" xfId="17481"/>
    <cellStyle name="Normal 3 2 2 2 2 2 4 2 11" xfId="17482"/>
    <cellStyle name="Normal 3 2 2 2 2 2 4 2 2" xfId="17483"/>
    <cellStyle name="Normal 3 2 2 2 2 2 4 2 2 2" xfId="17484"/>
    <cellStyle name="Normal 3 2 2 2 2 2 4 2 2 2 2" xfId="17485"/>
    <cellStyle name="Normal 3 2 2 2 2 2 4 2 2 3" xfId="17486"/>
    <cellStyle name="Normal 3 2 2 2 2 2 4 2 2 3 2" xfId="17487"/>
    <cellStyle name="Normal 3 2 2 2 2 2 4 2 2 4" xfId="17488"/>
    <cellStyle name="Normal 3 2 2 2 2 2 4 2 2 4 2" xfId="17489"/>
    <cellStyle name="Normal 3 2 2 2 2 2 4 2 2 5" xfId="17490"/>
    <cellStyle name="Normal 3 2 2 2 2 2 4 2 2 6" xfId="17491"/>
    <cellStyle name="Normal 3 2 2 2 2 2 4 2 2 7" xfId="17492"/>
    <cellStyle name="Normal 3 2 2 2 2 2 4 2 3" xfId="17493"/>
    <cellStyle name="Normal 3 2 2 2 2 2 4 2 3 2" xfId="17494"/>
    <cellStyle name="Normal 3 2 2 2 2 2 4 2 3 2 2" xfId="17495"/>
    <cellStyle name="Normal 3 2 2 2 2 2 4 2 3 3" xfId="17496"/>
    <cellStyle name="Normal 3 2 2 2 2 2 4 2 3 3 2" xfId="17497"/>
    <cellStyle name="Normal 3 2 2 2 2 2 4 2 3 4" xfId="17498"/>
    <cellStyle name="Normal 3 2 2 2 2 2 4 2 3 4 2" xfId="17499"/>
    <cellStyle name="Normal 3 2 2 2 2 2 4 2 3 5" xfId="17500"/>
    <cellStyle name="Normal 3 2 2 2 2 2 4 2 3 6" xfId="17501"/>
    <cellStyle name="Normal 3 2 2 2 2 2 4 2 4" xfId="17502"/>
    <cellStyle name="Normal 3 2 2 2 2 2 4 2 4 2" xfId="17503"/>
    <cellStyle name="Normal 3 2 2 2 2 2 4 2 4 2 2" xfId="17504"/>
    <cellStyle name="Normal 3 2 2 2 2 2 4 2 4 3" xfId="17505"/>
    <cellStyle name="Normal 3 2 2 2 2 2 4 2 4 3 2" xfId="17506"/>
    <cellStyle name="Normal 3 2 2 2 2 2 4 2 4 4" xfId="17507"/>
    <cellStyle name="Normal 3 2 2 2 2 2 4 2 4 4 2" xfId="17508"/>
    <cellStyle name="Normal 3 2 2 2 2 2 4 2 4 5" xfId="17509"/>
    <cellStyle name="Normal 3 2 2 2 2 2 4 2 4 6" xfId="17510"/>
    <cellStyle name="Normal 3 2 2 2 2 2 4 2 5" xfId="17511"/>
    <cellStyle name="Normal 3 2 2 2 2 2 4 2 5 2" xfId="17512"/>
    <cellStyle name="Normal 3 2 2 2 2 2 4 2 5 2 2" xfId="17513"/>
    <cellStyle name="Normal 3 2 2 2 2 2 4 2 5 3" xfId="17514"/>
    <cellStyle name="Normal 3 2 2 2 2 2 4 2 5 3 2" xfId="17515"/>
    <cellStyle name="Normal 3 2 2 2 2 2 4 2 5 4" xfId="17516"/>
    <cellStyle name="Normal 3 2 2 2 2 2 4 2 5 5" xfId="17517"/>
    <cellStyle name="Normal 3 2 2 2 2 2 4 2 6" xfId="17518"/>
    <cellStyle name="Normal 3 2 2 2 2 2 4 2 6 2" xfId="17519"/>
    <cellStyle name="Normal 3 2 2 2 2 2 4 2 7" xfId="17520"/>
    <cellStyle name="Normal 3 2 2 2 2 2 4 2 7 2" xfId="17521"/>
    <cellStyle name="Normal 3 2 2 2 2 2 4 2 8" xfId="17522"/>
    <cellStyle name="Normal 3 2 2 2 2 2 4 2 8 2" xfId="17523"/>
    <cellStyle name="Normal 3 2 2 2 2 2 4 2 9" xfId="17524"/>
    <cellStyle name="Normal 3 2 2 2 2 2 4 3" xfId="17525"/>
    <cellStyle name="Normal 3 2 2 2 2 2 4 3 10" xfId="17526"/>
    <cellStyle name="Normal 3 2 2 2 2 2 4 3 11" xfId="17527"/>
    <cellStyle name="Normal 3 2 2 2 2 2 4 3 2" xfId="17528"/>
    <cellStyle name="Normal 3 2 2 2 2 2 4 3 2 2" xfId="17529"/>
    <cellStyle name="Normal 3 2 2 2 2 2 4 3 2 2 2" xfId="17530"/>
    <cellStyle name="Normal 3 2 2 2 2 2 4 3 2 3" xfId="17531"/>
    <cellStyle name="Normal 3 2 2 2 2 2 4 3 2 3 2" xfId="17532"/>
    <cellStyle name="Normal 3 2 2 2 2 2 4 3 2 4" xfId="17533"/>
    <cellStyle name="Normal 3 2 2 2 2 2 4 3 2 4 2" xfId="17534"/>
    <cellStyle name="Normal 3 2 2 2 2 2 4 3 2 5" xfId="17535"/>
    <cellStyle name="Normal 3 2 2 2 2 2 4 3 2 6" xfId="17536"/>
    <cellStyle name="Normal 3 2 2 2 2 2 4 3 2 7" xfId="17537"/>
    <cellStyle name="Normal 3 2 2 2 2 2 4 3 3" xfId="17538"/>
    <cellStyle name="Normal 3 2 2 2 2 2 4 3 3 2" xfId="17539"/>
    <cellStyle name="Normal 3 2 2 2 2 2 4 3 3 2 2" xfId="17540"/>
    <cellStyle name="Normal 3 2 2 2 2 2 4 3 3 3" xfId="17541"/>
    <cellStyle name="Normal 3 2 2 2 2 2 4 3 3 3 2" xfId="17542"/>
    <cellStyle name="Normal 3 2 2 2 2 2 4 3 3 4" xfId="17543"/>
    <cellStyle name="Normal 3 2 2 2 2 2 4 3 3 4 2" xfId="17544"/>
    <cellStyle name="Normal 3 2 2 2 2 2 4 3 3 5" xfId="17545"/>
    <cellStyle name="Normal 3 2 2 2 2 2 4 3 3 6" xfId="17546"/>
    <cellStyle name="Normal 3 2 2 2 2 2 4 3 4" xfId="17547"/>
    <cellStyle name="Normal 3 2 2 2 2 2 4 3 4 2" xfId="17548"/>
    <cellStyle name="Normal 3 2 2 2 2 2 4 3 4 2 2" xfId="17549"/>
    <cellStyle name="Normal 3 2 2 2 2 2 4 3 4 3" xfId="17550"/>
    <cellStyle name="Normal 3 2 2 2 2 2 4 3 4 3 2" xfId="17551"/>
    <cellStyle name="Normal 3 2 2 2 2 2 4 3 4 4" xfId="17552"/>
    <cellStyle name="Normal 3 2 2 2 2 2 4 3 4 4 2" xfId="17553"/>
    <cellStyle name="Normal 3 2 2 2 2 2 4 3 4 5" xfId="17554"/>
    <cellStyle name="Normal 3 2 2 2 2 2 4 3 4 6" xfId="17555"/>
    <cellStyle name="Normal 3 2 2 2 2 2 4 3 5" xfId="17556"/>
    <cellStyle name="Normal 3 2 2 2 2 2 4 3 5 2" xfId="17557"/>
    <cellStyle name="Normal 3 2 2 2 2 2 4 3 5 2 2" xfId="17558"/>
    <cellStyle name="Normal 3 2 2 2 2 2 4 3 5 3" xfId="17559"/>
    <cellStyle name="Normal 3 2 2 2 2 2 4 3 5 3 2" xfId="17560"/>
    <cellStyle name="Normal 3 2 2 2 2 2 4 3 5 4" xfId="17561"/>
    <cellStyle name="Normal 3 2 2 2 2 2 4 3 5 5" xfId="17562"/>
    <cellStyle name="Normal 3 2 2 2 2 2 4 3 6" xfId="17563"/>
    <cellStyle name="Normal 3 2 2 2 2 2 4 3 6 2" xfId="17564"/>
    <cellStyle name="Normal 3 2 2 2 2 2 4 3 7" xfId="17565"/>
    <cellStyle name="Normal 3 2 2 2 2 2 4 3 7 2" xfId="17566"/>
    <cellStyle name="Normal 3 2 2 2 2 2 4 3 8" xfId="17567"/>
    <cellStyle name="Normal 3 2 2 2 2 2 4 3 8 2" xfId="17568"/>
    <cellStyle name="Normal 3 2 2 2 2 2 4 3 9" xfId="17569"/>
    <cellStyle name="Normal 3 2 2 2 2 2 4 4" xfId="17570"/>
    <cellStyle name="Normal 3 2 2 2 2 2 4 4 2" xfId="17571"/>
    <cellStyle name="Normal 3 2 2 2 2 2 4 4 2 2" xfId="17572"/>
    <cellStyle name="Normal 3 2 2 2 2 2 4 4 3" xfId="17573"/>
    <cellStyle name="Normal 3 2 2 2 2 2 4 4 3 2" xfId="17574"/>
    <cellStyle name="Normal 3 2 2 2 2 2 4 4 4" xfId="17575"/>
    <cellStyle name="Normal 3 2 2 2 2 2 4 4 4 2" xfId="17576"/>
    <cellStyle name="Normal 3 2 2 2 2 2 4 4 5" xfId="17577"/>
    <cellStyle name="Normal 3 2 2 2 2 2 4 4 6" xfId="17578"/>
    <cellStyle name="Normal 3 2 2 2 2 2 4 4 7" xfId="17579"/>
    <cellStyle name="Normal 3 2 2 2 2 2 4 5" xfId="17580"/>
    <cellStyle name="Normal 3 2 2 2 2 2 4 5 2" xfId="17581"/>
    <cellStyle name="Normal 3 2 2 2 2 2 4 5 2 2" xfId="17582"/>
    <cellStyle name="Normal 3 2 2 2 2 2 4 5 3" xfId="17583"/>
    <cellStyle name="Normal 3 2 2 2 2 2 4 5 3 2" xfId="17584"/>
    <cellStyle name="Normal 3 2 2 2 2 2 4 5 4" xfId="17585"/>
    <cellStyle name="Normal 3 2 2 2 2 2 4 5 4 2" xfId="17586"/>
    <cellStyle name="Normal 3 2 2 2 2 2 4 5 5" xfId="17587"/>
    <cellStyle name="Normal 3 2 2 2 2 2 4 5 6" xfId="17588"/>
    <cellStyle name="Normal 3 2 2 2 2 2 4 6" xfId="17589"/>
    <cellStyle name="Normal 3 2 2 2 2 2 4 6 2" xfId="17590"/>
    <cellStyle name="Normal 3 2 2 2 2 2 4 6 2 2" xfId="17591"/>
    <cellStyle name="Normal 3 2 2 2 2 2 4 6 3" xfId="17592"/>
    <cellStyle name="Normal 3 2 2 2 2 2 4 6 3 2" xfId="17593"/>
    <cellStyle name="Normal 3 2 2 2 2 2 4 6 4" xfId="17594"/>
    <cellStyle name="Normal 3 2 2 2 2 2 4 6 4 2" xfId="17595"/>
    <cellStyle name="Normal 3 2 2 2 2 2 4 6 5" xfId="17596"/>
    <cellStyle name="Normal 3 2 2 2 2 2 4 6 6" xfId="17597"/>
    <cellStyle name="Normal 3 2 2 2 2 2 4 7" xfId="17598"/>
    <cellStyle name="Normal 3 2 2 2 2 2 4 7 2" xfId="17599"/>
    <cellStyle name="Normal 3 2 2 2 2 2 4 7 2 2" xfId="17600"/>
    <cellStyle name="Normal 3 2 2 2 2 2 4 7 3" xfId="17601"/>
    <cellStyle name="Normal 3 2 2 2 2 2 4 7 3 2" xfId="17602"/>
    <cellStyle name="Normal 3 2 2 2 2 2 4 7 4" xfId="17603"/>
    <cellStyle name="Normal 3 2 2 2 2 2 4 7 5" xfId="17604"/>
    <cellStyle name="Normal 3 2 2 2 2 2 4 8" xfId="17605"/>
    <cellStyle name="Normal 3 2 2 2 2 2 4 8 2" xfId="17606"/>
    <cellStyle name="Normal 3 2 2 2 2 2 4 9" xfId="17607"/>
    <cellStyle name="Normal 3 2 2 2 2 2 4 9 2" xfId="17608"/>
    <cellStyle name="Normal 3 2 2 2 2 2 5" xfId="17609"/>
    <cellStyle name="Normal 3 2 2 2 2 2 5 10" xfId="17610"/>
    <cellStyle name="Normal 3 2 2 2 2 2 5 11" xfId="17611"/>
    <cellStyle name="Normal 3 2 2 2 2 2 5 12" xfId="17612"/>
    <cellStyle name="Normal 3 2 2 2 2 2 5 2" xfId="17613"/>
    <cellStyle name="Normal 3 2 2 2 2 2 5 2 2" xfId="17614"/>
    <cellStyle name="Normal 3 2 2 2 2 2 5 2 2 2" xfId="17615"/>
    <cellStyle name="Normal 3 2 2 2 2 2 5 2 3" xfId="17616"/>
    <cellStyle name="Normal 3 2 2 2 2 2 5 2 3 2" xfId="17617"/>
    <cellStyle name="Normal 3 2 2 2 2 2 5 2 4" xfId="17618"/>
    <cellStyle name="Normal 3 2 2 2 2 2 5 2 4 2" xfId="17619"/>
    <cellStyle name="Normal 3 2 2 2 2 2 5 2 5" xfId="17620"/>
    <cellStyle name="Normal 3 2 2 2 2 2 5 2 6" xfId="17621"/>
    <cellStyle name="Normal 3 2 2 2 2 2 5 2 7" xfId="17622"/>
    <cellStyle name="Normal 3 2 2 2 2 2 5 3" xfId="17623"/>
    <cellStyle name="Normal 3 2 2 2 2 2 5 3 2" xfId="17624"/>
    <cellStyle name="Normal 3 2 2 2 2 2 5 3 2 2" xfId="17625"/>
    <cellStyle name="Normal 3 2 2 2 2 2 5 3 3" xfId="17626"/>
    <cellStyle name="Normal 3 2 2 2 2 2 5 3 3 2" xfId="17627"/>
    <cellStyle name="Normal 3 2 2 2 2 2 5 3 4" xfId="17628"/>
    <cellStyle name="Normal 3 2 2 2 2 2 5 3 4 2" xfId="17629"/>
    <cellStyle name="Normal 3 2 2 2 2 2 5 3 5" xfId="17630"/>
    <cellStyle name="Normal 3 2 2 2 2 2 5 3 6" xfId="17631"/>
    <cellStyle name="Normal 3 2 2 2 2 2 5 3 7" xfId="17632"/>
    <cellStyle name="Normal 3 2 2 2 2 2 5 4" xfId="17633"/>
    <cellStyle name="Normal 3 2 2 2 2 2 5 4 2" xfId="17634"/>
    <cellStyle name="Normal 3 2 2 2 2 2 5 4 2 2" xfId="17635"/>
    <cellStyle name="Normal 3 2 2 2 2 2 5 4 3" xfId="17636"/>
    <cellStyle name="Normal 3 2 2 2 2 2 5 4 3 2" xfId="17637"/>
    <cellStyle name="Normal 3 2 2 2 2 2 5 4 4" xfId="17638"/>
    <cellStyle name="Normal 3 2 2 2 2 2 5 4 4 2" xfId="17639"/>
    <cellStyle name="Normal 3 2 2 2 2 2 5 4 5" xfId="17640"/>
    <cellStyle name="Normal 3 2 2 2 2 2 5 4 6" xfId="17641"/>
    <cellStyle name="Normal 3 2 2 2 2 2 5 5" xfId="17642"/>
    <cellStyle name="Normal 3 2 2 2 2 2 5 5 2" xfId="17643"/>
    <cellStyle name="Normal 3 2 2 2 2 2 5 5 2 2" xfId="17644"/>
    <cellStyle name="Normal 3 2 2 2 2 2 5 5 3" xfId="17645"/>
    <cellStyle name="Normal 3 2 2 2 2 2 5 5 3 2" xfId="17646"/>
    <cellStyle name="Normal 3 2 2 2 2 2 5 5 4" xfId="17647"/>
    <cellStyle name="Normal 3 2 2 2 2 2 5 5 4 2" xfId="17648"/>
    <cellStyle name="Normal 3 2 2 2 2 2 5 5 5" xfId="17649"/>
    <cellStyle name="Normal 3 2 2 2 2 2 5 5 6" xfId="17650"/>
    <cellStyle name="Normal 3 2 2 2 2 2 5 6" xfId="17651"/>
    <cellStyle name="Normal 3 2 2 2 2 2 5 6 2" xfId="17652"/>
    <cellStyle name="Normal 3 2 2 2 2 2 5 6 2 2" xfId="17653"/>
    <cellStyle name="Normal 3 2 2 2 2 2 5 6 3" xfId="17654"/>
    <cellStyle name="Normal 3 2 2 2 2 2 5 6 3 2" xfId="17655"/>
    <cellStyle name="Normal 3 2 2 2 2 2 5 6 4" xfId="17656"/>
    <cellStyle name="Normal 3 2 2 2 2 2 5 6 5" xfId="17657"/>
    <cellStyle name="Normal 3 2 2 2 2 2 5 7" xfId="17658"/>
    <cellStyle name="Normal 3 2 2 2 2 2 5 7 2" xfId="17659"/>
    <cellStyle name="Normal 3 2 2 2 2 2 5 8" xfId="17660"/>
    <cellStyle name="Normal 3 2 2 2 2 2 5 8 2" xfId="17661"/>
    <cellStyle name="Normal 3 2 2 2 2 2 5 9" xfId="17662"/>
    <cellStyle name="Normal 3 2 2 2 2 2 5 9 2" xfId="17663"/>
    <cellStyle name="Normal 3 2 2 2 2 2 6" xfId="17664"/>
    <cellStyle name="Normal 3 2 2 2 2 2 6 10" xfId="17665"/>
    <cellStyle name="Normal 3 2 2 2 2 2 6 11" xfId="17666"/>
    <cellStyle name="Normal 3 2 2 2 2 2 6 2" xfId="17667"/>
    <cellStyle name="Normal 3 2 2 2 2 2 6 2 2" xfId="17668"/>
    <cellStyle name="Normal 3 2 2 2 2 2 6 2 2 2" xfId="17669"/>
    <cellStyle name="Normal 3 2 2 2 2 2 6 2 3" xfId="17670"/>
    <cellStyle name="Normal 3 2 2 2 2 2 6 2 3 2" xfId="17671"/>
    <cellStyle name="Normal 3 2 2 2 2 2 6 2 4" xfId="17672"/>
    <cellStyle name="Normal 3 2 2 2 2 2 6 2 4 2" xfId="17673"/>
    <cellStyle name="Normal 3 2 2 2 2 2 6 2 5" xfId="17674"/>
    <cellStyle name="Normal 3 2 2 2 2 2 6 2 6" xfId="17675"/>
    <cellStyle name="Normal 3 2 2 2 2 2 6 2 7" xfId="17676"/>
    <cellStyle name="Normal 3 2 2 2 2 2 6 3" xfId="17677"/>
    <cellStyle name="Normal 3 2 2 2 2 2 6 3 2" xfId="17678"/>
    <cellStyle name="Normal 3 2 2 2 2 2 6 3 2 2" xfId="17679"/>
    <cellStyle name="Normal 3 2 2 2 2 2 6 3 3" xfId="17680"/>
    <cellStyle name="Normal 3 2 2 2 2 2 6 3 3 2" xfId="17681"/>
    <cellStyle name="Normal 3 2 2 2 2 2 6 3 4" xfId="17682"/>
    <cellStyle name="Normal 3 2 2 2 2 2 6 3 4 2" xfId="17683"/>
    <cellStyle name="Normal 3 2 2 2 2 2 6 3 5" xfId="17684"/>
    <cellStyle name="Normal 3 2 2 2 2 2 6 3 6" xfId="17685"/>
    <cellStyle name="Normal 3 2 2 2 2 2 6 4" xfId="17686"/>
    <cellStyle name="Normal 3 2 2 2 2 2 6 4 2" xfId="17687"/>
    <cellStyle name="Normal 3 2 2 2 2 2 6 4 2 2" xfId="17688"/>
    <cellStyle name="Normal 3 2 2 2 2 2 6 4 3" xfId="17689"/>
    <cellStyle name="Normal 3 2 2 2 2 2 6 4 3 2" xfId="17690"/>
    <cellStyle name="Normal 3 2 2 2 2 2 6 4 4" xfId="17691"/>
    <cellStyle name="Normal 3 2 2 2 2 2 6 4 4 2" xfId="17692"/>
    <cellStyle name="Normal 3 2 2 2 2 2 6 4 5" xfId="17693"/>
    <cellStyle name="Normal 3 2 2 2 2 2 6 4 6" xfId="17694"/>
    <cellStyle name="Normal 3 2 2 2 2 2 6 5" xfId="17695"/>
    <cellStyle name="Normal 3 2 2 2 2 2 6 5 2" xfId="17696"/>
    <cellStyle name="Normal 3 2 2 2 2 2 6 5 2 2" xfId="17697"/>
    <cellStyle name="Normal 3 2 2 2 2 2 6 5 3" xfId="17698"/>
    <cellStyle name="Normal 3 2 2 2 2 2 6 5 3 2" xfId="17699"/>
    <cellStyle name="Normal 3 2 2 2 2 2 6 5 4" xfId="17700"/>
    <cellStyle name="Normal 3 2 2 2 2 2 6 5 5" xfId="17701"/>
    <cellStyle name="Normal 3 2 2 2 2 2 6 6" xfId="17702"/>
    <cellStyle name="Normal 3 2 2 2 2 2 6 6 2" xfId="17703"/>
    <cellStyle name="Normal 3 2 2 2 2 2 6 7" xfId="17704"/>
    <cellStyle name="Normal 3 2 2 2 2 2 6 7 2" xfId="17705"/>
    <cellStyle name="Normal 3 2 2 2 2 2 6 8" xfId="17706"/>
    <cellStyle name="Normal 3 2 2 2 2 2 6 8 2" xfId="17707"/>
    <cellStyle name="Normal 3 2 2 2 2 2 6 9" xfId="17708"/>
    <cellStyle name="Normal 3 2 2 2 2 2 7" xfId="17709"/>
    <cellStyle name="Normal 3 2 2 2 2 2 7 10" xfId="17710"/>
    <cellStyle name="Normal 3 2 2 2 2 2 7 11" xfId="17711"/>
    <cellStyle name="Normal 3 2 2 2 2 2 7 2" xfId="17712"/>
    <cellStyle name="Normal 3 2 2 2 2 2 7 2 2" xfId="17713"/>
    <cellStyle name="Normal 3 2 2 2 2 2 7 2 2 2" xfId="17714"/>
    <cellStyle name="Normal 3 2 2 2 2 2 7 2 3" xfId="17715"/>
    <cellStyle name="Normal 3 2 2 2 2 2 7 2 3 2" xfId="17716"/>
    <cellStyle name="Normal 3 2 2 2 2 2 7 2 4" xfId="17717"/>
    <cellStyle name="Normal 3 2 2 2 2 2 7 2 4 2" xfId="17718"/>
    <cellStyle name="Normal 3 2 2 2 2 2 7 2 5" xfId="17719"/>
    <cellStyle name="Normal 3 2 2 2 2 2 7 2 6" xfId="17720"/>
    <cellStyle name="Normal 3 2 2 2 2 2 7 2 7" xfId="17721"/>
    <cellStyle name="Normal 3 2 2 2 2 2 7 3" xfId="17722"/>
    <cellStyle name="Normal 3 2 2 2 2 2 7 3 2" xfId="17723"/>
    <cellStyle name="Normal 3 2 2 2 2 2 7 3 2 2" xfId="17724"/>
    <cellStyle name="Normal 3 2 2 2 2 2 7 3 3" xfId="17725"/>
    <cellStyle name="Normal 3 2 2 2 2 2 7 3 3 2" xfId="17726"/>
    <cellStyle name="Normal 3 2 2 2 2 2 7 3 4" xfId="17727"/>
    <cellStyle name="Normal 3 2 2 2 2 2 7 3 4 2" xfId="17728"/>
    <cellStyle name="Normal 3 2 2 2 2 2 7 3 5" xfId="17729"/>
    <cellStyle name="Normal 3 2 2 2 2 2 7 3 6" xfId="17730"/>
    <cellStyle name="Normal 3 2 2 2 2 2 7 4" xfId="17731"/>
    <cellStyle name="Normal 3 2 2 2 2 2 7 4 2" xfId="17732"/>
    <cellStyle name="Normal 3 2 2 2 2 2 7 4 2 2" xfId="17733"/>
    <cellStyle name="Normal 3 2 2 2 2 2 7 4 3" xfId="17734"/>
    <cellStyle name="Normal 3 2 2 2 2 2 7 4 3 2" xfId="17735"/>
    <cellStyle name="Normal 3 2 2 2 2 2 7 4 4" xfId="17736"/>
    <cellStyle name="Normal 3 2 2 2 2 2 7 4 4 2" xfId="17737"/>
    <cellStyle name="Normal 3 2 2 2 2 2 7 4 5" xfId="17738"/>
    <cellStyle name="Normal 3 2 2 2 2 2 7 4 6" xfId="17739"/>
    <cellStyle name="Normal 3 2 2 2 2 2 7 5" xfId="17740"/>
    <cellStyle name="Normal 3 2 2 2 2 2 7 5 2" xfId="17741"/>
    <cellStyle name="Normal 3 2 2 2 2 2 7 5 2 2" xfId="17742"/>
    <cellStyle name="Normal 3 2 2 2 2 2 7 5 3" xfId="17743"/>
    <cellStyle name="Normal 3 2 2 2 2 2 7 5 3 2" xfId="17744"/>
    <cellStyle name="Normal 3 2 2 2 2 2 7 5 4" xfId="17745"/>
    <cellStyle name="Normal 3 2 2 2 2 2 7 5 5" xfId="17746"/>
    <cellStyle name="Normal 3 2 2 2 2 2 7 6" xfId="17747"/>
    <cellStyle name="Normal 3 2 2 2 2 2 7 6 2" xfId="17748"/>
    <cellStyle name="Normal 3 2 2 2 2 2 7 7" xfId="17749"/>
    <cellStyle name="Normal 3 2 2 2 2 2 7 7 2" xfId="17750"/>
    <cellStyle name="Normal 3 2 2 2 2 2 7 8" xfId="17751"/>
    <cellStyle name="Normal 3 2 2 2 2 2 7 8 2" xfId="17752"/>
    <cellStyle name="Normal 3 2 2 2 2 2 7 9" xfId="17753"/>
    <cellStyle name="Normal 3 2 2 2 2 2 8" xfId="17754"/>
    <cellStyle name="Normal 3 2 2 2 2 2 8 2" xfId="17755"/>
    <cellStyle name="Normal 3 2 2 2 2 2 8 2 2" xfId="17756"/>
    <cellStyle name="Normal 3 2 2 2 2 2 8 3" xfId="17757"/>
    <cellStyle name="Normal 3 2 2 2 2 2 8 3 2" xfId="17758"/>
    <cellStyle name="Normal 3 2 2 2 2 2 8 4" xfId="17759"/>
    <cellStyle name="Normal 3 2 2 2 2 2 8 4 2" xfId="17760"/>
    <cellStyle name="Normal 3 2 2 2 2 2 8 5" xfId="17761"/>
    <cellStyle name="Normal 3 2 2 2 2 2 8 6" xfId="17762"/>
    <cellStyle name="Normal 3 2 2 2 2 2 8 7" xfId="17763"/>
    <cellStyle name="Normal 3 2 2 2 2 2 9" xfId="17764"/>
    <cellStyle name="Normal 3 2 2 2 2 2 9 2" xfId="17765"/>
    <cellStyle name="Normal 3 2 2 2 2 2 9 2 2" xfId="17766"/>
    <cellStyle name="Normal 3 2 2 2 2 2 9 3" xfId="17767"/>
    <cellStyle name="Normal 3 2 2 2 2 2 9 3 2" xfId="17768"/>
    <cellStyle name="Normal 3 2 2 2 2 2 9 4" xfId="17769"/>
    <cellStyle name="Normal 3 2 2 2 2 2 9 4 2" xfId="17770"/>
    <cellStyle name="Normal 3 2 2 2 2 2 9 5" xfId="17771"/>
    <cellStyle name="Normal 3 2 2 2 2 2 9 6" xfId="17772"/>
    <cellStyle name="Normal 3 2 2 2 2 20" xfId="17773"/>
    <cellStyle name="Normal 3 2 2 2 2 3" xfId="17774"/>
    <cellStyle name="Normal 3 2 2 2 2 3 10" xfId="17775"/>
    <cellStyle name="Normal 3 2 2 2 2 3 10 2" xfId="17776"/>
    <cellStyle name="Normal 3 2 2 2 2 3 10 2 2" xfId="17777"/>
    <cellStyle name="Normal 3 2 2 2 2 3 10 3" xfId="17778"/>
    <cellStyle name="Normal 3 2 2 2 2 3 10 3 2" xfId="17779"/>
    <cellStyle name="Normal 3 2 2 2 2 3 10 4" xfId="17780"/>
    <cellStyle name="Normal 3 2 2 2 2 3 10 4 2" xfId="17781"/>
    <cellStyle name="Normal 3 2 2 2 2 3 10 5" xfId="17782"/>
    <cellStyle name="Normal 3 2 2 2 2 3 10 6" xfId="17783"/>
    <cellStyle name="Normal 3 2 2 2 2 3 11" xfId="17784"/>
    <cellStyle name="Normal 3 2 2 2 2 3 11 2" xfId="17785"/>
    <cellStyle name="Normal 3 2 2 2 2 3 11 2 2" xfId="17786"/>
    <cellStyle name="Normal 3 2 2 2 2 3 11 3" xfId="17787"/>
    <cellStyle name="Normal 3 2 2 2 2 3 11 3 2" xfId="17788"/>
    <cellStyle name="Normal 3 2 2 2 2 3 11 4" xfId="17789"/>
    <cellStyle name="Normal 3 2 2 2 2 3 11 4 2" xfId="17790"/>
    <cellStyle name="Normal 3 2 2 2 2 3 11 5" xfId="17791"/>
    <cellStyle name="Normal 3 2 2 2 2 3 11 6" xfId="17792"/>
    <cellStyle name="Normal 3 2 2 2 2 3 12" xfId="17793"/>
    <cellStyle name="Normal 3 2 2 2 2 3 12 2" xfId="17794"/>
    <cellStyle name="Normal 3 2 2 2 2 3 12 2 2" xfId="17795"/>
    <cellStyle name="Normal 3 2 2 2 2 3 12 3" xfId="17796"/>
    <cellStyle name="Normal 3 2 2 2 2 3 12 3 2" xfId="17797"/>
    <cellStyle name="Normal 3 2 2 2 2 3 12 4" xfId="17798"/>
    <cellStyle name="Normal 3 2 2 2 2 3 12 5" xfId="17799"/>
    <cellStyle name="Normal 3 2 2 2 2 3 13" xfId="17800"/>
    <cellStyle name="Normal 3 2 2 2 2 3 13 2" xfId="17801"/>
    <cellStyle name="Normal 3 2 2 2 2 3 14" xfId="17802"/>
    <cellStyle name="Normal 3 2 2 2 2 3 14 2" xfId="17803"/>
    <cellStyle name="Normal 3 2 2 2 2 3 15" xfId="17804"/>
    <cellStyle name="Normal 3 2 2 2 2 3 15 2" xfId="17805"/>
    <cellStyle name="Normal 3 2 2 2 2 3 16" xfId="17806"/>
    <cellStyle name="Normal 3 2 2 2 2 3 17" xfId="17807"/>
    <cellStyle name="Normal 3 2 2 2 2 3 18" xfId="17808"/>
    <cellStyle name="Normal 3 2 2 2 2 3 2" xfId="17809"/>
    <cellStyle name="Normal 3 2 2 2 2 3 2 10" xfId="17810"/>
    <cellStyle name="Normal 3 2 2 2 2 3 2 10 2" xfId="17811"/>
    <cellStyle name="Normal 3 2 2 2 2 3 2 10 2 2" xfId="17812"/>
    <cellStyle name="Normal 3 2 2 2 2 3 2 10 3" xfId="17813"/>
    <cellStyle name="Normal 3 2 2 2 2 3 2 10 3 2" xfId="17814"/>
    <cellStyle name="Normal 3 2 2 2 2 3 2 10 4" xfId="17815"/>
    <cellStyle name="Normal 3 2 2 2 2 3 2 10 4 2" xfId="17816"/>
    <cellStyle name="Normal 3 2 2 2 2 3 2 10 5" xfId="17817"/>
    <cellStyle name="Normal 3 2 2 2 2 3 2 10 6" xfId="17818"/>
    <cellStyle name="Normal 3 2 2 2 2 3 2 11" xfId="17819"/>
    <cellStyle name="Normal 3 2 2 2 2 3 2 11 2" xfId="17820"/>
    <cellStyle name="Normal 3 2 2 2 2 3 2 11 2 2" xfId="17821"/>
    <cellStyle name="Normal 3 2 2 2 2 3 2 11 3" xfId="17822"/>
    <cellStyle name="Normal 3 2 2 2 2 3 2 11 3 2" xfId="17823"/>
    <cellStyle name="Normal 3 2 2 2 2 3 2 11 4" xfId="17824"/>
    <cellStyle name="Normal 3 2 2 2 2 3 2 11 5" xfId="17825"/>
    <cellStyle name="Normal 3 2 2 2 2 3 2 12" xfId="17826"/>
    <cellStyle name="Normal 3 2 2 2 2 3 2 12 2" xfId="17827"/>
    <cellStyle name="Normal 3 2 2 2 2 3 2 13" xfId="17828"/>
    <cellStyle name="Normal 3 2 2 2 2 3 2 13 2" xfId="17829"/>
    <cellStyle name="Normal 3 2 2 2 2 3 2 14" xfId="17830"/>
    <cellStyle name="Normal 3 2 2 2 2 3 2 14 2" xfId="17831"/>
    <cellStyle name="Normal 3 2 2 2 2 3 2 15" xfId="17832"/>
    <cellStyle name="Normal 3 2 2 2 2 3 2 16" xfId="17833"/>
    <cellStyle name="Normal 3 2 2 2 2 3 2 17" xfId="17834"/>
    <cellStyle name="Normal 3 2 2 2 2 3 2 2" xfId="17835"/>
    <cellStyle name="Normal 3 2 2 2 2 3 2 2 10" xfId="17836"/>
    <cellStyle name="Normal 3 2 2 2 2 3 2 2 10 2" xfId="17837"/>
    <cellStyle name="Normal 3 2 2 2 2 3 2 2 11" xfId="17838"/>
    <cellStyle name="Normal 3 2 2 2 2 3 2 2 11 2" xfId="17839"/>
    <cellStyle name="Normal 3 2 2 2 2 3 2 2 12" xfId="17840"/>
    <cellStyle name="Normal 3 2 2 2 2 3 2 2 13" xfId="17841"/>
    <cellStyle name="Normal 3 2 2 2 2 3 2 2 14" xfId="17842"/>
    <cellStyle name="Normal 3 2 2 2 2 3 2 2 2" xfId="17843"/>
    <cellStyle name="Normal 3 2 2 2 2 3 2 2 2 10" xfId="17844"/>
    <cellStyle name="Normal 3 2 2 2 2 3 2 2 2 11" xfId="17845"/>
    <cellStyle name="Normal 3 2 2 2 2 3 2 2 2 12" xfId="17846"/>
    <cellStyle name="Normal 3 2 2 2 2 3 2 2 2 2" xfId="17847"/>
    <cellStyle name="Normal 3 2 2 2 2 3 2 2 2 2 2" xfId="17848"/>
    <cellStyle name="Normal 3 2 2 2 2 3 2 2 2 2 2 2" xfId="17849"/>
    <cellStyle name="Normal 3 2 2 2 2 3 2 2 2 2 3" xfId="17850"/>
    <cellStyle name="Normal 3 2 2 2 2 3 2 2 2 2 3 2" xfId="17851"/>
    <cellStyle name="Normal 3 2 2 2 2 3 2 2 2 2 4" xfId="17852"/>
    <cellStyle name="Normal 3 2 2 2 2 3 2 2 2 2 4 2" xfId="17853"/>
    <cellStyle name="Normal 3 2 2 2 2 3 2 2 2 2 5" xfId="17854"/>
    <cellStyle name="Normal 3 2 2 2 2 3 2 2 2 2 6" xfId="17855"/>
    <cellStyle name="Normal 3 2 2 2 2 3 2 2 2 3" xfId="17856"/>
    <cellStyle name="Normal 3 2 2 2 2 3 2 2 2 3 2" xfId="17857"/>
    <cellStyle name="Normal 3 2 2 2 2 3 2 2 2 3 2 2" xfId="17858"/>
    <cellStyle name="Normal 3 2 2 2 2 3 2 2 2 3 3" xfId="17859"/>
    <cellStyle name="Normal 3 2 2 2 2 3 2 2 2 3 3 2" xfId="17860"/>
    <cellStyle name="Normal 3 2 2 2 2 3 2 2 2 3 4" xfId="17861"/>
    <cellStyle name="Normal 3 2 2 2 2 3 2 2 2 3 4 2" xfId="17862"/>
    <cellStyle name="Normal 3 2 2 2 2 3 2 2 2 3 5" xfId="17863"/>
    <cellStyle name="Normal 3 2 2 2 2 3 2 2 2 3 6" xfId="17864"/>
    <cellStyle name="Normal 3 2 2 2 2 3 2 2 2 4" xfId="17865"/>
    <cellStyle name="Normal 3 2 2 2 2 3 2 2 2 4 2" xfId="17866"/>
    <cellStyle name="Normal 3 2 2 2 2 3 2 2 2 4 2 2" xfId="17867"/>
    <cellStyle name="Normal 3 2 2 2 2 3 2 2 2 4 3" xfId="17868"/>
    <cellStyle name="Normal 3 2 2 2 2 3 2 2 2 4 3 2" xfId="17869"/>
    <cellStyle name="Normal 3 2 2 2 2 3 2 2 2 4 4" xfId="17870"/>
    <cellStyle name="Normal 3 2 2 2 2 3 2 2 2 4 4 2" xfId="17871"/>
    <cellStyle name="Normal 3 2 2 2 2 3 2 2 2 4 5" xfId="17872"/>
    <cellStyle name="Normal 3 2 2 2 2 3 2 2 2 4 6" xfId="17873"/>
    <cellStyle name="Normal 3 2 2 2 2 3 2 2 2 5" xfId="17874"/>
    <cellStyle name="Normal 3 2 2 2 2 3 2 2 2 5 2" xfId="17875"/>
    <cellStyle name="Normal 3 2 2 2 2 3 2 2 2 5 2 2" xfId="17876"/>
    <cellStyle name="Normal 3 2 2 2 2 3 2 2 2 5 3" xfId="17877"/>
    <cellStyle name="Normal 3 2 2 2 2 3 2 2 2 5 3 2" xfId="17878"/>
    <cellStyle name="Normal 3 2 2 2 2 3 2 2 2 5 4" xfId="17879"/>
    <cellStyle name="Normal 3 2 2 2 2 3 2 2 2 5 4 2" xfId="17880"/>
    <cellStyle name="Normal 3 2 2 2 2 3 2 2 2 5 5" xfId="17881"/>
    <cellStyle name="Normal 3 2 2 2 2 3 2 2 2 5 6" xfId="17882"/>
    <cellStyle name="Normal 3 2 2 2 2 3 2 2 2 6" xfId="17883"/>
    <cellStyle name="Normal 3 2 2 2 2 3 2 2 2 6 2" xfId="17884"/>
    <cellStyle name="Normal 3 2 2 2 2 3 2 2 2 6 2 2" xfId="17885"/>
    <cellStyle name="Normal 3 2 2 2 2 3 2 2 2 6 3" xfId="17886"/>
    <cellStyle name="Normal 3 2 2 2 2 3 2 2 2 6 3 2" xfId="17887"/>
    <cellStyle name="Normal 3 2 2 2 2 3 2 2 2 6 4" xfId="17888"/>
    <cellStyle name="Normal 3 2 2 2 2 3 2 2 2 6 5" xfId="17889"/>
    <cellStyle name="Normal 3 2 2 2 2 3 2 2 2 7" xfId="17890"/>
    <cellStyle name="Normal 3 2 2 2 2 3 2 2 2 7 2" xfId="17891"/>
    <cellStyle name="Normal 3 2 2 2 2 3 2 2 2 8" xfId="17892"/>
    <cellStyle name="Normal 3 2 2 2 2 3 2 2 2 8 2" xfId="17893"/>
    <cellStyle name="Normal 3 2 2 2 2 3 2 2 2 9" xfId="17894"/>
    <cellStyle name="Normal 3 2 2 2 2 3 2 2 2 9 2" xfId="17895"/>
    <cellStyle name="Normal 3 2 2 2 2 3 2 2 3" xfId="17896"/>
    <cellStyle name="Normal 3 2 2 2 2 3 2 2 3 10" xfId="17897"/>
    <cellStyle name="Normal 3 2 2 2 2 3 2 2 3 11" xfId="17898"/>
    <cellStyle name="Normal 3 2 2 2 2 3 2 2 3 2" xfId="17899"/>
    <cellStyle name="Normal 3 2 2 2 2 3 2 2 3 2 2" xfId="17900"/>
    <cellStyle name="Normal 3 2 2 2 2 3 2 2 3 2 2 2" xfId="17901"/>
    <cellStyle name="Normal 3 2 2 2 2 3 2 2 3 2 3" xfId="17902"/>
    <cellStyle name="Normal 3 2 2 2 2 3 2 2 3 2 3 2" xfId="17903"/>
    <cellStyle name="Normal 3 2 2 2 2 3 2 2 3 2 4" xfId="17904"/>
    <cellStyle name="Normal 3 2 2 2 2 3 2 2 3 2 4 2" xfId="17905"/>
    <cellStyle name="Normal 3 2 2 2 2 3 2 2 3 2 5" xfId="17906"/>
    <cellStyle name="Normal 3 2 2 2 2 3 2 2 3 2 6" xfId="17907"/>
    <cellStyle name="Normal 3 2 2 2 2 3 2 2 3 3" xfId="17908"/>
    <cellStyle name="Normal 3 2 2 2 2 3 2 2 3 3 2" xfId="17909"/>
    <cellStyle name="Normal 3 2 2 2 2 3 2 2 3 3 2 2" xfId="17910"/>
    <cellStyle name="Normal 3 2 2 2 2 3 2 2 3 3 3" xfId="17911"/>
    <cellStyle name="Normal 3 2 2 2 2 3 2 2 3 3 3 2" xfId="17912"/>
    <cellStyle name="Normal 3 2 2 2 2 3 2 2 3 3 4" xfId="17913"/>
    <cellStyle name="Normal 3 2 2 2 2 3 2 2 3 3 4 2" xfId="17914"/>
    <cellStyle name="Normal 3 2 2 2 2 3 2 2 3 3 5" xfId="17915"/>
    <cellStyle name="Normal 3 2 2 2 2 3 2 2 3 3 6" xfId="17916"/>
    <cellStyle name="Normal 3 2 2 2 2 3 2 2 3 4" xfId="17917"/>
    <cellStyle name="Normal 3 2 2 2 2 3 2 2 3 4 2" xfId="17918"/>
    <cellStyle name="Normal 3 2 2 2 2 3 2 2 3 4 2 2" xfId="17919"/>
    <cellStyle name="Normal 3 2 2 2 2 3 2 2 3 4 3" xfId="17920"/>
    <cellStyle name="Normal 3 2 2 2 2 3 2 2 3 4 3 2" xfId="17921"/>
    <cellStyle name="Normal 3 2 2 2 2 3 2 2 3 4 4" xfId="17922"/>
    <cellStyle name="Normal 3 2 2 2 2 3 2 2 3 4 4 2" xfId="17923"/>
    <cellStyle name="Normal 3 2 2 2 2 3 2 2 3 4 5" xfId="17924"/>
    <cellStyle name="Normal 3 2 2 2 2 3 2 2 3 4 6" xfId="17925"/>
    <cellStyle name="Normal 3 2 2 2 2 3 2 2 3 5" xfId="17926"/>
    <cellStyle name="Normal 3 2 2 2 2 3 2 2 3 5 2" xfId="17927"/>
    <cellStyle name="Normal 3 2 2 2 2 3 2 2 3 5 2 2" xfId="17928"/>
    <cellStyle name="Normal 3 2 2 2 2 3 2 2 3 5 3" xfId="17929"/>
    <cellStyle name="Normal 3 2 2 2 2 3 2 2 3 5 3 2" xfId="17930"/>
    <cellStyle name="Normal 3 2 2 2 2 3 2 2 3 5 4" xfId="17931"/>
    <cellStyle name="Normal 3 2 2 2 2 3 2 2 3 5 5" xfId="17932"/>
    <cellStyle name="Normal 3 2 2 2 2 3 2 2 3 6" xfId="17933"/>
    <cellStyle name="Normal 3 2 2 2 2 3 2 2 3 6 2" xfId="17934"/>
    <cellStyle name="Normal 3 2 2 2 2 3 2 2 3 7" xfId="17935"/>
    <cellStyle name="Normal 3 2 2 2 2 3 2 2 3 7 2" xfId="17936"/>
    <cellStyle name="Normal 3 2 2 2 2 3 2 2 3 8" xfId="17937"/>
    <cellStyle name="Normal 3 2 2 2 2 3 2 2 3 8 2" xfId="17938"/>
    <cellStyle name="Normal 3 2 2 2 2 3 2 2 3 9" xfId="17939"/>
    <cellStyle name="Normal 3 2 2 2 2 3 2 2 4" xfId="17940"/>
    <cellStyle name="Normal 3 2 2 2 2 3 2 2 4 10" xfId="17941"/>
    <cellStyle name="Normal 3 2 2 2 2 3 2 2 4 2" xfId="17942"/>
    <cellStyle name="Normal 3 2 2 2 2 3 2 2 4 2 2" xfId="17943"/>
    <cellStyle name="Normal 3 2 2 2 2 3 2 2 4 2 2 2" xfId="17944"/>
    <cellStyle name="Normal 3 2 2 2 2 3 2 2 4 2 3" xfId="17945"/>
    <cellStyle name="Normal 3 2 2 2 2 3 2 2 4 2 3 2" xfId="17946"/>
    <cellStyle name="Normal 3 2 2 2 2 3 2 2 4 2 4" xfId="17947"/>
    <cellStyle name="Normal 3 2 2 2 2 3 2 2 4 2 4 2" xfId="17948"/>
    <cellStyle name="Normal 3 2 2 2 2 3 2 2 4 2 5" xfId="17949"/>
    <cellStyle name="Normal 3 2 2 2 2 3 2 2 4 2 6" xfId="17950"/>
    <cellStyle name="Normal 3 2 2 2 2 3 2 2 4 3" xfId="17951"/>
    <cellStyle name="Normal 3 2 2 2 2 3 2 2 4 3 2" xfId="17952"/>
    <cellStyle name="Normal 3 2 2 2 2 3 2 2 4 3 2 2" xfId="17953"/>
    <cellStyle name="Normal 3 2 2 2 2 3 2 2 4 3 3" xfId="17954"/>
    <cellStyle name="Normal 3 2 2 2 2 3 2 2 4 3 3 2" xfId="17955"/>
    <cellStyle name="Normal 3 2 2 2 2 3 2 2 4 3 4" xfId="17956"/>
    <cellStyle name="Normal 3 2 2 2 2 3 2 2 4 3 4 2" xfId="17957"/>
    <cellStyle name="Normal 3 2 2 2 2 3 2 2 4 3 5" xfId="17958"/>
    <cellStyle name="Normal 3 2 2 2 2 3 2 2 4 3 6" xfId="17959"/>
    <cellStyle name="Normal 3 2 2 2 2 3 2 2 4 4" xfId="17960"/>
    <cellStyle name="Normal 3 2 2 2 2 3 2 2 4 4 2" xfId="17961"/>
    <cellStyle name="Normal 3 2 2 2 2 3 2 2 4 4 2 2" xfId="17962"/>
    <cellStyle name="Normal 3 2 2 2 2 3 2 2 4 4 3" xfId="17963"/>
    <cellStyle name="Normal 3 2 2 2 2 3 2 2 4 4 3 2" xfId="17964"/>
    <cellStyle name="Normal 3 2 2 2 2 3 2 2 4 4 4" xfId="17965"/>
    <cellStyle name="Normal 3 2 2 2 2 3 2 2 4 4 4 2" xfId="17966"/>
    <cellStyle name="Normal 3 2 2 2 2 3 2 2 4 4 5" xfId="17967"/>
    <cellStyle name="Normal 3 2 2 2 2 3 2 2 4 4 6" xfId="17968"/>
    <cellStyle name="Normal 3 2 2 2 2 3 2 2 4 5" xfId="17969"/>
    <cellStyle name="Normal 3 2 2 2 2 3 2 2 4 5 2" xfId="17970"/>
    <cellStyle name="Normal 3 2 2 2 2 3 2 2 4 5 2 2" xfId="17971"/>
    <cellStyle name="Normal 3 2 2 2 2 3 2 2 4 5 3" xfId="17972"/>
    <cellStyle name="Normal 3 2 2 2 2 3 2 2 4 5 3 2" xfId="17973"/>
    <cellStyle name="Normal 3 2 2 2 2 3 2 2 4 5 4" xfId="17974"/>
    <cellStyle name="Normal 3 2 2 2 2 3 2 2 4 5 5" xfId="17975"/>
    <cellStyle name="Normal 3 2 2 2 2 3 2 2 4 6" xfId="17976"/>
    <cellStyle name="Normal 3 2 2 2 2 3 2 2 4 6 2" xfId="17977"/>
    <cellStyle name="Normal 3 2 2 2 2 3 2 2 4 7" xfId="17978"/>
    <cellStyle name="Normal 3 2 2 2 2 3 2 2 4 7 2" xfId="17979"/>
    <cellStyle name="Normal 3 2 2 2 2 3 2 2 4 8" xfId="17980"/>
    <cellStyle name="Normal 3 2 2 2 2 3 2 2 4 8 2" xfId="17981"/>
    <cellStyle name="Normal 3 2 2 2 2 3 2 2 4 9" xfId="17982"/>
    <cellStyle name="Normal 3 2 2 2 2 3 2 2 5" xfId="17983"/>
    <cellStyle name="Normal 3 2 2 2 2 3 2 2 5 2" xfId="17984"/>
    <cellStyle name="Normal 3 2 2 2 2 3 2 2 5 2 2" xfId="17985"/>
    <cellStyle name="Normal 3 2 2 2 2 3 2 2 5 3" xfId="17986"/>
    <cellStyle name="Normal 3 2 2 2 2 3 2 2 5 3 2" xfId="17987"/>
    <cellStyle name="Normal 3 2 2 2 2 3 2 2 5 4" xfId="17988"/>
    <cellStyle name="Normal 3 2 2 2 2 3 2 2 5 4 2" xfId="17989"/>
    <cellStyle name="Normal 3 2 2 2 2 3 2 2 5 5" xfId="17990"/>
    <cellStyle name="Normal 3 2 2 2 2 3 2 2 5 6" xfId="17991"/>
    <cellStyle name="Normal 3 2 2 2 2 3 2 2 6" xfId="17992"/>
    <cellStyle name="Normal 3 2 2 2 2 3 2 2 6 2" xfId="17993"/>
    <cellStyle name="Normal 3 2 2 2 2 3 2 2 6 2 2" xfId="17994"/>
    <cellStyle name="Normal 3 2 2 2 2 3 2 2 6 3" xfId="17995"/>
    <cellStyle name="Normal 3 2 2 2 2 3 2 2 6 3 2" xfId="17996"/>
    <cellStyle name="Normal 3 2 2 2 2 3 2 2 6 4" xfId="17997"/>
    <cellStyle name="Normal 3 2 2 2 2 3 2 2 6 4 2" xfId="17998"/>
    <cellStyle name="Normal 3 2 2 2 2 3 2 2 6 5" xfId="17999"/>
    <cellStyle name="Normal 3 2 2 2 2 3 2 2 6 6" xfId="18000"/>
    <cellStyle name="Normal 3 2 2 2 2 3 2 2 7" xfId="18001"/>
    <cellStyle name="Normal 3 2 2 2 2 3 2 2 7 2" xfId="18002"/>
    <cellStyle name="Normal 3 2 2 2 2 3 2 2 7 2 2" xfId="18003"/>
    <cellStyle name="Normal 3 2 2 2 2 3 2 2 7 3" xfId="18004"/>
    <cellStyle name="Normal 3 2 2 2 2 3 2 2 7 3 2" xfId="18005"/>
    <cellStyle name="Normal 3 2 2 2 2 3 2 2 7 4" xfId="18006"/>
    <cellStyle name="Normal 3 2 2 2 2 3 2 2 7 4 2" xfId="18007"/>
    <cellStyle name="Normal 3 2 2 2 2 3 2 2 7 5" xfId="18008"/>
    <cellStyle name="Normal 3 2 2 2 2 3 2 2 7 6" xfId="18009"/>
    <cellStyle name="Normal 3 2 2 2 2 3 2 2 8" xfId="18010"/>
    <cellStyle name="Normal 3 2 2 2 2 3 2 2 8 2" xfId="18011"/>
    <cellStyle name="Normal 3 2 2 2 2 3 2 2 8 2 2" xfId="18012"/>
    <cellStyle name="Normal 3 2 2 2 2 3 2 2 8 3" xfId="18013"/>
    <cellStyle name="Normal 3 2 2 2 2 3 2 2 8 3 2" xfId="18014"/>
    <cellStyle name="Normal 3 2 2 2 2 3 2 2 8 4" xfId="18015"/>
    <cellStyle name="Normal 3 2 2 2 2 3 2 2 8 5" xfId="18016"/>
    <cellStyle name="Normal 3 2 2 2 2 3 2 2 9" xfId="18017"/>
    <cellStyle name="Normal 3 2 2 2 2 3 2 2 9 2" xfId="18018"/>
    <cellStyle name="Normal 3 2 2 2 2 3 2 3" xfId="18019"/>
    <cellStyle name="Normal 3 2 2 2 2 3 2 3 10" xfId="18020"/>
    <cellStyle name="Normal 3 2 2 2 2 3 2 3 10 2" xfId="18021"/>
    <cellStyle name="Normal 3 2 2 2 2 3 2 3 11" xfId="18022"/>
    <cellStyle name="Normal 3 2 2 2 2 3 2 3 11 2" xfId="18023"/>
    <cellStyle name="Normal 3 2 2 2 2 3 2 3 12" xfId="18024"/>
    <cellStyle name="Normal 3 2 2 2 2 3 2 3 13" xfId="18025"/>
    <cellStyle name="Normal 3 2 2 2 2 3 2 3 14" xfId="18026"/>
    <cellStyle name="Normal 3 2 2 2 2 3 2 3 2" xfId="18027"/>
    <cellStyle name="Normal 3 2 2 2 2 3 2 3 2 10" xfId="18028"/>
    <cellStyle name="Normal 3 2 2 2 2 3 2 3 2 11" xfId="18029"/>
    <cellStyle name="Normal 3 2 2 2 2 3 2 3 2 12" xfId="18030"/>
    <cellStyle name="Normal 3 2 2 2 2 3 2 3 2 2" xfId="18031"/>
    <cellStyle name="Normal 3 2 2 2 2 3 2 3 2 2 2" xfId="18032"/>
    <cellStyle name="Normal 3 2 2 2 2 3 2 3 2 2 2 2" xfId="18033"/>
    <cellStyle name="Normal 3 2 2 2 2 3 2 3 2 2 3" xfId="18034"/>
    <cellStyle name="Normal 3 2 2 2 2 3 2 3 2 2 3 2" xfId="18035"/>
    <cellStyle name="Normal 3 2 2 2 2 3 2 3 2 2 4" xfId="18036"/>
    <cellStyle name="Normal 3 2 2 2 2 3 2 3 2 2 4 2" xfId="18037"/>
    <cellStyle name="Normal 3 2 2 2 2 3 2 3 2 2 5" xfId="18038"/>
    <cellStyle name="Normal 3 2 2 2 2 3 2 3 2 2 6" xfId="18039"/>
    <cellStyle name="Normal 3 2 2 2 2 3 2 3 2 3" xfId="18040"/>
    <cellStyle name="Normal 3 2 2 2 2 3 2 3 2 3 2" xfId="18041"/>
    <cellStyle name="Normal 3 2 2 2 2 3 2 3 2 3 2 2" xfId="18042"/>
    <cellStyle name="Normal 3 2 2 2 2 3 2 3 2 3 3" xfId="18043"/>
    <cellStyle name="Normal 3 2 2 2 2 3 2 3 2 3 3 2" xfId="18044"/>
    <cellStyle name="Normal 3 2 2 2 2 3 2 3 2 3 4" xfId="18045"/>
    <cellStyle name="Normal 3 2 2 2 2 3 2 3 2 3 4 2" xfId="18046"/>
    <cellStyle name="Normal 3 2 2 2 2 3 2 3 2 3 5" xfId="18047"/>
    <cellStyle name="Normal 3 2 2 2 2 3 2 3 2 3 6" xfId="18048"/>
    <cellStyle name="Normal 3 2 2 2 2 3 2 3 2 4" xfId="18049"/>
    <cellStyle name="Normal 3 2 2 2 2 3 2 3 2 4 2" xfId="18050"/>
    <cellStyle name="Normal 3 2 2 2 2 3 2 3 2 4 2 2" xfId="18051"/>
    <cellStyle name="Normal 3 2 2 2 2 3 2 3 2 4 3" xfId="18052"/>
    <cellStyle name="Normal 3 2 2 2 2 3 2 3 2 4 3 2" xfId="18053"/>
    <cellStyle name="Normal 3 2 2 2 2 3 2 3 2 4 4" xfId="18054"/>
    <cellStyle name="Normal 3 2 2 2 2 3 2 3 2 4 4 2" xfId="18055"/>
    <cellStyle name="Normal 3 2 2 2 2 3 2 3 2 4 5" xfId="18056"/>
    <cellStyle name="Normal 3 2 2 2 2 3 2 3 2 4 6" xfId="18057"/>
    <cellStyle name="Normal 3 2 2 2 2 3 2 3 2 5" xfId="18058"/>
    <cellStyle name="Normal 3 2 2 2 2 3 2 3 2 5 2" xfId="18059"/>
    <cellStyle name="Normal 3 2 2 2 2 3 2 3 2 5 2 2" xfId="18060"/>
    <cellStyle name="Normal 3 2 2 2 2 3 2 3 2 5 3" xfId="18061"/>
    <cellStyle name="Normal 3 2 2 2 2 3 2 3 2 5 3 2" xfId="18062"/>
    <cellStyle name="Normal 3 2 2 2 2 3 2 3 2 5 4" xfId="18063"/>
    <cellStyle name="Normal 3 2 2 2 2 3 2 3 2 5 4 2" xfId="18064"/>
    <cellStyle name="Normal 3 2 2 2 2 3 2 3 2 5 5" xfId="18065"/>
    <cellStyle name="Normal 3 2 2 2 2 3 2 3 2 5 6" xfId="18066"/>
    <cellStyle name="Normal 3 2 2 2 2 3 2 3 2 6" xfId="18067"/>
    <cellStyle name="Normal 3 2 2 2 2 3 2 3 2 6 2" xfId="18068"/>
    <cellStyle name="Normal 3 2 2 2 2 3 2 3 2 6 2 2" xfId="18069"/>
    <cellStyle name="Normal 3 2 2 2 2 3 2 3 2 6 3" xfId="18070"/>
    <cellStyle name="Normal 3 2 2 2 2 3 2 3 2 6 3 2" xfId="18071"/>
    <cellStyle name="Normal 3 2 2 2 2 3 2 3 2 6 4" xfId="18072"/>
    <cellStyle name="Normal 3 2 2 2 2 3 2 3 2 6 5" xfId="18073"/>
    <cellStyle name="Normal 3 2 2 2 2 3 2 3 2 7" xfId="18074"/>
    <cellStyle name="Normal 3 2 2 2 2 3 2 3 2 7 2" xfId="18075"/>
    <cellStyle name="Normal 3 2 2 2 2 3 2 3 2 8" xfId="18076"/>
    <cellStyle name="Normal 3 2 2 2 2 3 2 3 2 8 2" xfId="18077"/>
    <cellStyle name="Normal 3 2 2 2 2 3 2 3 2 9" xfId="18078"/>
    <cellStyle name="Normal 3 2 2 2 2 3 2 3 2 9 2" xfId="18079"/>
    <cellStyle name="Normal 3 2 2 2 2 3 2 3 3" xfId="18080"/>
    <cellStyle name="Normal 3 2 2 2 2 3 2 3 3 10" xfId="18081"/>
    <cellStyle name="Normal 3 2 2 2 2 3 2 3 3 2" xfId="18082"/>
    <cellStyle name="Normal 3 2 2 2 2 3 2 3 3 2 2" xfId="18083"/>
    <cellStyle name="Normal 3 2 2 2 2 3 2 3 3 2 2 2" xfId="18084"/>
    <cellStyle name="Normal 3 2 2 2 2 3 2 3 3 2 3" xfId="18085"/>
    <cellStyle name="Normal 3 2 2 2 2 3 2 3 3 2 3 2" xfId="18086"/>
    <cellStyle name="Normal 3 2 2 2 2 3 2 3 3 2 4" xfId="18087"/>
    <cellStyle name="Normal 3 2 2 2 2 3 2 3 3 2 4 2" xfId="18088"/>
    <cellStyle name="Normal 3 2 2 2 2 3 2 3 3 2 5" xfId="18089"/>
    <cellStyle name="Normal 3 2 2 2 2 3 2 3 3 2 6" xfId="18090"/>
    <cellStyle name="Normal 3 2 2 2 2 3 2 3 3 3" xfId="18091"/>
    <cellStyle name="Normal 3 2 2 2 2 3 2 3 3 3 2" xfId="18092"/>
    <cellStyle name="Normal 3 2 2 2 2 3 2 3 3 3 2 2" xfId="18093"/>
    <cellStyle name="Normal 3 2 2 2 2 3 2 3 3 3 3" xfId="18094"/>
    <cellStyle name="Normal 3 2 2 2 2 3 2 3 3 3 3 2" xfId="18095"/>
    <cellStyle name="Normal 3 2 2 2 2 3 2 3 3 3 4" xfId="18096"/>
    <cellStyle name="Normal 3 2 2 2 2 3 2 3 3 3 4 2" xfId="18097"/>
    <cellStyle name="Normal 3 2 2 2 2 3 2 3 3 3 5" xfId="18098"/>
    <cellStyle name="Normal 3 2 2 2 2 3 2 3 3 3 6" xfId="18099"/>
    <cellStyle name="Normal 3 2 2 2 2 3 2 3 3 4" xfId="18100"/>
    <cellStyle name="Normal 3 2 2 2 2 3 2 3 3 4 2" xfId="18101"/>
    <cellStyle name="Normal 3 2 2 2 2 3 2 3 3 4 2 2" xfId="18102"/>
    <cellStyle name="Normal 3 2 2 2 2 3 2 3 3 4 3" xfId="18103"/>
    <cellStyle name="Normal 3 2 2 2 2 3 2 3 3 4 3 2" xfId="18104"/>
    <cellStyle name="Normal 3 2 2 2 2 3 2 3 3 4 4" xfId="18105"/>
    <cellStyle name="Normal 3 2 2 2 2 3 2 3 3 4 4 2" xfId="18106"/>
    <cellStyle name="Normal 3 2 2 2 2 3 2 3 3 4 5" xfId="18107"/>
    <cellStyle name="Normal 3 2 2 2 2 3 2 3 3 4 6" xfId="18108"/>
    <cellStyle name="Normal 3 2 2 2 2 3 2 3 3 5" xfId="18109"/>
    <cellStyle name="Normal 3 2 2 2 2 3 2 3 3 5 2" xfId="18110"/>
    <cellStyle name="Normal 3 2 2 2 2 3 2 3 3 5 2 2" xfId="18111"/>
    <cellStyle name="Normal 3 2 2 2 2 3 2 3 3 5 3" xfId="18112"/>
    <cellStyle name="Normal 3 2 2 2 2 3 2 3 3 5 3 2" xfId="18113"/>
    <cellStyle name="Normal 3 2 2 2 2 3 2 3 3 5 4" xfId="18114"/>
    <cellStyle name="Normal 3 2 2 2 2 3 2 3 3 5 5" xfId="18115"/>
    <cellStyle name="Normal 3 2 2 2 2 3 2 3 3 6" xfId="18116"/>
    <cellStyle name="Normal 3 2 2 2 2 3 2 3 3 6 2" xfId="18117"/>
    <cellStyle name="Normal 3 2 2 2 2 3 2 3 3 7" xfId="18118"/>
    <cellStyle name="Normal 3 2 2 2 2 3 2 3 3 7 2" xfId="18119"/>
    <cellStyle name="Normal 3 2 2 2 2 3 2 3 3 8" xfId="18120"/>
    <cellStyle name="Normal 3 2 2 2 2 3 2 3 3 8 2" xfId="18121"/>
    <cellStyle name="Normal 3 2 2 2 2 3 2 3 3 9" xfId="18122"/>
    <cellStyle name="Normal 3 2 2 2 2 3 2 3 4" xfId="18123"/>
    <cellStyle name="Normal 3 2 2 2 2 3 2 3 4 10" xfId="18124"/>
    <cellStyle name="Normal 3 2 2 2 2 3 2 3 4 2" xfId="18125"/>
    <cellStyle name="Normal 3 2 2 2 2 3 2 3 4 2 2" xfId="18126"/>
    <cellStyle name="Normal 3 2 2 2 2 3 2 3 4 2 2 2" xfId="18127"/>
    <cellStyle name="Normal 3 2 2 2 2 3 2 3 4 2 3" xfId="18128"/>
    <cellStyle name="Normal 3 2 2 2 2 3 2 3 4 2 3 2" xfId="18129"/>
    <cellStyle name="Normal 3 2 2 2 2 3 2 3 4 2 4" xfId="18130"/>
    <cellStyle name="Normal 3 2 2 2 2 3 2 3 4 2 4 2" xfId="18131"/>
    <cellStyle name="Normal 3 2 2 2 2 3 2 3 4 2 5" xfId="18132"/>
    <cellStyle name="Normal 3 2 2 2 2 3 2 3 4 2 6" xfId="18133"/>
    <cellStyle name="Normal 3 2 2 2 2 3 2 3 4 3" xfId="18134"/>
    <cellStyle name="Normal 3 2 2 2 2 3 2 3 4 3 2" xfId="18135"/>
    <cellStyle name="Normal 3 2 2 2 2 3 2 3 4 3 2 2" xfId="18136"/>
    <cellStyle name="Normal 3 2 2 2 2 3 2 3 4 3 3" xfId="18137"/>
    <cellStyle name="Normal 3 2 2 2 2 3 2 3 4 3 3 2" xfId="18138"/>
    <cellStyle name="Normal 3 2 2 2 2 3 2 3 4 3 4" xfId="18139"/>
    <cellStyle name="Normal 3 2 2 2 2 3 2 3 4 3 4 2" xfId="18140"/>
    <cellStyle name="Normal 3 2 2 2 2 3 2 3 4 3 5" xfId="18141"/>
    <cellStyle name="Normal 3 2 2 2 2 3 2 3 4 3 6" xfId="18142"/>
    <cellStyle name="Normal 3 2 2 2 2 3 2 3 4 4" xfId="18143"/>
    <cellStyle name="Normal 3 2 2 2 2 3 2 3 4 4 2" xfId="18144"/>
    <cellStyle name="Normal 3 2 2 2 2 3 2 3 4 4 2 2" xfId="18145"/>
    <cellStyle name="Normal 3 2 2 2 2 3 2 3 4 4 3" xfId="18146"/>
    <cellStyle name="Normal 3 2 2 2 2 3 2 3 4 4 3 2" xfId="18147"/>
    <cellStyle name="Normal 3 2 2 2 2 3 2 3 4 4 4" xfId="18148"/>
    <cellStyle name="Normal 3 2 2 2 2 3 2 3 4 4 4 2" xfId="18149"/>
    <cellStyle name="Normal 3 2 2 2 2 3 2 3 4 4 5" xfId="18150"/>
    <cellStyle name="Normal 3 2 2 2 2 3 2 3 4 4 6" xfId="18151"/>
    <cellStyle name="Normal 3 2 2 2 2 3 2 3 4 5" xfId="18152"/>
    <cellStyle name="Normal 3 2 2 2 2 3 2 3 4 5 2" xfId="18153"/>
    <cellStyle name="Normal 3 2 2 2 2 3 2 3 4 5 2 2" xfId="18154"/>
    <cellStyle name="Normal 3 2 2 2 2 3 2 3 4 5 3" xfId="18155"/>
    <cellStyle name="Normal 3 2 2 2 2 3 2 3 4 5 3 2" xfId="18156"/>
    <cellStyle name="Normal 3 2 2 2 2 3 2 3 4 5 4" xfId="18157"/>
    <cellStyle name="Normal 3 2 2 2 2 3 2 3 4 5 5" xfId="18158"/>
    <cellStyle name="Normal 3 2 2 2 2 3 2 3 4 6" xfId="18159"/>
    <cellStyle name="Normal 3 2 2 2 2 3 2 3 4 6 2" xfId="18160"/>
    <cellStyle name="Normal 3 2 2 2 2 3 2 3 4 7" xfId="18161"/>
    <cellStyle name="Normal 3 2 2 2 2 3 2 3 4 7 2" xfId="18162"/>
    <cellStyle name="Normal 3 2 2 2 2 3 2 3 4 8" xfId="18163"/>
    <cellStyle name="Normal 3 2 2 2 2 3 2 3 4 8 2" xfId="18164"/>
    <cellStyle name="Normal 3 2 2 2 2 3 2 3 4 9" xfId="18165"/>
    <cellStyle name="Normal 3 2 2 2 2 3 2 3 5" xfId="18166"/>
    <cellStyle name="Normal 3 2 2 2 2 3 2 3 5 2" xfId="18167"/>
    <cellStyle name="Normal 3 2 2 2 2 3 2 3 5 2 2" xfId="18168"/>
    <cellStyle name="Normal 3 2 2 2 2 3 2 3 5 3" xfId="18169"/>
    <cellStyle name="Normal 3 2 2 2 2 3 2 3 5 3 2" xfId="18170"/>
    <cellStyle name="Normal 3 2 2 2 2 3 2 3 5 4" xfId="18171"/>
    <cellStyle name="Normal 3 2 2 2 2 3 2 3 5 4 2" xfId="18172"/>
    <cellStyle name="Normal 3 2 2 2 2 3 2 3 5 5" xfId="18173"/>
    <cellStyle name="Normal 3 2 2 2 2 3 2 3 5 6" xfId="18174"/>
    <cellStyle name="Normal 3 2 2 2 2 3 2 3 6" xfId="18175"/>
    <cellStyle name="Normal 3 2 2 2 2 3 2 3 6 2" xfId="18176"/>
    <cellStyle name="Normal 3 2 2 2 2 3 2 3 6 2 2" xfId="18177"/>
    <cellStyle name="Normal 3 2 2 2 2 3 2 3 6 3" xfId="18178"/>
    <cellStyle name="Normal 3 2 2 2 2 3 2 3 6 3 2" xfId="18179"/>
    <cellStyle name="Normal 3 2 2 2 2 3 2 3 6 4" xfId="18180"/>
    <cellStyle name="Normal 3 2 2 2 2 3 2 3 6 4 2" xfId="18181"/>
    <cellStyle name="Normal 3 2 2 2 2 3 2 3 6 5" xfId="18182"/>
    <cellStyle name="Normal 3 2 2 2 2 3 2 3 6 6" xfId="18183"/>
    <cellStyle name="Normal 3 2 2 2 2 3 2 3 7" xfId="18184"/>
    <cellStyle name="Normal 3 2 2 2 2 3 2 3 7 2" xfId="18185"/>
    <cellStyle name="Normal 3 2 2 2 2 3 2 3 7 2 2" xfId="18186"/>
    <cellStyle name="Normal 3 2 2 2 2 3 2 3 7 3" xfId="18187"/>
    <cellStyle name="Normal 3 2 2 2 2 3 2 3 7 3 2" xfId="18188"/>
    <cellStyle name="Normal 3 2 2 2 2 3 2 3 7 4" xfId="18189"/>
    <cellStyle name="Normal 3 2 2 2 2 3 2 3 7 4 2" xfId="18190"/>
    <cellStyle name="Normal 3 2 2 2 2 3 2 3 7 5" xfId="18191"/>
    <cellStyle name="Normal 3 2 2 2 2 3 2 3 7 6" xfId="18192"/>
    <cellStyle name="Normal 3 2 2 2 2 3 2 3 8" xfId="18193"/>
    <cellStyle name="Normal 3 2 2 2 2 3 2 3 8 2" xfId="18194"/>
    <cellStyle name="Normal 3 2 2 2 2 3 2 3 8 2 2" xfId="18195"/>
    <cellStyle name="Normal 3 2 2 2 2 3 2 3 8 3" xfId="18196"/>
    <cellStyle name="Normal 3 2 2 2 2 3 2 3 8 3 2" xfId="18197"/>
    <cellStyle name="Normal 3 2 2 2 2 3 2 3 8 4" xfId="18198"/>
    <cellStyle name="Normal 3 2 2 2 2 3 2 3 8 5" xfId="18199"/>
    <cellStyle name="Normal 3 2 2 2 2 3 2 3 9" xfId="18200"/>
    <cellStyle name="Normal 3 2 2 2 2 3 2 3 9 2" xfId="18201"/>
    <cellStyle name="Normal 3 2 2 2 2 3 2 4" xfId="18202"/>
    <cellStyle name="Normal 3 2 2 2 2 3 2 4 10" xfId="18203"/>
    <cellStyle name="Normal 3 2 2 2 2 3 2 4 10 2" xfId="18204"/>
    <cellStyle name="Normal 3 2 2 2 2 3 2 4 11" xfId="18205"/>
    <cellStyle name="Normal 3 2 2 2 2 3 2 4 12" xfId="18206"/>
    <cellStyle name="Normal 3 2 2 2 2 3 2 4 13" xfId="18207"/>
    <cellStyle name="Normal 3 2 2 2 2 3 2 4 2" xfId="18208"/>
    <cellStyle name="Normal 3 2 2 2 2 3 2 4 2 10" xfId="18209"/>
    <cellStyle name="Normal 3 2 2 2 2 3 2 4 2 11" xfId="18210"/>
    <cellStyle name="Normal 3 2 2 2 2 3 2 4 2 2" xfId="18211"/>
    <cellStyle name="Normal 3 2 2 2 2 3 2 4 2 2 2" xfId="18212"/>
    <cellStyle name="Normal 3 2 2 2 2 3 2 4 2 2 2 2" xfId="18213"/>
    <cellStyle name="Normal 3 2 2 2 2 3 2 4 2 2 3" xfId="18214"/>
    <cellStyle name="Normal 3 2 2 2 2 3 2 4 2 2 3 2" xfId="18215"/>
    <cellStyle name="Normal 3 2 2 2 2 3 2 4 2 2 4" xfId="18216"/>
    <cellStyle name="Normal 3 2 2 2 2 3 2 4 2 2 4 2" xfId="18217"/>
    <cellStyle name="Normal 3 2 2 2 2 3 2 4 2 2 5" xfId="18218"/>
    <cellStyle name="Normal 3 2 2 2 2 3 2 4 2 2 6" xfId="18219"/>
    <cellStyle name="Normal 3 2 2 2 2 3 2 4 2 3" xfId="18220"/>
    <cellStyle name="Normal 3 2 2 2 2 3 2 4 2 3 2" xfId="18221"/>
    <cellStyle name="Normal 3 2 2 2 2 3 2 4 2 3 2 2" xfId="18222"/>
    <cellStyle name="Normal 3 2 2 2 2 3 2 4 2 3 3" xfId="18223"/>
    <cellStyle name="Normal 3 2 2 2 2 3 2 4 2 3 3 2" xfId="18224"/>
    <cellStyle name="Normal 3 2 2 2 2 3 2 4 2 3 4" xfId="18225"/>
    <cellStyle name="Normal 3 2 2 2 2 3 2 4 2 3 4 2" xfId="18226"/>
    <cellStyle name="Normal 3 2 2 2 2 3 2 4 2 3 5" xfId="18227"/>
    <cellStyle name="Normal 3 2 2 2 2 3 2 4 2 3 6" xfId="18228"/>
    <cellStyle name="Normal 3 2 2 2 2 3 2 4 2 4" xfId="18229"/>
    <cellStyle name="Normal 3 2 2 2 2 3 2 4 2 4 2" xfId="18230"/>
    <cellStyle name="Normal 3 2 2 2 2 3 2 4 2 4 2 2" xfId="18231"/>
    <cellStyle name="Normal 3 2 2 2 2 3 2 4 2 4 3" xfId="18232"/>
    <cellStyle name="Normal 3 2 2 2 2 3 2 4 2 4 3 2" xfId="18233"/>
    <cellStyle name="Normal 3 2 2 2 2 3 2 4 2 4 4" xfId="18234"/>
    <cellStyle name="Normal 3 2 2 2 2 3 2 4 2 4 4 2" xfId="18235"/>
    <cellStyle name="Normal 3 2 2 2 2 3 2 4 2 4 5" xfId="18236"/>
    <cellStyle name="Normal 3 2 2 2 2 3 2 4 2 4 6" xfId="18237"/>
    <cellStyle name="Normal 3 2 2 2 2 3 2 4 2 5" xfId="18238"/>
    <cellStyle name="Normal 3 2 2 2 2 3 2 4 2 5 2" xfId="18239"/>
    <cellStyle name="Normal 3 2 2 2 2 3 2 4 2 5 2 2" xfId="18240"/>
    <cellStyle name="Normal 3 2 2 2 2 3 2 4 2 5 3" xfId="18241"/>
    <cellStyle name="Normal 3 2 2 2 2 3 2 4 2 5 3 2" xfId="18242"/>
    <cellStyle name="Normal 3 2 2 2 2 3 2 4 2 5 4" xfId="18243"/>
    <cellStyle name="Normal 3 2 2 2 2 3 2 4 2 5 5" xfId="18244"/>
    <cellStyle name="Normal 3 2 2 2 2 3 2 4 2 6" xfId="18245"/>
    <cellStyle name="Normal 3 2 2 2 2 3 2 4 2 6 2" xfId="18246"/>
    <cellStyle name="Normal 3 2 2 2 2 3 2 4 2 7" xfId="18247"/>
    <cellStyle name="Normal 3 2 2 2 2 3 2 4 2 7 2" xfId="18248"/>
    <cellStyle name="Normal 3 2 2 2 2 3 2 4 2 8" xfId="18249"/>
    <cellStyle name="Normal 3 2 2 2 2 3 2 4 2 8 2" xfId="18250"/>
    <cellStyle name="Normal 3 2 2 2 2 3 2 4 2 9" xfId="18251"/>
    <cellStyle name="Normal 3 2 2 2 2 3 2 4 3" xfId="18252"/>
    <cellStyle name="Normal 3 2 2 2 2 3 2 4 3 10" xfId="18253"/>
    <cellStyle name="Normal 3 2 2 2 2 3 2 4 3 2" xfId="18254"/>
    <cellStyle name="Normal 3 2 2 2 2 3 2 4 3 2 2" xfId="18255"/>
    <cellStyle name="Normal 3 2 2 2 2 3 2 4 3 2 2 2" xfId="18256"/>
    <cellStyle name="Normal 3 2 2 2 2 3 2 4 3 2 3" xfId="18257"/>
    <cellStyle name="Normal 3 2 2 2 2 3 2 4 3 2 3 2" xfId="18258"/>
    <cellStyle name="Normal 3 2 2 2 2 3 2 4 3 2 4" xfId="18259"/>
    <cellStyle name="Normal 3 2 2 2 2 3 2 4 3 2 4 2" xfId="18260"/>
    <cellStyle name="Normal 3 2 2 2 2 3 2 4 3 2 5" xfId="18261"/>
    <cellStyle name="Normal 3 2 2 2 2 3 2 4 3 2 6" xfId="18262"/>
    <cellStyle name="Normal 3 2 2 2 2 3 2 4 3 3" xfId="18263"/>
    <cellStyle name="Normal 3 2 2 2 2 3 2 4 3 3 2" xfId="18264"/>
    <cellStyle name="Normal 3 2 2 2 2 3 2 4 3 3 2 2" xfId="18265"/>
    <cellStyle name="Normal 3 2 2 2 2 3 2 4 3 3 3" xfId="18266"/>
    <cellStyle name="Normal 3 2 2 2 2 3 2 4 3 3 3 2" xfId="18267"/>
    <cellStyle name="Normal 3 2 2 2 2 3 2 4 3 3 4" xfId="18268"/>
    <cellStyle name="Normal 3 2 2 2 2 3 2 4 3 3 4 2" xfId="18269"/>
    <cellStyle name="Normal 3 2 2 2 2 3 2 4 3 3 5" xfId="18270"/>
    <cellStyle name="Normal 3 2 2 2 2 3 2 4 3 3 6" xfId="18271"/>
    <cellStyle name="Normal 3 2 2 2 2 3 2 4 3 4" xfId="18272"/>
    <cellStyle name="Normal 3 2 2 2 2 3 2 4 3 4 2" xfId="18273"/>
    <cellStyle name="Normal 3 2 2 2 2 3 2 4 3 4 2 2" xfId="18274"/>
    <cellStyle name="Normal 3 2 2 2 2 3 2 4 3 4 3" xfId="18275"/>
    <cellStyle name="Normal 3 2 2 2 2 3 2 4 3 4 3 2" xfId="18276"/>
    <cellStyle name="Normal 3 2 2 2 2 3 2 4 3 4 4" xfId="18277"/>
    <cellStyle name="Normal 3 2 2 2 2 3 2 4 3 4 4 2" xfId="18278"/>
    <cellStyle name="Normal 3 2 2 2 2 3 2 4 3 4 5" xfId="18279"/>
    <cellStyle name="Normal 3 2 2 2 2 3 2 4 3 4 6" xfId="18280"/>
    <cellStyle name="Normal 3 2 2 2 2 3 2 4 3 5" xfId="18281"/>
    <cellStyle name="Normal 3 2 2 2 2 3 2 4 3 5 2" xfId="18282"/>
    <cellStyle name="Normal 3 2 2 2 2 3 2 4 3 5 2 2" xfId="18283"/>
    <cellStyle name="Normal 3 2 2 2 2 3 2 4 3 5 3" xfId="18284"/>
    <cellStyle name="Normal 3 2 2 2 2 3 2 4 3 5 3 2" xfId="18285"/>
    <cellStyle name="Normal 3 2 2 2 2 3 2 4 3 5 4" xfId="18286"/>
    <cellStyle name="Normal 3 2 2 2 2 3 2 4 3 5 5" xfId="18287"/>
    <cellStyle name="Normal 3 2 2 2 2 3 2 4 3 6" xfId="18288"/>
    <cellStyle name="Normal 3 2 2 2 2 3 2 4 3 6 2" xfId="18289"/>
    <cellStyle name="Normal 3 2 2 2 2 3 2 4 3 7" xfId="18290"/>
    <cellStyle name="Normal 3 2 2 2 2 3 2 4 3 7 2" xfId="18291"/>
    <cellStyle name="Normal 3 2 2 2 2 3 2 4 3 8" xfId="18292"/>
    <cellStyle name="Normal 3 2 2 2 2 3 2 4 3 8 2" xfId="18293"/>
    <cellStyle name="Normal 3 2 2 2 2 3 2 4 3 9" xfId="18294"/>
    <cellStyle name="Normal 3 2 2 2 2 3 2 4 4" xfId="18295"/>
    <cellStyle name="Normal 3 2 2 2 2 3 2 4 4 2" xfId="18296"/>
    <cellStyle name="Normal 3 2 2 2 2 3 2 4 4 2 2" xfId="18297"/>
    <cellStyle name="Normal 3 2 2 2 2 3 2 4 4 3" xfId="18298"/>
    <cellStyle name="Normal 3 2 2 2 2 3 2 4 4 3 2" xfId="18299"/>
    <cellStyle name="Normal 3 2 2 2 2 3 2 4 4 4" xfId="18300"/>
    <cellStyle name="Normal 3 2 2 2 2 3 2 4 4 4 2" xfId="18301"/>
    <cellStyle name="Normal 3 2 2 2 2 3 2 4 4 5" xfId="18302"/>
    <cellStyle name="Normal 3 2 2 2 2 3 2 4 4 6" xfId="18303"/>
    <cellStyle name="Normal 3 2 2 2 2 3 2 4 5" xfId="18304"/>
    <cellStyle name="Normal 3 2 2 2 2 3 2 4 5 2" xfId="18305"/>
    <cellStyle name="Normal 3 2 2 2 2 3 2 4 5 2 2" xfId="18306"/>
    <cellStyle name="Normal 3 2 2 2 2 3 2 4 5 3" xfId="18307"/>
    <cellStyle name="Normal 3 2 2 2 2 3 2 4 5 3 2" xfId="18308"/>
    <cellStyle name="Normal 3 2 2 2 2 3 2 4 5 4" xfId="18309"/>
    <cellStyle name="Normal 3 2 2 2 2 3 2 4 5 4 2" xfId="18310"/>
    <cellStyle name="Normal 3 2 2 2 2 3 2 4 5 5" xfId="18311"/>
    <cellStyle name="Normal 3 2 2 2 2 3 2 4 5 6" xfId="18312"/>
    <cellStyle name="Normal 3 2 2 2 2 3 2 4 6" xfId="18313"/>
    <cellStyle name="Normal 3 2 2 2 2 3 2 4 6 2" xfId="18314"/>
    <cellStyle name="Normal 3 2 2 2 2 3 2 4 6 2 2" xfId="18315"/>
    <cellStyle name="Normal 3 2 2 2 2 3 2 4 6 3" xfId="18316"/>
    <cellStyle name="Normal 3 2 2 2 2 3 2 4 6 3 2" xfId="18317"/>
    <cellStyle name="Normal 3 2 2 2 2 3 2 4 6 4" xfId="18318"/>
    <cellStyle name="Normal 3 2 2 2 2 3 2 4 6 4 2" xfId="18319"/>
    <cellStyle name="Normal 3 2 2 2 2 3 2 4 6 5" xfId="18320"/>
    <cellStyle name="Normal 3 2 2 2 2 3 2 4 6 6" xfId="18321"/>
    <cellStyle name="Normal 3 2 2 2 2 3 2 4 7" xfId="18322"/>
    <cellStyle name="Normal 3 2 2 2 2 3 2 4 7 2" xfId="18323"/>
    <cellStyle name="Normal 3 2 2 2 2 3 2 4 7 2 2" xfId="18324"/>
    <cellStyle name="Normal 3 2 2 2 2 3 2 4 7 3" xfId="18325"/>
    <cellStyle name="Normal 3 2 2 2 2 3 2 4 7 3 2" xfId="18326"/>
    <cellStyle name="Normal 3 2 2 2 2 3 2 4 7 4" xfId="18327"/>
    <cellStyle name="Normal 3 2 2 2 2 3 2 4 7 5" xfId="18328"/>
    <cellStyle name="Normal 3 2 2 2 2 3 2 4 8" xfId="18329"/>
    <cellStyle name="Normal 3 2 2 2 2 3 2 4 8 2" xfId="18330"/>
    <cellStyle name="Normal 3 2 2 2 2 3 2 4 9" xfId="18331"/>
    <cellStyle name="Normal 3 2 2 2 2 3 2 4 9 2" xfId="18332"/>
    <cellStyle name="Normal 3 2 2 2 2 3 2 5" xfId="18333"/>
    <cellStyle name="Normal 3 2 2 2 2 3 2 5 10" xfId="18334"/>
    <cellStyle name="Normal 3 2 2 2 2 3 2 5 11" xfId="18335"/>
    <cellStyle name="Normal 3 2 2 2 2 3 2 5 12" xfId="18336"/>
    <cellStyle name="Normal 3 2 2 2 2 3 2 5 2" xfId="18337"/>
    <cellStyle name="Normal 3 2 2 2 2 3 2 5 2 2" xfId="18338"/>
    <cellStyle name="Normal 3 2 2 2 2 3 2 5 2 2 2" xfId="18339"/>
    <cellStyle name="Normal 3 2 2 2 2 3 2 5 2 3" xfId="18340"/>
    <cellStyle name="Normal 3 2 2 2 2 3 2 5 2 3 2" xfId="18341"/>
    <cellStyle name="Normal 3 2 2 2 2 3 2 5 2 4" xfId="18342"/>
    <cellStyle name="Normal 3 2 2 2 2 3 2 5 2 4 2" xfId="18343"/>
    <cellStyle name="Normal 3 2 2 2 2 3 2 5 2 5" xfId="18344"/>
    <cellStyle name="Normal 3 2 2 2 2 3 2 5 2 6" xfId="18345"/>
    <cellStyle name="Normal 3 2 2 2 2 3 2 5 3" xfId="18346"/>
    <cellStyle name="Normal 3 2 2 2 2 3 2 5 3 2" xfId="18347"/>
    <cellStyle name="Normal 3 2 2 2 2 3 2 5 3 2 2" xfId="18348"/>
    <cellStyle name="Normal 3 2 2 2 2 3 2 5 3 3" xfId="18349"/>
    <cellStyle name="Normal 3 2 2 2 2 3 2 5 3 3 2" xfId="18350"/>
    <cellStyle name="Normal 3 2 2 2 2 3 2 5 3 4" xfId="18351"/>
    <cellStyle name="Normal 3 2 2 2 2 3 2 5 3 4 2" xfId="18352"/>
    <cellStyle name="Normal 3 2 2 2 2 3 2 5 3 5" xfId="18353"/>
    <cellStyle name="Normal 3 2 2 2 2 3 2 5 3 6" xfId="18354"/>
    <cellStyle name="Normal 3 2 2 2 2 3 2 5 4" xfId="18355"/>
    <cellStyle name="Normal 3 2 2 2 2 3 2 5 4 2" xfId="18356"/>
    <cellStyle name="Normal 3 2 2 2 2 3 2 5 4 2 2" xfId="18357"/>
    <cellStyle name="Normal 3 2 2 2 2 3 2 5 4 3" xfId="18358"/>
    <cellStyle name="Normal 3 2 2 2 2 3 2 5 4 3 2" xfId="18359"/>
    <cellStyle name="Normal 3 2 2 2 2 3 2 5 4 4" xfId="18360"/>
    <cellStyle name="Normal 3 2 2 2 2 3 2 5 4 4 2" xfId="18361"/>
    <cellStyle name="Normal 3 2 2 2 2 3 2 5 4 5" xfId="18362"/>
    <cellStyle name="Normal 3 2 2 2 2 3 2 5 4 6" xfId="18363"/>
    <cellStyle name="Normal 3 2 2 2 2 3 2 5 5" xfId="18364"/>
    <cellStyle name="Normal 3 2 2 2 2 3 2 5 5 2" xfId="18365"/>
    <cellStyle name="Normal 3 2 2 2 2 3 2 5 5 2 2" xfId="18366"/>
    <cellStyle name="Normal 3 2 2 2 2 3 2 5 5 3" xfId="18367"/>
    <cellStyle name="Normal 3 2 2 2 2 3 2 5 5 3 2" xfId="18368"/>
    <cellStyle name="Normal 3 2 2 2 2 3 2 5 5 4" xfId="18369"/>
    <cellStyle name="Normal 3 2 2 2 2 3 2 5 5 4 2" xfId="18370"/>
    <cellStyle name="Normal 3 2 2 2 2 3 2 5 5 5" xfId="18371"/>
    <cellStyle name="Normal 3 2 2 2 2 3 2 5 5 6" xfId="18372"/>
    <cellStyle name="Normal 3 2 2 2 2 3 2 5 6" xfId="18373"/>
    <cellStyle name="Normal 3 2 2 2 2 3 2 5 6 2" xfId="18374"/>
    <cellStyle name="Normal 3 2 2 2 2 3 2 5 6 2 2" xfId="18375"/>
    <cellStyle name="Normal 3 2 2 2 2 3 2 5 6 3" xfId="18376"/>
    <cellStyle name="Normal 3 2 2 2 2 3 2 5 6 3 2" xfId="18377"/>
    <cellStyle name="Normal 3 2 2 2 2 3 2 5 6 4" xfId="18378"/>
    <cellStyle name="Normal 3 2 2 2 2 3 2 5 6 5" xfId="18379"/>
    <cellStyle name="Normal 3 2 2 2 2 3 2 5 7" xfId="18380"/>
    <cellStyle name="Normal 3 2 2 2 2 3 2 5 7 2" xfId="18381"/>
    <cellStyle name="Normal 3 2 2 2 2 3 2 5 8" xfId="18382"/>
    <cellStyle name="Normal 3 2 2 2 2 3 2 5 8 2" xfId="18383"/>
    <cellStyle name="Normal 3 2 2 2 2 3 2 5 9" xfId="18384"/>
    <cellStyle name="Normal 3 2 2 2 2 3 2 5 9 2" xfId="18385"/>
    <cellStyle name="Normal 3 2 2 2 2 3 2 6" xfId="18386"/>
    <cellStyle name="Normal 3 2 2 2 2 3 2 6 10" xfId="18387"/>
    <cellStyle name="Normal 3 2 2 2 2 3 2 6 2" xfId="18388"/>
    <cellStyle name="Normal 3 2 2 2 2 3 2 6 2 2" xfId="18389"/>
    <cellStyle name="Normal 3 2 2 2 2 3 2 6 2 2 2" xfId="18390"/>
    <cellStyle name="Normal 3 2 2 2 2 3 2 6 2 3" xfId="18391"/>
    <cellStyle name="Normal 3 2 2 2 2 3 2 6 2 3 2" xfId="18392"/>
    <cellStyle name="Normal 3 2 2 2 2 3 2 6 2 4" xfId="18393"/>
    <cellStyle name="Normal 3 2 2 2 2 3 2 6 2 4 2" xfId="18394"/>
    <cellStyle name="Normal 3 2 2 2 2 3 2 6 2 5" xfId="18395"/>
    <cellStyle name="Normal 3 2 2 2 2 3 2 6 2 6" xfId="18396"/>
    <cellStyle name="Normal 3 2 2 2 2 3 2 6 3" xfId="18397"/>
    <cellStyle name="Normal 3 2 2 2 2 3 2 6 3 2" xfId="18398"/>
    <cellStyle name="Normal 3 2 2 2 2 3 2 6 3 2 2" xfId="18399"/>
    <cellStyle name="Normal 3 2 2 2 2 3 2 6 3 3" xfId="18400"/>
    <cellStyle name="Normal 3 2 2 2 2 3 2 6 3 3 2" xfId="18401"/>
    <cellStyle name="Normal 3 2 2 2 2 3 2 6 3 4" xfId="18402"/>
    <cellStyle name="Normal 3 2 2 2 2 3 2 6 3 4 2" xfId="18403"/>
    <cellStyle name="Normal 3 2 2 2 2 3 2 6 3 5" xfId="18404"/>
    <cellStyle name="Normal 3 2 2 2 2 3 2 6 3 6" xfId="18405"/>
    <cellStyle name="Normal 3 2 2 2 2 3 2 6 4" xfId="18406"/>
    <cellStyle name="Normal 3 2 2 2 2 3 2 6 4 2" xfId="18407"/>
    <cellStyle name="Normal 3 2 2 2 2 3 2 6 4 2 2" xfId="18408"/>
    <cellStyle name="Normal 3 2 2 2 2 3 2 6 4 3" xfId="18409"/>
    <cellStyle name="Normal 3 2 2 2 2 3 2 6 4 3 2" xfId="18410"/>
    <cellStyle name="Normal 3 2 2 2 2 3 2 6 4 4" xfId="18411"/>
    <cellStyle name="Normal 3 2 2 2 2 3 2 6 4 4 2" xfId="18412"/>
    <cellStyle name="Normal 3 2 2 2 2 3 2 6 4 5" xfId="18413"/>
    <cellStyle name="Normal 3 2 2 2 2 3 2 6 4 6" xfId="18414"/>
    <cellStyle name="Normal 3 2 2 2 2 3 2 6 5" xfId="18415"/>
    <cellStyle name="Normal 3 2 2 2 2 3 2 6 5 2" xfId="18416"/>
    <cellStyle name="Normal 3 2 2 2 2 3 2 6 5 2 2" xfId="18417"/>
    <cellStyle name="Normal 3 2 2 2 2 3 2 6 5 3" xfId="18418"/>
    <cellStyle name="Normal 3 2 2 2 2 3 2 6 5 3 2" xfId="18419"/>
    <cellStyle name="Normal 3 2 2 2 2 3 2 6 5 4" xfId="18420"/>
    <cellStyle name="Normal 3 2 2 2 2 3 2 6 5 5" xfId="18421"/>
    <cellStyle name="Normal 3 2 2 2 2 3 2 6 6" xfId="18422"/>
    <cellStyle name="Normal 3 2 2 2 2 3 2 6 6 2" xfId="18423"/>
    <cellStyle name="Normal 3 2 2 2 2 3 2 6 7" xfId="18424"/>
    <cellStyle name="Normal 3 2 2 2 2 3 2 6 7 2" xfId="18425"/>
    <cellStyle name="Normal 3 2 2 2 2 3 2 6 8" xfId="18426"/>
    <cellStyle name="Normal 3 2 2 2 2 3 2 6 8 2" xfId="18427"/>
    <cellStyle name="Normal 3 2 2 2 2 3 2 6 9" xfId="18428"/>
    <cellStyle name="Normal 3 2 2 2 2 3 2 7" xfId="18429"/>
    <cellStyle name="Normal 3 2 2 2 2 3 2 7 10" xfId="18430"/>
    <cellStyle name="Normal 3 2 2 2 2 3 2 7 2" xfId="18431"/>
    <cellStyle name="Normal 3 2 2 2 2 3 2 7 2 2" xfId="18432"/>
    <cellStyle name="Normal 3 2 2 2 2 3 2 7 2 2 2" xfId="18433"/>
    <cellStyle name="Normal 3 2 2 2 2 3 2 7 2 3" xfId="18434"/>
    <cellStyle name="Normal 3 2 2 2 2 3 2 7 2 3 2" xfId="18435"/>
    <cellStyle name="Normal 3 2 2 2 2 3 2 7 2 4" xfId="18436"/>
    <cellStyle name="Normal 3 2 2 2 2 3 2 7 2 4 2" xfId="18437"/>
    <cellStyle name="Normal 3 2 2 2 2 3 2 7 2 5" xfId="18438"/>
    <cellStyle name="Normal 3 2 2 2 2 3 2 7 2 6" xfId="18439"/>
    <cellStyle name="Normal 3 2 2 2 2 3 2 7 3" xfId="18440"/>
    <cellStyle name="Normal 3 2 2 2 2 3 2 7 3 2" xfId="18441"/>
    <cellStyle name="Normal 3 2 2 2 2 3 2 7 3 2 2" xfId="18442"/>
    <cellStyle name="Normal 3 2 2 2 2 3 2 7 3 3" xfId="18443"/>
    <cellStyle name="Normal 3 2 2 2 2 3 2 7 3 3 2" xfId="18444"/>
    <cellStyle name="Normal 3 2 2 2 2 3 2 7 3 4" xfId="18445"/>
    <cellStyle name="Normal 3 2 2 2 2 3 2 7 3 4 2" xfId="18446"/>
    <cellStyle name="Normal 3 2 2 2 2 3 2 7 3 5" xfId="18447"/>
    <cellStyle name="Normal 3 2 2 2 2 3 2 7 3 6" xfId="18448"/>
    <cellStyle name="Normal 3 2 2 2 2 3 2 7 4" xfId="18449"/>
    <cellStyle name="Normal 3 2 2 2 2 3 2 7 4 2" xfId="18450"/>
    <cellStyle name="Normal 3 2 2 2 2 3 2 7 4 2 2" xfId="18451"/>
    <cellStyle name="Normal 3 2 2 2 2 3 2 7 4 3" xfId="18452"/>
    <cellStyle name="Normal 3 2 2 2 2 3 2 7 4 3 2" xfId="18453"/>
    <cellStyle name="Normal 3 2 2 2 2 3 2 7 4 4" xfId="18454"/>
    <cellStyle name="Normal 3 2 2 2 2 3 2 7 4 4 2" xfId="18455"/>
    <cellStyle name="Normal 3 2 2 2 2 3 2 7 4 5" xfId="18456"/>
    <cellStyle name="Normal 3 2 2 2 2 3 2 7 4 6" xfId="18457"/>
    <cellStyle name="Normal 3 2 2 2 2 3 2 7 5" xfId="18458"/>
    <cellStyle name="Normal 3 2 2 2 2 3 2 7 5 2" xfId="18459"/>
    <cellStyle name="Normal 3 2 2 2 2 3 2 7 5 2 2" xfId="18460"/>
    <cellStyle name="Normal 3 2 2 2 2 3 2 7 5 3" xfId="18461"/>
    <cellStyle name="Normal 3 2 2 2 2 3 2 7 5 3 2" xfId="18462"/>
    <cellStyle name="Normal 3 2 2 2 2 3 2 7 5 4" xfId="18463"/>
    <cellStyle name="Normal 3 2 2 2 2 3 2 7 5 5" xfId="18464"/>
    <cellStyle name="Normal 3 2 2 2 2 3 2 7 6" xfId="18465"/>
    <cellStyle name="Normal 3 2 2 2 2 3 2 7 6 2" xfId="18466"/>
    <cellStyle name="Normal 3 2 2 2 2 3 2 7 7" xfId="18467"/>
    <cellStyle name="Normal 3 2 2 2 2 3 2 7 7 2" xfId="18468"/>
    <cellStyle name="Normal 3 2 2 2 2 3 2 7 8" xfId="18469"/>
    <cellStyle name="Normal 3 2 2 2 2 3 2 7 8 2" xfId="18470"/>
    <cellStyle name="Normal 3 2 2 2 2 3 2 7 9" xfId="18471"/>
    <cellStyle name="Normal 3 2 2 2 2 3 2 8" xfId="18472"/>
    <cellStyle name="Normal 3 2 2 2 2 3 2 8 2" xfId="18473"/>
    <cellStyle name="Normal 3 2 2 2 2 3 2 8 2 2" xfId="18474"/>
    <cellStyle name="Normal 3 2 2 2 2 3 2 8 3" xfId="18475"/>
    <cellStyle name="Normal 3 2 2 2 2 3 2 8 3 2" xfId="18476"/>
    <cellStyle name="Normal 3 2 2 2 2 3 2 8 4" xfId="18477"/>
    <cellStyle name="Normal 3 2 2 2 2 3 2 8 4 2" xfId="18478"/>
    <cellStyle name="Normal 3 2 2 2 2 3 2 8 5" xfId="18479"/>
    <cellStyle name="Normal 3 2 2 2 2 3 2 8 6" xfId="18480"/>
    <cellStyle name="Normal 3 2 2 2 2 3 2 9" xfId="18481"/>
    <cellStyle name="Normal 3 2 2 2 2 3 2 9 2" xfId="18482"/>
    <cellStyle name="Normal 3 2 2 2 2 3 2 9 2 2" xfId="18483"/>
    <cellStyle name="Normal 3 2 2 2 2 3 2 9 3" xfId="18484"/>
    <cellStyle name="Normal 3 2 2 2 2 3 2 9 3 2" xfId="18485"/>
    <cellStyle name="Normal 3 2 2 2 2 3 2 9 4" xfId="18486"/>
    <cellStyle name="Normal 3 2 2 2 2 3 2 9 4 2" xfId="18487"/>
    <cellStyle name="Normal 3 2 2 2 2 3 2 9 5" xfId="18488"/>
    <cellStyle name="Normal 3 2 2 2 2 3 2 9 6" xfId="18489"/>
    <cellStyle name="Normal 3 2 2 2 2 3 3" xfId="18490"/>
    <cellStyle name="Normal 3 2 2 2 2 3 3 10" xfId="18491"/>
    <cellStyle name="Normal 3 2 2 2 2 3 3 10 2" xfId="18492"/>
    <cellStyle name="Normal 3 2 2 2 2 3 3 11" xfId="18493"/>
    <cellStyle name="Normal 3 2 2 2 2 3 3 11 2" xfId="18494"/>
    <cellStyle name="Normal 3 2 2 2 2 3 3 12" xfId="18495"/>
    <cellStyle name="Normal 3 2 2 2 2 3 3 13" xfId="18496"/>
    <cellStyle name="Normal 3 2 2 2 2 3 3 14" xfId="18497"/>
    <cellStyle name="Normal 3 2 2 2 2 3 3 2" xfId="18498"/>
    <cellStyle name="Normal 3 2 2 2 2 3 3 2 10" xfId="18499"/>
    <cellStyle name="Normal 3 2 2 2 2 3 3 2 11" xfId="18500"/>
    <cellStyle name="Normal 3 2 2 2 2 3 3 2 12" xfId="18501"/>
    <cellStyle name="Normal 3 2 2 2 2 3 3 2 2" xfId="18502"/>
    <cellStyle name="Normal 3 2 2 2 2 3 3 2 2 2" xfId="18503"/>
    <cellStyle name="Normal 3 2 2 2 2 3 3 2 2 2 2" xfId="18504"/>
    <cellStyle name="Normal 3 2 2 2 2 3 3 2 2 3" xfId="18505"/>
    <cellStyle name="Normal 3 2 2 2 2 3 3 2 2 3 2" xfId="18506"/>
    <cellStyle name="Normal 3 2 2 2 2 3 3 2 2 4" xfId="18507"/>
    <cellStyle name="Normal 3 2 2 2 2 3 3 2 2 4 2" xfId="18508"/>
    <cellStyle name="Normal 3 2 2 2 2 3 3 2 2 5" xfId="18509"/>
    <cellStyle name="Normal 3 2 2 2 2 3 3 2 2 6" xfId="18510"/>
    <cellStyle name="Normal 3 2 2 2 2 3 3 2 2 7" xfId="18511"/>
    <cellStyle name="Normal 3 2 2 2 2 3 3 2 3" xfId="18512"/>
    <cellStyle name="Normal 3 2 2 2 2 3 3 2 3 2" xfId="18513"/>
    <cellStyle name="Normal 3 2 2 2 2 3 3 2 3 2 2" xfId="18514"/>
    <cellStyle name="Normal 3 2 2 2 2 3 3 2 3 3" xfId="18515"/>
    <cellStyle name="Normal 3 2 2 2 2 3 3 2 3 3 2" xfId="18516"/>
    <cellStyle name="Normal 3 2 2 2 2 3 3 2 3 4" xfId="18517"/>
    <cellStyle name="Normal 3 2 2 2 2 3 3 2 3 4 2" xfId="18518"/>
    <cellStyle name="Normal 3 2 2 2 2 3 3 2 3 5" xfId="18519"/>
    <cellStyle name="Normal 3 2 2 2 2 3 3 2 3 6" xfId="18520"/>
    <cellStyle name="Normal 3 2 2 2 2 3 3 2 4" xfId="18521"/>
    <cellStyle name="Normal 3 2 2 2 2 3 3 2 4 2" xfId="18522"/>
    <cellStyle name="Normal 3 2 2 2 2 3 3 2 4 2 2" xfId="18523"/>
    <cellStyle name="Normal 3 2 2 2 2 3 3 2 4 3" xfId="18524"/>
    <cellStyle name="Normal 3 2 2 2 2 3 3 2 4 3 2" xfId="18525"/>
    <cellStyle name="Normal 3 2 2 2 2 3 3 2 4 4" xfId="18526"/>
    <cellStyle name="Normal 3 2 2 2 2 3 3 2 4 4 2" xfId="18527"/>
    <cellStyle name="Normal 3 2 2 2 2 3 3 2 4 5" xfId="18528"/>
    <cellStyle name="Normal 3 2 2 2 2 3 3 2 4 6" xfId="18529"/>
    <cellStyle name="Normal 3 2 2 2 2 3 3 2 5" xfId="18530"/>
    <cellStyle name="Normal 3 2 2 2 2 3 3 2 5 2" xfId="18531"/>
    <cellStyle name="Normal 3 2 2 2 2 3 3 2 5 2 2" xfId="18532"/>
    <cellStyle name="Normal 3 2 2 2 2 3 3 2 5 3" xfId="18533"/>
    <cellStyle name="Normal 3 2 2 2 2 3 3 2 5 3 2" xfId="18534"/>
    <cellStyle name="Normal 3 2 2 2 2 3 3 2 5 4" xfId="18535"/>
    <cellStyle name="Normal 3 2 2 2 2 3 3 2 5 4 2" xfId="18536"/>
    <cellStyle name="Normal 3 2 2 2 2 3 3 2 5 5" xfId="18537"/>
    <cellStyle name="Normal 3 2 2 2 2 3 3 2 5 6" xfId="18538"/>
    <cellStyle name="Normal 3 2 2 2 2 3 3 2 6" xfId="18539"/>
    <cellStyle name="Normal 3 2 2 2 2 3 3 2 6 2" xfId="18540"/>
    <cellStyle name="Normal 3 2 2 2 2 3 3 2 6 2 2" xfId="18541"/>
    <cellStyle name="Normal 3 2 2 2 2 3 3 2 6 3" xfId="18542"/>
    <cellStyle name="Normal 3 2 2 2 2 3 3 2 6 3 2" xfId="18543"/>
    <cellStyle name="Normal 3 2 2 2 2 3 3 2 6 4" xfId="18544"/>
    <cellStyle name="Normal 3 2 2 2 2 3 3 2 6 5" xfId="18545"/>
    <cellStyle name="Normal 3 2 2 2 2 3 3 2 7" xfId="18546"/>
    <cellStyle name="Normal 3 2 2 2 2 3 3 2 7 2" xfId="18547"/>
    <cellStyle name="Normal 3 2 2 2 2 3 3 2 8" xfId="18548"/>
    <cellStyle name="Normal 3 2 2 2 2 3 3 2 8 2" xfId="18549"/>
    <cellStyle name="Normal 3 2 2 2 2 3 3 2 9" xfId="18550"/>
    <cellStyle name="Normal 3 2 2 2 2 3 3 2 9 2" xfId="18551"/>
    <cellStyle name="Normal 3 2 2 2 2 3 3 3" xfId="18552"/>
    <cellStyle name="Normal 3 2 2 2 2 3 3 3 10" xfId="18553"/>
    <cellStyle name="Normal 3 2 2 2 2 3 3 3 11" xfId="18554"/>
    <cellStyle name="Normal 3 2 2 2 2 3 3 3 2" xfId="18555"/>
    <cellStyle name="Normal 3 2 2 2 2 3 3 3 2 2" xfId="18556"/>
    <cellStyle name="Normal 3 2 2 2 2 3 3 3 2 2 2" xfId="18557"/>
    <cellStyle name="Normal 3 2 2 2 2 3 3 3 2 3" xfId="18558"/>
    <cellStyle name="Normal 3 2 2 2 2 3 3 3 2 3 2" xfId="18559"/>
    <cellStyle name="Normal 3 2 2 2 2 3 3 3 2 4" xfId="18560"/>
    <cellStyle name="Normal 3 2 2 2 2 3 3 3 2 4 2" xfId="18561"/>
    <cellStyle name="Normal 3 2 2 2 2 3 3 3 2 5" xfId="18562"/>
    <cellStyle name="Normal 3 2 2 2 2 3 3 3 2 6" xfId="18563"/>
    <cellStyle name="Normal 3 2 2 2 2 3 3 3 2 7" xfId="18564"/>
    <cellStyle name="Normal 3 2 2 2 2 3 3 3 3" xfId="18565"/>
    <cellStyle name="Normal 3 2 2 2 2 3 3 3 3 2" xfId="18566"/>
    <cellStyle name="Normal 3 2 2 2 2 3 3 3 3 2 2" xfId="18567"/>
    <cellStyle name="Normal 3 2 2 2 2 3 3 3 3 3" xfId="18568"/>
    <cellStyle name="Normal 3 2 2 2 2 3 3 3 3 3 2" xfId="18569"/>
    <cellStyle name="Normal 3 2 2 2 2 3 3 3 3 4" xfId="18570"/>
    <cellStyle name="Normal 3 2 2 2 2 3 3 3 3 4 2" xfId="18571"/>
    <cellStyle name="Normal 3 2 2 2 2 3 3 3 3 5" xfId="18572"/>
    <cellStyle name="Normal 3 2 2 2 2 3 3 3 3 6" xfId="18573"/>
    <cellStyle name="Normal 3 2 2 2 2 3 3 3 4" xfId="18574"/>
    <cellStyle name="Normal 3 2 2 2 2 3 3 3 4 2" xfId="18575"/>
    <cellStyle name="Normal 3 2 2 2 2 3 3 3 4 2 2" xfId="18576"/>
    <cellStyle name="Normal 3 2 2 2 2 3 3 3 4 3" xfId="18577"/>
    <cellStyle name="Normal 3 2 2 2 2 3 3 3 4 3 2" xfId="18578"/>
    <cellStyle name="Normal 3 2 2 2 2 3 3 3 4 4" xfId="18579"/>
    <cellStyle name="Normal 3 2 2 2 2 3 3 3 4 4 2" xfId="18580"/>
    <cellStyle name="Normal 3 2 2 2 2 3 3 3 4 5" xfId="18581"/>
    <cellStyle name="Normal 3 2 2 2 2 3 3 3 4 6" xfId="18582"/>
    <cellStyle name="Normal 3 2 2 2 2 3 3 3 5" xfId="18583"/>
    <cellStyle name="Normal 3 2 2 2 2 3 3 3 5 2" xfId="18584"/>
    <cellStyle name="Normal 3 2 2 2 2 3 3 3 5 2 2" xfId="18585"/>
    <cellStyle name="Normal 3 2 2 2 2 3 3 3 5 3" xfId="18586"/>
    <cellStyle name="Normal 3 2 2 2 2 3 3 3 5 3 2" xfId="18587"/>
    <cellStyle name="Normal 3 2 2 2 2 3 3 3 5 4" xfId="18588"/>
    <cellStyle name="Normal 3 2 2 2 2 3 3 3 5 5" xfId="18589"/>
    <cellStyle name="Normal 3 2 2 2 2 3 3 3 6" xfId="18590"/>
    <cellStyle name="Normal 3 2 2 2 2 3 3 3 6 2" xfId="18591"/>
    <cellStyle name="Normal 3 2 2 2 2 3 3 3 7" xfId="18592"/>
    <cellStyle name="Normal 3 2 2 2 2 3 3 3 7 2" xfId="18593"/>
    <cellStyle name="Normal 3 2 2 2 2 3 3 3 8" xfId="18594"/>
    <cellStyle name="Normal 3 2 2 2 2 3 3 3 8 2" xfId="18595"/>
    <cellStyle name="Normal 3 2 2 2 2 3 3 3 9" xfId="18596"/>
    <cellStyle name="Normal 3 2 2 2 2 3 3 4" xfId="18597"/>
    <cellStyle name="Normal 3 2 2 2 2 3 3 4 10" xfId="18598"/>
    <cellStyle name="Normal 3 2 2 2 2 3 3 4 11" xfId="18599"/>
    <cellStyle name="Normal 3 2 2 2 2 3 3 4 2" xfId="18600"/>
    <cellStyle name="Normal 3 2 2 2 2 3 3 4 2 2" xfId="18601"/>
    <cellStyle name="Normal 3 2 2 2 2 3 3 4 2 2 2" xfId="18602"/>
    <cellStyle name="Normal 3 2 2 2 2 3 3 4 2 3" xfId="18603"/>
    <cellStyle name="Normal 3 2 2 2 2 3 3 4 2 3 2" xfId="18604"/>
    <cellStyle name="Normal 3 2 2 2 2 3 3 4 2 4" xfId="18605"/>
    <cellStyle name="Normal 3 2 2 2 2 3 3 4 2 4 2" xfId="18606"/>
    <cellStyle name="Normal 3 2 2 2 2 3 3 4 2 5" xfId="18607"/>
    <cellStyle name="Normal 3 2 2 2 2 3 3 4 2 6" xfId="18608"/>
    <cellStyle name="Normal 3 2 2 2 2 3 3 4 3" xfId="18609"/>
    <cellStyle name="Normal 3 2 2 2 2 3 3 4 3 2" xfId="18610"/>
    <cellStyle name="Normal 3 2 2 2 2 3 3 4 3 2 2" xfId="18611"/>
    <cellStyle name="Normal 3 2 2 2 2 3 3 4 3 3" xfId="18612"/>
    <cellStyle name="Normal 3 2 2 2 2 3 3 4 3 3 2" xfId="18613"/>
    <cellStyle name="Normal 3 2 2 2 2 3 3 4 3 4" xfId="18614"/>
    <cellStyle name="Normal 3 2 2 2 2 3 3 4 3 4 2" xfId="18615"/>
    <cellStyle name="Normal 3 2 2 2 2 3 3 4 3 5" xfId="18616"/>
    <cellStyle name="Normal 3 2 2 2 2 3 3 4 3 6" xfId="18617"/>
    <cellStyle name="Normal 3 2 2 2 2 3 3 4 4" xfId="18618"/>
    <cellStyle name="Normal 3 2 2 2 2 3 3 4 4 2" xfId="18619"/>
    <cellStyle name="Normal 3 2 2 2 2 3 3 4 4 2 2" xfId="18620"/>
    <cellStyle name="Normal 3 2 2 2 2 3 3 4 4 3" xfId="18621"/>
    <cellStyle name="Normal 3 2 2 2 2 3 3 4 4 3 2" xfId="18622"/>
    <cellStyle name="Normal 3 2 2 2 2 3 3 4 4 4" xfId="18623"/>
    <cellStyle name="Normal 3 2 2 2 2 3 3 4 4 4 2" xfId="18624"/>
    <cellStyle name="Normal 3 2 2 2 2 3 3 4 4 5" xfId="18625"/>
    <cellStyle name="Normal 3 2 2 2 2 3 3 4 4 6" xfId="18626"/>
    <cellStyle name="Normal 3 2 2 2 2 3 3 4 5" xfId="18627"/>
    <cellStyle name="Normal 3 2 2 2 2 3 3 4 5 2" xfId="18628"/>
    <cellStyle name="Normal 3 2 2 2 2 3 3 4 5 2 2" xfId="18629"/>
    <cellStyle name="Normal 3 2 2 2 2 3 3 4 5 3" xfId="18630"/>
    <cellStyle name="Normal 3 2 2 2 2 3 3 4 5 3 2" xfId="18631"/>
    <cellStyle name="Normal 3 2 2 2 2 3 3 4 5 4" xfId="18632"/>
    <cellStyle name="Normal 3 2 2 2 2 3 3 4 5 5" xfId="18633"/>
    <cellStyle name="Normal 3 2 2 2 2 3 3 4 6" xfId="18634"/>
    <cellStyle name="Normal 3 2 2 2 2 3 3 4 6 2" xfId="18635"/>
    <cellStyle name="Normal 3 2 2 2 2 3 3 4 7" xfId="18636"/>
    <cellStyle name="Normal 3 2 2 2 2 3 3 4 7 2" xfId="18637"/>
    <cellStyle name="Normal 3 2 2 2 2 3 3 4 8" xfId="18638"/>
    <cellStyle name="Normal 3 2 2 2 2 3 3 4 8 2" xfId="18639"/>
    <cellStyle name="Normal 3 2 2 2 2 3 3 4 9" xfId="18640"/>
    <cellStyle name="Normal 3 2 2 2 2 3 3 5" xfId="18641"/>
    <cellStyle name="Normal 3 2 2 2 2 3 3 5 2" xfId="18642"/>
    <cellStyle name="Normal 3 2 2 2 2 3 3 5 2 2" xfId="18643"/>
    <cellStyle name="Normal 3 2 2 2 2 3 3 5 3" xfId="18644"/>
    <cellStyle name="Normal 3 2 2 2 2 3 3 5 3 2" xfId="18645"/>
    <cellStyle name="Normal 3 2 2 2 2 3 3 5 4" xfId="18646"/>
    <cellStyle name="Normal 3 2 2 2 2 3 3 5 4 2" xfId="18647"/>
    <cellStyle name="Normal 3 2 2 2 2 3 3 5 5" xfId="18648"/>
    <cellStyle name="Normal 3 2 2 2 2 3 3 5 6" xfId="18649"/>
    <cellStyle name="Normal 3 2 2 2 2 3 3 6" xfId="18650"/>
    <cellStyle name="Normal 3 2 2 2 2 3 3 6 2" xfId="18651"/>
    <cellStyle name="Normal 3 2 2 2 2 3 3 6 2 2" xfId="18652"/>
    <cellStyle name="Normal 3 2 2 2 2 3 3 6 3" xfId="18653"/>
    <cellStyle name="Normal 3 2 2 2 2 3 3 6 3 2" xfId="18654"/>
    <cellStyle name="Normal 3 2 2 2 2 3 3 6 4" xfId="18655"/>
    <cellStyle name="Normal 3 2 2 2 2 3 3 6 4 2" xfId="18656"/>
    <cellStyle name="Normal 3 2 2 2 2 3 3 6 5" xfId="18657"/>
    <cellStyle name="Normal 3 2 2 2 2 3 3 6 6" xfId="18658"/>
    <cellStyle name="Normal 3 2 2 2 2 3 3 7" xfId="18659"/>
    <cellStyle name="Normal 3 2 2 2 2 3 3 7 2" xfId="18660"/>
    <cellStyle name="Normal 3 2 2 2 2 3 3 7 2 2" xfId="18661"/>
    <cellStyle name="Normal 3 2 2 2 2 3 3 7 3" xfId="18662"/>
    <cellStyle name="Normal 3 2 2 2 2 3 3 7 3 2" xfId="18663"/>
    <cellStyle name="Normal 3 2 2 2 2 3 3 7 4" xfId="18664"/>
    <cellStyle name="Normal 3 2 2 2 2 3 3 7 4 2" xfId="18665"/>
    <cellStyle name="Normal 3 2 2 2 2 3 3 7 5" xfId="18666"/>
    <cellStyle name="Normal 3 2 2 2 2 3 3 7 6" xfId="18667"/>
    <cellStyle name="Normal 3 2 2 2 2 3 3 8" xfId="18668"/>
    <cellStyle name="Normal 3 2 2 2 2 3 3 8 2" xfId="18669"/>
    <cellStyle name="Normal 3 2 2 2 2 3 3 8 2 2" xfId="18670"/>
    <cellStyle name="Normal 3 2 2 2 2 3 3 8 3" xfId="18671"/>
    <cellStyle name="Normal 3 2 2 2 2 3 3 8 3 2" xfId="18672"/>
    <cellStyle name="Normal 3 2 2 2 2 3 3 8 4" xfId="18673"/>
    <cellStyle name="Normal 3 2 2 2 2 3 3 8 5" xfId="18674"/>
    <cellStyle name="Normal 3 2 2 2 2 3 3 9" xfId="18675"/>
    <cellStyle name="Normal 3 2 2 2 2 3 3 9 2" xfId="18676"/>
    <cellStyle name="Normal 3 2 2 2 2 3 4" xfId="18677"/>
    <cellStyle name="Normal 3 2 2 2 2 3 4 10" xfId="18678"/>
    <cellStyle name="Normal 3 2 2 2 2 3 4 10 2" xfId="18679"/>
    <cellStyle name="Normal 3 2 2 2 2 3 4 11" xfId="18680"/>
    <cellStyle name="Normal 3 2 2 2 2 3 4 11 2" xfId="18681"/>
    <cellStyle name="Normal 3 2 2 2 2 3 4 12" xfId="18682"/>
    <cellStyle name="Normal 3 2 2 2 2 3 4 13" xfId="18683"/>
    <cellStyle name="Normal 3 2 2 2 2 3 4 14" xfId="18684"/>
    <cellStyle name="Normal 3 2 2 2 2 3 4 2" xfId="18685"/>
    <cellStyle name="Normal 3 2 2 2 2 3 4 2 10" xfId="18686"/>
    <cellStyle name="Normal 3 2 2 2 2 3 4 2 11" xfId="18687"/>
    <cellStyle name="Normal 3 2 2 2 2 3 4 2 12" xfId="18688"/>
    <cellStyle name="Normal 3 2 2 2 2 3 4 2 2" xfId="18689"/>
    <cellStyle name="Normal 3 2 2 2 2 3 4 2 2 2" xfId="18690"/>
    <cellStyle name="Normal 3 2 2 2 2 3 4 2 2 2 2" xfId="18691"/>
    <cellStyle name="Normal 3 2 2 2 2 3 4 2 2 3" xfId="18692"/>
    <cellStyle name="Normal 3 2 2 2 2 3 4 2 2 3 2" xfId="18693"/>
    <cellStyle name="Normal 3 2 2 2 2 3 4 2 2 4" xfId="18694"/>
    <cellStyle name="Normal 3 2 2 2 2 3 4 2 2 4 2" xfId="18695"/>
    <cellStyle name="Normal 3 2 2 2 2 3 4 2 2 5" xfId="18696"/>
    <cellStyle name="Normal 3 2 2 2 2 3 4 2 2 6" xfId="18697"/>
    <cellStyle name="Normal 3 2 2 2 2 3 4 2 3" xfId="18698"/>
    <cellStyle name="Normal 3 2 2 2 2 3 4 2 3 2" xfId="18699"/>
    <cellStyle name="Normal 3 2 2 2 2 3 4 2 3 2 2" xfId="18700"/>
    <cellStyle name="Normal 3 2 2 2 2 3 4 2 3 3" xfId="18701"/>
    <cellStyle name="Normal 3 2 2 2 2 3 4 2 3 3 2" xfId="18702"/>
    <cellStyle name="Normal 3 2 2 2 2 3 4 2 3 4" xfId="18703"/>
    <cellStyle name="Normal 3 2 2 2 2 3 4 2 3 4 2" xfId="18704"/>
    <cellStyle name="Normal 3 2 2 2 2 3 4 2 3 5" xfId="18705"/>
    <cellStyle name="Normal 3 2 2 2 2 3 4 2 3 6" xfId="18706"/>
    <cellStyle name="Normal 3 2 2 2 2 3 4 2 4" xfId="18707"/>
    <cellStyle name="Normal 3 2 2 2 2 3 4 2 4 2" xfId="18708"/>
    <cellStyle name="Normal 3 2 2 2 2 3 4 2 4 2 2" xfId="18709"/>
    <cellStyle name="Normal 3 2 2 2 2 3 4 2 4 3" xfId="18710"/>
    <cellStyle name="Normal 3 2 2 2 2 3 4 2 4 3 2" xfId="18711"/>
    <cellStyle name="Normal 3 2 2 2 2 3 4 2 4 4" xfId="18712"/>
    <cellStyle name="Normal 3 2 2 2 2 3 4 2 4 4 2" xfId="18713"/>
    <cellStyle name="Normal 3 2 2 2 2 3 4 2 4 5" xfId="18714"/>
    <cellStyle name="Normal 3 2 2 2 2 3 4 2 4 6" xfId="18715"/>
    <cellStyle name="Normal 3 2 2 2 2 3 4 2 5" xfId="18716"/>
    <cellStyle name="Normal 3 2 2 2 2 3 4 2 5 2" xfId="18717"/>
    <cellStyle name="Normal 3 2 2 2 2 3 4 2 5 2 2" xfId="18718"/>
    <cellStyle name="Normal 3 2 2 2 2 3 4 2 5 3" xfId="18719"/>
    <cellStyle name="Normal 3 2 2 2 2 3 4 2 5 3 2" xfId="18720"/>
    <cellStyle name="Normal 3 2 2 2 2 3 4 2 5 4" xfId="18721"/>
    <cellStyle name="Normal 3 2 2 2 2 3 4 2 5 4 2" xfId="18722"/>
    <cellStyle name="Normal 3 2 2 2 2 3 4 2 5 5" xfId="18723"/>
    <cellStyle name="Normal 3 2 2 2 2 3 4 2 5 6" xfId="18724"/>
    <cellStyle name="Normal 3 2 2 2 2 3 4 2 6" xfId="18725"/>
    <cellStyle name="Normal 3 2 2 2 2 3 4 2 6 2" xfId="18726"/>
    <cellStyle name="Normal 3 2 2 2 2 3 4 2 6 2 2" xfId="18727"/>
    <cellStyle name="Normal 3 2 2 2 2 3 4 2 6 3" xfId="18728"/>
    <cellStyle name="Normal 3 2 2 2 2 3 4 2 6 3 2" xfId="18729"/>
    <cellStyle name="Normal 3 2 2 2 2 3 4 2 6 4" xfId="18730"/>
    <cellStyle name="Normal 3 2 2 2 2 3 4 2 6 5" xfId="18731"/>
    <cellStyle name="Normal 3 2 2 2 2 3 4 2 7" xfId="18732"/>
    <cellStyle name="Normal 3 2 2 2 2 3 4 2 7 2" xfId="18733"/>
    <cellStyle name="Normal 3 2 2 2 2 3 4 2 8" xfId="18734"/>
    <cellStyle name="Normal 3 2 2 2 2 3 4 2 8 2" xfId="18735"/>
    <cellStyle name="Normal 3 2 2 2 2 3 4 2 9" xfId="18736"/>
    <cellStyle name="Normal 3 2 2 2 2 3 4 2 9 2" xfId="18737"/>
    <cellStyle name="Normal 3 2 2 2 2 3 4 3" xfId="18738"/>
    <cellStyle name="Normal 3 2 2 2 2 3 4 3 10" xfId="18739"/>
    <cellStyle name="Normal 3 2 2 2 2 3 4 3 11" xfId="18740"/>
    <cellStyle name="Normal 3 2 2 2 2 3 4 3 2" xfId="18741"/>
    <cellStyle name="Normal 3 2 2 2 2 3 4 3 2 2" xfId="18742"/>
    <cellStyle name="Normal 3 2 2 2 2 3 4 3 2 2 2" xfId="18743"/>
    <cellStyle name="Normal 3 2 2 2 2 3 4 3 2 3" xfId="18744"/>
    <cellStyle name="Normal 3 2 2 2 2 3 4 3 2 3 2" xfId="18745"/>
    <cellStyle name="Normal 3 2 2 2 2 3 4 3 2 4" xfId="18746"/>
    <cellStyle name="Normal 3 2 2 2 2 3 4 3 2 4 2" xfId="18747"/>
    <cellStyle name="Normal 3 2 2 2 2 3 4 3 2 5" xfId="18748"/>
    <cellStyle name="Normal 3 2 2 2 2 3 4 3 2 6" xfId="18749"/>
    <cellStyle name="Normal 3 2 2 2 2 3 4 3 3" xfId="18750"/>
    <cellStyle name="Normal 3 2 2 2 2 3 4 3 3 2" xfId="18751"/>
    <cellStyle name="Normal 3 2 2 2 2 3 4 3 3 2 2" xfId="18752"/>
    <cellStyle name="Normal 3 2 2 2 2 3 4 3 3 3" xfId="18753"/>
    <cellStyle name="Normal 3 2 2 2 2 3 4 3 3 3 2" xfId="18754"/>
    <cellStyle name="Normal 3 2 2 2 2 3 4 3 3 4" xfId="18755"/>
    <cellStyle name="Normal 3 2 2 2 2 3 4 3 3 4 2" xfId="18756"/>
    <cellStyle name="Normal 3 2 2 2 2 3 4 3 3 5" xfId="18757"/>
    <cellStyle name="Normal 3 2 2 2 2 3 4 3 3 6" xfId="18758"/>
    <cellStyle name="Normal 3 2 2 2 2 3 4 3 4" xfId="18759"/>
    <cellStyle name="Normal 3 2 2 2 2 3 4 3 4 2" xfId="18760"/>
    <cellStyle name="Normal 3 2 2 2 2 3 4 3 4 2 2" xfId="18761"/>
    <cellStyle name="Normal 3 2 2 2 2 3 4 3 4 3" xfId="18762"/>
    <cellStyle name="Normal 3 2 2 2 2 3 4 3 4 3 2" xfId="18763"/>
    <cellStyle name="Normal 3 2 2 2 2 3 4 3 4 4" xfId="18764"/>
    <cellStyle name="Normal 3 2 2 2 2 3 4 3 4 4 2" xfId="18765"/>
    <cellStyle name="Normal 3 2 2 2 2 3 4 3 4 5" xfId="18766"/>
    <cellStyle name="Normal 3 2 2 2 2 3 4 3 4 6" xfId="18767"/>
    <cellStyle name="Normal 3 2 2 2 2 3 4 3 5" xfId="18768"/>
    <cellStyle name="Normal 3 2 2 2 2 3 4 3 5 2" xfId="18769"/>
    <cellStyle name="Normal 3 2 2 2 2 3 4 3 5 2 2" xfId="18770"/>
    <cellStyle name="Normal 3 2 2 2 2 3 4 3 5 3" xfId="18771"/>
    <cellStyle name="Normal 3 2 2 2 2 3 4 3 5 3 2" xfId="18772"/>
    <cellStyle name="Normal 3 2 2 2 2 3 4 3 5 4" xfId="18773"/>
    <cellStyle name="Normal 3 2 2 2 2 3 4 3 5 5" xfId="18774"/>
    <cellStyle name="Normal 3 2 2 2 2 3 4 3 6" xfId="18775"/>
    <cellStyle name="Normal 3 2 2 2 2 3 4 3 6 2" xfId="18776"/>
    <cellStyle name="Normal 3 2 2 2 2 3 4 3 7" xfId="18777"/>
    <cellStyle name="Normal 3 2 2 2 2 3 4 3 7 2" xfId="18778"/>
    <cellStyle name="Normal 3 2 2 2 2 3 4 3 8" xfId="18779"/>
    <cellStyle name="Normal 3 2 2 2 2 3 4 3 8 2" xfId="18780"/>
    <cellStyle name="Normal 3 2 2 2 2 3 4 3 9" xfId="18781"/>
    <cellStyle name="Normal 3 2 2 2 2 3 4 4" xfId="18782"/>
    <cellStyle name="Normal 3 2 2 2 2 3 4 4 10" xfId="18783"/>
    <cellStyle name="Normal 3 2 2 2 2 3 4 4 2" xfId="18784"/>
    <cellStyle name="Normal 3 2 2 2 2 3 4 4 2 2" xfId="18785"/>
    <cellStyle name="Normal 3 2 2 2 2 3 4 4 2 2 2" xfId="18786"/>
    <cellStyle name="Normal 3 2 2 2 2 3 4 4 2 3" xfId="18787"/>
    <cellStyle name="Normal 3 2 2 2 2 3 4 4 2 3 2" xfId="18788"/>
    <cellStyle name="Normal 3 2 2 2 2 3 4 4 2 4" xfId="18789"/>
    <cellStyle name="Normal 3 2 2 2 2 3 4 4 2 4 2" xfId="18790"/>
    <cellStyle name="Normal 3 2 2 2 2 3 4 4 2 5" xfId="18791"/>
    <cellStyle name="Normal 3 2 2 2 2 3 4 4 2 6" xfId="18792"/>
    <cellStyle name="Normal 3 2 2 2 2 3 4 4 3" xfId="18793"/>
    <cellStyle name="Normal 3 2 2 2 2 3 4 4 3 2" xfId="18794"/>
    <cellStyle name="Normal 3 2 2 2 2 3 4 4 3 2 2" xfId="18795"/>
    <cellStyle name="Normal 3 2 2 2 2 3 4 4 3 3" xfId="18796"/>
    <cellStyle name="Normal 3 2 2 2 2 3 4 4 3 3 2" xfId="18797"/>
    <cellStyle name="Normal 3 2 2 2 2 3 4 4 3 4" xfId="18798"/>
    <cellStyle name="Normal 3 2 2 2 2 3 4 4 3 4 2" xfId="18799"/>
    <cellStyle name="Normal 3 2 2 2 2 3 4 4 3 5" xfId="18800"/>
    <cellStyle name="Normal 3 2 2 2 2 3 4 4 3 6" xfId="18801"/>
    <cellStyle name="Normal 3 2 2 2 2 3 4 4 4" xfId="18802"/>
    <cellStyle name="Normal 3 2 2 2 2 3 4 4 4 2" xfId="18803"/>
    <cellStyle name="Normal 3 2 2 2 2 3 4 4 4 2 2" xfId="18804"/>
    <cellStyle name="Normal 3 2 2 2 2 3 4 4 4 3" xfId="18805"/>
    <cellStyle name="Normal 3 2 2 2 2 3 4 4 4 3 2" xfId="18806"/>
    <cellStyle name="Normal 3 2 2 2 2 3 4 4 4 4" xfId="18807"/>
    <cellStyle name="Normal 3 2 2 2 2 3 4 4 4 4 2" xfId="18808"/>
    <cellStyle name="Normal 3 2 2 2 2 3 4 4 4 5" xfId="18809"/>
    <cellStyle name="Normal 3 2 2 2 2 3 4 4 4 6" xfId="18810"/>
    <cellStyle name="Normal 3 2 2 2 2 3 4 4 5" xfId="18811"/>
    <cellStyle name="Normal 3 2 2 2 2 3 4 4 5 2" xfId="18812"/>
    <cellStyle name="Normal 3 2 2 2 2 3 4 4 5 2 2" xfId="18813"/>
    <cellStyle name="Normal 3 2 2 2 2 3 4 4 5 3" xfId="18814"/>
    <cellStyle name="Normal 3 2 2 2 2 3 4 4 5 3 2" xfId="18815"/>
    <cellStyle name="Normal 3 2 2 2 2 3 4 4 5 4" xfId="18816"/>
    <cellStyle name="Normal 3 2 2 2 2 3 4 4 5 5" xfId="18817"/>
    <cellStyle name="Normal 3 2 2 2 2 3 4 4 6" xfId="18818"/>
    <cellStyle name="Normal 3 2 2 2 2 3 4 4 6 2" xfId="18819"/>
    <cellStyle name="Normal 3 2 2 2 2 3 4 4 7" xfId="18820"/>
    <cellStyle name="Normal 3 2 2 2 2 3 4 4 7 2" xfId="18821"/>
    <cellStyle name="Normal 3 2 2 2 2 3 4 4 8" xfId="18822"/>
    <cellStyle name="Normal 3 2 2 2 2 3 4 4 8 2" xfId="18823"/>
    <cellStyle name="Normal 3 2 2 2 2 3 4 4 9" xfId="18824"/>
    <cellStyle name="Normal 3 2 2 2 2 3 4 5" xfId="18825"/>
    <cellStyle name="Normal 3 2 2 2 2 3 4 5 2" xfId="18826"/>
    <cellStyle name="Normal 3 2 2 2 2 3 4 5 2 2" xfId="18827"/>
    <cellStyle name="Normal 3 2 2 2 2 3 4 5 3" xfId="18828"/>
    <cellStyle name="Normal 3 2 2 2 2 3 4 5 3 2" xfId="18829"/>
    <cellStyle name="Normal 3 2 2 2 2 3 4 5 4" xfId="18830"/>
    <cellStyle name="Normal 3 2 2 2 2 3 4 5 4 2" xfId="18831"/>
    <cellStyle name="Normal 3 2 2 2 2 3 4 5 5" xfId="18832"/>
    <cellStyle name="Normal 3 2 2 2 2 3 4 5 6" xfId="18833"/>
    <cellStyle name="Normal 3 2 2 2 2 3 4 6" xfId="18834"/>
    <cellStyle name="Normal 3 2 2 2 2 3 4 6 2" xfId="18835"/>
    <cellStyle name="Normal 3 2 2 2 2 3 4 6 2 2" xfId="18836"/>
    <cellStyle name="Normal 3 2 2 2 2 3 4 6 3" xfId="18837"/>
    <cellStyle name="Normal 3 2 2 2 2 3 4 6 3 2" xfId="18838"/>
    <cellStyle name="Normal 3 2 2 2 2 3 4 6 4" xfId="18839"/>
    <cellStyle name="Normal 3 2 2 2 2 3 4 6 4 2" xfId="18840"/>
    <cellStyle name="Normal 3 2 2 2 2 3 4 6 5" xfId="18841"/>
    <cellStyle name="Normal 3 2 2 2 2 3 4 6 6" xfId="18842"/>
    <cellStyle name="Normal 3 2 2 2 2 3 4 7" xfId="18843"/>
    <cellStyle name="Normal 3 2 2 2 2 3 4 7 2" xfId="18844"/>
    <cellStyle name="Normal 3 2 2 2 2 3 4 7 2 2" xfId="18845"/>
    <cellStyle name="Normal 3 2 2 2 2 3 4 7 3" xfId="18846"/>
    <cellStyle name="Normal 3 2 2 2 2 3 4 7 3 2" xfId="18847"/>
    <cellStyle name="Normal 3 2 2 2 2 3 4 7 4" xfId="18848"/>
    <cellStyle name="Normal 3 2 2 2 2 3 4 7 4 2" xfId="18849"/>
    <cellStyle name="Normal 3 2 2 2 2 3 4 7 5" xfId="18850"/>
    <cellStyle name="Normal 3 2 2 2 2 3 4 7 6" xfId="18851"/>
    <cellStyle name="Normal 3 2 2 2 2 3 4 8" xfId="18852"/>
    <cellStyle name="Normal 3 2 2 2 2 3 4 8 2" xfId="18853"/>
    <cellStyle name="Normal 3 2 2 2 2 3 4 8 2 2" xfId="18854"/>
    <cellStyle name="Normal 3 2 2 2 2 3 4 8 3" xfId="18855"/>
    <cellStyle name="Normal 3 2 2 2 2 3 4 8 3 2" xfId="18856"/>
    <cellStyle name="Normal 3 2 2 2 2 3 4 8 4" xfId="18857"/>
    <cellStyle name="Normal 3 2 2 2 2 3 4 8 5" xfId="18858"/>
    <cellStyle name="Normal 3 2 2 2 2 3 4 9" xfId="18859"/>
    <cellStyle name="Normal 3 2 2 2 2 3 4 9 2" xfId="18860"/>
    <cellStyle name="Normal 3 2 2 2 2 3 5" xfId="18861"/>
    <cellStyle name="Normal 3 2 2 2 2 3 5 10" xfId="18862"/>
    <cellStyle name="Normal 3 2 2 2 2 3 5 10 2" xfId="18863"/>
    <cellStyle name="Normal 3 2 2 2 2 3 5 11" xfId="18864"/>
    <cellStyle name="Normal 3 2 2 2 2 3 5 12" xfId="18865"/>
    <cellStyle name="Normal 3 2 2 2 2 3 5 13" xfId="18866"/>
    <cellStyle name="Normal 3 2 2 2 2 3 5 2" xfId="18867"/>
    <cellStyle name="Normal 3 2 2 2 2 3 5 2 10" xfId="18868"/>
    <cellStyle name="Normal 3 2 2 2 2 3 5 2 11" xfId="18869"/>
    <cellStyle name="Normal 3 2 2 2 2 3 5 2 2" xfId="18870"/>
    <cellStyle name="Normal 3 2 2 2 2 3 5 2 2 2" xfId="18871"/>
    <cellStyle name="Normal 3 2 2 2 2 3 5 2 2 2 2" xfId="18872"/>
    <cellStyle name="Normal 3 2 2 2 2 3 5 2 2 3" xfId="18873"/>
    <cellStyle name="Normal 3 2 2 2 2 3 5 2 2 3 2" xfId="18874"/>
    <cellStyle name="Normal 3 2 2 2 2 3 5 2 2 4" xfId="18875"/>
    <cellStyle name="Normal 3 2 2 2 2 3 5 2 2 4 2" xfId="18876"/>
    <cellStyle name="Normal 3 2 2 2 2 3 5 2 2 5" xfId="18877"/>
    <cellStyle name="Normal 3 2 2 2 2 3 5 2 2 6" xfId="18878"/>
    <cellStyle name="Normal 3 2 2 2 2 3 5 2 3" xfId="18879"/>
    <cellStyle name="Normal 3 2 2 2 2 3 5 2 3 2" xfId="18880"/>
    <cellStyle name="Normal 3 2 2 2 2 3 5 2 3 2 2" xfId="18881"/>
    <cellStyle name="Normal 3 2 2 2 2 3 5 2 3 3" xfId="18882"/>
    <cellStyle name="Normal 3 2 2 2 2 3 5 2 3 3 2" xfId="18883"/>
    <cellStyle name="Normal 3 2 2 2 2 3 5 2 3 4" xfId="18884"/>
    <cellStyle name="Normal 3 2 2 2 2 3 5 2 3 4 2" xfId="18885"/>
    <cellStyle name="Normal 3 2 2 2 2 3 5 2 3 5" xfId="18886"/>
    <cellStyle name="Normal 3 2 2 2 2 3 5 2 3 6" xfId="18887"/>
    <cellStyle name="Normal 3 2 2 2 2 3 5 2 4" xfId="18888"/>
    <cellStyle name="Normal 3 2 2 2 2 3 5 2 4 2" xfId="18889"/>
    <cellStyle name="Normal 3 2 2 2 2 3 5 2 4 2 2" xfId="18890"/>
    <cellStyle name="Normal 3 2 2 2 2 3 5 2 4 3" xfId="18891"/>
    <cellStyle name="Normal 3 2 2 2 2 3 5 2 4 3 2" xfId="18892"/>
    <cellStyle name="Normal 3 2 2 2 2 3 5 2 4 4" xfId="18893"/>
    <cellStyle name="Normal 3 2 2 2 2 3 5 2 4 4 2" xfId="18894"/>
    <cellStyle name="Normal 3 2 2 2 2 3 5 2 4 5" xfId="18895"/>
    <cellStyle name="Normal 3 2 2 2 2 3 5 2 4 6" xfId="18896"/>
    <cellStyle name="Normal 3 2 2 2 2 3 5 2 5" xfId="18897"/>
    <cellStyle name="Normal 3 2 2 2 2 3 5 2 5 2" xfId="18898"/>
    <cellStyle name="Normal 3 2 2 2 2 3 5 2 5 2 2" xfId="18899"/>
    <cellStyle name="Normal 3 2 2 2 2 3 5 2 5 3" xfId="18900"/>
    <cellStyle name="Normal 3 2 2 2 2 3 5 2 5 3 2" xfId="18901"/>
    <cellStyle name="Normal 3 2 2 2 2 3 5 2 5 4" xfId="18902"/>
    <cellStyle name="Normal 3 2 2 2 2 3 5 2 5 5" xfId="18903"/>
    <cellStyle name="Normal 3 2 2 2 2 3 5 2 6" xfId="18904"/>
    <cellStyle name="Normal 3 2 2 2 2 3 5 2 6 2" xfId="18905"/>
    <cellStyle name="Normal 3 2 2 2 2 3 5 2 7" xfId="18906"/>
    <cellStyle name="Normal 3 2 2 2 2 3 5 2 7 2" xfId="18907"/>
    <cellStyle name="Normal 3 2 2 2 2 3 5 2 8" xfId="18908"/>
    <cellStyle name="Normal 3 2 2 2 2 3 5 2 8 2" xfId="18909"/>
    <cellStyle name="Normal 3 2 2 2 2 3 5 2 9" xfId="18910"/>
    <cellStyle name="Normal 3 2 2 2 2 3 5 3" xfId="18911"/>
    <cellStyle name="Normal 3 2 2 2 2 3 5 3 10" xfId="18912"/>
    <cellStyle name="Normal 3 2 2 2 2 3 5 3 2" xfId="18913"/>
    <cellStyle name="Normal 3 2 2 2 2 3 5 3 2 2" xfId="18914"/>
    <cellStyle name="Normal 3 2 2 2 2 3 5 3 2 2 2" xfId="18915"/>
    <cellStyle name="Normal 3 2 2 2 2 3 5 3 2 3" xfId="18916"/>
    <cellStyle name="Normal 3 2 2 2 2 3 5 3 2 3 2" xfId="18917"/>
    <cellStyle name="Normal 3 2 2 2 2 3 5 3 2 4" xfId="18918"/>
    <cellStyle name="Normal 3 2 2 2 2 3 5 3 2 4 2" xfId="18919"/>
    <cellStyle name="Normal 3 2 2 2 2 3 5 3 2 5" xfId="18920"/>
    <cellStyle name="Normal 3 2 2 2 2 3 5 3 2 6" xfId="18921"/>
    <cellStyle name="Normal 3 2 2 2 2 3 5 3 3" xfId="18922"/>
    <cellStyle name="Normal 3 2 2 2 2 3 5 3 3 2" xfId="18923"/>
    <cellStyle name="Normal 3 2 2 2 2 3 5 3 3 2 2" xfId="18924"/>
    <cellStyle name="Normal 3 2 2 2 2 3 5 3 3 3" xfId="18925"/>
    <cellStyle name="Normal 3 2 2 2 2 3 5 3 3 3 2" xfId="18926"/>
    <cellStyle name="Normal 3 2 2 2 2 3 5 3 3 4" xfId="18927"/>
    <cellStyle name="Normal 3 2 2 2 2 3 5 3 3 4 2" xfId="18928"/>
    <cellStyle name="Normal 3 2 2 2 2 3 5 3 3 5" xfId="18929"/>
    <cellStyle name="Normal 3 2 2 2 2 3 5 3 3 6" xfId="18930"/>
    <cellStyle name="Normal 3 2 2 2 2 3 5 3 4" xfId="18931"/>
    <cellStyle name="Normal 3 2 2 2 2 3 5 3 4 2" xfId="18932"/>
    <cellStyle name="Normal 3 2 2 2 2 3 5 3 4 2 2" xfId="18933"/>
    <cellStyle name="Normal 3 2 2 2 2 3 5 3 4 3" xfId="18934"/>
    <cellStyle name="Normal 3 2 2 2 2 3 5 3 4 3 2" xfId="18935"/>
    <cellStyle name="Normal 3 2 2 2 2 3 5 3 4 4" xfId="18936"/>
    <cellStyle name="Normal 3 2 2 2 2 3 5 3 4 4 2" xfId="18937"/>
    <cellStyle name="Normal 3 2 2 2 2 3 5 3 4 5" xfId="18938"/>
    <cellStyle name="Normal 3 2 2 2 2 3 5 3 4 6" xfId="18939"/>
    <cellStyle name="Normal 3 2 2 2 2 3 5 3 5" xfId="18940"/>
    <cellStyle name="Normal 3 2 2 2 2 3 5 3 5 2" xfId="18941"/>
    <cellStyle name="Normal 3 2 2 2 2 3 5 3 5 2 2" xfId="18942"/>
    <cellStyle name="Normal 3 2 2 2 2 3 5 3 5 3" xfId="18943"/>
    <cellStyle name="Normal 3 2 2 2 2 3 5 3 5 3 2" xfId="18944"/>
    <cellStyle name="Normal 3 2 2 2 2 3 5 3 5 4" xfId="18945"/>
    <cellStyle name="Normal 3 2 2 2 2 3 5 3 5 5" xfId="18946"/>
    <cellStyle name="Normal 3 2 2 2 2 3 5 3 6" xfId="18947"/>
    <cellStyle name="Normal 3 2 2 2 2 3 5 3 6 2" xfId="18948"/>
    <cellStyle name="Normal 3 2 2 2 2 3 5 3 7" xfId="18949"/>
    <cellStyle name="Normal 3 2 2 2 2 3 5 3 7 2" xfId="18950"/>
    <cellStyle name="Normal 3 2 2 2 2 3 5 3 8" xfId="18951"/>
    <cellStyle name="Normal 3 2 2 2 2 3 5 3 8 2" xfId="18952"/>
    <cellStyle name="Normal 3 2 2 2 2 3 5 3 9" xfId="18953"/>
    <cellStyle name="Normal 3 2 2 2 2 3 5 4" xfId="18954"/>
    <cellStyle name="Normal 3 2 2 2 2 3 5 4 2" xfId="18955"/>
    <cellStyle name="Normal 3 2 2 2 2 3 5 4 2 2" xfId="18956"/>
    <cellStyle name="Normal 3 2 2 2 2 3 5 4 3" xfId="18957"/>
    <cellStyle name="Normal 3 2 2 2 2 3 5 4 3 2" xfId="18958"/>
    <cellStyle name="Normal 3 2 2 2 2 3 5 4 4" xfId="18959"/>
    <cellStyle name="Normal 3 2 2 2 2 3 5 4 4 2" xfId="18960"/>
    <cellStyle name="Normal 3 2 2 2 2 3 5 4 5" xfId="18961"/>
    <cellStyle name="Normal 3 2 2 2 2 3 5 4 6" xfId="18962"/>
    <cellStyle name="Normal 3 2 2 2 2 3 5 5" xfId="18963"/>
    <cellStyle name="Normal 3 2 2 2 2 3 5 5 2" xfId="18964"/>
    <cellStyle name="Normal 3 2 2 2 2 3 5 5 2 2" xfId="18965"/>
    <cellStyle name="Normal 3 2 2 2 2 3 5 5 3" xfId="18966"/>
    <cellStyle name="Normal 3 2 2 2 2 3 5 5 3 2" xfId="18967"/>
    <cellStyle name="Normal 3 2 2 2 2 3 5 5 4" xfId="18968"/>
    <cellStyle name="Normal 3 2 2 2 2 3 5 5 4 2" xfId="18969"/>
    <cellStyle name="Normal 3 2 2 2 2 3 5 5 5" xfId="18970"/>
    <cellStyle name="Normal 3 2 2 2 2 3 5 5 6" xfId="18971"/>
    <cellStyle name="Normal 3 2 2 2 2 3 5 6" xfId="18972"/>
    <cellStyle name="Normal 3 2 2 2 2 3 5 6 2" xfId="18973"/>
    <cellStyle name="Normal 3 2 2 2 2 3 5 6 2 2" xfId="18974"/>
    <cellStyle name="Normal 3 2 2 2 2 3 5 6 3" xfId="18975"/>
    <cellStyle name="Normal 3 2 2 2 2 3 5 6 3 2" xfId="18976"/>
    <cellStyle name="Normal 3 2 2 2 2 3 5 6 4" xfId="18977"/>
    <cellStyle name="Normal 3 2 2 2 2 3 5 6 4 2" xfId="18978"/>
    <cellStyle name="Normal 3 2 2 2 2 3 5 6 5" xfId="18979"/>
    <cellStyle name="Normal 3 2 2 2 2 3 5 6 6" xfId="18980"/>
    <cellStyle name="Normal 3 2 2 2 2 3 5 7" xfId="18981"/>
    <cellStyle name="Normal 3 2 2 2 2 3 5 7 2" xfId="18982"/>
    <cellStyle name="Normal 3 2 2 2 2 3 5 7 2 2" xfId="18983"/>
    <cellStyle name="Normal 3 2 2 2 2 3 5 7 3" xfId="18984"/>
    <cellStyle name="Normal 3 2 2 2 2 3 5 7 3 2" xfId="18985"/>
    <cellStyle name="Normal 3 2 2 2 2 3 5 7 4" xfId="18986"/>
    <cellStyle name="Normal 3 2 2 2 2 3 5 7 5" xfId="18987"/>
    <cellStyle name="Normal 3 2 2 2 2 3 5 8" xfId="18988"/>
    <cellStyle name="Normal 3 2 2 2 2 3 5 8 2" xfId="18989"/>
    <cellStyle name="Normal 3 2 2 2 2 3 5 9" xfId="18990"/>
    <cellStyle name="Normal 3 2 2 2 2 3 5 9 2" xfId="18991"/>
    <cellStyle name="Normal 3 2 2 2 2 3 6" xfId="18992"/>
    <cellStyle name="Normal 3 2 2 2 2 3 6 10" xfId="18993"/>
    <cellStyle name="Normal 3 2 2 2 2 3 6 11" xfId="18994"/>
    <cellStyle name="Normal 3 2 2 2 2 3 6 12" xfId="18995"/>
    <cellStyle name="Normal 3 2 2 2 2 3 6 2" xfId="18996"/>
    <cellStyle name="Normal 3 2 2 2 2 3 6 2 2" xfId="18997"/>
    <cellStyle name="Normal 3 2 2 2 2 3 6 2 2 2" xfId="18998"/>
    <cellStyle name="Normal 3 2 2 2 2 3 6 2 3" xfId="18999"/>
    <cellStyle name="Normal 3 2 2 2 2 3 6 2 3 2" xfId="19000"/>
    <cellStyle name="Normal 3 2 2 2 2 3 6 2 4" xfId="19001"/>
    <cellStyle name="Normal 3 2 2 2 2 3 6 2 4 2" xfId="19002"/>
    <cellStyle name="Normal 3 2 2 2 2 3 6 2 5" xfId="19003"/>
    <cellStyle name="Normal 3 2 2 2 2 3 6 2 6" xfId="19004"/>
    <cellStyle name="Normal 3 2 2 2 2 3 6 2 7" xfId="19005"/>
    <cellStyle name="Normal 3 2 2 2 2 3 6 3" xfId="19006"/>
    <cellStyle name="Normal 3 2 2 2 2 3 6 3 2" xfId="19007"/>
    <cellStyle name="Normal 3 2 2 2 2 3 6 3 2 2" xfId="19008"/>
    <cellStyle name="Normal 3 2 2 2 2 3 6 3 3" xfId="19009"/>
    <cellStyle name="Normal 3 2 2 2 2 3 6 3 3 2" xfId="19010"/>
    <cellStyle name="Normal 3 2 2 2 2 3 6 3 4" xfId="19011"/>
    <cellStyle name="Normal 3 2 2 2 2 3 6 3 4 2" xfId="19012"/>
    <cellStyle name="Normal 3 2 2 2 2 3 6 3 5" xfId="19013"/>
    <cellStyle name="Normal 3 2 2 2 2 3 6 3 6" xfId="19014"/>
    <cellStyle name="Normal 3 2 2 2 2 3 6 4" xfId="19015"/>
    <cellStyle name="Normal 3 2 2 2 2 3 6 4 2" xfId="19016"/>
    <cellStyle name="Normal 3 2 2 2 2 3 6 4 2 2" xfId="19017"/>
    <cellStyle name="Normal 3 2 2 2 2 3 6 4 3" xfId="19018"/>
    <cellStyle name="Normal 3 2 2 2 2 3 6 4 3 2" xfId="19019"/>
    <cellStyle name="Normal 3 2 2 2 2 3 6 4 4" xfId="19020"/>
    <cellStyle name="Normal 3 2 2 2 2 3 6 4 4 2" xfId="19021"/>
    <cellStyle name="Normal 3 2 2 2 2 3 6 4 5" xfId="19022"/>
    <cellStyle name="Normal 3 2 2 2 2 3 6 4 6" xfId="19023"/>
    <cellStyle name="Normal 3 2 2 2 2 3 6 5" xfId="19024"/>
    <cellStyle name="Normal 3 2 2 2 2 3 6 5 2" xfId="19025"/>
    <cellStyle name="Normal 3 2 2 2 2 3 6 5 2 2" xfId="19026"/>
    <cellStyle name="Normal 3 2 2 2 2 3 6 5 3" xfId="19027"/>
    <cellStyle name="Normal 3 2 2 2 2 3 6 5 3 2" xfId="19028"/>
    <cellStyle name="Normal 3 2 2 2 2 3 6 5 4" xfId="19029"/>
    <cellStyle name="Normal 3 2 2 2 2 3 6 5 4 2" xfId="19030"/>
    <cellStyle name="Normal 3 2 2 2 2 3 6 5 5" xfId="19031"/>
    <cellStyle name="Normal 3 2 2 2 2 3 6 5 6" xfId="19032"/>
    <cellStyle name="Normal 3 2 2 2 2 3 6 6" xfId="19033"/>
    <cellStyle name="Normal 3 2 2 2 2 3 6 6 2" xfId="19034"/>
    <cellStyle name="Normal 3 2 2 2 2 3 6 6 2 2" xfId="19035"/>
    <cellStyle name="Normal 3 2 2 2 2 3 6 6 3" xfId="19036"/>
    <cellStyle name="Normal 3 2 2 2 2 3 6 6 3 2" xfId="19037"/>
    <cellStyle name="Normal 3 2 2 2 2 3 6 6 4" xfId="19038"/>
    <cellStyle name="Normal 3 2 2 2 2 3 6 6 5" xfId="19039"/>
    <cellStyle name="Normal 3 2 2 2 2 3 6 7" xfId="19040"/>
    <cellStyle name="Normal 3 2 2 2 2 3 6 7 2" xfId="19041"/>
    <cellStyle name="Normal 3 2 2 2 2 3 6 8" xfId="19042"/>
    <cellStyle name="Normal 3 2 2 2 2 3 6 8 2" xfId="19043"/>
    <cellStyle name="Normal 3 2 2 2 2 3 6 9" xfId="19044"/>
    <cellStyle name="Normal 3 2 2 2 2 3 6 9 2" xfId="19045"/>
    <cellStyle name="Normal 3 2 2 2 2 3 7" xfId="19046"/>
    <cellStyle name="Normal 3 2 2 2 2 3 7 10" xfId="19047"/>
    <cellStyle name="Normal 3 2 2 2 2 3 7 11" xfId="19048"/>
    <cellStyle name="Normal 3 2 2 2 2 3 7 2" xfId="19049"/>
    <cellStyle name="Normal 3 2 2 2 2 3 7 2 2" xfId="19050"/>
    <cellStyle name="Normal 3 2 2 2 2 3 7 2 2 2" xfId="19051"/>
    <cellStyle name="Normal 3 2 2 2 2 3 7 2 3" xfId="19052"/>
    <cellStyle name="Normal 3 2 2 2 2 3 7 2 3 2" xfId="19053"/>
    <cellStyle name="Normal 3 2 2 2 2 3 7 2 4" xfId="19054"/>
    <cellStyle name="Normal 3 2 2 2 2 3 7 2 4 2" xfId="19055"/>
    <cellStyle name="Normal 3 2 2 2 2 3 7 2 5" xfId="19056"/>
    <cellStyle name="Normal 3 2 2 2 2 3 7 2 6" xfId="19057"/>
    <cellStyle name="Normal 3 2 2 2 2 3 7 3" xfId="19058"/>
    <cellStyle name="Normal 3 2 2 2 2 3 7 3 2" xfId="19059"/>
    <cellStyle name="Normal 3 2 2 2 2 3 7 3 2 2" xfId="19060"/>
    <cellStyle name="Normal 3 2 2 2 2 3 7 3 3" xfId="19061"/>
    <cellStyle name="Normal 3 2 2 2 2 3 7 3 3 2" xfId="19062"/>
    <cellStyle name="Normal 3 2 2 2 2 3 7 3 4" xfId="19063"/>
    <cellStyle name="Normal 3 2 2 2 2 3 7 3 4 2" xfId="19064"/>
    <cellStyle name="Normal 3 2 2 2 2 3 7 3 5" xfId="19065"/>
    <cellStyle name="Normal 3 2 2 2 2 3 7 3 6" xfId="19066"/>
    <cellStyle name="Normal 3 2 2 2 2 3 7 4" xfId="19067"/>
    <cellStyle name="Normal 3 2 2 2 2 3 7 4 2" xfId="19068"/>
    <cellStyle name="Normal 3 2 2 2 2 3 7 4 2 2" xfId="19069"/>
    <cellStyle name="Normal 3 2 2 2 2 3 7 4 3" xfId="19070"/>
    <cellStyle name="Normal 3 2 2 2 2 3 7 4 3 2" xfId="19071"/>
    <cellStyle name="Normal 3 2 2 2 2 3 7 4 4" xfId="19072"/>
    <cellStyle name="Normal 3 2 2 2 2 3 7 4 4 2" xfId="19073"/>
    <cellStyle name="Normal 3 2 2 2 2 3 7 4 5" xfId="19074"/>
    <cellStyle name="Normal 3 2 2 2 2 3 7 4 6" xfId="19075"/>
    <cellStyle name="Normal 3 2 2 2 2 3 7 5" xfId="19076"/>
    <cellStyle name="Normal 3 2 2 2 2 3 7 5 2" xfId="19077"/>
    <cellStyle name="Normal 3 2 2 2 2 3 7 5 2 2" xfId="19078"/>
    <cellStyle name="Normal 3 2 2 2 2 3 7 5 3" xfId="19079"/>
    <cellStyle name="Normal 3 2 2 2 2 3 7 5 3 2" xfId="19080"/>
    <cellStyle name="Normal 3 2 2 2 2 3 7 5 4" xfId="19081"/>
    <cellStyle name="Normal 3 2 2 2 2 3 7 5 5" xfId="19082"/>
    <cellStyle name="Normal 3 2 2 2 2 3 7 6" xfId="19083"/>
    <cellStyle name="Normal 3 2 2 2 2 3 7 6 2" xfId="19084"/>
    <cellStyle name="Normal 3 2 2 2 2 3 7 7" xfId="19085"/>
    <cellStyle name="Normal 3 2 2 2 2 3 7 7 2" xfId="19086"/>
    <cellStyle name="Normal 3 2 2 2 2 3 7 8" xfId="19087"/>
    <cellStyle name="Normal 3 2 2 2 2 3 7 8 2" xfId="19088"/>
    <cellStyle name="Normal 3 2 2 2 2 3 7 9" xfId="19089"/>
    <cellStyle name="Normal 3 2 2 2 2 3 8" xfId="19090"/>
    <cellStyle name="Normal 3 2 2 2 2 3 8 10" xfId="19091"/>
    <cellStyle name="Normal 3 2 2 2 2 3 8 2" xfId="19092"/>
    <cellStyle name="Normal 3 2 2 2 2 3 8 2 2" xfId="19093"/>
    <cellStyle name="Normal 3 2 2 2 2 3 8 2 2 2" xfId="19094"/>
    <cellStyle name="Normal 3 2 2 2 2 3 8 2 3" xfId="19095"/>
    <cellStyle name="Normal 3 2 2 2 2 3 8 2 3 2" xfId="19096"/>
    <cellStyle name="Normal 3 2 2 2 2 3 8 2 4" xfId="19097"/>
    <cellStyle name="Normal 3 2 2 2 2 3 8 2 4 2" xfId="19098"/>
    <cellStyle name="Normal 3 2 2 2 2 3 8 2 5" xfId="19099"/>
    <cellStyle name="Normal 3 2 2 2 2 3 8 2 6" xfId="19100"/>
    <cellStyle name="Normal 3 2 2 2 2 3 8 3" xfId="19101"/>
    <cellStyle name="Normal 3 2 2 2 2 3 8 3 2" xfId="19102"/>
    <cellStyle name="Normal 3 2 2 2 2 3 8 3 2 2" xfId="19103"/>
    <cellStyle name="Normal 3 2 2 2 2 3 8 3 3" xfId="19104"/>
    <cellStyle name="Normal 3 2 2 2 2 3 8 3 3 2" xfId="19105"/>
    <cellStyle name="Normal 3 2 2 2 2 3 8 3 4" xfId="19106"/>
    <cellStyle name="Normal 3 2 2 2 2 3 8 3 4 2" xfId="19107"/>
    <cellStyle name="Normal 3 2 2 2 2 3 8 3 5" xfId="19108"/>
    <cellStyle name="Normal 3 2 2 2 2 3 8 3 6" xfId="19109"/>
    <cellStyle name="Normal 3 2 2 2 2 3 8 4" xfId="19110"/>
    <cellStyle name="Normal 3 2 2 2 2 3 8 4 2" xfId="19111"/>
    <cellStyle name="Normal 3 2 2 2 2 3 8 4 2 2" xfId="19112"/>
    <cellStyle name="Normal 3 2 2 2 2 3 8 4 3" xfId="19113"/>
    <cellStyle name="Normal 3 2 2 2 2 3 8 4 3 2" xfId="19114"/>
    <cellStyle name="Normal 3 2 2 2 2 3 8 4 4" xfId="19115"/>
    <cellStyle name="Normal 3 2 2 2 2 3 8 4 4 2" xfId="19116"/>
    <cellStyle name="Normal 3 2 2 2 2 3 8 4 5" xfId="19117"/>
    <cellStyle name="Normal 3 2 2 2 2 3 8 4 6" xfId="19118"/>
    <cellStyle name="Normal 3 2 2 2 2 3 8 5" xfId="19119"/>
    <cellStyle name="Normal 3 2 2 2 2 3 8 5 2" xfId="19120"/>
    <cellStyle name="Normal 3 2 2 2 2 3 8 5 2 2" xfId="19121"/>
    <cellStyle name="Normal 3 2 2 2 2 3 8 5 3" xfId="19122"/>
    <cellStyle name="Normal 3 2 2 2 2 3 8 5 3 2" xfId="19123"/>
    <cellStyle name="Normal 3 2 2 2 2 3 8 5 4" xfId="19124"/>
    <cellStyle name="Normal 3 2 2 2 2 3 8 5 5" xfId="19125"/>
    <cellStyle name="Normal 3 2 2 2 2 3 8 6" xfId="19126"/>
    <cellStyle name="Normal 3 2 2 2 2 3 8 6 2" xfId="19127"/>
    <cellStyle name="Normal 3 2 2 2 2 3 8 7" xfId="19128"/>
    <cellStyle name="Normal 3 2 2 2 2 3 8 7 2" xfId="19129"/>
    <cellStyle name="Normal 3 2 2 2 2 3 8 8" xfId="19130"/>
    <cellStyle name="Normal 3 2 2 2 2 3 8 8 2" xfId="19131"/>
    <cellStyle name="Normal 3 2 2 2 2 3 8 9" xfId="19132"/>
    <cellStyle name="Normal 3 2 2 2 2 3 9" xfId="19133"/>
    <cellStyle name="Normal 3 2 2 2 2 3 9 2" xfId="19134"/>
    <cellStyle name="Normal 3 2 2 2 2 3 9 2 2" xfId="19135"/>
    <cellStyle name="Normal 3 2 2 2 2 3 9 3" xfId="19136"/>
    <cellStyle name="Normal 3 2 2 2 2 3 9 3 2" xfId="19137"/>
    <cellStyle name="Normal 3 2 2 2 2 3 9 4" xfId="19138"/>
    <cellStyle name="Normal 3 2 2 2 2 3 9 4 2" xfId="19139"/>
    <cellStyle name="Normal 3 2 2 2 2 3 9 5" xfId="19140"/>
    <cellStyle name="Normal 3 2 2 2 2 3 9 6" xfId="19141"/>
    <cellStyle name="Normal 3 2 2 2 2 4" xfId="19142"/>
    <cellStyle name="Normal 3 2 2 2 2 4 10" xfId="19143"/>
    <cellStyle name="Normal 3 2 2 2 2 4 10 2" xfId="19144"/>
    <cellStyle name="Normal 3 2 2 2 2 4 10 2 2" xfId="19145"/>
    <cellStyle name="Normal 3 2 2 2 2 4 10 3" xfId="19146"/>
    <cellStyle name="Normal 3 2 2 2 2 4 10 3 2" xfId="19147"/>
    <cellStyle name="Normal 3 2 2 2 2 4 10 4" xfId="19148"/>
    <cellStyle name="Normal 3 2 2 2 2 4 10 4 2" xfId="19149"/>
    <cellStyle name="Normal 3 2 2 2 2 4 10 5" xfId="19150"/>
    <cellStyle name="Normal 3 2 2 2 2 4 10 6" xfId="19151"/>
    <cellStyle name="Normal 3 2 2 2 2 4 11" xfId="19152"/>
    <cellStyle name="Normal 3 2 2 2 2 4 11 2" xfId="19153"/>
    <cellStyle name="Normal 3 2 2 2 2 4 11 2 2" xfId="19154"/>
    <cellStyle name="Normal 3 2 2 2 2 4 11 3" xfId="19155"/>
    <cellStyle name="Normal 3 2 2 2 2 4 11 3 2" xfId="19156"/>
    <cellStyle name="Normal 3 2 2 2 2 4 11 4" xfId="19157"/>
    <cellStyle name="Normal 3 2 2 2 2 4 11 5" xfId="19158"/>
    <cellStyle name="Normal 3 2 2 2 2 4 12" xfId="19159"/>
    <cellStyle name="Normal 3 2 2 2 2 4 12 2" xfId="19160"/>
    <cellStyle name="Normal 3 2 2 2 2 4 13" xfId="19161"/>
    <cellStyle name="Normal 3 2 2 2 2 4 13 2" xfId="19162"/>
    <cellStyle name="Normal 3 2 2 2 2 4 14" xfId="19163"/>
    <cellStyle name="Normal 3 2 2 2 2 4 14 2" xfId="19164"/>
    <cellStyle name="Normal 3 2 2 2 2 4 15" xfId="19165"/>
    <cellStyle name="Normal 3 2 2 2 2 4 16" xfId="19166"/>
    <cellStyle name="Normal 3 2 2 2 2 4 17" xfId="19167"/>
    <cellStyle name="Normal 3 2 2 2 2 4 2" xfId="19168"/>
    <cellStyle name="Normal 3 2 2 2 2 4 2 10" xfId="19169"/>
    <cellStyle name="Normal 3 2 2 2 2 4 2 10 2" xfId="19170"/>
    <cellStyle name="Normal 3 2 2 2 2 4 2 11" xfId="19171"/>
    <cellStyle name="Normal 3 2 2 2 2 4 2 11 2" xfId="19172"/>
    <cellStyle name="Normal 3 2 2 2 2 4 2 12" xfId="19173"/>
    <cellStyle name="Normal 3 2 2 2 2 4 2 13" xfId="19174"/>
    <cellStyle name="Normal 3 2 2 2 2 4 2 14" xfId="19175"/>
    <cellStyle name="Normal 3 2 2 2 2 4 2 2" xfId="19176"/>
    <cellStyle name="Normal 3 2 2 2 2 4 2 2 10" xfId="19177"/>
    <cellStyle name="Normal 3 2 2 2 2 4 2 2 11" xfId="19178"/>
    <cellStyle name="Normal 3 2 2 2 2 4 2 2 12" xfId="19179"/>
    <cellStyle name="Normal 3 2 2 2 2 4 2 2 2" xfId="19180"/>
    <cellStyle name="Normal 3 2 2 2 2 4 2 2 2 2" xfId="19181"/>
    <cellStyle name="Normal 3 2 2 2 2 4 2 2 2 2 2" xfId="19182"/>
    <cellStyle name="Normal 3 2 2 2 2 4 2 2 2 3" xfId="19183"/>
    <cellStyle name="Normal 3 2 2 2 2 4 2 2 2 3 2" xfId="19184"/>
    <cellStyle name="Normal 3 2 2 2 2 4 2 2 2 4" xfId="19185"/>
    <cellStyle name="Normal 3 2 2 2 2 4 2 2 2 4 2" xfId="19186"/>
    <cellStyle name="Normal 3 2 2 2 2 4 2 2 2 5" xfId="19187"/>
    <cellStyle name="Normal 3 2 2 2 2 4 2 2 2 6" xfId="19188"/>
    <cellStyle name="Normal 3 2 2 2 2 4 2 2 2 7" xfId="19189"/>
    <cellStyle name="Normal 3 2 2 2 2 4 2 2 3" xfId="19190"/>
    <cellStyle name="Normal 3 2 2 2 2 4 2 2 3 2" xfId="19191"/>
    <cellStyle name="Normal 3 2 2 2 2 4 2 2 3 2 2" xfId="19192"/>
    <cellStyle name="Normal 3 2 2 2 2 4 2 2 3 3" xfId="19193"/>
    <cellStyle name="Normal 3 2 2 2 2 4 2 2 3 3 2" xfId="19194"/>
    <cellStyle name="Normal 3 2 2 2 2 4 2 2 3 4" xfId="19195"/>
    <cellStyle name="Normal 3 2 2 2 2 4 2 2 3 4 2" xfId="19196"/>
    <cellStyle name="Normal 3 2 2 2 2 4 2 2 3 5" xfId="19197"/>
    <cellStyle name="Normal 3 2 2 2 2 4 2 2 3 6" xfId="19198"/>
    <cellStyle name="Normal 3 2 2 2 2 4 2 2 3 7" xfId="19199"/>
    <cellStyle name="Normal 3 2 2 2 2 4 2 2 4" xfId="19200"/>
    <cellStyle name="Normal 3 2 2 2 2 4 2 2 4 2" xfId="19201"/>
    <cellStyle name="Normal 3 2 2 2 2 4 2 2 4 2 2" xfId="19202"/>
    <cellStyle name="Normal 3 2 2 2 2 4 2 2 4 3" xfId="19203"/>
    <cellStyle name="Normal 3 2 2 2 2 4 2 2 4 3 2" xfId="19204"/>
    <cellStyle name="Normal 3 2 2 2 2 4 2 2 4 4" xfId="19205"/>
    <cellStyle name="Normal 3 2 2 2 2 4 2 2 4 4 2" xfId="19206"/>
    <cellStyle name="Normal 3 2 2 2 2 4 2 2 4 5" xfId="19207"/>
    <cellStyle name="Normal 3 2 2 2 2 4 2 2 4 6" xfId="19208"/>
    <cellStyle name="Normal 3 2 2 2 2 4 2 2 5" xfId="19209"/>
    <cellStyle name="Normal 3 2 2 2 2 4 2 2 5 2" xfId="19210"/>
    <cellStyle name="Normal 3 2 2 2 2 4 2 2 5 2 2" xfId="19211"/>
    <cellStyle name="Normal 3 2 2 2 2 4 2 2 5 3" xfId="19212"/>
    <cellStyle name="Normal 3 2 2 2 2 4 2 2 5 3 2" xfId="19213"/>
    <cellStyle name="Normal 3 2 2 2 2 4 2 2 5 4" xfId="19214"/>
    <cellStyle name="Normal 3 2 2 2 2 4 2 2 5 4 2" xfId="19215"/>
    <cellStyle name="Normal 3 2 2 2 2 4 2 2 5 5" xfId="19216"/>
    <cellStyle name="Normal 3 2 2 2 2 4 2 2 5 6" xfId="19217"/>
    <cellStyle name="Normal 3 2 2 2 2 4 2 2 6" xfId="19218"/>
    <cellStyle name="Normal 3 2 2 2 2 4 2 2 6 2" xfId="19219"/>
    <cellStyle name="Normal 3 2 2 2 2 4 2 2 6 2 2" xfId="19220"/>
    <cellStyle name="Normal 3 2 2 2 2 4 2 2 6 3" xfId="19221"/>
    <cellStyle name="Normal 3 2 2 2 2 4 2 2 6 3 2" xfId="19222"/>
    <cellStyle name="Normal 3 2 2 2 2 4 2 2 6 4" xfId="19223"/>
    <cellStyle name="Normal 3 2 2 2 2 4 2 2 6 5" xfId="19224"/>
    <cellStyle name="Normal 3 2 2 2 2 4 2 2 7" xfId="19225"/>
    <cellStyle name="Normal 3 2 2 2 2 4 2 2 7 2" xfId="19226"/>
    <cellStyle name="Normal 3 2 2 2 2 4 2 2 8" xfId="19227"/>
    <cellStyle name="Normal 3 2 2 2 2 4 2 2 8 2" xfId="19228"/>
    <cellStyle name="Normal 3 2 2 2 2 4 2 2 9" xfId="19229"/>
    <cellStyle name="Normal 3 2 2 2 2 4 2 2 9 2" xfId="19230"/>
    <cellStyle name="Normal 3 2 2 2 2 4 2 3" xfId="19231"/>
    <cellStyle name="Normal 3 2 2 2 2 4 2 3 10" xfId="19232"/>
    <cellStyle name="Normal 3 2 2 2 2 4 2 3 11" xfId="19233"/>
    <cellStyle name="Normal 3 2 2 2 2 4 2 3 2" xfId="19234"/>
    <cellStyle name="Normal 3 2 2 2 2 4 2 3 2 2" xfId="19235"/>
    <cellStyle name="Normal 3 2 2 2 2 4 2 3 2 2 2" xfId="19236"/>
    <cellStyle name="Normal 3 2 2 2 2 4 2 3 2 3" xfId="19237"/>
    <cellStyle name="Normal 3 2 2 2 2 4 2 3 2 3 2" xfId="19238"/>
    <cellStyle name="Normal 3 2 2 2 2 4 2 3 2 4" xfId="19239"/>
    <cellStyle name="Normal 3 2 2 2 2 4 2 3 2 4 2" xfId="19240"/>
    <cellStyle name="Normal 3 2 2 2 2 4 2 3 2 5" xfId="19241"/>
    <cellStyle name="Normal 3 2 2 2 2 4 2 3 2 6" xfId="19242"/>
    <cellStyle name="Normal 3 2 2 2 2 4 2 3 2 7" xfId="19243"/>
    <cellStyle name="Normal 3 2 2 2 2 4 2 3 3" xfId="19244"/>
    <cellStyle name="Normal 3 2 2 2 2 4 2 3 3 2" xfId="19245"/>
    <cellStyle name="Normal 3 2 2 2 2 4 2 3 3 2 2" xfId="19246"/>
    <cellStyle name="Normal 3 2 2 2 2 4 2 3 3 3" xfId="19247"/>
    <cellStyle name="Normal 3 2 2 2 2 4 2 3 3 3 2" xfId="19248"/>
    <cellStyle name="Normal 3 2 2 2 2 4 2 3 3 4" xfId="19249"/>
    <cellStyle name="Normal 3 2 2 2 2 4 2 3 3 4 2" xfId="19250"/>
    <cellStyle name="Normal 3 2 2 2 2 4 2 3 3 5" xfId="19251"/>
    <cellStyle name="Normal 3 2 2 2 2 4 2 3 3 6" xfId="19252"/>
    <cellStyle name="Normal 3 2 2 2 2 4 2 3 4" xfId="19253"/>
    <cellStyle name="Normal 3 2 2 2 2 4 2 3 4 2" xfId="19254"/>
    <cellStyle name="Normal 3 2 2 2 2 4 2 3 4 2 2" xfId="19255"/>
    <cellStyle name="Normal 3 2 2 2 2 4 2 3 4 3" xfId="19256"/>
    <cellStyle name="Normal 3 2 2 2 2 4 2 3 4 3 2" xfId="19257"/>
    <cellStyle name="Normal 3 2 2 2 2 4 2 3 4 4" xfId="19258"/>
    <cellStyle name="Normal 3 2 2 2 2 4 2 3 4 4 2" xfId="19259"/>
    <cellStyle name="Normal 3 2 2 2 2 4 2 3 4 5" xfId="19260"/>
    <cellStyle name="Normal 3 2 2 2 2 4 2 3 4 6" xfId="19261"/>
    <cellStyle name="Normal 3 2 2 2 2 4 2 3 5" xfId="19262"/>
    <cellStyle name="Normal 3 2 2 2 2 4 2 3 5 2" xfId="19263"/>
    <cellStyle name="Normal 3 2 2 2 2 4 2 3 5 2 2" xfId="19264"/>
    <cellStyle name="Normal 3 2 2 2 2 4 2 3 5 3" xfId="19265"/>
    <cellStyle name="Normal 3 2 2 2 2 4 2 3 5 3 2" xfId="19266"/>
    <cellStyle name="Normal 3 2 2 2 2 4 2 3 5 4" xfId="19267"/>
    <cellStyle name="Normal 3 2 2 2 2 4 2 3 5 5" xfId="19268"/>
    <cellStyle name="Normal 3 2 2 2 2 4 2 3 6" xfId="19269"/>
    <cellStyle name="Normal 3 2 2 2 2 4 2 3 6 2" xfId="19270"/>
    <cellStyle name="Normal 3 2 2 2 2 4 2 3 7" xfId="19271"/>
    <cellStyle name="Normal 3 2 2 2 2 4 2 3 7 2" xfId="19272"/>
    <cellStyle name="Normal 3 2 2 2 2 4 2 3 8" xfId="19273"/>
    <cellStyle name="Normal 3 2 2 2 2 4 2 3 8 2" xfId="19274"/>
    <cellStyle name="Normal 3 2 2 2 2 4 2 3 9" xfId="19275"/>
    <cellStyle name="Normal 3 2 2 2 2 4 2 4" xfId="19276"/>
    <cellStyle name="Normal 3 2 2 2 2 4 2 4 10" xfId="19277"/>
    <cellStyle name="Normal 3 2 2 2 2 4 2 4 11" xfId="19278"/>
    <cellStyle name="Normal 3 2 2 2 2 4 2 4 2" xfId="19279"/>
    <cellStyle name="Normal 3 2 2 2 2 4 2 4 2 2" xfId="19280"/>
    <cellStyle name="Normal 3 2 2 2 2 4 2 4 2 2 2" xfId="19281"/>
    <cellStyle name="Normal 3 2 2 2 2 4 2 4 2 3" xfId="19282"/>
    <cellStyle name="Normal 3 2 2 2 2 4 2 4 2 3 2" xfId="19283"/>
    <cellStyle name="Normal 3 2 2 2 2 4 2 4 2 4" xfId="19284"/>
    <cellStyle name="Normal 3 2 2 2 2 4 2 4 2 4 2" xfId="19285"/>
    <cellStyle name="Normal 3 2 2 2 2 4 2 4 2 5" xfId="19286"/>
    <cellStyle name="Normal 3 2 2 2 2 4 2 4 2 6" xfId="19287"/>
    <cellStyle name="Normal 3 2 2 2 2 4 2 4 2 7" xfId="19288"/>
    <cellStyle name="Normal 3 2 2 2 2 4 2 4 3" xfId="19289"/>
    <cellStyle name="Normal 3 2 2 2 2 4 2 4 3 2" xfId="19290"/>
    <cellStyle name="Normal 3 2 2 2 2 4 2 4 3 2 2" xfId="19291"/>
    <cellStyle name="Normal 3 2 2 2 2 4 2 4 3 3" xfId="19292"/>
    <cellStyle name="Normal 3 2 2 2 2 4 2 4 3 3 2" xfId="19293"/>
    <cellStyle name="Normal 3 2 2 2 2 4 2 4 3 4" xfId="19294"/>
    <cellStyle name="Normal 3 2 2 2 2 4 2 4 3 4 2" xfId="19295"/>
    <cellStyle name="Normal 3 2 2 2 2 4 2 4 3 5" xfId="19296"/>
    <cellStyle name="Normal 3 2 2 2 2 4 2 4 3 6" xfId="19297"/>
    <cellStyle name="Normal 3 2 2 2 2 4 2 4 4" xfId="19298"/>
    <cellStyle name="Normal 3 2 2 2 2 4 2 4 4 2" xfId="19299"/>
    <cellStyle name="Normal 3 2 2 2 2 4 2 4 4 2 2" xfId="19300"/>
    <cellStyle name="Normal 3 2 2 2 2 4 2 4 4 3" xfId="19301"/>
    <cellStyle name="Normal 3 2 2 2 2 4 2 4 4 3 2" xfId="19302"/>
    <cellStyle name="Normal 3 2 2 2 2 4 2 4 4 4" xfId="19303"/>
    <cellStyle name="Normal 3 2 2 2 2 4 2 4 4 4 2" xfId="19304"/>
    <cellStyle name="Normal 3 2 2 2 2 4 2 4 4 5" xfId="19305"/>
    <cellStyle name="Normal 3 2 2 2 2 4 2 4 4 6" xfId="19306"/>
    <cellStyle name="Normal 3 2 2 2 2 4 2 4 5" xfId="19307"/>
    <cellStyle name="Normal 3 2 2 2 2 4 2 4 5 2" xfId="19308"/>
    <cellStyle name="Normal 3 2 2 2 2 4 2 4 5 2 2" xfId="19309"/>
    <cellStyle name="Normal 3 2 2 2 2 4 2 4 5 3" xfId="19310"/>
    <cellStyle name="Normal 3 2 2 2 2 4 2 4 5 3 2" xfId="19311"/>
    <cellStyle name="Normal 3 2 2 2 2 4 2 4 5 4" xfId="19312"/>
    <cellStyle name="Normal 3 2 2 2 2 4 2 4 5 5" xfId="19313"/>
    <cellStyle name="Normal 3 2 2 2 2 4 2 4 6" xfId="19314"/>
    <cellStyle name="Normal 3 2 2 2 2 4 2 4 6 2" xfId="19315"/>
    <cellStyle name="Normal 3 2 2 2 2 4 2 4 7" xfId="19316"/>
    <cellStyle name="Normal 3 2 2 2 2 4 2 4 7 2" xfId="19317"/>
    <cellStyle name="Normal 3 2 2 2 2 4 2 4 8" xfId="19318"/>
    <cellStyle name="Normal 3 2 2 2 2 4 2 4 8 2" xfId="19319"/>
    <cellStyle name="Normal 3 2 2 2 2 4 2 4 9" xfId="19320"/>
    <cellStyle name="Normal 3 2 2 2 2 4 2 5" xfId="19321"/>
    <cellStyle name="Normal 3 2 2 2 2 4 2 5 2" xfId="19322"/>
    <cellStyle name="Normal 3 2 2 2 2 4 2 5 2 2" xfId="19323"/>
    <cellStyle name="Normal 3 2 2 2 2 4 2 5 3" xfId="19324"/>
    <cellStyle name="Normal 3 2 2 2 2 4 2 5 3 2" xfId="19325"/>
    <cellStyle name="Normal 3 2 2 2 2 4 2 5 4" xfId="19326"/>
    <cellStyle name="Normal 3 2 2 2 2 4 2 5 4 2" xfId="19327"/>
    <cellStyle name="Normal 3 2 2 2 2 4 2 5 5" xfId="19328"/>
    <cellStyle name="Normal 3 2 2 2 2 4 2 5 6" xfId="19329"/>
    <cellStyle name="Normal 3 2 2 2 2 4 2 5 7" xfId="19330"/>
    <cellStyle name="Normal 3 2 2 2 2 4 2 6" xfId="19331"/>
    <cellStyle name="Normal 3 2 2 2 2 4 2 6 2" xfId="19332"/>
    <cellStyle name="Normal 3 2 2 2 2 4 2 6 2 2" xfId="19333"/>
    <cellStyle name="Normal 3 2 2 2 2 4 2 6 3" xfId="19334"/>
    <cellStyle name="Normal 3 2 2 2 2 4 2 6 3 2" xfId="19335"/>
    <cellStyle name="Normal 3 2 2 2 2 4 2 6 4" xfId="19336"/>
    <cellStyle name="Normal 3 2 2 2 2 4 2 6 4 2" xfId="19337"/>
    <cellStyle name="Normal 3 2 2 2 2 4 2 6 5" xfId="19338"/>
    <cellStyle name="Normal 3 2 2 2 2 4 2 6 6" xfId="19339"/>
    <cellStyle name="Normal 3 2 2 2 2 4 2 7" xfId="19340"/>
    <cellStyle name="Normal 3 2 2 2 2 4 2 7 2" xfId="19341"/>
    <cellStyle name="Normal 3 2 2 2 2 4 2 7 2 2" xfId="19342"/>
    <cellStyle name="Normal 3 2 2 2 2 4 2 7 3" xfId="19343"/>
    <cellStyle name="Normal 3 2 2 2 2 4 2 7 3 2" xfId="19344"/>
    <cellStyle name="Normal 3 2 2 2 2 4 2 7 4" xfId="19345"/>
    <cellStyle name="Normal 3 2 2 2 2 4 2 7 4 2" xfId="19346"/>
    <cellStyle name="Normal 3 2 2 2 2 4 2 7 5" xfId="19347"/>
    <cellStyle name="Normal 3 2 2 2 2 4 2 7 6" xfId="19348"/>
    <cellStyle name="Normal 3 2 2 2 2 4 2 8" xfId="19349"/>
    <cellStyle name="Normal 3 2 2 2 2 4 2 8 2" xfId="19350"/>
    <cellStyle name="Normal 3 2 2 2 2 4 2 8 2 2" xfId="19351"/>
    <cellStyle name="Normal 3 2 2 2 2 4 2 8 3" xfId="19352"/>
    <cellStyle name="Normal 3 2 2 2 2 4 2 8 3 2" xfId="19353"/>
    <cellStyle name="Normal 3 2 2 2 2 4 2 8 4" xfId="19354"/>
    <cellStyle name="Normal 3 2 2 2 2 4 2 8 5" xfId="19355"/>
    <cellStyle name="Normal 3 2 2 2 2 4 2 9" xfId="19356"/>
    <cellStyle name="Normal 3 2 2 2 2 4 2 9 2" xfId="19357"/>
    <cellStyle name="Normal 3 2 2 2 2 4 3" xfId="19358"/>
    <cellStyle name="Normal 3 2 2 2 2 4 3 10" xfId="19359"/>
    <cellStyle name="Normal 3 2 2 2 2 4 3 10 2" xfId="19360"/>
    <cellStyle name="Normal 3 2 2 2 2 4 3 11" xfId="19361"/>
    <cellStyle name="Normal 3 2 2 2 2 4 3 11 2" xfId="19362"/>
    <cellStyle name="Normal 3 2 2 2 2 4 3 12" xfId="19363"/>
    <cellStyle name="Normal 3 2 2 2 2 4 3 13" xfId="19364"/>
    <cellStyle name="Normal 3 2 2 2 2 4 3 14" xfId="19365"/>
    <cellStyle name="Normal 3 2 2 2 2 4 3 2" xfId="19366"/>
    <cellStyle name="Normal 3 2 2 2 2 4 3 2 10" xfId="19367"/>
    <cellStyle name="Normal 3 2 2 2 2 4 3 2 11" xfId="19368"/>
    <cellStyle name="Normal 3 2 2 2 2 4 3 2 12" xfId="19369"/>
    <cellStyle name="Normal 3 2 2 2 2 4 3 2 2" xfId="19370"/>
    <cellStyle name="Normal 3 2 2 2 2 4 3 2 2 2" xfId="19371"/>
    <cellStyle name="Normal 3 2 2 2 2 4 3 2 2 2 2" xfId="19372"/>
    <cellStyle name="Normal 3 2 2 2 2 4 3 2 2 3" xfId="19373"/>
    <cellStyle name="Normal 3 2 2 2 2 4 3 2 2 3 2" xfId="19374"/>
    <cellStyle name="Normal 3 2 2 2 2 4 3 2 2 4" xfId="19375"/>
    <cellStyle name="Normal 3 2 2 2 2 4 3 2 2 4 2" xfId="19376"/>
    <cellStyle name="Normal 3 2 2 2 2 4 3 2 2 5" xfId="19377"/>
    <cellStyle name="Normal 3 2 2 2 2 4 3 2 2 6" xfId="19378"/>
    <cellStyle name="Normal 3 2 2 2 2 4 3 2 2 7" xfId="19379"/>
    <cellStyle name="Normal 3 2 2 2 2 4 3 2 3" xfId="19380"/>
    <cellStyle name="Normal 3 2 2 2 2 4 3 2 3 2" xfId="19381"/>
    <cellStyle name="Normal 3 2 2 2 2 4 3 2 3 2 2" xfId="19382"/>
    <cellStyle name="Normal 3 2 2 2 2 4 3 2 3 3" xfId="19383"/>
    <cellStyle name="Normal 3 2 2 2 2 4 3 2 3 3 2" xfId="19384"/>
    <cellStyle name="Normal 3 2 2 2 2 4 3 2 3 4" xfId="19385"/>
    <cellStyle name="Normal 3 2 2 2 2 4 3 2 3 4 2" xfId="19386"/>
    <cellStyle name="Normal 3 2 2 2 2 4 3 2 3 5" xfId="19387"/>
    <cellStyle name="Normal 3 2 2 2 2 4 3 2 3 6" xfId="19388"/>
    <cellStyle name="Normal 3 2 2 2 2 4 3 2 4" xfId="19389"/>
    <cellStyle name="Normal 3 2 2 2 2 4 3 2 4 2" xfId="19390"/>
    <cellStyle name="Normal 3 2 2 2 2 4 3 2 4 2 2" xfId="19391"/>
    <cellStyle name="Normal 3 2 2 2 2 4 3 2 4 3" xfId="19392"/>
    <cellStyle name="Normal 3 2 2 2 2 4 3 2 4 3 2" xfId="19393"/>
    <cellStyle name="Normal 3 2 2 2 2 4 3 2 4 4" xfId="19394"/>
    <cellStyle name="Normal 3 2 2 2 2 4 3 2 4 4 2" xfId="19395"/>
    <cellStyle name="Normal 3 2 2 2 2 4 3 2 4 5" xfId="19396"/>
    <cellStyle name="Normal 3 2 2 2 2 4 3 2 4 6" xfId="19397"/>
    <cellStyle name="Normal 3 2 2 2 2 4 3 2 5" xfId="19398"/>
    <cellStyle name="Normal 3 2 2 2 2 4 3 2 5 2" xfId="19399"/>
    <cellStyle name="Normal 3 2 2 2 2 4 3 2 5 2 2" xfId="19400"/>
    <cellStyle name="Normal 3 2 2 2 2 4 3 2 5 3" xfId="19401"/>
    <cellStyle name="Normal 3 2 2 2 2 4 3 2 5 3 2" xfId="19402"/>
    <cellStyle name="Normal 3 2 2 2 2 4 3 2 5 4" xfId="19403"/>
    <cellStyle name="Normal 3 2 2 2 2 4 3 2 5 4 2" xfId="19404"/>
    <cellStyle name="Normal 3 2 2 2 2 4 3 2 5 5" xfId="19405"/>
    <cellStyle name="Normal 3 2 2 2 2 4 3 2 5 6" xfId="19406"/>
    <cellStyle name="Normal 3 2 2 2 2 4 3 2 6" xfId="19407"/>
    <cellStyle name="Normal 3 2 2 2 2 4 3 2 6 2" xfId="19408"/>
    <cellStyle name="Normal 3 2 2 2 2 4 3 2 6 2 2" xfId="19409"/>
    <cellStyle name="Normal 3 2 2 2 2 4 3 2 6 3" xfId="19410"/>
    <cellStyle name="Normal 3 2 2 2 2 4 3 2 6 3 2" xfId="19411"/>
    <cellStyle name="Normal 3 2 2 2 2 4 3 2 6 4" xfId="19412"/>
    <cellStyle name="Normal 3 2 2 2 2 4 3 2 6 5" xfId="19413"/>
    <cellStyle name="Normal 3 2 2 2 2 4 3 2 7" xfId="19414"/>
    <cellStyle name="Normal 3 2 2 2 2 4 3 2 7 2" xfId="19415"/>
    <cellStyle name="Normal 3 2 2 2 2 4 3 2 8" xfId="19416"/>
    <cellStyle name="Normal 3 2 2 2 2 4 3 2 8 2" xfId="19417"/>
    <cellStyle name="Normal 3 2 2 2 2 4 3 2 9" xfId="19418"/>
    <cellStyle name="Normal 3 2 2 2 2 4 3 2 9 2" xfId="19419"/>
    <cellStyle name="Normal 3 2 2 2 2 4 3 3" xfId="19420"/>
    <cellStyle name="Normal 3 2 2 2 2 4 3 3 10" xfId="19421"/>
    <cellStyle name="Normal 3 2 2 2 2 4 3 3 11" xfId="19422"/>
    <cellStyle name="Normal 3 2 2 2 2 4 3 3 2" xfId="19423"/>
    <cellStyle name="Normal 3 2 2 2 2 4 3 3 2 2" xfId="19424"/>
    <cellStyle name="Normal 3 2 2 2 2 4 3 3 2 2 2" xfId="19425"/>
    <cellStyle name="Normal 3 2 2 2 2 4 3 3 2 3" xfId="19426"/>
    <cellStyle name="Normal 3 2 2 2 2 4 3 3 2 3 2" xfId="19427"/>
    <cellStyle name="Normal 3 2 2 2 2 4 3 3 2 4" xfId="19428"/>
    <cellStyle name="Normal 3 2 2 2 2 4 3 3 2 4 2" xfId="19429"/>
    <cellStyle name="Normal 3 2 2 2 2 4 3 3 2 5" xfId="19430"/>
    <cellStyle name="Normal 3 2 2 2 2 4 3 3 2 6" xfId="19431"/>
    <cellStyle name="Normal 3 2 2 2 2 4 3 3 2 7" xfId="19432"/>
    <cellStyle name="Normal 3 2 2 2 2 4 3 3 3" xfId="19433"/>
    <cellStyle name="Normal 3 2 2 2 2 4 3 3 3 2" xfId="19434"/>
    <cellStyle name="Normal 3 2 2 2 2 4 3 3 3 2 2" xfId="19435"/>
    <cellStyle name="Normal 3 2 2 2 2 4 3 3 3 3" xfId="19436"/>
    <cellStyle name="Normal 3 2 2 2 2 4 3 3 3 3 2" xfId="19437"/>
    <cellStyle name="Normal 3 2 2 2 2 4 3 3 3 4" xfId="19438"/>
    <cellStyle name="Normal 3 2 2 2 2 4 3 3 3 4 2" xfId="19439"/>
    <cellStyle name="Normal 3 2 2 2 2 4 3 3 3 5" xfId="19440"/>
    <cellStyle name="Normal 3 2 2 2 2 4 3 3 3 6" xfId="19441"/>
    <cellStyle name="Normal 3 2 2 2 2 4 3 3 4" xfId="19442"/>
    <cellStyle name="Normal 3 2 2 2 2 4 3 3 4 2" xfId="19443"/>
    <cellStyle name="Normal 3 2 2 2 2 4 3 3 4 2 2" xfId="19444"/>
    <cellStyle name="Normal 3 2 2 2 2 4 3 3 4 3" xfId="19445"/>
    <cellStyle name="Normal 3 2 2 2 2 4 3 3 4 3 2" xfId="19446"/>
    <cellStyle name="Normal 3 2 2 2 2 4 3 3 4 4" xfId="19447"/>
    <cellStyle name="Normal 3 2 2 2 2 4 3 3 4 4 2" xfId="19448"/>
    <cellStyle name="Normal 3 2 2 2 2 4 3 3 4 5" xfId="19449"/>
    <cellStyle name="Normal 3 2 2 2 2 4 3 3 4 6" xfId="19450"/>
    <cellStyle name="Normal 3 2 2 2 2 4 3 3 5" xfId="19451"/>
    <cellStyle name="Normal 3 2 2 2 2 4 3 3 5 2" xfId="19452"/>
    <cellStyle name="Normal 3 2 2 2 2 4 3 3 5 2 2" xfId="19453"/>
    <cellStyle name="Normal 3 2 2 2 2 4 3 3 5 3" xfId="19454"/>
    <cellStyle name="Normal 3 2 2 2 2 4 3 3 5 3 2" xfId="19455"/>
    <cellStyle name="Normal 3 2 2 2 2 4 3 3 5 4" xfId="19456"/>
    <cellStyle name="Normal 3 2 2 2 2 4 3 3 5 5" xfId="19457"/>
    <cellStyle name="Normal 3 2 2 2 2 4 3 3 6" xfId="19458"/>
    <cellStyle name="Normal 3 2 2 2 2 4 3 3 6 2" xfId="19459"/>
    <cellStyle name="Normal 3 2 2 2 2 4 3 3 7" xfId="19460"/>
    <cellStyle name="Normal 3 2 2 2 2 4 3 3 7 2" xfId="19461"/>
    <cellStyle name="Normal 3 2 2 2 2 4 3 3 8" xfId="19462"/>
    <cellStyle name="Normal 3 2 2 2 2 4 3 3 8 2" xfId="19463"/>
    <cellStyle name="Normal 3 2 2 2 2 4 3 3 9" xfId="19464"/>
    <cellStyle name="Normal 3 2 2 2 2 4 3 4" xfId="19465"/>
    <cellStyle name="Normal 3 2 2 2 2 4 3 4 10" xfId="19466"/>
    <cellStyle name="Normal 3 2 2 2 2 4 3 4 11" xfId="19467"/>
    <cellStyle name="Normal 3 2 2 2 2 4 3 4 2" xfId="19468"/>
    <cellStyle name="Normal 3 2 2 2 2 4 3 4 2 2" xfId="19469"/>
    <cellStyle name="Normal 3 2 2 2 2 4 3 4 2 2 2" xfId="19470"/>
    <cellStyle name="Normal 3 2 2 2 2 4 3 4 2 3" xfId="19471"/>
    <cellStyle name="Normal 3 2 2 2 2 4 3 4 2 3 2" xfId="19472"/>
    <cellStyle name="Normal 3 2 2 2 2 4 3 4 2 4" xfId="19473"/>
    <cellStyle name="Normal 3 2 2 2 2 4 3 4 2 4 2" xfId="19474"/>
    <cellStyle name="Normal 3 2 2 2 2 4 3 4 2 5" xfId="19475"/>
    <cellStyle name="Normal 3 2 2 2 2 4 3 4 2 6" xfId="19476"/>
    <cellStyle name="Normal 3 2 2 2 2 4 3 4 3" xfId="19477"/>
    <cellStyle name="Normal 3 2 2 2 2 4 3 4 3 2" xfId="19478"/>
    <cellStyle name="Normal 3 2 2 2 2 4 3 4 3 2 2" xfId="19479"/>
    <cellStyle name="Normal 3 2 2 2 2 4 3 4 3 3" xfId="19480"/>
    <cellStyle name="Normal 3 2 2 2 2 4 3 4 3 3 2" xfId="19481"/>
    <cellStyle name="Normal 3 2 2 2 2 4 3 4 3 4" xfId="19482"/>
    <cellStyle name="Normal 3 2 2 2 2 4 3 4 3 4 2" xfId="19483"/>
    <cellStyle name="Normal 3 2 2 2 2 4 3 4 3 5" xfId="19484"/>
    <cellStyle name="Normal 3 2 2 2 2 4 3 4 3 6" xfId="19485"/>
    <cellStyle name="Normal 3 2 2 2 2 4 3 4 4" xfId="19486"/>
    <cellStyle name="Normal 3 2 2 2 2 4 3 4 4 2" xfId="19487"/>
    <cellStyle name="Normal 3 2 2 2 2 4 3 4 4 2 2" xfId="19488"/>
    <cellStyle name="Normal 3 2 2 2 2 4 3 4 4 3" xfId="19489"/>
    <cellStyle name="Normal 3 2 2 2 2 4 3 4 4 3 2" xfId="19490"/>
    <cellStyle name="Normal 3 2 2 2 2 4 3 4 4 4" xfId="19491"/>
    <cellStyle name="Normal 3 2 2 2 2 4 3 4 4 4 2" xfId="19492"/>
    <cellStyle name="Normal 3 2 2 2 2 4 3 4 4 5" xfId="19493"/>
    <cellStyle name="Normal 3 2 2 2 2 4 3 4 4 6" xfId="19494"/>
    <cellStyle name="Normal 3 2 2 2 2 4 3 4 5" xfId="19495"/>
    <cellStyle name="Normal 3 2 2 2 2 4 3 4 5 2" xfId="19496"/>
    <cellStyle name="Normal 3 2 2 2 2 4 3 4 5 2 2" xfId="19497"/>
    <cellStyle name="Normal 3 2 2 2 2 4 3 4 5 3" xfId="19498"/>
    <cellStyle name="Normal 3 2 2 2 2 4 3 4 5 3 2" xfId="19499"/>
    <cellStyle name="Normal 3 2 2 2 2 4 3 4 5 4" xfId="19500"/>
    <cellStyle name="Normal 3 2 2 2 2 4 3 4 5 5" xfId="19501"/>
    <cellStyle name="Normal 3 2 2 2 2 4 3 4 6" xfId="19502"/>
    <cellStyle name="Normal 3 2 2 2 2 4 3 4 6 2" xfId="19503"/>
    <cellStyle name="Normal 3 2 2 2 2 4 3 4 7" xfId="19504"/>
    <cellStyle name="Normal 3 2 2 2 2 4 3 4 7 2" xfId="19505"/>
    <cellStyle name="Normal 3 2 2 2 2 4 3 4 8" xfId="19506"/>
    <cellStyle name="Normal 3 2 2 2 2 4 3 4 8 2" xfId="19507"/>
    <cellStyle name="Normal 3 2 2 2 2 4 3 4 9" xfId="19508"/>
    <cellStyle name="Normal 3 2 2 2 2 4 3 5" xfId="19509"/>
    <cellStyle name="Normal 3 2 2 2 2 4 3 5 2" xfId="19510"/>
    <cellStyle name="Normal 3 2 2 2 2 4 3 5 2 2" xfId="19511"/>
    <cellStyle name="Normal 3 2 2 2 2 4 3 5 3" xfId="19512"/>
    <cellStyle name="Normal 3 2 2 2 2 4 3 5 3 2" xfId="19513"/>
    <cellStyle name="Normal 3 2 2 2 2 4 3 5 4" xfId="19514"/>
    <cellStyle name="Normal 3 2 2 2 2 4 3 5 4 2" xfId="19515"/>
    <cellStyle name="Normal 3 2 2 2 2 4 3 5 5" xfId="19516"/>
    <cellStyle name="Normal 3 2 2 2 2 4 3 5 6" xfId="19517"/>
    <cellStyle name="Normal 3 2 2 2 2 4 3 6" xfId="19518"/>
    <cellStyle name="Normal 3 2 2 2 2 4 3 6 2" xfId="19519"/>
    <cellStyle name="Normal 3 2 2 2 2 4 3 6 2 2" xfId="19520"/>
    <cellStyle name="Normal 3 2 2 2 2 4 3 6 3" xfId="19521"/>
    <cellStyle name="Normal 3 2 2 2 2 4 3 6 3 2" xfId="19522"/>
    <cellStyle name="Normal 3 2 2 2 2 4 3 6 4" xfId="19523"/>
    <cellStyle name="Normal 3 2 2 2 2 4 3 6 4 2" xfId="19524"/>
    <cellStyle name="Normal 3 2 2 2 2 4 3 6 5" xfId="19525"/>
    <cellStyle name="Normal 3 2 2 2 2 4 3 6 6" xfId="19526"/>
    <cellStyle name="Normal 3 2 2 2 2 4 3 7" xfId="19527"/>
    <cellStyle name="Normal 3 2 2 2 2 4 3 7 2" xfId="19528"/>
    <cellStyle name="Normal 3 2 2 2 2 4 3 7 2 2" xfId="19529"/>
    <cellStyle name="Normal 3 2 2 2 2 4 3 7 3" xfId="19530"/>
    <cellStyle name="Normal 3 2 2 2 2 4 3 7 3 2" xfId="19531"/>
    <cellStyle name="Normal 3 2 2 2 2 4 3 7 4" xfId="19532"/>
    <cellStyle name="Normal 3 2 2 2 2 4 3 7 4 2" xfId="19533"/>
    <cellStyle name="Normal 3 2 2 2 2 4 3 7 5" xfId="19534"/>
    <cellStyle name="Normal 3 2 2 2 2 4 3 7 6" xfId="19535"/>
    <cellStyle name="Normal 3 2 2 2 2 4 3 8" xfId="19536"/>
    <cellStyle name="Normal 3 2 2 2 2 4 3 8 2" xfId="19537"/>
    <cellStyle name="Normal 3 2 2 2 2 4 3 8 2 2" xfId="19538"/>
    <cellStyle name="Normal 3 2 2 2 2 4 3 8 3" xfId="19539"/>
    <cellStyle name="Normal 3 2 2 2 2 4 3 8 3 2" xfId="19540"/>
    <cellStyle name="Normal 3 2 2 2 2 4 3 8 4" xfId="19541"/>
    <cellStyle name="Normal 3 2 2 2 2 4 3 8 5" xfId="19542"/>
    <cellStyle name="Normal 3 2 2 2 2 4 3 9" xfId="19543"/>
    <cellStyle name="Normal 3 2 2 2 2 4 3 9 2" xfId="19544"/>
    <cellStyle name="Normal 3 2 2 2 2 4 4" xfId="19545"/>
    <cellStyle name="Normal 3 2 2 2 2 4 4 10" xfId="19546"/>
    <cellStyle name="Normal 3 2 2 2 2 4 4 10 2" xfId="19547"/>
    <cellStyle name="Normal 3 2 2 2 2 4 4 11" xfId="19548"/>
    <cellStyle name="Normal 3 2 2 2 2 4 4 12" xfId="19549"/>
    <cellStyle name="Normal 3 2 2 2 2 4 4 13" xfId="19550"/>
    <cellStyle name="Normal 3 2 2 2 2 4 4 2" xfId="19551"/>
    <cellStyle name="Normal 3 2 2 2 2 4 4 2 10" xfId="19552"/>
    <cellStyle name="Normal 3 2 2 2 2 4 4 2 11" xfId="19553"/>
    <cellStyle name="Normal 3 2 2 2 2 4 4 2 2" xfId="19554"/>
    <cellStyle name="Normal 3 2 2 2 2 4 4 2 2 2" xfId="19555"/>
    <cellStyle name="Normal 3 2 2 2 2 4 4 2 2 2 2" xfId="19556"/>
    <cellStyle name="Normal 3 2 2 2 2 4 4 2 2 3" xfId="19557"/>
    <cellStyle name="Normal 3 2 2 2 2 4 4 2 2 3 2" xfId="19558"/>
    <cellStyle name="Normal 3 2 2 2 2 4 4 2 2 4" xfId="19559"/>
    <cellStyle name="Normal 3 2 2 2 2 4 4 2 2 4 2" xfId="19560"/>
    <cellStyle name="Normal 3 2 2 2 2 4 4 2 2 5" xfId="19561"/>
    <cellStyle name="Normal 3 2 2 2 2 4 4 2 2 6" xfId="19562"/>
    <cellStyle name="Normal 3 2 2 2 2 4 4 2 3" xfId="19563"/>
    <cellStyle name="Normal 3 2 2 2 2 4 4 2 3 2" xfId="19564"/>
    <cellStyle name="Normal 3 2 2 2 2 4 4 2 3 2 2" xfId="19565"/>
    <cellStyle name="Normal 3 2 2 2 2 4 4 2 3 3" xfId="19566"/>
    <cellStyle name="Normal 3 2 2 2 2 4 4 2 3 3 2" xfId="19567"/>
    <cellStyle name="Normal 3 2 2 2 2 4 4 2 3 4" xfId="19568"/>
    <cellStyle name="Normal 3 2 2 2 2 4 4 2 3 4 2" xfId="19569"/>
    <cellStyle name="Normal 3 2 2 2 2 4 4 2 3 5" xfId="19570"/>
    <cellStyle name="Normal 3 2 2 2 2 4 4 2 3 6" xfId="19571"/>
    <cellStyle name="Normal 3 2 2 2 2 4 4 2 4" xfId="19572"/>
    <cellStyle name="Normal 3 2 2 2 2 4 4 2 4 2" xfId="19573"/>
    <cellStyle name="Normal 3 2 2 2 2 4 4 2 4 2 2" xfId="19574"/>
    <cellStyle name="Normal 3 2 2 2 2 4 4 2 4 3" xfId="19575"/>
    <cellStyle name="Normal 3 2 2 2 2 4 4 2 4 3 2" xfId="19576"/>
    <cellStyle name="Normal 3 2 2 2 2 4 4 2 4 4" xfId="19577"/>
    <cellStyle name="Normal 3 2 2 2 2 4 4 2 4 4 2" xfId="19578"/>
    <cellStyle name="Normal 3 2 2 2 2 4 4 2 4 5" xfId="19579"/>
    <cellStyle name="Normal 3 2 2 2 2 4 4 2 4 6" xfId="19580"/>
    <cellStyle name="Normal 3 2 2 2 2 4 4 2 5" xfId="19581"/>
    <cellStyle name="Normal 3 2 2 2 2 4 4 2 5 2" xfId="19582"/>
    <cellStyle name="Normal 3 2 2 2 2 4 4 2 5 2 2" xfId="19583"/>
    <cellStyle name="Normal 3 2 2 2 2 4 4 2 5 3" xfId="19584"/>
    <cellStyle name="Normal 3 2 2 2 2 4 4 2 5 3 2" xfId="19585"/>
    <cellStyle name="Normal 3 2 2 2 2 4 4 2 5 4" xfId="19586"/>
    <cellStyle name="Normal 3 2 2 2 2 4 4 2 5 5" xfId="19587"/>
    <cellStyle name="Normal 3 2 2 2 2 4 4 2 6" xfId="19588"/>
    <cellStyle name="Normal 3 2 2 2 2 4 4 2 6 2" xfId="19589"/>
    <cellStyle name="Normal 3 2 2 2 2 4 4 2 7" xfId="19590"/>
    <cellStyle name="Normal 3 2 2 2 2 4 4 2 7 2" xfId="19591"/>
    <cellStyle name="Normal 3 2 2 2 2 4 4 2 8" xfId="19592"/>
    <cellStyle name="Normal 3 2 2 2 2 4 4 2 8 2" xfId="19593"/>
    <cellStyle name="Normal 3 2 2 2 2 4 4 2 9" xfId="19594"/>
    <cellStyle name="Normal 3 2 2 2 2 4 4 3" xfId="19595"/>
    <cellStyle name="Normal 3 2 2 2 2 4 4 3 10" xfId="19596"/>
    <cellStyle name="Normal 3 2 2 2 2 4 4 3 11" xfId="19597"/>
    <cellStyle name="Normal 3 2 2 2 2 4 4 3 2" xfId="19598"/>
    <cellStyle name="Normal 3 2 2 2 2 4 4 3 2 2" xfId="19599"/>
    <cellStyle name="Normal 3 2 2 2 2 4 4 3 2 2 2" xfId="19600"/>
    <cellStyle name="Normal 3 2 2 2 2 4 4 3 2 3" xfId="19601"/>
    <cellStyle name="Normal 3 2 2 2 2 4 4 3 2 3 2" xfId="19602"/>
    <cellStyle name="Normal 3 2 2 2 2 4 4 3 2 4" xfId="19603"/>
    <cellStyle name="Normal 3 2 2 2 2 4 4 3 2 4 2" xfId="19604"/>
    <cellStyle name="Normal 3 2 2 2 2 4 4 3 2 5" xfId="19605"/>
    <cellStyle name="Normal 3 2 2 2 2 4 4 3 2 6" xfId="19606"/>
    <cellStyle name="Normal 3 2 2 2 2 4 4 3 3" xfId="19607"/>
    <cellStyle name="Normal 3 2 2 2 2 4 4 3 3 2" xfId="19608"/>
    <cellStyle name="Normal 3 2 2 2 2 4 4 3 3 2 2" xfId="19609"/>
    <cellStyle name="Normal 3 2 2 2 2 4 4 3 3 3" xfId="19610"/>
    <cellStyle name="Normal 3 2 2 2 2 4 4 3 3 3 2" xfId="19611"/>
    <cellStyle name="Normal 3 2 2 2 2 4 4 3 3 4" xfId="19612"/>
    <cellStyle name="Normal 3 2 2 2 2 4 4 3 3 4 2" xfId="19613"/>
    <cellStyle name="Normal 3 2 2 2 2 4 4 3 3 5" xfId="19614"/>
    <cellStyle name="Normal 3 2 2 2 2 4 4 3 3 6" xfId="19615"/>
    <cellStyle name="Normal 3 2 2 2 2 4 4 3 4" xfId="19616"/>
    <cellStyle name="Normal 3 2 2 2 2 4 4 3 4 2" xfId="19617"/>
    <cellStyle name="Normal 3 2 2 2 2 4 4 3 4 2 2" xfId="19618"/>
    <cellStyle name="Normal 3 2 2 2 2 4 4 3 4 3" xfId="19619"/>
    <cellStyle name="Normal 3 2 2 2 2 4 4 3 4 3 2" xfId="19620"/>
    <cellStyle name="Normal 3 2 2 2 2 4 4 3 4 4" xfId="19621"/>
    <cellStyle name="Normal 3 2 2 2 2 4 4 3 4 4 2" xfId="19622"/>
    <cellStyle name="Normal 3 2 2 2 2 4 4 3 4 5" xfId="19623"/>
    <cellStyle name="Normal 3 2 2 2 2 4 4 3 4 6" xfId="19624"/>
    <cellStyle name="Normal 3 2 2 2 2 4 4 3 5" xfId="19625"/>
    <cellStyle name="Normal 3 2 2 2 2 4 4 3 5 2" xfId="19626"/>
    <cellStyle name="Normal 3 2 2 2 2 4 4 3 5 2 2" xfId="19627"/>
    <cellStyle name="Normal 3 2 2 2 2 4 4 3 5 3" xfId="19628"/>
    <cellStyle name="Normal 3 2 2 2 2 4 4 3 5 3 2" xfId="19629"/>
    <cellStyle name="Normal 3 2 2 2 2 4 4 3 5 4" xfId="19630"/>
    <cellStyle name="Normal 3 2 2 2 2 4 4 3 5 5" xfId="19631"/>
    <cellStyle name="Normal 3 2 2 2 2 4 4 3 6" xfId="19632"/>
    <cellStyle name="Normal 3 2 2 2 2 4 4 3 6 2" xfId="19633"/>
    <cellStyle name="Normal 3 2 2 2 2 4 4 3 7" xfId="19634"/>
    <cellStyle name="Normal 3 2 2 2 2 4 4 3 7 2" xfId="19635"/>
    <cellStyle name="Normal 3 2 2 2 2 4 4 3 8" xfId="19636"/>
    <cellStyle name="Normal 3 2 2 2 2 4 4 3 8 2" xfId="19637"/>
    <cellStyle name="Normal 3 2 2 2 2 4 4 3 9" xfId="19638"/>
    <cellStyle name="Normal 3 2 2 2 2 4 4 4" xfId="19639"/>
    <cellStyle name="Normal 3 2 2 2 2 4 4 4 2" xfId="19640"/>
    <cellStyle name="Normal 3 2 2 2 2 4 4 4 2 2" xfId="19641"/>
    <cellStyle name="Normal 3 2 2 2 2 4 4 4 3" xfId="19642"/>
    <cellStyle name="Normal 3 2 2 2 2 4 4 4 3 2" xfId="19643"/>
    <cellStyle name="Normal 3 2 2 2 2 4 4 4 4" xfId="19644"/>
    <cellStyle name="Normal 3 2 2 2 2 4 4 4 4 2" xfId="19645"/>
    <cellStyle name="Normal 3 2 2 2 2 4 4 4 5" xfId="19646"/>
    <cellStyle name="Normal 3 2 2 2 2 4 4 4 6" xfId="19647"/>
    <cellStyle name="Normal 3 2 2 2 2 4 4 5" xfId="19648"/>
    <cellStyle name="Normal 3 2 2 2 2 4 4 5 2" xfId="19649"/>
    <cellStyle name="Normal 3 2 2 2 2 4 4 5 2 2" xfId="19650"/>
    <cellStyle name="Normal 3 2 2 2 2 4 4 5 3" xfId="19651"/>
    <cellStyle name="Normal 3 2 2 2 2 4 4 5 3 2" xfId="19652"/>
    <cellStyle name="Normal 3 2 2 2 2 4 4 5 4" xfId="19653"/>
    <cellStyle name="Normal 3 2 2 2 2 4 4 5 4 2" xfId="19654"/>
    <cellStyle name="Normal 3 2 2 2 2 4 4 5 5" xfId="19655"/>
    <cellStyle name="Normal 3 2 2 2 2 4 4 5 6" xfId="19656"/>
    <cellStyle name="Normal 3 2 2 2 2 4 4 6" xfId="19657"/>
    <cellStyle name="Normal 3 2 2 2 2 4 4 6 2" xfId="19658"/>
    <cellStyle name="Normal 3 2 2 2 2 4 4 6 2 2" xfId="19659"/>
    <cellStyle name="Normal 3 2 2 2 2 4 4 6 3" xfId="19660"/>
    <cellStyle name="Normal 3 2 2 2 2 4 4 6 3 2" xfId="19661"/>
    <cellStyle name="Normal 3 2 2 2 2 4 4 6 4" xfId="19662"/>
    <cellStyle name="Normal 3 2 2 2 2 4 4 6 4 2" xfId="19663"/>
    <cellStyle name="Normal 3 2 2 2 2 4 4 6 5" xfId="19664"/>
    <cellStyle name="Normal 3 2 2 2 2 4 4 6 6" xfId="19665"/>
    <cellStyle name="Normal 3 2 2 2 2 4 4 7" xfId="19666"/>
    <cellStyle name="Normal 3 2 2 2 2 4 4 7 2" xfId="19667"/>
    <cellStyle name="Normal 3 2 2 2 2 4 4 7 2 2" xfId="19668"/>
    <cellStyle name="Normal 3 2 2 2 2 4 4 7 3" xfId="19669"/>
    <cellStyle name="Normal 3 2 2 2 2 4 4 7 3 2" xfId="19670"/>
    <cellStyle name="Normal 3 2 2 2 2 4 4 7 4" xfId="19671"/>
    <cellStyle name="Normal 3 2 2 2 2 4 4 7 5" xfId="19672"/>
    <cellStyle name="Normal 3 2 2 2 2 4 4 8" xfId="19673"/>
    <cellStyle name="Normal 3 2 2 2 2 4 4 8 2" xfId="19674"/>
    <cellStyle name="Normal 3 2 2 2 2 4 4 9" xfId="19675"/>
    <cellStyle name="Normal 3 2 2 2 2 4 4 9 2" xfId="19676"/>
    <cellStyle name="Normal 3 2 2 2 2 4 5" xfId="19677"/>
    <cellStyle name="Normal 3 2 2 2 2 4 5 10" xfId="19678"/>
    <cellStyle name="Normal 3 2 2 2 2 4 5 11" xfId="19679"/>
    <cellStyle name="Normal 3 2 2 2 2 4 5 12" xfId="19680"/>
    <cellStyle name="Normal 3 2 2 2 2 4 5 2" xfId="19681"/>
    <cellStyle name="Normal 3 2 2 2 2 4 5 2 2" xfId="19682"/>
    <cellStyle name="Normal 3 2 2 2 2 4 5 2 2 2" xfId="19683"/>
    <cellStyle name="Normal 3 2 2 2 2 4 5 2 3" xfId="19684"/>
    <cellStyle name="Normal 3 2 2 2 2 4 5 2 3 2" xfId="19685"/>
    <cellStyle name="Normal 3 2 2 2 2 4 5 2 4" xfId="19686"/>
    <cellStyle name="Normal 3 2 2 2 2 4 5 2 4 2" xfId="19687"/>
    <cellStyle name="Normal 3 2 2 2 2 4 5 2 5" xfId="19688"/>
    <cellStyle name="Normal 3 2 2 2 2 4 5 2 6" xfId="19689"/>
    <cellStyle name="Normal 3 2 2 2 2 4 5 2 7" xfId="19690"/>
    <cellStyle name="Normal 3 2 2 2 2 4 5 3" xfId="19691"/>
    <cellStyle name="Normal 3 2 2 2 2 4 5 3 2" xfId="19692"/>
    <cellStyle name="Normal 3 2 2 2 2 4 5 3 2 2" xfId="19693"/>
    <cellStyle name="Normal 3 2 2 2 2 4 5 3 3" xfId="19694"/>
    <cellStyle name="Normal 3 2 2 2 2 4 5 3 3 2" xfId="19695"/>
    <cellStyle name="Normal 3 2 2 2 2 4 5 3 4" xfId="19696"/>
    <cellStyle name="Normal 3 2 2 2 2 4 5 3 4 2" xfId="19697"/>
    <cellStyle name="Normal 3 2 2 2 2 4 5 3 5" xfId="19698"/>
    <cellStyle name="Normal 3 2 2 2 2 4 5 3 6" xfId="19699"/>
    <cellStyle name="Normal 3 2 2 2 2 4 5 4" xfId="19700"/>
    <cellStyle name="Normal 3 2 2 2 2 4 5 4 2" xfId="19701"/>
    <cellStyle name="Normal 3 2 2 2 2 4 5 4 2 2" xfId="19702"/>
    <cellStyle name="Normal 3 2 2 2 2 4 5 4 3" xfId="19703"/>
    <cellStyle name="Normal 3 2 2 2 2 4 5 4 3 2" xfId="19704"/>
    <cellStyle name="Normal 3 2 2 2 2 4 5 4 4" xfId="19705"/>
    <cellStyle name="Normal 3 2 2 2 2 4 5 4 4 2" xfId="19706"/>
    <cellStyle name="Normal 3 2 2 2 2 4 5 4 5" xfId="19707"/>
    <cellStyle name="Normal 3 2 2 2 2 4 5 4 6" xfId="19708"/>
    <cellStyle name="Normal 3 2 2 2 2 4 5 5" xfId="19709"/>
    <cellStyle name="Normal 3 2 2 2 2 4 5 5 2" xfId="19710"/>
    <cellStyle name="Normal 3 2 2 2 2 4 5 5 2 2" xfId="19711"/>
    <cellStyle name="Normal 3 2 2 2 2 4 5 5 3" xfId="19712"/>
    <cellStyle name="Normal 3 2 2 2 2 4 5 5 3 2" xfId="19713"/>
    <cellStyle name="Normal 3 2 2 2 2 4 5 5 4" xfId="19714"/>
    <cellStyle name="Normal 3 2 2 2 2 4 5 5 4 2" xfId="19715"/>
    <cellStyle name="Normal 3 2 2 2 2 4 5 5 5" xfId="19716"/>
    <cellStyle name="Normal 3 2 2 2 2 4 5 5 6" xfId="19717"/>
    <cellStyle name="Normal 3 2 2 2 2 4 5 6" xfId="19718"/>
    <cellStyle name="Normal 3 2 2 2 2 4 5 6 2" xfId="19719"/>
    <cellStyle name="Normal 3 2 2 2 2 4 5 6 2 2" xfId="19720"/>
    <cellStyle name="Normal 3 2 2 2 2 4 5 6 3" xfId="19721"/>
    <cellStyle name="Normal 3 2 2 2 2 4 5 6 3 2" xfId="19722"/>
    <cellStyle name="Normal 3 2 2 2 2 4 5 6 4" xfId="19723"/>
    <cellStyle name="Normal 3 2 2 2 2 4 5 6 5" xfId="19724"/>
    <cellStyle name="Normal 3 2 2 2 2 4 5 7" xfId="19725"/>
    <cellStyle name="Normal 3 2 2 2 2 4 5 7 2" xfId="19726"/>
    <cellStyle name="Normal 3 2 2 2 2 4 5 8" xfId="19727"/>
    <cellStyle name="Normal 3 2 2 2 2 4 5 8 2" xfId="19728"/>
    <cellStyle name="Normal 3 2 2 2 2 4 5 9" xfId="19729"/>
    <cellStyle name="Normal 3 2 2 2 2 4 5 9 2" xfId="19730"/>
    <cellStyle name="Normal 3 2 2 2 2 4 6" xfId="19731"/>
    <cellStyle name="Normal 3 2 2 2 2 4 6 10" xfId="19732"/>
    <cellStyle name="Normal 3 2 2 2 2 4 6 11" xfId="19733"/>
    <cellStyle name="Normal 3 2 2 2 2 4 6 2" xfId="19734"/>
    <cellStyle name="Normal 3 2 2 2 2 4 6 2 2" xfId="19735"/>
    <cellStyle name="Normal 3 2 2 2 2 4 6 2 2 2" xfId="19736"/>
    <cellStyle name="Normal 3 2 2 2 2 4 6 2 3" xfId="19737"/>
    <cellStyle name="Normal 3 2 2 2 2 4 6 2 3 2" xfId="19738"/>
    <cellStyle name="Normal 3 2 2 2 2 4 6 2 4" xfId="19739"/>
    <cellStyle name="Normal 3 2 2 2 2 4 6 2 4 2" xfId="19740"/>
    <cellStyle name="Normal 3 2 2 2 2 4 6 2 5" xfId="19741"/>
    <cellStyle name="Normal 3 2 2 2 2 4 6 2 6" xfId="19742"/>
    <cellStyle name="Normal 3 2 2 2 2 4 6 2 7" xfId="19743"/>
    <cellStyle name="Normal 3 2 2 2 2 4 6 3" xfId="19744"/>
    <cellStyle name="Normal 3 2 2 2 2 4 6 3 2" xfId="19745"/>
    <cellStyle name="Normal 3 2 2 2 2 4 6 3 2 2" xfId="19746"/>
    <cellStyle name="Normal 3 2 2 2 2 4 6 3 3" xfId="19747"/>
    <cellStyle name="Normal 3 2 2 2 2 4 6 3 3 2" xfId="19748"/>
    <cellStyle name="Normal 3 2 2 2 2 4 6 3 4" xfId="19749"/>
    <cellStyle name="Normal 3 2 2 2 2 4 6 3 4 2" xfId="19750"/>
    <cellStyle name="Normal 3 2 2 2 2 4 6 3 5" xfId="19751"/>
    <cellStyle name="Normal 3 2 2 2 2 4 6 3 6" xfId="19752"/>
    <cellStyle name="Normal 3 2 2 2 2 4 6 4" xfId="19753"/>
    <cellStyle name="Normal 3 2 2 2 2 4 6 4 2" xfId="19754"/>
    <cellStyle name="Normal 3 2 2 2 2 4 6 4 2 2" xfId="19755"/>
    <cellStyle name="Normal 3 2 2 2 2 4 6 4 3" xfId="19756"/>
    <cellStyle name="Normal 3 2 2 2 2 4 6 4 3 2" xfId="19757"/>
    <cellStyle name="Normal 3 2 2 2 2 4 6 4 4" xfId="19758"/>
    <cellStyle name="Normal 3 2 2 2 2 4 6 4 4 2" xfId="19759"/>
    <cellStyle name="Normal 3 2 2 2 2 4 6 4 5" xfId="19760"/>
    <cellStyle name="Normal 3 2 2 2 2 4 6 4 6" xfId="19761"/>
    <cellStyle name="Normal 3 2 2 2 2 4 6 5" xfId="19762"/>
    <cellStyle name="Normal 3 2 2 2 2 4 6 5 2" xfId="19763"/>
    <cellStyle name="Normal 3 2 2 2 2 4 6 5 2 2" xfId="19764"/>
    <cellStyle name="Normal 3 2 2 2 2 4 6 5 3" xfId="19765"/>
    <cellStyle name="Normal 3 2 2 2 2 4 6 5 3 2" xfId="19766"/>
    <cellStyle name="Normal 3 2 2 2 2 4 6 5 4" xfId="19767"/>
    <cellStyle name="Normal 3 2 2 2 2 4 6 5 5" xfId="19768"/>
    <cellStyle name="Normal 3 2 2 2 2 4 6 6" xfId="19769"/>
    <cellStyle name="Normal 3 2 2 2 2 4 6 6 2" xfId="19770"/>
    <cellStyle name="Normal 3 2 2 2 2 4 6 7" xfId="19771"/>
    <cellStyle name="Normal 3 2 2 2 2 4 6 7 2" xfId="19772"/>
    <cellStyle name="Normal 3 2 2 2 2 4 6 8" xfId="19773"/>
    <cellStyle name="Normal 3 2 2 2 2 4 6 8 2" xfId="19774"/>
    <cellStyle name="Normal 3 2 2 2 2 4 6 9" xfId="19775"/>
    <cellStyle name="Normal 3 2 2 2 2 4 7" xfId="19776"/>
    <cellStyle name="Normal 3 2 2 2 2 4 7 10" xfId="19777"/>
    <cellStyle name="Normal 3 2 2 2 2 4 7 11" xfId="19778"/>
    <cellStyle name="Normal 3 2 2 2 2 4 7 2" xfId="19779"/>
    <cellStyle name="Normal 3 2 2 2 2 4 7 2 2" xfId="19780"/>
    <cellStyle name="Normal 3 2 2 2 2 4 7 2 2 2" xfId="19781"/>
    <cellStyle name="Normal 3 2 2 2 2 4 7 2 3" xfId="19782"/>
    <cellStyle name="Normal 3 2 2 2 2 4 7 2 3 2" xfId="19783"/>
    <cellStyle name="Normal 3 2 2 2 2 4 7 2 4" xfId="19784"/>
    <cellStyle name="Normal 3 2 2 2 2 4 7 2 4 2" xfId="19785"/>
    <cellStyle name="Normal 3 2 2 2 2 4 7 2 5" xfId="19786"/>
    <cellStyle name="Normal 3 2 2 2 2 4 7 2 6" xfId="19787"/>
    <cellStyle name="Normal 3 2 2 2 2 4 7 3" xfId="19788"/>
    <cellStyle name="Normal 3 2 2 2 2 4 7 3 2" xfId="19789"/>
    <cellStyle name="Normal 3 2 2 2 2 4 7 3 2 2" xfId="19790"/>
    <cellStyle name="Normal 3 2 2 2 2 4 7 3 3" xfId="19791"/>
    <cellStyle name="Normal 3 2 2 2 2 4 7 3 3 2" xfId="19792"/>
    <cellStyle name="Normal 3 2 2 2 2 4 7 3 4" xfId="19793"/>
    <cellStyle name="Normal 3 2 2 2 2 4 7 3 4 2" xfId="19794"/>
    <cellStyle name="Normal 3 2 2 2 2 4 7 3 5" xfId="19795"/>
    <cellStyle name="Normal 3 2 2 2 2 4 7 3 6" xfId="19796"/>
    <cellStyle name="Normal 3 2 2 2 2 4 7 4" xfId="19797"/>
    <cellStyle name="Normal 3 2 2 2 2 4 7 4 2" xfId="19798"/>
    <cellStyle name="Normal 3 2 2 2 2 4 7 4 2 2" xfId="19799"/>
    <cellStyle name="Normal 3 2 2 2 2 4 7 4 3" xfId="19800"/>
    <cellStyle name="Normal 3 2 2 2 2 4 7 4 3 2" xfId="19801"/>
    <cellStyle name="Normal 3 2 2 2 2 4 7 4 4" xfId="19802"/>
    <cellStyle name="Normal 3 2 2 2 2 4 7 4 4 2" xfId="19803"/>
    <cellStyle name="Normal 3 2 2 2 2 4 7 4 5" xfId="19804"/>
    <cellStyle name="Normal 3 2 2 2 2 4 7 4 6" xfId="19805"/>
    <cellStyle name="Normal 3 2 2 2 2 4 7 5" xfId="19806"/>
    <cellStyle name="Normal 3 2 2 2 2 4 7 5 2" xfId="19807"/>
    <cellStyle name="Normal 3 2 2 2 2 4 7 5 2 2" xfId="19808"/>
    <cellStyle name="Normal 3 2 2 2 2 4 7 5 3" xfId="19809"/>
    <cellStyle name="Normal 3 2 2 2 2 4 7 5 3 2" xfId="19810"/>
    <cellStyle name="Normal 3 2 2 2 2 4 7 5 4" xfId="19811"/>
    <cellStyle name="Normal 3 2 2 2 2 4 7 5 5" xfId="19812"/>
    <cellStyle name="Normal 3 2 2 2 2 4 7 6" xfId="19813"/>
    <cellStyle name="Normal 3 2 2 2 2 4 7 6 2" xfId="19814"/>
    <cellStyle name="Normal 3 2 2 2 2 4 7 7" xfId="19815"/>
    <cellStyle name="Normal 3 2 2 2 2 4 7 7 2" xfId="19816"/>
    <cellStyle name="Normal 3 2 2 2 2 4 7 8" xfId="19817"/>
    <cellStyle name="Normal 3 2 2 2 2 4 7 8 2" xfId="19818"/>
    <cellStyle name="Normal 3 2 2 2 2 4 7 9" xfId="19819"/>
    <cellStyle name="Normal 3 2 2 2 2 4 8" xfId="19820"/>
    <cellStyle name="Normal 3 2 2 2 2 4 8 2" xfId="19821"/>
    <cellStyle name="Normal 3 2 2 2 2 4 8 2 2" xfId="19822"/>
    <cellStyle name="Normal 3 2 2 2 2 4 8 3" xfId="19823"/>
    <cellStyle name="Normal 3 2 2 2 2 4 8 3 2" xfId="19824"/>
    <cellStyle name="Normal 3 2 2 2 2 4 8 4" xfId="19825"/>
    <cellStyle name="Normal 3 2 2 2 2 4 8 4 2" xfId="19826"/>
    <cellStyle name="Normal 3 2 2 2 2 4 8 5" xfId="19827"/>
    <cellStyle name="Normal 3 2 2 2 2 4 8 6" xfId="19828"/>
    <cellStyle name="Normal 3 2 2 2 2 4 9" xfId="19829"/>
    <cellStyle name="Normal 3 2 2 2 2 4 9 2" xfId="19830"/>
    <cellStyle name="Normal 3 2 2 2 2 4 9 2 2" xfId="19831"/>
    <cellStyle name="Normal 3 2 2 2 2 4 9 3" xfId="19832"/>
    <cellStyle name="Normal 3 2 2 2 2 4 9 3 2" xfId="19833"/>
    <cellStyle name="Normal 3 2 2 2 2 4 9 4" xfId="19834"/>
    <cellStyle name="Normal 3 2 2 2 2 4 9 4 2" xfId="19835"/>
    <cellStyle name="Normal 3 2 2 2 2 4 9 5" xfId="19836"/>
    <cellStyle name="Normal 3 2 2 2 2 4 9 6" xfId="19837"/>
    <cellStyle name="Normal 3 2 2 2 2 5" xfId="19838"/>
    <cellStyle name="Normal 3 2 2 2 2 5 10" xfId="19839"/>
    <cellStyle name="Normal 3 2 2 2 2 5 10 2" xfId="19840"/>
    <cellStyle name="Normal 3 2 2 2 2 5 11" xfId="19841"/>
    <cellStyle name="Normal 3 2 2 2 2 5 11 2" xfId="19842"/>
    <cellStyle name="Normal 3 2 2 2 2 5 12" xfId="19843"/>
    <cellStyle name="Normal 3 2 2 2 2 5 13" xfId="19844"/>
    <cellStyle name="Normal 3 2 2 2 2 5 14" xfId="19845"/>
    <cellStyle name="Normal 3 2 2 2 2 5 2" xfId="19846"/>
    <cellStyle name="Normal 3 2 2 2 2 5 2 10" xfId="19847"/>
    <cellStyle name="Normal 3 2 2 2 2 5 2 11" xfId="19848"/>
    <cellStyle name="Normal 3 2 2 2 2 5 2 12" xfId="19849"/>
    <cellStyle name="Normal 3 2 2 2 2 5 2 2" xfId="19850"/>
    <cellStyle name="Normal 3 2 2 2 2 5 2 2 2" xfId="19851"/>
    <cellStyle name="Normal 3 2 2 2 2 5 2 2 2 2" xfId="19852"/>
    <cellStyle name="Normal 3 2 2 2 2 5 2 2 2 3" xfId="19853"/>
    <cellStyle name="Normal 3 2 2 2 2 5 2 2 3" xfId="19854"/>
    <cellStyle name="Normal 3 2 2 2 2 5 2 2 3 2" xfId="19855"/>
    <cellStyle name="Normal 3 2 2 2 2 5 2 2 4" xfId="19856"/>
    <cellStyle name="Normal 3 2 2 2 2 5 2 2 4 2" xfId="19857"/>
    <cellStyle name="Normal 3 2 2 2 2 5 2 2 5" xfId="19858"/>
    <cellStyle name="Normal 3 2 2 2 2 5 2 2 6" xfId="19859"/>
    <cellStyle name="Normal 3 2 2 2 2 5 2 2 7" xfId="19860"/>
    <cellStyle name="Normal 3 2 2 2 2 5 2 3" xfId="19861"/>
    <cellStyle name="Normal 3 2 2 2 2 5 2 3 2" xfId="19862"/>
    <cellStyle name="Normal 3 2 2 2 2 5 2 3 2 2" xfId="19863"/>
    <cellStyle name="Normal 3 2 2 2 2 5 2 3 2 3" xfId="19864"/>
    <cellStyle name="Normal 3 2 2 2 2 5 2 3 3" xfId="19865"/>
    <cellStyle name="Normal 3 2 2 2 2 5 2 3 3 2" xfId="19866"/>
    <cellStyle name="Normal 3 2 2 2 2 5 2 3 4" xfId="19867"/>
    <cellStyle name="Normal 3 2 2 2 2 5 2 3 4 2" xfId="19868"/>
    <cellStyle name="Normal 3 2 2 2 2 5 2 3 5" xfId="19869"/>
    <cellStyle name="Normal 3 2 2 2 2 5 2 3 6" xfId="19870"/>
    <cellStyle name="Normal 3 2 2 2 2 5 2 3 7" xfId="19871"/>
    <cellStyle name="Normal 3 2 2 2 2 5 2 4" xfId="19872"/>
    <cellStyle name="Normal 3 2 2 2 2 5 2 4 2" xfId="19873"/>
    <cellStyle name="Normal 3 2 2 2 2 5 2 4 2 2" xfId="19874"/>
    <cellStyle name="Normal 3 2 2 2 2 5 2 4 3" xfId="19875"/>
    <cellStyle name="Normal 3 2 2 2 2 5 2 4 3 2" xfId="19876"/>
    <cellStyle name="Normal 3 2 2 2 2 5 2 4 4" xfId="19877"/>
    <cellStyle name="Normal 3 2 2 2 2 5 2 4 4 2" xfId="19878"/>
    <cellStyle name="Normal 3 2 2 2 2 5 2 4 5" xfId="19879"/>
    <cellStyle name="Normal 3 2 2 2 2 5 2 4 6" xfId="19880"/>
    <cellStyle name="Normal 3 2 2 2 2 5 2 4 7" xfId="19881"/>
    <cellStyle name="Normal 3 2 2 2 2 5 2 5" xfId="19882"/>
    <cellStyle name="Normal 3 2 2 2 2 5 2 5 2" xfId="19883"/>
    <cellStyle name="Normal 3 2 2 2 2 5 2 5 2 2" xfId="19884"/>
    <cellStyle name="Normal 3 2 2 2 2 5 2 5 3" xfId="19885"/>
    <cellStyle name="Normal 3 2 2 2 2 5 2 5 3 2" xfId="19886"/>
    <cellStyle name="Normal 3 2 2 2 2 5 2 5 4" xfId="19887"/>
    <cellStyle name="Normal 3 2 2 2 2 5 2 5 4 2" xfId="19888"/>
    <cellStyle name="Normal 3 2 2 2 2 5 2 5 5" xfId="19889"/>
    <cellStyle name="Normal 3 2 2 2 2 5 2 5 6" xfId="19890"/>
    <cellStyle name="Normal 3 2 2 2 2 5 2 6" xfId="19891"/>
    <cellStyle name="Normal 3 2 2 2 2 5 2 6 2" xfId="19892"/>
    <cellStyle name="Normal 3 2 2 2 2 5 2 6 2 2" xfId="19893"/>
    <cellStyle name="Normal 3 2 2 2 2 5 2 6 3" xfId="19894"/>
    <cellStyle name="Normal 3 2 2 2 2 5 2 6 3 2" xfId="19895"/>
    <cellStyle name="Normal 3 2 2 2 2 5 2 6 4" xfId="19896"/>
    <cellStyle name="Normal 3 2 2 2 2 5 2 6 5" xfId="19897"/>
    <cellStyle name="Normal 3 2 2 2 2 5 2 7" xfId="19898"/>
    <cellStyle name="Normal 3 2 2 2 2 5 2 7 2" xfId="19899"/>
    <cellStyle name="Normal 3 2 2 2 2 5 2 8" xfId="19900"/>
    <cellStyle name="Normal 3 2 2 2 2 5 2 8 2" xfId="19901"/>
    <cellStyle name="Normal 3 2 2 2 2 5 2 9" xfId="19902"/>
    <cellStyle name="Normal 3 2 2 2 2 5 2 9 2" xfId="19903"/>
    <cellStyle name="Normal 3 2 2 2 2 5 3" xfId="19904"/>
    <cellStyle name="Normal 3 2 2 2 2 5 3 10" xfId="19905"/>
    <cellStyle name="Normal 3 2 2 2 2 5 3 11" xfId="19906"/>
    <cellStyle name="Normal 3 2 2 2 2 5 3 2" xfId="19907"/>
    <cellStyle name="Normal 3 2 2 2 2 5 3 2 2" xfId="19908"/>
    <cellStyle name="Normal 3 2 2 2 2 5 3 2 2 2" xfId="19909"/>
    <cellStyle name="Normal 3 2 2 2 2 5 3 2 3" xfId="19910"/>
    <cellStyle name="Normal 3 2 2 2 2 5 3 2 3 2" xfId="19911"/>
    <cellStyle name="Normal 3 2 2 2 2 5 3 2 4" xfId="19912"/>
    <cellStyle name="Normal 3 2 2 2 2 5 3 2 4 2" xfId="19913"/>
    <cellStyle name="Normal 3 2 2 2 2 5 3 2 5" xfId="19914"/>
    <cellStyle name="Normal 3 2 2 2 2 5 3 2 6" xfId="19915"/>
    <cellStyle name="Normal 3 2 2 2 2 5 3 2 7" xfId="19916"/>
    <cellStyle name="Normal 3 2 2 2 2 5 3 3" xfId="19917"/>
    <cellStyle name="Normal 3 2 2 2 2 5 3 3 2" xfId="19918"/>
    <cellStyle name="Normal 3 2 2 2 2 5 3 3 2 2" xfId="19919"/>
    <cellStyle name="Normal 3 2 2 2 2 5 3 3 3" xfId="19920"/>
    <cellStyle name="Normal 3 2 2 2 2 5 3 3 3 2" xfId="19921"/>
    <cellStyle name="Normal 3 2 2 2 2 5 3 3 4" xfId="19922"/>
    <cellStyle name="Normal 3 2 2 2 2 5 3 3 4 2" xfId="19923"/>
    <cellStyle name="Normal 3 2 2 2 2 5 3 3 5" xfId="19924"/>
    <cellStyle name="Normal 3 2 2 2 2 5 3 3 6" xfId="19925"/>
    <cellStyle name="Normal 3 2 2 2 2 5 3 3 7" xfId="19926"/>
    <cellStyle name="Normal 3 2 2 2 2 5 3 4" xfId="19927"/>
    <cellStyle name="Normal 3 2 2 2 2 5 3 4 2" xfId="19928"/>
    <cellStyle name="Normal 3 2 2 2 2 5 3 4 2 2" xfId="19929"/>
    <cellStyle name="Normal 3 2 2 2 2 5 3 4 3" xfId="19930"/>
    <cellStyle name="Normal 3 2 2 2 2 5 3 4 3 2" xfId="19931"/>
    <cellStyle name="Normal 3 2 2 2 2 5 3 4 4" xfId="19932"/>
    <cellStyle name="Normal 3 2 2 2 2 5 3 4 4 2" xfId="19933"/>
    <cellStyle name="Normal 3 2 2 2 2 5 3 4 5" xfId="19934"/>
    <cellStyle name="Normal 3 2 2 2 2 5 3 4 6" xfId="19935"/>
    <cellStyle name="Normal 3 2 2 2 2 5 3 5" xfId="19936"/>
    <cellStyle name="Normal 3 2 2 2 2 5 3 5 2" xfId="19937"/>
    <cellStyle name="Normal 3 2 2 2 2 5 3 5 2 2" xfId="19938"/>
    <cellStyle name="Normal 3 2 2 2 2 5 3 5 3" xfId="19939"/>
    <cellStyle name="Normal 3 2 2 2 2 5 3 5 3 2" xfId="19940"/>
    <cellStyle name="Normal 3 2 2 2 2 5 3 5 4" xfId="19941"/>
    <cellStyle name="Normal 3 2 2 2 2 5 3 5 5" xfId="19942"/>
    <cellStyle name="Normal 3 2 2 2 2 5 3 6" xfId="19943"/>
    <cellStyle name="Normal 3 2 2 2 2 5 3 6 2" xfId="19944"/>
    <cellStyle name="Normal 3 2 2 2 2 5 3 7" xfId="19945"/>
    <cellStyle name="Normal 3 2 2 2 2 5 3 7 2" xfId="19946"/>
    <cellStyle name="Normal 3 2 2 2 2 5 3 8" xfId="19947"/>
    <cellStyle name="Normal 3 2 2 2 2 5 3 8 2" xfId="19948"/>
    <cellStyle name="Normal 3 2 2 2 2 5 3 9" xfId="19949"/>
    <cellStyle name="Normal 3 2 2 2 2 5 4" xfId="19950"/>
    <cellStyle name="Normal 3 2 2 2 2 5 4 10" xfId="19951"/>
    <cellStyle name="Normal 3 2 2 2 2 5 4 11" xfId="19952"/>
    <cellStyle name="Normal 3 2 2 2 2 5 4 2" xfId="19953"/>
    <cellStyle name="Normal 3 2 2 2 2 5 4 2 2" xfId="19954"/>
    <cellStyle name="Normal 3 2 2 2 2 5 4 2 2 2" xfId="19955"/>
    <cellStyle name="Normal 3 2 2 2 2 5 4 2 3" xfId="19956"/>
    <cellStyle name="Normal 3 2 2 2 2 5 4 2 3 2" xfId="19957"/>
    <cellStyle name="Normal 3 2 2 2 2 5 4 2 4" xfId="19958"/>
    <cellStyle name="Normal 3 2 2 2 2 5 4 2 4 2" xfId="19959"/>
    <cellStyle name="Normal 3 2 2 2 2 5 4 2 5" xfId="19960"/>
    <cellStyle name="Normal 3 2 2 2 2 5 4 2 6" xfId="19961"/>
    <cellStyle name="Normal 3 2 2 2 2 5 4 2 7" xfId="19962"/>
    <cellStyle name="Normal 3 2 2 2 2 5 4 3" xfId="19963"/>
    <cellStyle name="Normal 3 2 2 2 2 5 4 3 2" xfId="19964"/>
    <cellStyle name="Normal 3 2 2 2 2 5 4 3 2 2" xfId="19965"/>
    <cellStyle name="Normal 3 2 2 2 2 5 4 3 3" xfId="19966"/>
    <cellStyle name="Normal 3 2 2 2 2 5 4 3 3 2" xfId="19967"/>
    <cellStyle name="Normal 3 2 2 2 2 5 4 3 4" xfId="19968"/>
    <cellStyle name="Normal 3 2 2 2 2 5 4 3 4 2" xfId="19969"/>
    <cellStyle name="Normal 3 2 2 2 2 5 4 3 5" xfId="19970"/>
    <cellStyle name="Normal 3 2 2 2 2 5 4 3 6" xfId="19971"/>
    <cellStyle name="Normal 3 2 2 2 2 5 4 4" xfId="19972"/>
    <cellStyle name="Normal 3 2 2 2 2 5 4 4 2" xfId="19973"/>
    <cellStyle name="Normal 3 2 2 2 2 5 4 4 2 2" xfId="19974"/>
    <cellStyle name="Normal 3 2 2 2 2 5 4 4 3" xfId="19975"/>
    <cellStyle name="Normal 3 2 2 2 2 5 4 4 3 2" xfId="19976"/>
    <cellStyle name="Normal 3 2 2 2 2 5 4 4 4" xfId="19977"/>
    <cellStyle name="Normal 3 2 2 2 2 5 4 4 4 2" xfId="19978"/>
    <cellStyle name="Normal 3 2 2 2 2 5 4 4 5" xfId="19979"/>
    <cellStyle name="Normal 3 2 2 2 2 5 4 4 6" xfId="19980"/>
    <cellStyle name="Normal 3 2 2 2 2 5 4 5" xfId="19981"/>
    <cellStyle name="Normal 3 2 2 2 2 5 4 5 2" xfId="19982"/>
    <cellStyle name="Normal 3 2 2 2 2 5 4 5 2 2" xfId="19983"/>
    <cellStyle name="Normal 3 2 2 2 2 5 4 5 3" xfId="19984"/>
    <cellStyle name="Normal 3 2 2 2 2 5 4 5 3 2" xfId="19985"/>
    <cellStyle name="Normal 3 2 2 2 2 5 4 5 4" xfId="19986"/>
    <cellStyle name="Normal 3 2 2 2 2 5 4 5 5" xfId="19987"/>
    <cellStyle name="Normal 3 2 2 2 2 5 4 6" xfId="19988"/>
    <cellStyle name="Normal 3 2 2 2 2 5 4 6 2" xfId="19989"/>
    <cellStyle name="Normal 3 2 2 2 2 5 4 7" xfId="19990"/>
    <cellStyle name="Normal 3 2 2 2 2 5 4 7 2" xfId="19991"/>
    <cellStyle name="Normal 3 2 2 2 2 5 4 8" xfId="19992"/>
    <cellStyle name="Normal 3 2 2 2 2 5 4 8 2" xfId="19993"/>
    <cellStyle name="Normal 3 2 2 2 2 5 4 9" xfId="19994"/>
    <cellStyle name="Normal 3 2 2 2 2 5 5" xfId="19995"/>
    <cellStyle name="Normal 3 2 2 2 2 5 5 2" xfId="19996"/>
    <cellStyle name="Normal 3 2 2 2 2 5 5 2 2" xfId="19997"/>
    <cellStyle name="Normal 3 2 2 2 2 5 5 2 3" xfId="19998"/>
    <cellStyle name="Normal 3 2 2 2 2 5 5 3" xfId="19999"/>
    <cellStyle name="Normal 3 2 2 2 2 5 5 3 2" xfId="20000"/>
    <cellStyle name="Normal 3 2 2 2 2 5 5 4" xfId="20001"/>
    <cellStyle name="Normal 3 2 2 2 2 5 5 4 2" xfId="20002"/>
    <cellStyle name="Normal 3 2 2 2 2 5 5 5" xfId="20003"/>
    <cellStyle name="Normal 3 2 2 2 2 5 5 6" xfId="20004"/>
    <cellStyle name="Normal 3 2 2 2 2 5 5 7" xfId="20005"/>
    <cellStyle name="Normal 3 2 2 2 2 5 6" xfId="20006"/>
    <cellStyle name="Normal 3 2 2 2 2 5 6 2" xfId="20007"/>
    <cellStyle name="Normal 3 2 2 2 2 5 6 2 2" xfId="20008"/>
    <cellStyle name="Normal 3 2 2 2 2 5 6 3" xfId="20009"/>
    <cellStyle name="Normal 3 2 2 2 2 5 6 3 2" xfId="20010"/>
    <cellStyle name="Normal 3 2 2 2 2 5 6 4" xfId="20011"/>
    <cellStyle name="Normal 3 2 2 2 2 5 6 4 2" xfId="20012"/>
    <cellStyle name="Normal 3 2 2 2 2 5 6 5" xfId="20013"/>
    <cellStyle name="Normal 3 2 2 2 2 5 6 6" xfId="20014"/>
    <cellStyle name="Normal 3 2 2 2 2 5 6 7" xfId="20015"/>
    <cellStyle name="Normal 3 2 2 2 2 5 7" xfId="20016"/>
    <cellStyle name="Normal 3 2 2 2 2 5 7 2" xfId="20017"/>
    <cellStyle name="Normal 3 2 2 2 2 5 7 2 2" xfId="20018"/>
    <cellStyle name="Normal 3 2 2 2 2 5 7 3" xfId="20019"/>
    <cellStyle name="Normal 3 2 2 2 2 5 7 3 2" xfId="20020"/>
    <cellStyle name="Normal 3 2 2 2 2 5 7 4" xfId="20021"/>
    <cellStyle name="Normal 3 2 2 2 2 5 7 4 2" xfId="20022"/>
    <cellStyle name="Normal 3 2 2 2 2 5 7 5" xfId="20023"/>
    <cellStyle name="Normal 3 2 2 2 2 5 7 6" xfId="20024"/>
    <cellStyle name="Normal 3 2 2 2 2 5 8" xfId="20025"/>
    <cellStyle name="Normal 3 2 2 2 2 5 8 2" xfId="20026"/>
    <cellStyle name="Normal 3 2 2 2 2 5 8 2 2" xfId="20027"/>
    <cellStyle name="Normal 3 2 2 2 2 5 8 3" xfId="20028"/>
    <cellStyle name="Normal 3 2 2 2 2 5 8 3 2" xfId="20029"/>
    <cellStyle name="Normal 3 2 2 2 2 5 8 4" xfId="20030"/>
    <cellStyle name="Normal 3 2 2 2 2 5 8 5" xfId="20031"/>
    <cellStyle name="Normal 3 2 2 2 2 5 9" xfId="20032"/>
    <cellStyle name="Normal 3 2 2 2 2 5 9 2" xfId="20033"/>
    <cellStyle name="Normal 3 2 2 2 2 6" xfId="20034"/>
    <cellStyle name="Normal 3 2 2 2 2 6 10" xfId="20035"/>
    <cellStyle name="Normal 3 2 2 2 2 6 10 2" xfId="20036"/>
    <cellStyle name="Normal 3 2 2 2 2 6 11" xfId="20037"/>
    <cellStyle name="Normal 3 2 2 2 2 6 11 2" xfId="20038"/>
    <cellStyle name="Normal 3 2 2 2 2 6 12" xfId="20039"/>
    <cellStyle name="Normal 3 2 2 2 2 6 13" xfId="20040"/>
    <cellStyle name="Normal 3 2 2 2 2 6 14" xfId="20041"/>
    <cellStyle name="Normal 3 2 2 2 2 6 2" xfId="20042"/>
    <cellStyle name="Normal 3 2 2 2 2 6 2 10" xfId="20043"/>
    <cellStyle name="Normal 3 2 2 2 2 6 2 11" xfId="20044"/>
    <cellStyle name="Normal 3 2 2 2 2 6 2 12" xfId="20045"/>
    <cellStyle name="Normal 3 2 2 2 2 6 2 2" xfId="20046"/>
    <cellStyle name="Normal 3 2 2 2 2 6 2 2 2" xfId="20047"/>
    <cellStyle name="Normal 3 2 2 2 2 6 2 2 2 2" xfId="20048"/>
    <cellStyle name="Normal 3 2 2 2 2 6 2 2 3" xfId="20049"/>
    <cellStyle name="Normal 3 2 2 2 2 6 2 2 3 2" xfId="20050"/>
    <cellStyle name="Normal 3 2 2 2 2 6 2 2 4" xfId="20051"/>
    <cellStyle name="Normal 3 2 2 2 2 6 2 2 4 2" xfId="20052"/>
    <cellStyle name="Normal 3 2 2 2 2 6 2 2 5" xfId="20053"/>
    <cellStyle name="Normal 3 2 2 2 2 6 2 2 6" xfId="20054"/>
    <cellStyle name="Normal 3 2 2 2 2 6 2 2 7" xfId="20055"/>
    <cellStyle name="Normal 3 2 2 2 2 6 2 3" xfId="20056"/>
    <cellStyle name="Normal 3 2 2 2 2 6 2 3 2" xfId="20057"/>
    <cellStyle name="Normal 3 2 2 2 2 6 2 3 2 2" xfId="20058"/>
    <cellStyle name="Normal 3 2 2 2 2 6 2 3 3" xfId="20059"/>
    <cellStyle name="Normal 3 2 2 2 2 6 2 3 3 2" xfId="20060"/>
    <cellStyle name="Normal 3 2 2 2 2 6 2 3 4" xfId="20061"/>
    <cellStyle name="Normal 3 2 2 2 2 6 2 3 4 2" xfId="20062"/>
    <cellStyle name="Normal 3 2 2 2 2 6 2 3 5" xfId="20063"/>
    <cellStyle name="Normal 3 2 2 2 2 6 2 3 6" xfId="20064"/>
    <cellStyle name="Normal 3 2 2 2 2 6 2 4" xfId="20065"/>
    <cellStyle name="Normal 3 2 2 2 2 6 2 4 2" xfId="20066"/>
    <cellStyle name="Normal 3 2 2 2 2 6 2 4 2 2" xfId="20067"/>
    <cellStyle name="Normal 3 2 2 2 2 6 2 4 3" xfId="20068"/>
    <cellStyle name="Normal 3 2 2 2 2 6 2 4 3 2" xfId="20069"/>
    <cellStyle name="Normal 3 2 2 2 2 6 2 4 4" xfId="20070"/>
    <cellStyle name="Normal 3 2 2 2 2 6 2 4 4 2" xfId="20071"/>
    <cellStyle name="Normal 3 2 2 2 2 6 2 4 5" xfId="20072"/>
    <cellStyle name="Normal 3 2 2 2 2 6 2 4 6" xfId="20073"/>
    <cellStyle name="Normal 3 2 2 2 2 6 2 5" xfId="20074"/>
    <cellStyle name="Normal 3 2 2 2 2 6 2 5 2" xfId="20075"/>
    <cellStyle name="Normal 3 2 2 2 2 6 2 5 2 2" xfId="20076"/>
    <cellStyle name="Normal 3 2 2 2 2 6 2 5 3" xfId="20077"/>
    <cellStyle name="Normal 3 2 2 2 2 6 2 5 3 2" xfId="20078"/>
    <cellStyle name="Normal 3 2 2 2 2 6 2 5 4" xfId="20079"/>
    <cellStyle name="Normal 3 2 2 2 2 6 2 5 4 2" xfId="20080"/>
    <cellStyle name="Normal 3 2 2 2 2 6 2 5 5" xfId="20081"/>
    <cellStyle name="Normal 3 2 2 2 2 6 2 5 6" xfId="20082"/>
    <cellStyle name="Normal 3 2 2 2 2 6 2 6" xfId="20083"/>
    <cellStyle name="Normal 3 2 2 2 2 6 2 6 2" xfId="20084"/>
    <cellStyle name="Normal 3 2 2 2 2 6 2 6 2 2" xfId="20085"/>
    <cellStyle name="Normal 3 2 2 2 2 6 2 6 3" xfId="20086"/>
    <cellStyle name="Normal 3 2 2 2 2 6 2 6 3 2" xfId="20087"/>
    <cellStyle name="Normal 3 2 2 2 2 6 2 6 4" xfId="20088"/>
    <cellStyle name="Normal 3 2 2 2 2 6 2 6 5" xfId="20089"/>
    <cellStyle name="Normal 3 2 2 2 2 6 2 7" xfId="20090"/>
    <cellStyle name="Normal 3 2 2 2 2 6 2 7 2" xfId="20091"/>
    <cellStyle name="Normal 3 2 2 2 2 6 2 8" xfId="20092"/>
    <cellStyle name="Normal 3 2 2 2 2 6 2 8 2" xfId="20093"/>
    <cellStyle name="Normal 3 2 2 2 2 6 2 9" xfId="20094"/>
    <cellStyle name="Normal 3 2 2 2 2 6 2 9 2" xfId="20095"/>
    <cellStyle name="Normal 3 2 2 2 2 6 3" xfId="20096"/>
    <cellStyle name="Normal 3 2 2 2 2 6 3 10" xfId="20097"/>
    <cellStyle name="Normal 3 2 2 2 2 6 3 11" xfId="20098"/>
    <cellStyle name="Normal 3 2 2 2 2 6 3 2" xfId="20099"/>
    <cellStyle name="Normal 3 2 2 2 2 6 3 2 2" xfId="20100"/>
    <cellStyle name="Normal 3 2 2 2 2 6 3 2 2 2" xfId="20101"/>
    <cellStyle name="Normal 3 2 2 2 2 6 3 2 3" xfId="20102"/>
    <cellStyle name="Normal 3 2 2 2 2 6 3 2 3 2" xfId="20103"/>
    <cellStyle name="Normal 3 2 2 2 2 6 3 2 4" xfId="20104"/>
    <cellStyle name="Normal 3 2 2 2 2 6 3 2 4 2" xfId="20105"/>
    <cellStyle name="Normal 3 2 2 2 2 6 3 2 5" xfId="20106"/>
    <cellStyle name="Normal 3 2 2 2 2 6 3 2 6" xfId="20107"/>
    <cellStyle name="Normal 3 2 2 2 2 6 3 2 7" xfId="20108"/>
    <cellStyle name="Normal 3 2 2 2 2 6 3 3" xfId="20109"/>
    <cellStyle name="Normal 3 2 2 2 2 6 3 3 2" xfId="20110"/>
    <cellStyle name="Normal 3 2 2 2 2 6 3 3 2 2" xfId="20111"/>
    <cellStyle name="Normal 3 2 2 2 2 6 3 3 3" xfId="20112"/>
    <cellStyle name="Normal 3 2 2 2 2 6 3 3 3 2" xfId="20113"/>
    <cellStyle name="Normal 3 2 2 2 2 6 3 3 4" xfId="20114"/>
    <cellStyle name="Normal 3 2 2 2 2 6 3 3 4 2" xfId="20115"/>
    <cellStyle name="Normal 3 2 2 2 2 6 3 3 5" xfId="20116"/>
    <cellStyle name="Normal 3 2 2 2 2 6 3 3 6" xfId="20117"/>
    <cellStyle name="Normal 3 2 2 2 2 6 3 4" xfId="20118"/>
    <cellStyle name="Normal 3 2 2 2 2 6 3 4 2" xfId="20119"/>
    <cellStyle name="Normal 3 2 2 2 2 6 3 4 2 2" xfId="20120"/>
    <cellStyle name="Normal 3 2 2 2 2 6 3 4 3" xfId="20121"/>
    <cellStyle name="Normal 3 2 2 2 2 6 3 4 3 2" xfId="20122"/>
    <cellStyle name="Normal 3 2 2 2 2 6 3 4 4" xfId="20123"/>
    <cellStyle name="Normal 3 2 2 2 2 6 3 4 4 2" xfId="20124"/>
    <cellStyle name="Normal 3 2 2 2 2 6 3 4 5" xfId="20125"/>
    <cellStyle name="Normal 3 2 2 2 2 6 3 4 6" xfId="20126"/>
    <cellStyle name="Normal 3 2 2 2 2 6 3 5" xfId="20127"/>
    <cellStyle name="Normal 3 2 2 2 2 6 3 5 2" xfId="20128"/>
    <cellStyle name="Normal 3 2 2 2 2 6 3 5 2 2" xfId="20129"/>
    <cellStyle name="Normal 3 2 2 2 2 6 3 5 3" xfId="20130"/>
    <cellStyle name="Normal 3 2 2 2 2 6 3 5 3 2" xfId="20131"/>
    <cellStyle name="Normal 3 2 2 2 2 6 3 5 4" xfId="20132"/>
    <cellStyle name="Normal 3 2 2 2 2 6 3 5 5" xfId="20133"/>
    <cellStyle name="Normal 3 2 2 2 2 6 3 6" xfId="20134"/>
    <cellStyle name="Normal 3 2 2 2 2 6 3 6 2" xfId="20135"/>
    <cellStyle name="Normal 3 2 2 2 2 6 3 7" xfId="20136"/>
    <cellStyle name="Normal 3 2 2 2 2 6 3 7 2" xfId="20137"/>
    <cellStyle name="Normal 3 2 2 2 2 6 3 8" xfId="20138"/>
    <cellStyle name="Normal 3 2 2 2 2 6 3 8 2" xfId="20139"/>
    <cellStyle name="Normal 3 2 2 2 2 6 3 9" xfId="20140"/>
    <cellStyle name="Normal 3 2 2 2 2 6 4" xfId="20141"/>
    <cellStyle name="Normal 3 2 2 2 2 6 4 10" xfId="20142"/>
    <cellStyle name="Normal 3 2 2 2 2 6 4 11" xfId="20143"/>
    <cellStyle name="Normal 3 2 2 2 2 6 4 2" xfId="20144"/>
    <cellStyle name="Normal 3 2 2 2 2 6 4 2 2" xfId="20145"/>
    <cellStyle name="Normal 3 2 2 2 2 6 4 2 2 2" xfId="20146"/>
    <cellStyle name="Normal 3 2 2 2 2 6 4 2 3" xfId="20147"/>
    <cellStyle name="Normal 3 2 2 2 2 6 4 2 3 2" xfId="20148"/>
    <cellStyle name="Normal 3 2 2 2 2 6 4 2 4" xfId="20149"/>
    <cellStyle name="Normal 3 2 2 2 2 6 4 2 4 2" xfId="20150"/>
    <cellStyle name="Normal 3 2 2 2 2 6 4 2 5" xfId="20151"/>
    <cellStyle name="Normal 3 2 2 2 2 6 4 2 6" xfId="20152"/>
    <cellStyle name="Normal 3 2 2 2 2 6 4 3" xfId="20153"/>
    <cellStyle name="Normal 3 2 2 2 2 6 4 3 2" xfId="20154"/>
    <cellStyle name="Normal 3 2 2 2 2 6 4 3 2 2" xfId="20155"/>
    <cellStyle name="Normal 3 2 2 2 2 6 4 3 3" xfId="20156"/>
    <cellStyle name="Normal 3 2 2 2 2 6 4 3 3 2" xfId="20157"/>
    <cellStyle name="Normal 3 2 2 2 2 6 4 3 4" xfId="20158"/>
    <cellStyle name="Normal 3 2 2 2 2 6 4 3 4 2" xfId="20159"/>
    <cellStyle name="Normal 3 2 2 2 2 6 4 3 5" xfId="20160"/>
    <cellStyle name="Normal 3 2 2 2 2 6 4 3 6" xfId="20161"/>
    <cellStyle name="Normal 3 2 2 2 2 6 4 4" xfId="20162"/>
    <cellStyle name="Normal 3 2 2 2 2 6 4 4 2" xfId="20163"/>
    <cellStyle name="Normal 3 2 2 2 2 6 4 4 2 2" xfId="20164"/>
    <cellStyle name="Normal 3 2 2 2 2 6 4 4 3" xfId="20165"/>
    <cellStyle name="Normal 3 2 2 2 2 6 4 4 3 2" xfId="20166"/>
    <cellStyle name="Normal 3 2 2 2 2 6 4 4 4" xfId="20167"/>
    <cellStyle name="Normal 3 2 2 2 2 6 4 4 4 2" xfId="20168"/>
    <cellStyle name="Normal 3 2 2 2 2 6 4 4 5" xfId="20169"/>
    <cellStyle name="Normal 3 2 2 2 2 6 4 4 6" xfId="20170"/>
    <cellStyle name="Normal 3 2 2 2 2 6 4 5" xfId="20171"/>
    <cellStyle name="Normal 3 2 2 2 2 6 4 5 2" xfId="20172"/>
    <cellStyle name="Normal 3 2 2 2 2 6 4 5 2 2" xfId="20173"/>
    <cellStyle name="Normal 3 2 2 2 2 6 4 5 3" xfId="20174"/>
    <cellStyle name="Normal 3 2 2 2 2 6 4 5 3 2" xfId="20175"/>
    <cellStyle name="Normal 3 2 2 2 2 6 4 5 4" xfId="20176"/>
    <cellStyle name="Normal 3 2 2 2 2 6 4 5 5" xfId="20177"/>
    <cellStyle name="Normal 3 2 2 2 2 6 4 6" xfId="20178"/>
    <cellStyle name="Normal 3 2 2 2 2 6 4 6 2" xfId="20179"/>
    <cellStyle name="Normal 3 2 2 2 2 6 4 7" xfId="20180"/>
    <cellStyle name="Normal 3 2 2 2 2 6 4 7 2" xfId="20181"/>
    <cellStyle name="Normal 3 2 2 2 2 6 4 8" xfId="20182"/>
    <cellStyle name="Normal 3 2 2 2 2 6 4 8 2" xfId="20183"/>
    <cellStyle name="Normal 3 2 2 2 2 6 4 9" xfId="20184"/>
    <cellStyle name="Normal 3 2 2 2 2 6 5" xfId="20185"/>
    <cellStyle name="Normal 3 2 2 2 2 6 5 2" xfId="20186"/>
    <cellStyle name="Normal 3 2 2 2 2 6 5 2 2" xfId="20187"/>
    <cellStyle name="Normal 3 2 2 2 2 6 5 3" xfId="20188"/>
    <cellStyle name="Normal 3 2 2 2 2 6 5 3 2" xfId="20189"/>
    <cellStyle name="Normal 3 2 2 2 2 6 5 4" xfId="20190"/>
    <cellStyle name="Normal 3 2 2 2 2 6 5 4 2" xfId="20191"/>
    <cellStyle name="Normal 3 2 2 2 2 6 5 5" xfId="20192"/>
    <cellStyle name="Normal 3 2 2 2 2 6 5 6" xfId="20193"/>
    <cellStyle name="Normal 3 2 2 2 2 6 6" xfId="20194"/>
    <cellStyle name="Normal 3 2 2 2 2 6 6 2" xfId="20195"/>
    <cellStyle name="Normal 3 2 2 2 2 6 6 2 2" xfId="20196"/>
    <cellStyle name="Normal 3 2 2 2 2 6 6 3" xfId="20197"/>
    <cellStyle name="Normal 3 2 2 2 2 6 6 3 2" xfId="20198"/>
    <cellStyle name="Normal 3 2 2 2 2 6 6 4" xfId="20199"/>
    <cellStyle name="Normal 3 2 2 2 2 6 6 4 2" xfId="20200"/>
    <cellStyle name="Normal 3 2 2 2 2 6 6 5" xfId="20201"/>
    <cellStyle name="Normal 3 2 2 2 2 6 6 6" xfId="20202"/>
    <cellStyle name="Normal 3 2 2 2 2 6 7" xfId="20203"/>
    <cellStyle name="Normal 3 2 2 2 2 6 7 2" xfId="20204"/>
    <cellStyle name="Normal 3 2 2 2 2 6 7 2 2" xfId="20205"/>
    <cellStyle name="Normal 3 2 2 2 2 6 7 3" xfId="20206"/>
    <cellStyle name="Normal 3 2 2 2 2 6 7 3 2" xfId="20207"/>
    <cellStyle name="Normal 3 2 2 2 2 6 7 4" xfId="20208"/>
    <cellStyle name="Normal 3 2 2 2 2 6 7 4 2" xfId="20209"/>
    <cellStyle name="Normal 3 2 2 2 2 6 7 5" xfId="20210"/>
    <cellStyle name="Normal 3 2 2 2 2 6 7 6" xfId="20211"/>
    <cellStyle name="Normal 3 2 2 2 2 6 8" xfId="20212"/>
    <cellStyle name="Normal 3 2 2 2 2 6 8 2" xfId="20213"/>
    <cellStyle name="Normal 3 2 2 2 2 6 8 2 2" xfId="20214"/>
    <cellStyle name="Normal 3 2 2 2 2 6 8 3" xfId="20215"/>
    <cellStyle name="Normal 3 2 2 2 2 6 8 3 2" xfId="20216"/>
    <cellStyle name="Normal 3 2 2 2 2 6 8 4" xfId="20217"/>
    <cellStyle name="Normal 3 2 2 2 2 6 8 5" xfId="20218"/>
    <cellStyle name="Normal 3 2 2 2 2 6 9" xfId="20219"/>
    <cellStyle name="Normal 3 2 2 2 2 6 9 2" xfId="20220"/>
    <cellStyle name="Normal 3 2 2 2 2 7" xfId="20221"/>
    <cellStyle name="Normal 3 2 2 2 2 7 10" xfId="20222"/>
    <cellStyle name="Normal 3 2 2 2 2 7 10 2" xfId="20223"/>
    <cellStyle name="Normal 3 2 2 2 2 7 11" xfId="20224"/>
    <cellStyle name="Normal 3 2 2 2 2 7 12" xfId="20225"/>
    <cellStyle name="Normal 3 2 2 2 2 7 13" xfId="20226"/>
    <cellStyle name="Normal 3 2 2 2 2 7 2" xfId="20227"/>
    <cellStyle name="Normal 3 2 2 2 2 7 2 10" xfId="20228"/>
    <cellStyle name="Normal 3 2 2 2 2 7 2 11" xfId="20229"/>
    <cellStyle name="Normal 3 2 2 2 2 7 2 2" xfId="20230"/>
    <cellStyle name="Normal 3 2 2 2 2 7 2 2 2" xfId="20231"/>
    <cellStyle name="Normal 3 2 2 2 2 7 2 2 2 2" xfId="20232"/>
    <cellStyle name="Normal 3 2 2 2 2 7 2 2 3" xfId="20233"/>
    <cellStyle name="Normal 3 2 2 2 2 7 2 2 3 2" xfId="20234"/>
    <cellStyle name="Normal 3 2 2 2 2 7 2 2 4" xfId="20235"/>
    <cellStyle name="Normal 3 2 2 2 2 7 2 2 4 2" xfId="20236"/>
    <cellStyle name="Normal 3 2 2 2 2 7 2 2 5" xfId="20237"/>
    <cellStyle name="Normal 3 2 2 2 2 7 2 2 6" xfId="20238"/>
    <cellStyle name="Normal 3 2 2 2 2 7 2 2 7" xfId="20239"/>
    <cellStyle name="Normal 3 2 2 2 2 7 2 3" xfId="20240"/>
    <cellStyle name="Normal 3 2 2 2 2 7 2 3 2" xfId="20241"/>
    <cellStyle name="Normal 3 2 2 2 2 7 2 3 2 2" xfId="20242"/>
    <cellStyle name="Normal 3 2 2 2 2 7 2 3 3" xfId="20243"/>
    <cellStyle name="Normal 3 2 2 2 2 7 2 3 3 2" xfId="20244"/>
    <cellStyle name="Normal 3 2 2 2 2 7 2 3 4" xfId="20245"/>
    <cellStyle name="Normal 3 2 2 2 2 7 2 3 4 2" xfId="20246"/>
    <cellStyle name="Normal 3 2 2 2 2 7 2 3 5" xfId="20247"/>
    <cellStyle name="Normal 3 2 2 2 2 7 2 3 6" xfId="20248"/>
    <cellStyle name="Normal 3 2 2 2 2 7 2 4" xfId="20249"/>
    <cellStyle name="Normal 3 2 2 2 2 7 2 4 2" xfId="20250"/>
    <cellStyle name="Normal 3 2 2 2 2 7 2 4 2 2" xfId="20251"/>
    <cellStyle name="Normal 3 2 2 2 2 7 2 4 3" xfId="20252"/>
    <cellStyle name="Normal 3 2 2 2 2 7 2 4 3 2" xfId="20253"/>
    <cellStyle name="Normal 3 2 2 2 2 7 2 4 4" xfId="20254"/>
    <cellStyle name="Normal 3 2 2 2 2 7 2 4 4 2" xfId="20255"/>
    <cellStyle name="Normal 3 2 2 2 2 7 2 4 5" xfId="20256"/>
    <cellStyle name="Normal 3 2 2 2 2 7 2 4 6" xfId="20257"/>
    <cellStyle name="Normal 3 2 2 2 2 7 2 5" xfId="20258"/>
    <cellStyle name="Normal 3 2 2 2 2 7 2 5 2" xfId="20259"/>
    <cellStyle name="Normal 3 2 2 2 2 7 2 5 2 2" xfId="20260"/>
    <cellStyle name="Normal 3 2 2 2 2 7 2 5 3" xfId="20261"/>
    <cellStyle name="Normal 3 2 2 2 2 7 2 5 3 2" xfId="20262"/>
    <cellStyle name="Normal 3 2 2 2 2 7 2 5 4" xfId="20263"/>
    <cellStyle name="Normal 3 2 2 2 2 7 2 5 5" xfId="20264"/>
    <cellStyle name="Normal 3 2 2 2 2 7 2 6" xfId="20265"/>
    <cellStyle name="Normal 3 2 2 2 2 7 2 6 2" xfId="20266"/>
    <cellStyle name="Normal 3 2 2 2 2 7 2 7" xfId="20267"/>
    <cellStyle name="Normal 3 2 2 2 2 7 2 7 2" xfId="20268"/>
    <cellStyle name="Normal 3 2 2 2 2 7 2 8" xfId="20269"/>
    <cellStyle name="Normal 3 2 2 2 2 7 2 8 2" xfId="20270"/>
    <cellStyle name="Normal 3 2 2 2 2 7 2 9" xfId="20271"/>
    <cellStyle name="Normal 3 2 2 2 2 7 3" xfId="20272"/>
    <cellStyle name="Normal 3 2 2 2 2 7 3 10" xfId="20273"/>
    <cellStyle name="Normal 3 2 2 2 2 7 3 11" xfId="20274"/>
    <cellStyle name="Normal 3 2 2 2 2 7 3 2" xfId="20275"/>
    <cellStyle name="Normal 3 2 2 2 2 7 3 2 2" xfId="20276"/>
    <cellStyle name="Normal 3 2 2 2 2 7 3 2 2 2" xfId="20277"/>
    <cellStyle name="Normal 3 2 2 2 2 7 3 2 3" xfId="20278"/>
    <cellStyle name="Normal 3 2 2 2 2 7 3 2 3 2" xfId="20279"/>
    <cellStyle name="Normal 3 2 2 2 2 7 3 2 4" xfId="20280"/>
    <cellStyle name="Normal 3 2 2 2 2 7 3 2 4 2" xfId="20281"/>
    <cellStyle name="Normal 3 2 2 2 2 7 3 2 5" xfId="20282"/>
    <cellStyle name="Normal 3 2 2 2 2 7 3 2 6" xfId="20283"/>
    <cellStyle name="Normal 3 2 2 2 2 7 3 2 7" xfId="20284"/>
    <cellStyle name="Normal 3 2 2 2 2 7 3 3" xfId="20285"/>
    <cellStyle name="Normal 3 2 2 2 2 7 3 3 2" xfId="20286"/>
    <cellStyle name="Normal 3 2 2 2 2 7 3 3 2 2" xfId="20287"/>
    <cellStyle name="Normal 3 2 2 2 2 7 3 3 3" xfId="20288"/>
    <cellStyle name="Normal 3 2 2 2 2 7 3 3 3 2" xfId="20289"/>
    <cellStyle name="Normal 3 2 2 2 2 7 3 3 4" xfId="20290"/>
    <cellStyle name="Normal 3 2 2 2 2 7 3 3 4 2" xfId="20291"/>
    <cellStyle name="Normal 3 2 2 2 2 7 3 3 5" xfId="20292"/>
    <cellStyle name="Normal 3 2 2 2 2 7 3 3 6" xfId="20293"/>
    <cellStyle name="Normal 3 2 2 2 2 7 3 4" xfId="20294"/>
    <cellStyle name="Normal 3 2 2 2 2 7 3 4 2" xfId="20295"/>
    <cellStyle name="Normal 3 2 2 2 2 7 3 4 2 2" xfId="20296"/>
    <cellStyle name="Normal 3 2 2 2 2 7 3 4 3" xfId="20297"/>
    <cellStyle name="Normal 3 2 2 2 2 7 3 4 3 2" xfId="20298"/>
    <cellStyle name="Normal 3 2 2 2 2 7 3 4 4" xfId="20299"/>
    <cellStyle name="Normal 3 2 2 2 2 7 3 4 4 2" xfId="20300"/>
    <cellStyle name="Normal 3 2 2 2 2 7 3 4 5" xfId="20301"/>
    <cellStyle name="Normal 3 2 2 2 2 7 3 4 6" xfId="20302"/>
    <cellStyle name="Normal 3 2 2 2 2 7 3 5" xfId="20303"/>
    <cellStyle name="Normal 3 2 2 2 2 7 3 5 2" xfId="20304"/>
    <cellStyle name="Normal 3 2 2 2 2 7 3 5 2 2" xfId="20305"/>
    <cellStyle name="Normal 3 2 2 2 2 7 3 5 3" xfId="20306"/>
    <cellStyle name="Normal 3 2 2 2 2 7 3 5 3 2" xfId="20307"/>
    <cellStyle name="Normal 3 2 2 2 2 7 3 5 4" xfId="20308"/>
    <cellStyle name="Normal 3 2 2 2 2 7 3 5 5" xfId="20309"/>
    <cellStyle name="Normal 3 2 2 2 2 7 3 6" xfId="20310"/>
    <cellStyle name="Normal 3 2 2 2 2 7 3 6 2" xfId="20311"/>
    <cellStyle name="Normal 3 2 2 2 2 7 3 7" xfId="20312"/>
    <cellStyle name="Normal 3 2 2 2 2 7 3 7 2" xfId="20313"/>
    <cellStyle name="Normal 3 2 2 2 2 7 3 8" xfId="20314"/>
    <cellStyle name="Normal 3 2 2 2 2 7 3 8 2" xfId="20315"/>
    <cellStyle name="Normal 3 2 2 2 2 7 3 9" xfId="20316"/>
    <cellStyle name="Normal 3 2 2 2 2 7 4" xfId="20317"/>
    <cellStyle name="Normal 3 2 2 2 2 7 4 2" xfId="20318"/>
    <cellStyle name="Normal 3 2 2 2 2 7 4 2 2" xfId="20319"/>
    <cellStyle name="Normal 3 2 2 2 2 7 4 3" xfId="20320"/>
    <cellStyle name="Normal 3 2 2 2 2 7 4 3 2" xfId="20321"/>
    <cellStyle name="Normal 3 2 2 2 2 7 4 4" xfId="20322"/>
    <cellStyle name="Normal 3 2 2 2 2 7 4 4 2" xfId="20323"/>
    <cellStyle name="Normal 3 2 2 2 2 7 4 5" xfId="20324"/>
    <cellStyle name="Normal 3 2 2 2 2 7 4 6" xfId="20325"/>
    <cellStyle name="Normal 3 2 2 2 2 7 4 7" xfId="20326"/>
    <cellStyle name="Normal 3 2 2 2 2 7 5" xfId="20327"/>
    <cellStyle name="Normal 3 2 2 2 2 7 5 2" xfId="20328"/>
    <cellStyle name="Normal 3 2 2 2 2 7 5 2 2" xfId="20329"/>
    <cellStyle name="Normal 3 2 2 2 2 7 5 3" xfId="20330"/>
    <cellStyle name="Normal 3 2 2 2 2 7 5 3 2" xfId="20331"/>
    <cellStyle name="Normal 3 2 2 2 2 7 5 4" xfId="20332"/>
    <cellStyle name="Normal 3 2 2 2 2 7 5 4 2" xfId="20333"/>
    <cellStyle name="Normal 3 2 2 2 2 7 5 5" xfId="20334"/>
    <cellStyle name="Normal 3 2 2 2 2 7 5 6" xfId="20335"/>
    <cellStyle name="Normal 3 2 2 2 2 7 6" xfId="20336"/>
    <cellStyle name="Normal 3 2 2 2 2 7 6 2" xfId="20337"/>
    <cellStyle name="Normal 3 2 2 2 2 7 6 2 2" xfId="20338"/>
    <cellStyle name="Normal 3 2 2 2 2 7 6 3" xfId="20339"/>
    <cellStyle name="Normal 3 2 2 2 2 7 6 3 2" xfId="20340"/>
    <cellStyle name="Normal 3 2 2 2 2 7 6 4" xfId="20341"/>
    <cellStyle name="Normal 3 2 2 2 2 7 6 4 2" xfId="20342"/>
    <cellStyle name="Normal 3 2 2 2 2 7 6 5" xfId="20343"/>
    <cellStyle name="Normal 3 2 2 2 2 7 6 6" xfId="20344"/>
    <cellStyle name="Normal 3 2 2 2 2 7 7" xfId="20345"/>
    <cellStyle name="Normal 3 2 2 2 2 7 7 2" xfId="20346"/>
    <cellStyle name="Normal 3 2 2 2 2 7 7 2 2" xfId="20347"/>
    <cellStyle name="Normal 3 2 2 2 2 7 7 3" xfId="20348"/>
    <cellStyle name="Normal 3 2 2 2 2 7 7 3 2" xfId="20349"/>
    <cellStyle name="Normal 3 2 2 2 2 7 7 4" xfId="20350"/>
    <cellStyle name="Normal 3 2 2 2 2 7 7 5" xfId="20351"/>
    <cellStyle name="Normal 3 2 2 2 2 7 8" xfId="20352"/>
    <cellStyle name="Normal 3 2 2 2 2 7 8 2" xfId="20353"/>
    <cellStyle name="Normal 3 2 2 2 2 7 9" xfId="20354"/>
    <cellStyle name="Normal 3 2 2 2 2 7 9 2" xfId="20355"/>
    <cellStyle name="Normal 3 2 2 2 2 8" xfId="20356"/>
    <cellStyle name="Normal 3 2 2 2 2 8 10" xfId="20357"/>
    <cellStyle name="Normal 3 2 2 2 2 8 11" xfId="20358"/>
    <cellStyle name="Normal 3 2 2 2 2 8 12" xfId="20359"/>
    <cellStyle name="Normal 3 2 2 2 2 8 2" xfId="20360"/>
    <cellStyle name="Normal 3 2 2 2 2 8 2 2" xfId="20361"/>
    <cellStyle name="Normal 3 2 2 2 2 8 2 2 2" xfId="20362"/>
    <cellStyle name="Normal 3 2 2 2 2 8 2 3" xfId="20363"/>
    <cellStyle name="Normal 3 2 2 2 2 8 2 3 2" xfId="20364"/>
    <cellStyle name="Normal 3 2 2 2 2 8 2 4" xfId="20365"/>
    <cellStyle name="Normal 3 2 2 2 2 8 2 4 2" xfId="20366"/>
    <cellStyle name="Normal 3 2 2 2 2 8 2 5" xfId="20367"/>
    <cellStyle name="Normal 3 2 2 2 2 8 2 6" xfId="20368"/>
    <cellStyle name="Normal 3 2 2 2 2 8 2 7" xfId="20369"/>
    <cellStyle name="Normal 3 2 2 2 2 8 3" xfId="20370"/>
    <cellStyle name="Normal 3 2 2 2 2 8 3 2" xfId="20371"/>
    <cellStyle name="Normal 3 2 2 2 2 8 3 2 2" xfId="20372"/>
    <cellStyle name="Normal 3 2 2 2 2 8 3 3" xfId="20373"/>
    <cellStyle name="Normal 3 2 2 2 2 8 3 3 2" xfId="20374"/>
    <cellStyle name="Normal 3 2 2 2 2 8 3 4" xfId="20375"/>
    <cellStyle name="Normal 3 2 2 2 2 8 3 4 2" xfId="20376"/>
    <cellStyle name="Normal 3 2 2 2 2 8 3 5" xfId="20377"/>
    <cellStyle name="Normal 3 2 2 2 2 8 3 6" xfId="20378"/>
    <cellStyle name="Normal 3 2 2 2 2 8 3 7" xfId="20379"/>
    <cellStyle name="Normal 3 2 2 2 2 8 4" xfId="20380"/>
    <cellStyle name="Normal 3 2 2 2 2 8 4 2" xfId="20381"/>
    <cellStyle name="Normal 3 2 2 2 2 8 4 2 2" xfId="20382"/>
    <cellStyle name="Normal 3 2 2 2 2 8 4 3" xfId="20383"/>
    <cellStyle name="Normal 3 2 2 2 2 8 4 3 2" xfId="20384"/>
    <cellStyle name="Normal 3 2 2 2 2 8 4 4" xfId="20385"/>
    <cellStyle name="Normal 3 2 2 2 2 8 4 4 2" xfId="20386"/>
    <cellStyle name="Normal 3 2 2 2 2 8 4 5" xfId="20387"/>
    <cellStyle name="Normal 3 2 2 2 2 8 4 6" xfId="20388"/>
    <cellStyle name="Normal 3 2 2 2 2 8 5" xfId="20389"/>
    <cellStyle name="Normal 3 2 2 2 2 8 5 2" xfId="20390"/>
    <cellStyle name="Normal 3 2 2 2 2 8 5 2 2" xfId="20391"/>
    <cellStyle name="Normal 3 2 2 2 2 8 5 3" xfId="20392"/>
    <cellStyle name="Normal 3 2 2 2 2 8 5 3 2" xfId="20393"/>
    <cellStyle name="Normal 3 2 2 2 2 8 5 4" xfId="20394"/>
    <cellStyle name="Normal 3 2 2 2 2 8 5 4 2" xfId="20395"/>
    <cellStyle name="Normal 3 2 2 2 2 8 5 5" xfId="20396"/>
    <cellStyle name="Normal 3 2 2 2 2 8 5 6" xfId="20397"/>
    <cellStyle name="Normal 3 2 2 2 2 8 6" xfId="20398"/>
    <cellStyle name="Normal 3 2 2 2 2 8 6 2" xfId="20399"/>
    <cellStyle name="Normal 3 2 2 2 2 8 6 2 2" xfId="20400"/>
    <cellStyle name="Normal 3 2 2 2 2 8 6 3" xfId="20401"/>
    <cellStyle name="Normal 3 2 2 2 2 8 6 3 2" xfId="20402"/>
    <cellStyle name="Normal 3 2 2 2 2 8 6 4" xfId="20403"/>
    <cellStyle name="Normal 3 2 2 2 2 8 6 5" xfId="20404"/>
    <cellStyle name="Normal 3 2 2 2 2 8 7" xfId="20405"/>
    <cellStyle name="Normal 3 2 2 2 2 8 7 2" xfId="20406"/>
    <cellStyle name="Normal 3 2 2 2 2 8 8" xfId="20407"/>
    <cellStyle name="Normal 3 2 2 2 2 8 8 2" xfId="20408"/>
    <cellStyle name="Normal 3 2 2 2 2 8 9" xfId="20409"/>
    <cellStyle name="Normal 3 2 2 2 2 8 9 2" xfId="20410"/>
    <cellStyle name="Normal 3 2 2 2 2 9" xfId="20411"/>
    <cellStyle name="Normal 3 2 2 2 2 9 10" xfId="20412"/>
    <cellStyle name="Normal 3 2 2 2 2 9 11" xfId="20413"/>
    <cellStyle name="Normal 3 2 2 2 2 9 2" xfId="20414"/>
    <cellStyle name="Normal 3 2 2 2 2 9 2 2" xfId="20415"/>
    <cellStyle name="Normal 3 2 2 2 2 9 2 2 2" xfId="20416"/>
    <cellStyle name="Normal 3 2 2 2 2 9 2 3" xfId="20417"/>
    <cellStyle name="Normal 3 2 2 2 2 9 2 3 2" xfId="20418"/>
    <cellStyle name="Normal 3 2 2 2 2 9 2 4" xfId="20419"/>
    <cellStyle name="Normal 3 2 2 2 2 9 2 4 2" xfId="20420"/>
    <cellStyle name="Normal 3 2 2 2 2 9 2 5" xfId="20421"/>
    <cellStyle name="Normal 3 2 2 2 2 9 2 6" xfId="20422"/>
    <cellStyle name="Normal 3 2 2 2 2 9 2 7" xfId="20423"/>
    <cellStyle name="Normal 3 2 2 2 2 9 3" xfId="20424"/>
    <cellStyle name="Normal 3 2 2 2 2 9 3 2" xfId="20425"/>
    <cellStyle name="Normal 3 2 2 2 2 9 3 2 2" xfId="20426"/>
    <cellStyle name="Normal 3 2 2 2 2 9 3 3" xfId="20427"/>
    <cellStyle name="Normal 3 2 2 2 2 9 3 3 2" xfId="20428"/>
    <cellStyle name="Normal 3 2 2 2 2 9 3 4" xfId="20429"/>
    <cellStyle name="Normal 3 2 2 2 2 9 3 4 2" xfId="20430"/>
    <cellStyle name="Normal 3 2 2 2 2 9 3 5" xfId="20431"/>
    <cellStyle name="Normal 3 2 2 2 2 9 3 6" xfId="20432"/>
    <cellStyle name="Normal 3 2 2 2 2 9 4" xfId="20433"/>
    <cellStyle name="Normal 3 2 2 2 2 9 4 2" xfId="20434"/>
    <cellStyle name="Normal 3 2 2 2 2 9 4 2 2" xfId="20435"/>
    <cellStyle name="Normal 3 2 2 2 2 9 4 3" xfId="20436"/>
    <cellStyle name="Normal 3 2 2 2 2 9 4 3 2" xfId="20437"/>
    <cellStyle name="Normal 3 2 2 2 2 9 4 4" xfId="20438"/>
    <cellStyle name="Normal 3 2 2 2 2 9 4 4 2" xfId="20439"/>
    <cellStyle name="Normal 3 2 2 2 2 9 4 5" xfId="20440"/>
    <cellStyle name="Normal 3 2 2 2 2 9 4 6" xfId="20441"/>
    <cellStyle name="Normal 3 2 2 2 2 9 5" xfId="20442"/>
    <cellStyle name="Normal 3 2 2 2 2 9 5 2" xfId="20443"/>
    <cellStyle name="Normal 3 2 2 2 2 9 5 2 2" xfId="20444"/>
    <cellStyle name="Normal 3 2 2 2 2 9 5 3" xfId="20445"/>
    <cellStyle name="Normal 3 2 2 2 2 9 5 3 2" xfId="20446"/>
    <cellStyle name="Normal 3 2 2 2 2 9 5 4" xfId="20447"/>
    <cellStyle name="Normal 3 2 2 2 2 9 5 5" xfId="20448"/>
    <cellStyle name="Normal 3 2 2 2 2 9 6" xfId="20449"/>
    <cellStyle name="Normal 3 2 2 2 2 9 6 2" xfId="20450"/>
    <cellStyle name="Normal 3 2 2 2 2 9 7" xfId="20451"/>
    <cellStyle name="Normal 3 2 2 2 2 9 7 2" xfId="20452"/>
    <cellStyle name="Normal 3 2 2 2 2 9 8" xfId="20453"/>
    <cellStyle name="Normal 3 2 2 2 2 9 8 2" xfId="20454"/>
    <cellStyle name="Normal 3 2 2 2 2 9 9" xfId="20455"/>
    <cellStyle name="Normal 3 2 2 2 3" xfId="20456"/>
    <cellStyle name="Normal 3 2 2 2 3 10" xfId="20457"/>
    <cellStyle name="Normal 3 2 2 2 3 10 2" xfId="20458"/>
    <cellStyle name="Normal 3 2 2 2 3 10 3" xfId="20459"/>
    <cellStyle name="Normal 3 2 2 2 3 11" xfId="20460"/>
    <cellStyle name="Normal 3 2 2 2 3 11 2" xfId="20461"/>
    <cellStyle name="Normal 3 2 2 2 3 12" xfId="20462"/>
    <cellStyle name="Normal 3 2 2 2 3 13" xfId="20463"/>
    <cellStyle name="Normal 3 2 2 2 3 14" xfId="20464"/>
    <cellStyle name="Normal 3 2 2 2 3 2" xfId="20465"/>
    <cellStyle name="Normal 3 2 2 2 3 2 10" xfId="20466"/>
    <cellStyle name="Normal 3 2 2 2 3 2 11" xfId="20467"/>
    <cellStyle name="Normal 3 2 2 2 3 2 12" xfId="20468"/>
    <cellStyle name="Normal 3 2 2 2 3 2 2" xfId="20469"/>
    <cellStyle name="Normal 3 2 2 2 3 2 2 2" xfId="20470"/>
    <cellStyle name="Normal 3 2 2 2 3 2 2 2 2" xfId="20471"/>
    <cellStyle name="Normal 3 2 2 2 3 2 2 2 2 2" xfId="20472"/>
    <cellStyle name="Normal 3 2 2 2 3 2 2 2 3" xfId="20473"/>
    <cellStyle name="Normal 3 2 2 2 3 2 2 2 4" xfId="20474"/>
    <cellStyle name="Normal 3 2 2 2 3 2 2 3" xfId="20475"/>
    <cellStyle name="Normal 3 2 2 2 3 2 2 3 2" xfId="20476"/>
    <cellStyle name="Normal 3 2 2 2 3 2 2 3 2 2" xfId="20477"/>
    <cellStyle name="Normal 3 2 2 2 3 2 2 3 3" xfId="20478"/>
    <cellStyle name="Normal 3 2 2 2 3 2 2 4" xfId="20479"/>
    <cellStyle name="Normal 3 2 2 2 3 2 2 4 2" xfId="20480"/>
    <cellStyle name="Normal 3 2 2 2 3 2 2 4 2 2" xfId="20481"/>
    <cellStyle name="Normal 3 2 2 2 3 2 2 4 3" xfId="20482"/>
    <cellStyle name="Normal 3 2 2 2 3 2 2 5" xfId="20483"/>
    <cellStyle name="Normal 3 2 2 2 3 2 2 5 2" xfId="20484"/>
    <cellStyle name="Normal 3 2 2 2 3 2 2 6" xfId="20485"/>
    <cellStyle name="Normal 3 2 2 2 3 2 2 7" xfId="20486"/>
    <cellStyle name="Normal 3 2 2 2 3 2 3" xfId="20487"/>
    <cellStyle name="Normal 3 2 2 2 3 2 3 2" xfId="20488"/>
    <cellStyle name="Normal 3 2 2 2 3 2 3 2 2" xfId="20489"/>
    <cellStyle name="Normal 3 2 2 2 3 2 3 2 2 2" xfId="20490"/>
    <cellStyle name="Normal 3 2 2 2 3 2 3 2 3" xfId="20491"/>
    <cellStyle name="Normal 3 2 2 2 3 2 3 3" xfId="20492"/>
    <cellStyle name="Normal 3 2 2 2 3 2 3 3 2" xfId="20493"/>
    <cellStyle name="Normal 3 2 2 2 3 2 3 3 2 2" xfId="20494"/>
    <cellStyle name="Normal 3 2 2 2 3 2 3 3 3" xfId="20495"/>
    <cellStyle name="Normal 3 2 2 2 3 2 3 4" xfId="20496"/>
    <cellStyle name="Normal 3 2 2 2 3 2 3 4 2" xfId="20497"/>
    <cellStyle name="Normal 3 2 2 2 3 2 3 4 3" xfId="20498"/>
    <cellStyle name="Normal 3 2 2 2 3 2 3 5" xfId="20499"/>
    <cellStyle name="Normal 3 2 2 2 3 2 3 6" xfId="20500"/>
    <cellStyle name="Normal 3 2 2 2 3 2 3 7" xfId="20501"/>
    <cellStyle name="Normal 3 2 2 2 3 2 4" xfId="20502"/>
    <cellStyle name="Normal 3 2 2 2 3 2 4 2" xfId="20503"/>
    <cellStyle name="Normal 3 2 2 2 3 2 4 2 2" xfId="20504"/>
    <cellStyle name="Normal 3 2 2 2 3 2 4 2 3" xfId="20505"/>
    <cellStyle name="Normal 3 2 2 2 3 2 4 3" xfId="20506"/>
    <cellStyle name="Normal 3 2 2 2 3 2 4 3 2" xfId="20507"/>
    <cellStyle name="Normal 3 2 2 2 3 2 4 3 3" xfId="20508"/>
    <cellStyle name="Normal 3 2 2 2 3 2 4 4" xfId="20509"/>
    <cellStyle name="Normal 3 2 2 2 3 2 4 4 2" xfId="20510"/>
    <cellStyle name="Normal 3 2 2 2 3 2 4 5" xfId="20511"/>
    <cellStyle name="Normal 3 2 2 2 3 2 4 6" xfId="20512"/>
    <cellStyle name="Normal 3 2 2 2 3 2 4 7" xfId="20513"/>
    <cellStyle name="Normal 3 2 2 2 3 2 5" xfId="20514"/>
    <cellStyle name="Normal 3 2 2 2 3 2 5 2" xfId="20515"/>
    <cellStyle name="Normal 3 2 2 2 3 2 5 2 2" xfId="20516"/>
    <cellStyle name="Normal 3 2 2 2 3 2 5 2 3" xfId="20517"/>
    <cellStyle name="Normal 3 2 2 2 3 2 5 3" xfId="20518"/>
    <cellStyle name="Normal 3 2 2 2 3 2 5 3 2" xfId="20519"/>
    <cellStyle name="Normal 3 2 2 2 3 2 5 4" xfId="20520"/>
    <cellStyle name="Normal 3 2 2 2 3 2 5 4 2" xfId="20521"/>
    <cellStyle name="Normal 3 2 2 2 3 2 5 5" xfId="20522"/>
    <cellStyle name="Normal 3 2 2 2 3 2 5 6" xfId="20523"/>
    <cellStyle name="Normal 3 2 2 2 3 2 5 7" xfId="20524"/>
    <cellStyle name="Normal 3 2 2 2 3 2 6" xfId="20525"/>
    <cellStyle name="Normal 3 2 2 2 3 2 6 2" xfId="20526"/>
    <cellStyle name="Normal 3 2 2 2 3 2 6 2 2" xfId="20527"/>
    <cellStyle name="Normal 3 2 2 2 3 2 6 2 3" xfId="20528"/>
    <cellStyle name="Normal 3 2 2 2 3 2 6 3" xfId="20529"/>
    <cellStyle name="Normal 3 2 2 2 3 2 6 3 2" xfId="20530"/>
    <cellStyle name="Normal 3 2 2 2 3 2 6 4" xfId="20531"/>
    <cellStyle name="Normal 3 2 2 2 3 2 6 5" xfId="20532"/>
    <cellStyle name="Normal 3 2 2 2 3 2 6 6" xfId="20533"/>
    <cellStyle name="Normal 3 2 2 2 3 2 7" xfId="20534"/>
    <cellStyle name="Normal 3 2 2 2 3 2 7 2" xfId="20535"/>
    <cellStyle name="Normal 3 2 2 2 3 2 7 3" xfId="20536"/>
    <cellStyle name="Normal 3 2 2 2 3 2 8" xfId="20537"/>
    <cellStyle name="Normal 3 2 2 2 3 2 8 2" xfId="20538"/>
    <cellStyle name="Normal 3 2 2 2 3 2 9" xfId="20539"/>
    <cellStyle name="Normal 3 2 2 2 3 2 9 2" xfId="20540"/>
    <cellStyle name="Normal 3 2 2 2 3 3" xfId="20541"/>
    <cellStyle name="Normal 3 2 2 2 3 3 10" xfId="20542"/>
    <cellStyle name="Normal 3 2 2 2 3 3 11" xfId="20543"/>
    <cellStyle name="Normal 3 2 2 2 3 3 2" xfId="20544"/>
    <cellStyle name="Normal 3 2 2 2 3 3 2 2" xfId="20545"/>
    <cellStyle name="Normal 3 2 2 2 3 3 2 2 2" xfId="20546"/>
    <cellStyle name="Normal 3 2 2 2 3 3 2 2 2 2" xfId="20547"/>
    <cellStyle name="Normal 3 2 2 2 3 3 2 2 3" xfId="20548"/>
    <cellStyle name="Normal 3 2 2 2 3 3 2 2 4" xfId="20549"/>
    <cellStyle name="Normal 3 2 2 2 3 3 2 3" xfId="20550"/>
    <cellStyle name="Normal 3 2 2 2 3 3 2 3 2" xfId="20551"/>
    <cellStyle name="Normal 3 2 2 2 3 3 2 3 2 2" xfId="20552"/>
    <cellStyle name="Normal 3 2 2 2 3 3 2 3 3" xfId="20553"/>
    <cellStyle name="Normal 3 2 2 2 3 3 2 4" xfId="20554"/>
    <cellStyle name="Normal 3 2 2 2 3 3 2 4 2" xfId="20555"/>
    <cellStyle name="Normal 3 2 2 2 3 3 2 4 2 2" xfId="20556"/>
    <cellStyle name="Normal 3 2 2 2 3 3 2 4 3" xfId="20557"/>
    <cellStyle name="Normal 3 2 2 2 3 3 2 5" xfId="20558"/>
    <cellStyle name="Normal 3 2 2 2 3 3 2 5 2" xfId="20559"/>
    <cellStyle name="Normal 3 2 2 2 3 3 2 6" xfId="20560"/>
    <cellStyle name="Normal 3 2 2 2 3 3 2 7" xfId="20561"/>
    <cellStyle name="Normal 3 2 2 2 3 3 3" xfId="20562"/>
    <cellStyle name="Normal 3 2 2 2 3 3 3 2" xfId="20563"/>
    <cellStyle name="Normal 3 2 2 2 3 3 3 2 2" xfId="20564"/>
    <cellStyle name="Normal 3 2 2 2 3 3 3 2 2 2" xfId="20565"/>
    <cellStyle name="Normal 3 2 2 2 3 3 3 2 3" xfId="20566"/>
    <cellStyle name="Normal 3 2 2 2 3 3 3 3" xfId="20567"/>
    <cellStyle name="Normal 3 2 2 2 3 3 3 3 2" xfId="20568"/>
    <cellStyle name="Normal 3 2 2 2 3 3 3 3 2 2" xfId="20569"/>
    <cellStyle name="Normal 3 2 2 2 3 3 3 3 3" xfId="20570"/>
    <cellStyle name="Normal 3 2 2 2 3 3 3 4" xfId="20571"/>
    <cellStyle name="Normal 3 2 2 2 3 3 3 4 2" xfId="20572"/>
    <cellStyle name="Normal 3 2 2 2 3 3 3 4 3" xfId="20573"/>
    <cellStyle name="Normal 3 2 2 2 3 3 3 5" xfId="20574"/>
    <cellStyle name="Normal 3 2 2 2 3 3 3 6" xfId="20575"/>
    <cellStyle name="Normal 3 2 2 2 3 3 3 7" xfId="20576"/>
    <cellStyle name="Normal 3 2 2 2 3 3 4" xfId="20577"/>
    <cellStyle name="Normal 3 2 2 2 3 3 4 2" xfId="20578"/>
    <cellStyle name="Normal 3 2 2 2 3 3 4 2 2" xfId="20579"/>
    <cellStyle name="Normal 3 2 2 2 3 3 4 2 3" xfId="20580"/>
    <cellStyle name="Normal 3 2 2 2 3 3 4 3" xfId="20581"/>
    <cellStyle name="Normal 3 2 2 2 3 3 4 3 2" xfId="20582"/>
    <cellStyle name="Normal 3 2 2 2 3 3 4 3 3" xfId="20583"/>
    <cellStyle name="Normal 3 2 2 2 3 3 4 4" xfId="20584"/>
    <cellStyle name="Normal 3 2 2 2 3 3 4 4 2" xfId="20585"/>
    <cellStyle name="Normal 3 2 2 2 3 3 4 5" xfId="20586"/>
    <cellStyle name="Normal 3 2 2 2 3 3 4 6" xfId="20587"/>
    <cellStyle name="Normal 3 2 2 2 3 3 4 7" xfId="20588"/>
    <cellStyle name="Normal 3 2 2 2 3 3 5" xfId="20589"/>
    <cellStyle name="Normal 3 2 2 2 3 3 5 2" xfId="20590"/>
    <cellStyle name="Normal 3 2 2 2 3 3 5 2 2" xfId="20591"/>
    <cellStyle name="Normal 3 2 2 2 3 3 5 2 3" xfId="20592"/>
    <cellStyle name="Normal 3 2 2 2 3 3 5 3" xfId="20593"/>
    <cellStyle name="Normal 3 2 2 2 3 3 5 3 2" xfId="20594"/>
    <cellStyle name="Normal 3 2 2 2 3 3 5 4" xfId="20595"/>
    <cellStyle name="Normal 3 2 2 2 3 3 5 5" xfId="20596"/>
    <cellStyle name="Normal 3 2 2 2 3 3 5 6" xfId="20597"/>
    <cellStyle name="Normal 3 2 2 2 3 3 6" xfId="20598"/>
    <cellStyle name="Normal 3 2 2 2 3 3 6 2" xfId="20599"/>
    <cellStyle name="Normal 3 2 2 2 3 3 6 2 2" xfId="20600"/>
    <cellStyle name="Normal 3 2 2 2 3 3 6 3" xfId="20601"/>
    <cellStyle name="Normal 3 2 2 2 3 3 7" xfId="20602"/>
    <cellStyle name="Normal 3 2 2 2 3 3 7 2" xfId="20603"/>
    <cellStyle name="Normal 3 2 2 2 3 3 7 3" xfId="20604"/>
    <cellStyle name="Normal 3 2 2 2 3 3 8" xfId="20605"/>
    <cellStyle name="Normal 3 2 2 2 3 3 8 2" xfId="20606"/>
    <cellStyle name="Normal 3 2 2 2 3 3 9" xfId="20607"/>
    <cellStyle name="Normal 3 2 2 2 3 4" xfId="20608"/>
    <cellStyle name="Normal 3 2 2 2 3 4 10" xfId="20609"/>
    <cellStyle name="Normal 3 2 2 2 3 4 11" xfId="20610"/>
    <cellStyle name="Normal 3 2 2 2 3 4 2" xfId="20611"/>
    <cellStyle name="Normal 3 2 2 2 3 4 2 2" xfId="20612"/>
    <cellStyle name="Normal 3 2 2 2 3 4 2 2 2" xfId="20613"/>
    <cellStyle name="Normal 3 2 2 2 3 4 2 2 2 2" xfId="20614"/>
    <cellStyle name="Normal 3 2 2 2 3 4 2 2 3" xfId="20615"/>
    <cellStyle name="Normal 3 2 2 2 3 4 2 3" xfId="20616"/>
    <cellStyle name="Normal 3 2 2 2 3 4 2 3 2" xfId="20617"/>
    <cellStyle name="Normal 3 2 2 2 3 4 2 3 2 2" xfId="20618"/>
    <cellStyle name="Normal 3 2 2 2 3 4 2 3 3" xfId="20619"/>
    <cellStyle name="Normal 3 2 2 2 3 4 2 4" xfId="20620"/>
    <cellStyle name="Normal 3 2 2 2 3 4 2 4 2" xfId="20621"/>
    <cellStyle name="Normal 3 2 2 2 3 4 2 4 3" xfId="20622"/>
    <cellStyle name="Normal 3 2 2 2 3 4 2 5" xfId="20623"/>
    <cellStyle name="Normal 3 2 2 2 3 4 2 6" xfId="20624"/>
    <cellStyle name="Normal 3 2 2 2 3 4 2 7" xfId="20625"/>
    <cellStyle name="Normal 3 2 2 2 3 4 3" xfId="20626"/>
    <cellStyle name="Normal 3 2 2 2 3 4 3 2" xfId="20627"/>
    <cellStyle name="Normal 3 2 2 2 3 4 3 2 2" xfId="20628"/>
    <cellStyle name="Normal 3 2 2 2 3 4 3 2 3" xfId="20629"/>
    <cellStyle name="Normal 3 2 2 2 3 4 3 3" xfId="20630"/>
    <cellStyle name="Normal 3 2 2 2 3 4 3 3 2" xfId="20631"/>
    <cellStyle name="Normal 3 2 2 2 3 4 3 3 3" xfId="20632"/>
    <cellStyle name="Normal 3 2 2 2 3 4 3 4" xfId="20633"/>
    <cellStyle name="Normal 3 2 2 2 3 4 3 4 2" xfId="20634"/>
    <cellStyle name="Normal 3 2 2 2 3 4 3 5" xfId="20635"/>
    <cellStyle name="Normal 3 2 2 2 3 4 3 6" xfId="20636"/>
    <cellStyle name="Normal 3 2 2 2 3 4 3 7" xfId="20637"/>
    <cellStyle name="Normal 3 2 2 2 3 4 4" xfId="20638"/>
    <cellStyle name="Normal 3 2 2 2 3 4 4 2" xfId="20639"/>
    <cellStyle name="Normal 3 2 2 2 3 4 4 2 2" xfId="20640"/>
    <cellStyle name="Normal 3 2 2 2 3 4 4 2 3" xfId="20641"/>
    <cellStyle name="Normal 3 2 2 2 3 4 4 3" xfId="20642"/>
    <cellStyle name="Normal 3 2 2 2 3 4 4 3 2" xfId="20643"/>
    <cellStyle name="Normal 3 2 2 2 3 4 4 4" xfId="20644"/>
    <cellStyle name="Normal 3 2 2 2 3 4 4 4 2" xfId="20645"/>
    <cellStyle name="Normal 3 2 2 2 3 4 4 5" xfId="20646"/>
    <cellStyle name="Normal 3 2 2 2 3 4 4 6" xfId="20647"/>
    <cellStyle name="Normal 3 2 2 2 3 4 4 7" xfId="20648"/>
    <cellStyle name="Normal 3 2 2 2 3 4 5" xfId="20649"/>
    <cellStyle name="Normal 3 2 2 2 3 4 5 2" xfId="20650"/>
    <cellStyle name="Normal 3 2 2 2 3 4 5 2 2" xfId="20651"/>
    <cellStyle name="Normal 3 2 2 2 3 4 5 2 3" xfId="20652"/>
    <cellStyle name="Normal 3 2 2 2 3 4 5 3" xfId="20653"/>
    <cellStyle name="Normal 3 2 2 2 3 4 5 3 2" xfId="20654"/>
    <cellStyle name="Normal 3 2 2 2 3 4 5 4" xfId="20655"/>
    <cellStyle name="Normal 3 2 2 2 3 4 5 5" xfId="20656"/>
    <cellStyle name="Normal 3 2 2 2 3 4 5 6" xfId="20657"/>
    <cellStyle name="Normal 3 2 2 2 3 4 6" xfId="20658"/>
    <cellStyle name="Normal 3 2 2 2 3 4 6 2" xfId="20659"/>
    <cellStyle name="Normal 3 2 2 2 3 4 6 3" xfId="20660"/>
    <cellStyle name="Normal 3 2 2 2 3 4 7" xfId="20661"/>
    <cellStyle name="Normal 3 2 2 2 3 4 7 2" xfId="20662"/>
    <cellStyle name="Normal 3 2 2 2 3 4 8" xfId="20663"/>
    <cellStyle name="Normal 3 2 2 2 3 4 8 2" xfId="20664"/>
    <cellStyle name="Normal 3 2 2 2 3 4 9" xfId="20665"/>
    <cellStyle name="Normal 3 2 2 2 3 5" xfId="20666"/>
    <cellStyle name="Normal 3 2 2 2 3 5 2" xfId="20667"/>
    <cellStyle name="Normal 3 2 2 2 3 5 2 2" xfId="20668"/>
    <cellStyle name="Normal 3 2 2 2 3 5 2 2 2" xfId="20669"/>
    <cellStyle name="Normal 3 2 2 2 3 5 2 3" xfId="20670"/>
    <cellStyle name="Normal 3 2 2 2 3 5 3" xfId="20671"/>
    <cellStyle name="Normal 3 2 2 2 3 5 3 2" xfId="20672"/>
    <cellStyle name="Normal 3 2 2 2 3 5 3 2 2" xfId="20673"/>
    <cellStyle name="Normal 3 2 2 2 3 5 3 3" xfId="20674"/>
    <cellStyle name="Normal 3 2 2 2 3 5 4" xfId="20675"/>
    <cellStyle name="Normal 3 2 2 2 3 5 4 2" xfId="20676"/>
    <cellStyle name="Normal 3 2 2 2 3 5 4 3" xfId="20677"/>
    <cellStyle name="Normal 3 2 2 2 3 5 5" xfId="20678"/>
    <cellStyle name="Normal 3 2 2 2 3 5 6" xfId="20679"/>
    <cellStyle name="Normal 3 2 2 2 3 5 7" xfId="20680"/>
    <cellStyle name="Normal 3 2 2 2 3 6" xfId="20681"/>
    <cellStyle name="Normal 3 2 2 2 3 6 2" xfId="20682"/>
    <cellStyle name="Normal 3 2 2 2 3 6 2 2" xfId="20683"/>
    <cellStyle name="Normal 3 2 2 2 3 6 2 2 2" xfId="20684"/>
    <cellStyle name="Normal 3 2 2 2 3 6 2 3" xfId="20685"/>
    <cellStyle name="Normal 3 2 2 2 3 6 3" xfId="20686"/>
    <cellStyle name="Normal 3 2 2 2 3 6 3 2" xfId="20687"/>
    <cellStyle name="Normal 3 2 2 2 3 6 3 2 2" xfId="20688"/>
    <cellStyle name="Normal 3 2 2 2 3 6 3 3" xfId="20689"/>
    <cellStyle name="Normal 3 2 2 2 3 6 4" xfId="20690"/>
    <cellStyle name="Normal 3 2 2 2 3 6 4 2" xfId="20691"/>
    <cellStyle name="Normal 3 2 2 2 3 6 4 3" xfId="20692"/>
    <cellStyle name="Normal 3 2 2 2 3 6 5" xfId="20693"/>
    <cellStyle name="Normal 3 2 2 2 3 6 6" xfId="20694"/>
    <cellStyle name="Normal 3 2 2 2 3 6 7" xfId="20695"/>
    <cellStyle name="Normal 3 2 2 2 3 7" xfId="20696"/>
    <cellStyle name="Normal 3 2 2 2 3 7 2" xfId="20697"/>
    <cellStyle name="Normal 3 2 2 2 3 7 2 2" xfId="20698"/>
    <cellStyle name="Normal 3 2 2 2 3 7 2 3" xfId="20699"/>
    <cellStyle name="Normal 3 2 2 2 3 7 3" xfId="20700"/>
    <cellStyle name="Normal 3 2 2 2 3 7 3 2" xfId="20701"/>
    <cellStyle name="Normal 3 2 2 2 3 7 3 3" xfId="20702"/>
    <cellStyle name="Normal 3 2 2 2 3 7 4" xfId="20703"/>
    <cellStyle name="Normal 3 2 2 2 3 7 4 2" xfId="20704"/>
    <cellStyle name="Normal 3 2 2 2 3 7 5" xfId="20705"/>
    <cellStyle name="Normal 3 2 2 2 3 7 6" xfId="20706"/>
    <cellStyle name="Normal 3 2 2 2 3 7 7" xfId="20707"/>
    <cellStyle name="Normal 3 2 2 2 3 8" xfId="20708"/>
    <cellStyle name="Normal 3 2 2 2 3 8 2" xfId="20709"/>
    <cellStyle name="Normal 3 2 2 2 3 8 2 2" xfId="20710"/>
    <cellStyle name="Normal 3 2 2 2 3 8 2 3" xfId="20711"/>
    <cellStyle name="Normal 3 2 2 2 3 8 3" xfId="20712"/>
    <cellStyle name="Normal 3 2 2 2 3 8 3 2" xfId="20713"/>
    <cellStyle name="Normal 3 2 2 2 3 8 4" xfId="20714"/>
    <cellStyle name="Normal 3 2 2 2 3 8 5" xfId="20715"/>
    <cellStyle name="Normal 3 2 2 2 3 8 6" xfId="20716"/>
    <cellStyle name="Normal 3 2 2 2 3 9" xfId="20717"/>
    <cellStyle name="Normal 3 2 2 2 3 9 2" xfId="20718"/>
    <cellStyle name="Normal 3 2 2 2 3 9 2 2" xfId="20719"/>
    <cellStyle name="Normal 3 2 2 2 3 9 3" xfId="20720"/>
    <cellStyle name="Normal 3 2 2 2 4" xfId="20721"/>
    <cellStyle name="Normal 3 2 2 2 4 10" xfId="20722"/>
    <cellStyle name="Normal 3 2 2 2 4 10 2" xfId="20723"/>
    <cellStyle name="Normal 3 2 2 2 4 11" xfId="20724"/>
    <cellStyle name="Normal 3 2 2 2 4 11 2" xfId="20725"/>
    <cellStyle name="Normal 3 2 2 2 4 12" xfId="20726"/>
    <cellStyle name="Normal 3 2 2 2 4 13" xfId="20727"/>
    <cellStyle name="Normal 3 2 2 2 4 14" xfId="20728"/>
    <cellStyle name="Normal 3 2 2 2 4 2" xfId="20729"/>
    <cellStyle name="Normal 3 2 2 2 4 2 10" xfId="20730"/>
    <cellStyle name="Normal 3 2 2 2 4 2 11" xfId="20731"/>
    <cellStyle name="Normal 3 2 2 2 4 2 12" xfId="20732"/>
    <cellStyle name="Normal 3 2 2 2 4 2 2" xfId="20733"/>
    <cellStyle name="Normal 3 2 2 2 4 2 2 2" xfId="20734"/>
    <cellStyle name="Normal 3 2 2 2 4 2 2 2 2" xfId="20735"/>
    <cellStyle name="Normal 3 2 2 2 4 2 2 2 2 2" xfId="20736"/>
    <cellStyle name="Normal 3 2 2 2 4 2 2 2 3" xfId="20737"/>
    <cellStyle name="Normal 3 2 2 2 4 2 2 2 4" xfId="20738"/>
    <cellStyle name="Normal 3 2 2 2 4 2 2 3" xfId="20739"/>
    <cellStyle name="Normal 3 2 2 2 4 2 2 3 2" xfId="20740"/>
    <cellStyle name="Normal 3 2 2 2 4 2 2 3 2 2" xfId="20741"/>
    <cellStyle name="Normal 3 2 2 2 4 2 2 3 3" xfId="20742"/>
    <cellStyle name="Normal 3 2 2 2 4 2 2 4" xfId="20743"/>
    <cellStyle name="Normal 3 2 2 2 4 2 2 4 2" xfId="20744"/>
    <cellStyle name="Normal 3 2 2 2 4 2 2 4 2 2" xfId="20745"/>
    <cellStyle name="Normal 3 2 2 2 4 2 2 4 3" xfId="20746"/>
    <cellStyle name="Normal 3 2 2 2 4 2 2 5" xfId="20747"/>
    <cellStyle name="Normal 3 2 2 2 4 2 2 5 2" xfId="20748"/>
    <cellStyle name="Normal 3 2 2 2 4 2 2 6" xfId="20749"/>
    <cellStyle name="Normal 3 2 2 2 4 2 2 7" xfId="20750"/>
    <cellStyle name="Normal 3 2 2 2 4 2 3" xfId="20751"/>
    <cellStyle name="Normal 3 2 2 2 4 2 3 2" xfId="20752"/>
    <cellStyle name="Normal 3 2 2 2 4 2 3 2 2" xfId="20753"/>
    <cellStyle name="Normal 3 2 2 2 4 2 3 2 2 2" xfId="20754"/>
    <cellStyle name="Normal 3 2 2 2 4 2 3 2 3" xfId="20755"/>
    <cellStyle name="Normal 3 2 2 2 4 2 3 3" xfId="20756"/>
    <cellStyle name="Normal 3 2 2 2 4 2 3 3 2" xfId="20757"/>
    <cellStyle name="Normal 3 2 2 2 4 2 3 3 2 2" xfId="20758"/>
    <cellStyle name="Normal 3 2 2 2 4 2 3 3 3" xfId="20759"/>
    <cellStyle name="Normal 3 2 2 2 4 2 3 4" xfId="20760"/>
    <cellStyle name="Normal 3 2 2 2 4 2 3 4 2" xfId="20761"/>
    <cellStyle name="Normal 3 2 2 2 4 2 3 4 3" xfId="20762"/>
    <cellStyle name="Normal 3 2 2 2 4 2 3 5" xfId="20763"/>
    <cellStyle name="Normal 3 2 2 2 4 2 3 6" xfId="20764"/>
    <cellStyle name="Normal 3 2 2 2 4 2 3 7" xfId="20765"/>
    <cellStyle name="Normal 3 2 2 2 4 2 4" xfId="20766"/>
    <cellStyle name="Normal 3 2 2 2 4 2 4 2" xfId="20767"/>
    <cellStyle name="Normal 3 2 2 2 4 2 4 2 2" xfId="20768"/>
    <cellStyle name="Normal 3 2 2 2 4 2 4 2 3" xfId="20769"/>
    <cellStyle name="Normal 3 2 2 2 4 2 4 3" xfId="20770"/>
    <cellStyle name="Normal 3 2 2 2 4 2 4 3 2" xfId="20771"/>
    <cellStyle name="Normal 3 2 2 2 4 2 4 3 3" xfId="20772"/>
    <cellStyle name="Normal 3 2 2 2 4 2 4 4" xfId="20773"/>
    <cellStyle name="Normal 3 2 2 2 4 2 4 4 2" xfId="20774"/>
    <cellStyle name="Normal 3 2 2 2 4 2 4 5" xfId="20775"/>
    <cellStyle name="Normal 3 2 2 2 4 2 4 6" xfId="20776"/>
    <cellStyle name="Normal 3 2 2 2 4 2 4 7" xfId="20777"/>
    <cellStyle name="Normal 3 2 2 2 4 2 5" xfId="20778"/>
    <cellStyle name="Normal 3 2 2 2 4 2 5 2" xfId="20779"/>
    <cellStyle name="Normal 3 2 2 2 4 2 5 2 2" xfId="20780"/>
    <cellStyle name="Normal 3 2 2 2 4 2 5 2 3" xfId="20781"/>
    <cellStyle name="Normal 3 2 2 2 4 2 5 3" xfId="20782"/>
    <cellStyle name="Normal 3 2 2 2 4 2 5 3 2" xfId="20783"/>
    <cellStyle name="Normal 3 2 2 2 4 2 5 4" xfId="20784"/>
    <cellStyle name="Normal 3 2 2 2 4 2 5 4 2" xfId="20785"/>
    <cellStyle name="Normal 3 2 2 2 4 2 5 5" xfId="20786"/>
    <cellStyle name="Normal 3 2 2 2 4 2 5 6" xfId="20787"/>
    <cellStyle name="Normal 3 2 2 2 4 2 5 7" xfId="20788"/>
    <cellStyle name="Normal 3 2 2 2 4 2 6" xfId="20789"/>
    <cellStyle name="Normal 3 2 2 2 4 2 6 2" xfId="20790"/>
    <cellStyle name="Normal 3 2 2 2 4 2 6 2 2" xfId="20791"/>
    <cellStyle name="Normal 3 2 2 2 4 2 6 2 3" xfId="20792"/>
    <cellStyle name="Normal 3 2 2 2 4 2 6 3" xfId="20793"/>
    <cellStyle name="Normal 3 2 2 2 4 2 6 3 2" xfId="20794"/>
    <cellStyle name="Normal 3 2 2 2 4 2 6 4" xfId="20795"/>
    <cellStyle name="Normal 3 2 2 2 4 2 6 5" xfId="20796"/>
    <cellStyle name="Normal 3 2 2 2 4 2 6 6" xfId="20797"/>
    <cellStyle name="Normal 3 2 2 2 4 2 7" xfId="20798"/>
    <cellStyle name="Normal 3 2 2 2 4 2 7 2" xfId="20799"/>
    <cellStyle name="Normal 3 2 2 2 4 2 7 3" xfId="20800"/>
    <cellStyle name="Normal 3 2 2 2 4 2 8" xfId="20801"/>
    <cellStyle name="Normal 3 2 2 2 4 2 8 2" xfId="20802"/>
    <cellStyle name="Normal 3 2 2 2 4 2 9" xfId="20803"/>
    <cellStyle name="Normal 3 2 2 2 4 2 9 2" xfId="20804"/>
    <cellStyle name="Normal 3 2 2 2 4 3" xfId="20805"/>
    <cellStyle name="Normal 3 2 2 2 4 3 10" xfId="20806"/>
    <cellStyle name="Normal 3 2 2 2 4 3 11" xfId="20807"/>
    <cellStyle name="Normal 3 2 2 2 4 3 2" xfId="20808"/>
    <cellStyle name="Normal 3 2 2 2 4 3 2 2" xfId="20809"/>
    <cellStyle name="Normal 3 2 2 2 4 3 2 2 2" xfId="20810"/>
    <cellStyle name="Normal 3 2 2 2 4 3 2 2 3" xfId="20811"/>
    <cellStyle name="Normal 3 2 2 2 4 3 2 3" xfId="20812"/>
    <cellStyle name="Normal 3 2 2 2 4 3 2 3 2" xfId="20813"/>
    <cellStyle name="Normal 3 2 2 2 4 3 2 3 3" xfId="20814"/>
    <cellStyle name="Normal 3 2 2 2 4 3 2 4" xfId="20815"/>
    <cellStyle name="Normal 3 2 2 2 4 3 2 4 2" xfId="20816"/>
    <cellStyle name="Normal 3 2 2 2 4 3 2 5" xfId="20817"/>
    <cellStyle name="Normal 3 2 2 2 4 3 2 6" xfId="20818"/>
    <cellStyle name="Normal 3 2 2 2 4 3 2 7" xfId="20819"/>
    <cellStyle name="Normal 3 2 2 2 4 3 3" xfId="20820"/>
    <cellStyle name="Normal 3 2 2 2 4 3 3 2" xfId="20821"/>
    <cellStyle name="Normal 3 2 2 2 4 3 3 2 2" xfId="20822"/>
    <cellStyle name="Normal 3 2 2 2 4 3 3 2 3" xfId="20823"/>
    <cellStyle name="Normal 3 2 2 2 4 3 3 3" xfId="20824"/>
    <cellStyle name="Normal 3 2 2 2 4 3 3 3 2" xfId="20825"/>
    <cellStyle name="Normal 3 2 2 2 4 3 3 4" xfId="20826"/>
    <cellStyle name="Normal 3 2 2 2 4 3 3 4 2" xfId="20827"/>
    <cellStyle name="Normal 3 2 2 2 4 3 3 5" xfId="20828"/>
    <cellStyle name="Normal 3 2 2 2 4 3 3 6" xfId="20829"/>
    <cellStyle name="Normal 3 2 2 2 4 3 3 7" xfId="20830"/>
    <cellStyle name="Normal 3 2 2 2 4 3 4" xfId="20831"/>
    <cellStyle name="Normal 3 2 2 2 4 3 4 2" xfId="20832"/>
    <cellStyle name="Normal 3 2 2 2 4 3 4 2 2" xfId="20833"/>
    <cellStyle name="Normal 3 2 2 2 4 3 4 2 3" xfId="20834"/>
    <cellStyle name="Normal 3 2 2 2 4 3 4 3" xfId="20835"/>
    <cellStyle name="Normal 3 2 2 2 4 3 4 3 2" xfId="20836"/>
    <cellStyle name="Normal 3 2 2 2 4 3 4 4" xfId="20837"/>
    <cellStyle name="Normal 3 2 2 2 4 3 4 4 2" xfId="20838"/>
    <cellStyle name="Normal 3 2 2 2 4 3 4 5" xfId="20839"/>
    <cellStyle name="Normal 3 2 2 2 4 3 4 6" xfId="20840"/>
    <cellStyle name="Normal 3 2 2 2 4 3 4 7" xfId="20841"/>
    <cellStyle name="Normal 3 2 2 2 4 3 5" xfId="20842"/>
    <cellStyle name="Normal 3 2 2 2 4 3 5 2" xfId="20843"/>
    <cellStyle name="Normal 3 2 2 2 4 3 5 2 2" xfId="20844"/>
    <cellStyle name="Normal 3 2 2 2 4 3 5 3" xfId="20845"/>
    <cellStyle name="Normal 3 2 2 2 4 3 5 3 2" xfId="20846"/>
    <cellStyle name="Normal 3 2 2 2 4 3 5 4" xfId="20847"/>
    <cellStyle name="Normal 3 2 2 2 4 3 5 5" xfId="20848"/>
    <cellStyle name="Normal 3 2 2 2 4 3 5 6" xfId="20849"/>
    <cellStyle name="Normal 3 2 2 2 4 3 6" xfId="20850"/>
    <cellStyle name="Normal 3 2 2 2 4 3 6 2" xfId="20851"/>
    <cellStyle name="Normal 3 2 2 2 4 3 7" xfId="20852"/>
    <cellStyle name="Normal 3 2 2 2 4 3 7 2" xfId="20853"/>
    <cellStyle name="Normal 3 2 2 2 4 3 8" xfId="20854"/>
    <cellStyle name="Normal 3 2 2 2 4 3 8 2" xfId="20855"/>
    <cellStyle name="Normal 3 2 2 2 4 3 9" xfId="20856"/>
    <cellStyle name="Normal 3 2 2 2 4 4" xfId="20857"/>
    <cellStyle name="Normal 3 2 2 2 4 4 10" xfId="20858"/>
    <cellStyle name="Normal 3 2 2 2 4 4 11" xfId="20859"/>
    <cellStyle name="Normal 3 2 2 2 4 4 2" xfId="20860"/>
    <cellStyle name="Normal 3 2 2 2 4 4 2 2" xfId="20861"/>
    <cellStyle name="Normal 3 2 2 2 4 4 2 2 2" xfId="20862"/>
    <cellStyle name="Normal 3 2 2 2 4 4 2 2 3" xfId="20863"/>
    <cellStyle name="Normal 3 2 2 2 4 4 2 3" xfId="20864"/>
    <cellStyle name="Normal 3 2 2 2 4 4 2 3 2" xfId="20865"/>
    <cellStyle name="Normal 3 2 2 2 4 4 2 4" xfId="20866"/>
    <cellStyle name="Normal 3 2 2 2 4 4 2 4 2" xfId="20867"/>
    <cellStyle name="Normal 3 2 2 2 4 4 2 5" xfId="20868"/>
    <cellStyle name="Normal 3 2 2 2 4 4 2 6" xfId="20869"/>
    <cellStyle name="Normal 3 2 2 2 4 4 2 7" xfId="20870"/>
    <cellStyle name="Normal 3 2 2 2 4 4 3" xfId="20871"/>
    <cellStyle name="Normal 3 2 2 2 4 4 3 2" xfId="20872"/>
    <cellStyle name="Normal 3 2 2 2 4 4 3 2 2" xfId="20873"/>
    <cellStyle name="Normal 3 2 2 2 4 4 3 2 3" xfId="20874"/>
    <cellStyle name="Normal 3 2 2 2 4 4 3 3" xfId="20875"/>
    <cellStyle name="Normal 3 2 2 2 4 4 3 3 2" xfId="20876"/>
    <cellStyle name="Normal 3 2 2 2 4 4 3 4" xfId="20877"/>
    <cellStyle name="Normal 3 2 2 2 4 4 3 4 2" xfId="20878"/>
    <cellStyle name="Normal 3 2 2 2 4 4 3 5" xfId="20879"/>
    <cellStyle name="Normal 3 2 2 2 4 4 3 6" xfId="20880"/>
    <cellStyle name="Normal 3 2 2 2 4 4 3 7" xfId="20881"/>
    <cellStyle name="Normal 3 2 2 2 4 4 4" xfId="20882"/>
    <cellStyle name="Normal 3 2 2 2 4 4 4 2" xfId="20883"/>
    <cellStyle name="Normal 3 2 2 2 4 4 4 2 2" xfId="20884"/>
    <cellStyle name="Normal 3 2 2 2 4 4 4 3" xfId="20885"/>
    <cellStyle name="Normal 3 2 2 2 4 4 4 3 2" xfId="20886"/>
    <cellStyle name="Normal 3 2 2 2 4 4 4 4" xfId="20887"/>
    <cellStyle name="Normal 3 2 2 2 4 4 4 4 2" xfId="20888"/>
    <cellStyle name="Normal 3 2 2 2 4 4 4 5" xfId="20889"/>
    <cellStyle name="Normal 3 2 2 2 4 4 4 6" xfId="20890"/>
    <cellStyle name="Normal 3 2 2 2 4 4 4 7" xfId="20891"/>
    <cellStyle name="Normal 3 2 2 2 4 4 5" xfId="20892"/>
    <cellStyle name="Normal 3 2 2 2 4 4 5 2" xfId="20893"/>
    <cellStyle name="Normal 3 2 2 2 4 4 5 2 2" xfId="20894"/>
    <cellStyle name="Normal 3 2 2 2 4 4 5 3" xfId="20895"/>
    <cellStyle name="Normal 3 2 2 2 4 4 5 3 2" xfId="20896"/>
    <cellStyle name="Normal 3 2 2 2 4 4 5 4" xfId="20897"/>
    <cellStyle name="Normal 3 2 2 2 4 4 5 5" xfId="20898"/>
    <cellStyle name="Normal 3 2 2 2 4 4 6" xfId="20899"/>
    <cellStyle name="Normal 3 2 2 2 4 4 6 2" xfId="20900"/>
    <cellStyle name="Normal 3 2 2 2 4 4 7" xfId="20901"/>
    <cellStyle name="Normal 3 2 2 2 4 4 7 2" xfId="20902"/>
    <cellStyle name="Normal 3 2 2 2 4 4 8" xfId="20903"/>
    <cellStyle name="Normal 3 2 2 2 4 4 8 2" xfId="20904"/>
    <cellStyle name="Normal 3 2 2 2 4 4 9" xfId="20905"/>
    <cellStyle name="Normal 3 2 2 2 4 5" xfId="20906"/>
    <cellStyle name="Normal 3 2 2 2 4 5 2" xfId="20907"/>
    <cellStyle name="Normal 3 2 2 2 4 5 2 2" xfId="20908"/>
    <cellStyle name="Normal 3 2 2 2 4 5 2 3" xfId="20909"/>
    <cellStyle name="Normal 3 2 2 2 4 5 3" xfId="20910"/>
    <cellStyle name="Normal 3 2 2 2 4 5 3 2" xfId="20911"/>
    <cellStyle name="Normal 3 2 2 2 4 5 3 3" xfId="20912"/>
    <cellStyle name="Normal 3 2 2 2 4 5 4" xfId="20913"/>
    <cellStyle name="Normal 3 2 2 2 4 5 4 2" xfId="20914"/>
    <cellStyle name="Normal 3 2 2 2 4 5 5" xfId="20915"/>
    <cellStyle name="Normal 3 2 2 2 4 5 6" xfId="20916"/>
    <cellStyle name="Normal 3 2 2 2 4 5 7" xfId="20917"/>
    <cellStyle name="Normal 3 2 2 2 4 6" xfId="20918"/>
    <cellStyle name="Normal 3 2 2 2 4 6 2" xfId="20919"/>
    <cellStyle name="Normal 3 2 2 2 4 6 2 2" xfId="20920"/>
    <cellStyle name="Normal 3 2 2 2 4 6 2 3" xfId="20921"/>
    <cellStyle name="Normal 3 2 2 2 4 6 3" xfId="20922"/>
    <cellStyle name="Normal 3 2 2 2 4 6 3 2" xfId="20923"/>
    <cellStyle name="Normal 3 2 2 2 4 6 4" xfId="20924"/>
    <cellStyle name="Normal 3 2 2 2 4 6 4 2" xfId="20925"/>
    <cellStyle name="Normal 3 2 2 2 4 6 5" xfId="20926"/>
    <cellStyle name="Normal 3 2 2 2 4 6 6" xfId="20927"/>
    <cellStyle name="Normal 3 2 2 2 4 6 7" xfId="20928"/>
    <cellStyle name="Normal 3 2 2 2 4 7" xfId="20929"/>
    <cellStyle name="Normal 3 2 2 2 4 7 2" xfId="20930"/>
    <cellStyle name="Normal 3 2 2 2 4 7 2 2" xfId="20931"/>
    <cellStyle name="Normal 3 2 2 2 4 7 2 3" xfId="20932"/>
    <cellStyle name="Normal 3 2 2 2 4 7 3" xfId="20933"/>
    <cellStyle name="Normal 3 2 2 2 4 7 3 2" xfId="20934"/>
    <cellStyle name="Normal 3 2 2 2 4 7 4" xfId="20935"/>
    <cellStyle name="Normal 3 2 2 2 4 7 4 2" xfId="20936"/>
    <cellStyle name="Normal 3 2 2 2 4 7 5" xfId="20937"/>
    <cellStyle name="Normal 3 2 2 2 4 7 6" xfId="20938"/>
    <cellStyle name="Normal 3 2 2 2 4 7 7" xfId="20939"/>
    <cellStyle name="Normal 3 2 2 2 4 8" xfId="20940"/>
    <cellStyle name="Normal 3 2 2 2 4 8 2" xfId="20941"/>
    <cellStyle name="Normal 3 2 2 2 4 8 2 2" xfId="20942"/>
    <cellStyle name="Normal 3 2 2 2 4 8 3" xfId="20943"/>
    <cellStyle name="Normal 3 2 2 2 4 8 3 2" xfId="20944"/>
    <cellStyle name="Normal 3 2 2 2 4 8 4" xfId="20945"/>
    <cellStyle name="Normal 3 2 2 2 4 8 5" xfId="20946"/>
    <cellStyle name="Normal 3 2 2 2 4 8 6" xfId="20947"/>
    <cellStyle name="Normal 3 2 2 2 4 9" xfId="20948"/>
    <cellStyle name="Normal 3 2 2 2 4 9 2" xfId="20949"/>
    <cellStyle name="Normal 3 2 2 2 5" xfId="20950"/>
    <cellStyle name="Normal 3 2 2 2 5 10" xfId="20951"/>
    <cellStyle name="Normal 3 2 2 2 5 10 2" xfId="20952"/>
    <cellStyle name="Normal 3 2 2 2 5 11" xfId="20953"/>
    <cellStyle name="Normal 3 2 2 2 5 12" xfId="20954"/>
    <cellStyle name="Normal 3 2 2 2 5 13" xfId="20955"/>
    <cellStyle name="Normal 3 2 2 2 5 2" xfId="20956"/>
    <cellStyle name="Normal 3 2 2 2 5 2 10" xfId="20957"/>
    <cellStyle name="Normal 3 2 2 2 5 2 11" xfId="20958"/>
    <cellStyle name="Normal 3 2 2 2 5 2 2" xfId="20959"/>
    <cellStyle name="Normal 3 2 2 2 5 2 2 2" xfId="20960"/>
    <cellStyle name="Normal 3 2 2 2 5 2 2 2 2" xfId="20961"/>
    <cellStyle name="Normal 3 2 2 2 5 2 2 2 3" xfId="20962"/>
    <cellStyle name="Normal 3 2 2 2 5 2 2 3" xfId="20963"/>
    <cellStyle name="Normal 3 2 2 2 5 2 2 3 2" xfId="20964"/>
    <cellStyle name="Normal 3 2 2 2 5 2 2 3 3" xfId="20965"/>
    <cellStyle name="Normal 3 2 2 2 5 2 2 4" xfId="20966"/>
    <cellStyle name="Normal 3 2 2 2 5 2 2 4 2" xfId="20967"/>
    <cellStyle name="Normal 3 2 2 2 5 2 2 5" xfId="20968"/>
    <cellStyle name="Normal 3 2 2 2 5 2 2 6" xfId="20969"/>
    <cellStyle name="Normal 3 2 2 2 5 2 2 7" xfId="20970"/>
    <cellStyle name="Normal 3 2 2 2 5 2 3" xfId="20971"/>
    <cellStyle name="Normal 3 2 2 2 5 2 3 2" xfId="20972"/>
    <cellStyle name="Normal 3 2 2 2 5 2 3 2 2" xfId="20973"/>
    <cellStyle name="Normal 3 2 2 2 5 2 3 2 3" xfId="20974"/>
    <cellStyle name="Normal 3 2 2 2 5 2 3 3" xfId="20975"/>
    <cellStyle name="Normal 3 2 2 2 5 2 3 3 2" xfId="20976"/>
    <cellStyle name="Normal 3 2 2 2 5 2 3 4" xfId="20977"/>
    <cellStyle name="Normal 3 2 2 2 5 2 3 4 2" xfId="20978"/>
    <cellStyle name="Normal 3 2 2 2 5 2 3 5" xfId="20979"/>
    <cellStyle name="Normal 3 2 2 2 5 2 3 6" xfId="20980"/>
    <cellStyle name="Normal 3 2 2 2 5 2 3 7" xfId="20981"/>
    <cellStyle name="Normal 3 2 2 2 5 2 4" xfId="20982"/>
    <cellStyle name="Normal 3 2 2 2 5 2 4 2" xfId="20983"/>
    <cellStyle name="Normal 3 2 2 2 5 2 4 2 2" xfId="20984"/>
    <cellStyle name="Normal 3 2 2 2 5 2 4 2 3" xfId="20985"/>
    <cellStyle name="Normal 3 2 2 2 5 2 4 3" xfId="20986"/>
    <cellStyle name="Normal 3 2 2 2 5 2 4 3 2" xfId="20987"/>
    <cellStyle name="Normal 3 2 2 2 5 2 4 4" xfId="20988"/>
    <cellStyle name="Normal 3 2 2 2 5 2 4 4 2" xfId="20989"/>
    <cellStyle name="Normal 3 2 2 2 5 2 4 5" xfId="20990"/>
    <cellStyle name="Normal 3 2 2 2 5 2 4 6" xfId="20991"/>
    <cellStyle name="Normal 3 2 2 2 5 2 4 7" xfId="20992"/>
    <cellStyle name="Normal 3 2 2 2 5 2 5" xfId="20993"/>
    <cellStyle name="Normal 3 2 2 2 5 2 5 2" xfId="20994"/>
    <cellStyle name="Normal 3 2 2 2 5 2 5 2 2" xfId="20995"/>
    <cellStyle name="Normal 3 2 2 2 5 2 5 3" xfId="20996"/>
    <cellStyle name="Normal 3 2 2 2 5 2 5 3 2" xfId="20997"/>
    <cellStyle name="Normal 3 2 2 2 5 2 5 4" xfId="20998"/>
    <cellStyle name="Normal 3 2 2 2 5 2 5 5" xfId="20999"/>
    <cellStyle name="Normal 3 2 2 2 5 2 5 6" xfId="21000"/>
    <cellStyle name="Normal 3 2 2 2 5 2 6" xfId="21001"/>
    <cellStyle name="Normal 3 2 2 2 5 2 6 2" xfId="21002"/>
    <cellStyle name="Normal 3 2 2 2 5 2 7" xfId="21003"/>
    <cellStyle name="Normal 3 2 2 2 5 2 7 2" xfId="21004"/>
    <cellStyle name="Normal 3 2 2 2 5 2 8" xfId="21005"/>
    <cellStyle name="Normal 3 2 2 2 5 2 8 2" xfId="21006"/>
    <cellStyle name="Normal 3 2 2 2 5 2 9" xfId="21007"/>
    <cellStyle name="Normal 3 2 2 2 5 3" xfId="21008"/>
    <cellStyle name="Normal 3 2 2 2 5 3 10" xfId="21009"/>
    <cellStyle name="Normal 3 2 2 2 5 3 11" xfId="21010"/>
    <cellStyle name="Normal 3 2 2 2 5 3 2" xfId="21011"/>
    <cellStyle name="Normal 3 2 2 2 5 3 2 2" xfId="21012"/>
    <cellStyle name="Normal 3 2 2 2 5 3 2 2 2" xfId="21013"/>
    <cellStyle name="Normal 3 2 2 2 5 3 2 2 3" xfId="21014"/>
    <cellStyle name="Normal 3 2 2 2 5 3 2 3" xfId="21015"/>
    <cellStyle name="Normal 3 2 2 2 5 3 2 3 2" xfId="21016"/>
    <cellStyle name="Normal 3 2 2 2 5 3 2 4" xfId="21017"/>
    <cellStyle name="Normal 3 2 2 2 5 3 2 4 2" xfId="21018"/>
    <cellStyle name="Normal 3 2 2 2 5 3 2 5" xfId="21019"/>
    <cellStyle name="Normal 3 2 2 2 5 3 2 6" xfId="21020"/>
    <cellStyle name="Normal 3 2 2 2 5 3 2 7" xfId="21021"/>
    <cellStyle name="Normal 3 2 2 2 5 3 3" xfId="21022"/>
    <cellStyle name="Normal 3 2 2 2 5 3 3 2" xfId="21023"/>
    <cellStyle name="Normal 3 2 2 2 5 3 3 2 2" xfId="21024"/>
    <cellStyle name="Normal 3 2 2 2 5 3 3 2 3" xfId="21025"/>
    <cellStyle name="Normal 3 2 2 2 5 3 3 3" xfId="21026"/>
    <cellStyle name="Normal 3 2 2 2 5 3 3 3 2" xfId="21027"/>
    <cellStyle name="Normal 3 2 2 2 5 3 3 4" xfId="21028"/>
    <cellStyle name="Normal 3 2 2 2 5 3 3 4 2" xfId="21029"/>
    <cellStyle name="Normal 3 2 2 2 5 3 3 5" xfId="21030"/>
    <cellStyle name="Normal 3 2 2 2 5 3 3 6" xfId="21031"/>
    <cellStyle name="Normal 3 2 2 2 5 3 3 7" xfId="21032"/>
    <cellStyle name="Normal 3 2 2 2 5 3 4" xfId="21033"/>
    <cellStyle name="Normal 3 2 2 2 5 3 4 2" xfId="21034"/>
    <cellStyle name="Normal 3 2 2 2 5 3 4 2 2" xfId="21035"/>
    <cellStyle name="Normal 3 2 2 2 5 3 4 3" xfId="21036"/>
    <cellStyle name="Normal 3 2 2 2 5 3 4 3 2" xfId="21037"/>
    <cellStyle name="Normal 3 2 2 2 5 3 4 4" xfId="21038"/>
    <cellStyle name="Normal 3 2 2 2 5 3 4 4 2" xfId="21039"/>
    <cellStyle name="Normal 3 2 2 2 5 3 4 5" xfId="21040"/>
    <cellStyle name="Normal 3 2 2 2 5 3 4 6" xfId="21041"/>
    <cellStyle name="Normal 3 2 2 2 5 3 4 7" xfId="21042"/>
    <cellStyle name="Normal 3 2 2 2 5 3 5" xfId="21043"/>
    <cellStyle name="Normal 3 2 2 2 5 3 5 2" xfId="21044"/>
    <cellStyle name="Normal 3 2 2 2 5 3 5 2 2" xfId="21045"/>
    <cellStyle name="Normal 3 2 2 2 5 3 5 3" xfId="21046"/>
    <cellStyle name="Normal 3 2 2 2 5 3 5 3 2" xfId="21047"/>
    <cellStyle name="Normal 3 2 2 2 5 3 5 4" xfId="21048"/>
    <cellStyle name="Normal 3 2 2 2 5 3 5 5" xfId="21049"/>
    <cellStyle name="Normal 3 2 2 2 5 3 6" xfId="21050"/>
    <cellStyle name="Normal 3 2 2 2 5 3 6 2" xfId="21051"/>
    <cellStyle name="Normal 3 2 2 2 5 3 7" xfId="21052"/>
    <cellStyle name="Normal 3 2 2 2 5 3 7 2" xfId="21053"/>
    <cellStyle name="Normal 3 2 2 2 5 3 8" xfId="21054"/>
    <cellStyle name="Normal 3 2 2 2 5 3 8 2" xfId="21055"/>
    <cellStyle name="Normal 3 2 2 2 5 3 9" xfId="21056"/>
    <cellStyle name="Normal 3 2 2 2 5 4" xfId="21057"/>
    <cellStyle name="Normal 3 2 2 2 5 4 2" xfId="21058"/>
    <cellStyle name="Normal 3 2 2 2 5 4 2 2" xfId="21059"/>
    <cellStyle name="Normal 3 2 2 2 5 4 2 3" xfId="21060"/>
    <cellStyle name="Normal 3 2 2 2 5 4 3" xfId="21061"/>
    <cellStyle name="Normal 3 2 2 2 5 4 3 2" xfId="21062"/>
    <cellStyle name="Normal 3 2 2 2 5 4 3 3" xfId="21063"/>
    <cellStyle name="Normal 3 2 2 2 5 4 4" xfId="21064"/>
    <cellStyle name="Normal 3 2 2 2 5 4 4 2" xfId="21065"/>
    <cellStyle name="Normal 3 2 2 2 5 4 5" xfId="21066"/>
    <cellStyle name="Normal 3 2 2 2 5 4 6" xfId="21067"/>
    <cellStyle name="Normal 3 2 2 2 5 4 7" xfId="21068"/>
    <cellStyle name="Normal 3 2 2 2 5 5" xfId="21069"/>
    <cellStyle name="Normal 3 2 2 2 5 5 2" xfId="21070"/>
    <cellStyle name="Normal 3 2 2 2 5 5 2 2" xfId="21071"/>
    <cellStyle name="Normal 3 2 2 2 5 5 2 3" xfId="21072"/>
    <cellStyle name="Normal 3 2 2 2 5 5 3" xfId="21073"/>
    <cellStyle name="Normal 3 2 2 2 5 5 3 2" xfId="21074"/>
    <cellStyle name="Normal 3 2 2 2 5 5 4" xfId="21075"/>
    <cellStyle name="Normal 3 2 2 2 5 5 4 2" xfId="21076"/>
    <cellStyle name="Normal 3 2 2 2 5 5 5" xfId="21077"/>
    <cellStyle name="Normal 3 2 2 2 5 5 6" xfId="21078"/>
    <cellStyle name="Normal 3 2 2 2 5 5 7" xfId="21079"/>
    <cellStyle name="Normal 3 2 2 2 5 6" xfId="21080"/>
    <cellStyle name="Normal 3 2 2 2 5 6 2" xfId="21081"/>
    <cellStyle name="Normal 3 2 2 2 5 6 2 2" xfId="21082"/>
    <cellStyle name="Normal 3 2 2 2 5 6 2 3" xfId="21083"/>
    <cellStyle name="Normal 3 2 2 2 5 6 3" xfId="21084"/>
    <cellStyle name="Normal 3 2 2 2 5 6 3 2" xfId="21085"/>
    <cellStyle name="Normal 3 2 2 2 5 6 4" xfId="21086"/>
    <cellStyle name="Normal 3 2 2 2 5 6 4 2" xfId="21087"/>
    <cellStyle name="Normal 3 2 2 2 5 6 5" xfId="21088"/>
    <cellStyle name="Normal 3 2 2 2 5 6 6" xfId="21089"/>
    <cellStyle name="Normal 3 2 2 2 5 6 7" xfId="21090"/>
    <cellStyle name="Normal 3 2 2 2 5 7" xfId="21091"/>
    <cellStyle name="Normal 3 2 2 2 5 7 2" xfId="21092"/>
    <cellStyle name="Normal 3 2 2 2 5 7 2 2" xfId="21093"/>
    <cellStyle name="Normal 3 2 2 2 5 7 3" xfId="21094"/>
    <cellStyle name="Normal 3 2 2 2 5 7 3 2" xfId="21095"/>
    <cellStyle name="Normal 3 2 2 2 5 7 4" xfId="21096"/>
    <cellStyle name="Normal 3 2 2 2 5 7 5" xfId="21097"/>
    <cellStyle name="Normal 3 2 2 2 5 7 6" xfId="21098"/>
    <cellStyle name="Normal 3 2 2 2 5 8" xfId="21099"/>
    <cellStyle name="Normal 3 2 2 2 5 8 2" xfId="21100"/>
    <cellStyle name="Normal 3 2 2 2 5 9" xfId="21101"/>
    <cellStyle name="Normal 3 2 2 2 5 9 2" xfId="21102"/>
    <cellStyle name="Normal 3 2 2 2 6" xfId="21103"/>
    <cellStyle name="Normal 3 2 2 2 6 10" xfId="21104"/>
    <cellStyle name="Normal 3 2 2 2 6 11" xfId="21105"/>
    <cellStyle name="Normal 3 2 2 2 6 12" xfId="21106"/>
    <cellStyle name="Normal 3 2 2 2 6 2" xfId="21107"/>
    <cellStyle name="Normal 3 2 2 2 6 2 2" xfId="21108"/>
    <cellStyle name="Normal 3 2 2 2 6 2 2 2" xfId="21109"/>
    <cellStyle name="Normal 3 2 2 2 6 2 2 2 2" xfId="21110"/>
    <cellStyle name="Normal 3 2 2 2 6 2 2 3" xfId="21111"/>
    <cellStyle name="Normal 3 2 2 2 6 2 2 4" xfId="21112"/>
    <cellStyle name="Normal 3 2 2 2 6 2 3" xfId="21113"/>
    <cellStyle name="Normal 3 2 2 2 6 2 3 2" xfId="21114"/>
    <cellStyle name="Normal 3 2 2 2 6 2 3 2 2" xfId="21115"/>
    <cellStyle name="Normal 3 2 2 2 6 2 3 3" xfId="21116"/>
    <cellStyle name="Normal 3 2 2 2 6 2 4" xfId="21117"/>
    <cellStyle name="Normal 3 2 2 2 6 2 4 2" xfId="21118"/>
    <cellStyle name="Normal 3 2 2 2 6 2 4 2 2" xfId="21119"/>
    <cellStyle name="Normal 3 2 2 2 6 2 4 3" xfId="21120"/>
    <cellStyle name="Normal 3 2 2 2 6 2 5" xfId="21121"/>
    <cellStyle name="Normal 3 2 2 2 6 2 5 2" xfId="21122"/>
    <cellStyle name="Normal 3 2 2 2 6 2 6" xfId="21123"/>
    <cellStyle name="Normal 3 2 2 2 6 2 7" xfId="21124"/>
    <cellStyle name="Normal 3 2 2 2 6 3" xfId="21125"/>
    <cellStyle name="Normal 3 2 2 2 6 3 2" xfId="21126"/>
    <cellStyle name="Normal 3 2 2 2 6 3 2 2" xfId="21127"/>
    <cellStyle name="Normal 3 2 2 2 6 3 2 2 2" xfId="21128"/>
    <cellStyle name="Normal 3 2 2 2 6 3 2 3" xfId="21129"/>
    <cellStyle name="Normal 3 2 2 2 6 3 3" xfId="21130"/>
    <cellStyle name="Normal 3 2 2 2 6 3 3 2" xfId="21131"/>
    <cellStyle name="Normal 3 2 2 2 6 3 3 2 2" xfId="21132"/>
    <cellStyle name="Normal 3 2 2 2 6 3 3 3" xfId="21133"/>
    <cellStyle name="Normal 3 2 2 2 6 3 4" xfId="21134"/>
    <cellStyle name="Normal 3 2 2 2 6 3 4 2" xfId="21135"/>
    <cellStyle name="Normal 3 2 2 2 6 3 4 3" xfId="21136"/>
    <cellStyle name="Normal 3 2 2 2 6 3 5" xfId="21137"/>
    <cellStyle name="Normal 3 2 2 2 6 3 6" xfId="21138"/>
    <cellStyle name="Normal 3 2 2 2 6 3 7" xfId="21139"/>
    <cellStyle name="Normal 3 2 2 2 6 4" xfId="21140"/>
    <cellStyle name="Normal 3 2 2 2 6 4 2" xfId="21141"/>
    <cellStyle name="Normal 3 2 2 2 6 4 2 2" xfId="21142"/>
    <cellStyle name="Normal 3 2 2 2 6 4 2 3" xfId="21143"/>
    <cellStyle name="Normal 3 2 2 2 6 4 3" xfId="21144"/>
    <cellStyle name="Normal 3 2 2 2 6 4 3 2" xfId="21145"/>
    <cellStyle name="Normal 3 2 2 2 6 4 3 3" xfId="21146"/>
    <cellStyle name="Normal 3 2 2 2 6 4 4" xfId="21147"/>
    <cellStyle name="Normal 3 2 2 2 6 4 4 2" xfId="21148"/>
    <cellStyle name="Normal 3 2 2 2 6 4 5" xfId="21149"/>
    <cellStyle name="Normal 3 2 2 2 6 4 6" xfId="21150"/>
    <cellStyle name="Normal 3 2 2 2 6 4 7" xfId="21151"/>
    <cellStyle name="Normal 3 2 2 2 6 5" xfId="21152"/>
    <cellStyle name="Normal 3 2 2 2 6 5 2" xfId="21153"/>
    <cellStyle name="Normal 3 2 2 2 6 5 2 2" xfId="21154"/>
    <cellStyle name="Normal 3 2 2 2 6 5 2 3" xfId="21155"/>
    <cellStyle name="Normal 3 2 2 2 6 5 3" xfId="21156"/>
    <cellStyle name="Normal 3 2 2 2 6 5 3 2" xfId="21157"/>
    <cellStyle name="Normal 3 2 2 2 6 5 4" xfId="21158"/>
    <cellStyle name="Normal 3 2 2 2 6 5 4 2" xfId="21159"/>
    <cellStyle name="Normal 3 2 2 2 6 5 5" xfId="21160"/>
    <cellStyle name="Normal 3 2 2 2 6 5 6" xfId="21161"/>
    <cellStyle name="Normal 3 2 2 2 6 5 7" xfId="21162"/>
    <cellStyle name="Normal 3 2 2 2 6 6" xfId="21163"/>
    <cellStyle name="Normal 3 2 2 2 6 6 2" xfId="21164"/>
    <cellStyle name="Normal 3 2 2 2 6 6 2 2" xfId="21165"/>
    <cellStyle name="Normal 3 2 2 2 6 6 2 3" xfId="21166"/>
    <cellStyle name="Normal 3 2 2 2 6 6 3" xfId="21167"/>
    <cellStyle name="Normal 3 2 2 2 6 6 3 2" xfId="21168"/>
    <cellStyle name="Normal 3 2 2 2 6 6 4" xfId="21169"/>
    <cellStyle name="Normal 3 2 2 2 6 6 5" xfId="21170"/>
    <cellStyle name="Normal 3 2 2 2 6 6 6" xfId="21171"/>
    <cellStyle name="Normal 3 2 2 2 6 7" xfId="21172"/>
    <cellStyle name="Normal 3 2 2 2 6 7 2" xfId="21173"/>
    <cellStyle name="Normal 3 2 2 2 6 7 3" xfId="21174"/>
    <cellStyle name="Normal 3 2 2 2 6 8" xfId="21175"/>
    <cellStyle name="Normal 3 2 2 2 6 8 2" xfId="21176"/>
    <cellStyle name="Normal 3 2 2 2 6 9" xfId="21177"/>
    <cellStyle name="Normal 3 2 2 2 6 9 2" xfId="21178"/>
    <cellStyle name="Normal 3 2 2 2 7" xfId="21179"/>
    <cellStyle name="Normal 3 2 2 2 7 10" xfId="21180"/>
    <cellStyle name="Normal 3 2 2 2 7 11" xfId="21181"/>
    <cellStyle name="Normal 3 2 2 2 7 2" xfId="21182"/>
    <cellStyle name="Normal 3 2 2 2 7 2 2" xfId="21183"/>
    <cellStyle name="Normal 3 2 2 2 7 2 2 2" xfId="21184"/>
    <cellStyle name="Normal 3 2 2 2 7 2 2 2 2" xfId="21185"/>
    <cellStyle name="Normal 3 2 2 2 7 2 2 3" xfId="21186"/>
    <cellStyle name="Normal 3 2 2 2 7 2 3" xfId="21187"/>
    <cellStyle name="Normal 3 2 2 2 7 2 3 2" xfId="21188"/>
    <cellStyle name="Normal 3 2 2 2 7 2 3 2 2" xfId="21189"/>
    <cellStyle name="Normal 3 2 2 2 7 2 3 3" xfId="21190"/>
    <cellStyle name="Normal 3 2 2 2 7 2 4" xfId="21191"/>
    <cellStyle name="Normal 3 2 2 2 7 2 4 2" xfId="21192"/>
    <cellStyle name="Normal 3 2 2 2 7 2 4 3" xfId="21193"/>
    <cellStyle name="Normal 3 2 2 2 7 2 5" xfId="21194"/>
    <cellStyle name="Normal 3 2 2 2 7 2 6" xfId="21195"/>
    <cellStyle name="Normal 3 2 2 2 7 2 7" xfId="21196"/>
    <cellStyle name="Normal 3 2 2 2 7 3" xfId="21197"/>
    <cellStyle name="Normal 3 2 2 2 7 3 2" xfId="21198"/>
    <cellStyle name="Normal 3 2 2 2 7 3 2 2" xfId="21199"/>
    <cellStyle name="Normal 3 2 2 2 7 3 2 3" xfId="21200"/>
    <cellStyle name="Normal 3 2 2 2 7 3 3" xfId="21201"/>
    <cellStyle name="Normal 3 2 2 2 7 3 3 2" xfId="21202"/>
    <cellStyle name="Normal 3 2 2 2 7 3 3 3" xfId="21203"/>
    <cellStyle name="Normal 3 2 2 2 7 3 4" xfId="21204"/>
    <cellStyle name="Normal 3 2 2 2 7 3 4 2" xfId="21205"/>
    <cellStyle name="Normal 3 2 2 2 7 3 5" xfId="21206"/>
    <cellStyle name="Normal 3 2 2 2 7 3 6" xfId="21207"/>
    <cellStyle name="Normal 3 2 2 2 7 3 7" xfId="21208"/>
    <cellStyle name="Normal 3 2 2 2 7 4" xfId="21209"/>
    <cellStyle name="Normal 3 2 2 2 7 4 2" xfId="21210"/>
    <cellStyle name="Normal 3 2 2 2 7 4 2 2" xfId="21211"/>
    <cellStyle name="Normal 3 2 2 2 7 4 2 3" xfId="21212"/>
    <cellStyle name="Normal 3 2 2 2 7 4 3" xfId="21213"/>
    <cellStyle name="Normal 3 2 2 2 7 4 3 2" xfId="21214"/>
    <cellStyle name="Normal 3 2 2 2 7 4 4" xfId="21215"/>
    <cellStyle name="Normal 3 2 2 2 7 4 4 2" xfId="21216"/>
    <cellStyle name="Normal 3 2 2 2 7 4 5" xfId="21217"/>
    <cellStyle name="Normal 3 2 2 2 7 4 6" xfId="21218"/>
    <cellStyle name="Normal 3 2 2 2 7 4 7" xfId="21219"/>
    <cellStyle name="Normal 3 2 2 2 7 5" xfId="21220"/>
    <cellStyle name="Normal 3 2 2 2 7 5 2" xfId="21221"/>
    <cellStyle name="Normal 3 2 2 2 7 5 2 2" xfId="21222"/>
    <cellStyle name="Normal 3 2 2 2 7 5 2 3" xfId="21223"/>
    <cellStyle name="Normal 3 2 2 2 7 5 3" xfId="21224"/>
    <cellStyle name="Normal 3 2 2 2 7 5 3 2" xfId="21225"/>
    <cellStyle name="Normal 3 2 2 2 7 5 4" xfId="21226"/>
    <cellStyle name="Normal 3 2 2 2 7 5 5" xfId="21227"/>
    <cellStyle name="Normal 3 2 2 2 7 5 6" xfId="21228"/>
    <cellStyle name="Normal 3 2 2 2 7 6" xfId="21229"/>
    <cellStyle name="Normal 3 2 2 2 7 6 2" xfId="21230"/>
    <cellStyle name="Normal 3 2 2 2 7 6 3" xfId="21231"/>
    <cellStyle name="Normal 3 2 2 2 7 7" xfId="21232"/>
    <cellStyle name="Normal 3 2 2 2 7 7 2" xfId="21233"/>
    <cellStyle name="Normal 3 2 2 2 7 8" xfId="21234"/>
    <cellStyle name="Normal 3 2 2 2 7 8 2" xfId="21235"/>
    <cellStyle name="Normal 3 2 2 2 7 9" xfId="21236"/>
    <cellStyle name="Normal 3 2 2 2 8" xfId="21237"/>
    <cellStyle name="Normal 3 2 2 2 8 10" xfId="21238"/>
    <cellStyle name="Normal 3 2 2 2 8 11" xfId="21239"/>
    <cellStyle name="Normal 3 2 2 2 8 2" xfId="21240"/>
    <cellStyle name="Normal 3 2 2 2 8 2 2" xfId="21241"/>
    <cellStyle name="Normal 3 2 2 2 8 2 2 2" xfId="21242"/>
    <cellStyle name="Normal 3 2 2 2 8 2 2 3" xfId="21243"/>
    <cellStyle name="Normal 3 2 2 2 8 2 3" xfId="21244"/>
    <cellStyle name="Normal 3 2 2 2 8 2 3 2" xfId="21245"/>
    <cellStyle name="Normal 3 2 2 2 8 2 4" xfId="21246"/>
    <cellStyle name="Normal 3 2 2 2 8 2 4 2" xfId="21247"/>
    <cellStyle name="Normal 3 2 2 2 8 2 5" xfId="21248"/>
    <cellStyle name="Normal 3 2 2 2 8 2 6" xfId="21249"/>
    <cellStyle name="Normal 3 2 2 2 8 2 7" xfId="21250"/>
    <cellStyle name="Normal 3 2 2 2 8 3" xfId="21251"/>
    <cellStyle name="Normal 3 2 2 2 8 3 2" xfId="21252"/>
    <cellStyle name="Normal 3 2 2 2 8 3 2 2" xfId="21253"/>
    <cellStyle name="Normal 3 2 2 2 8 3 2 3" xfId="21254"/>
    <cellStyle name="Normal 3 2 2 2 8 3 3" xfId="21255"/>
    <cellStyle name="Normal 3 2 2 2 8 3 3 2" xfId="21256"/>
    <cellStyle name="Normal 3 2 2 2 8 3 4" xfId="21257"/>
    <cellStyle name="Normal 3 2 2 2 8 3 4 2" xfId="21258"/>
    <cellStyle name="Normal 3 2 2 2 8 3 5" xfId="21259"/>
    <cellStyle name="Normal 3 2 2 2 8 3 6" xfId="21260"/>
    <cellStyle name="Normal 3 2 2 2 8 3 7" xfId="21261"/>
    <cellStyle name="Normal 3 2 2 2 8 4" xfId="21262"/>
    <cellStyle name="Normal 3 2 2 2 8 4 2" xfId="21263"/>
    <cellStyle name="Normal 3 2 2 2 8 4 2 2" xfId="21264"/>
    <cellStyle name="Normal 3 2 2 2 8 4 3" xfId="21265"/>
    <cellStyle name="Normal 3 2 2 2 8 4 3 2" xfId="21266"/>
    <cellStyle name="Normal 3 2 2 2 8 4 4" xfId="21267"/>
    <cellStyle name="Normal 3 2 2 2 8 4 4 2" xfId="21268"/>
    <cellStyle name="Normal 3 2 2 2 8 4 5" xfId="21269"/>
    <cellStyle name="Normal 3 2 2 2 8 4 6" xfId="21270"/>
    <cellStyle name="Normal 3 2 2 2 8 4 7" xfId="21271"/>
    <cellStyle name="Normal 3 2 2 2 8 5" xfId="21272"/>
    <cellStyle name="Normal 3 2 2 2 8 5 2" xfId="21273"/>
    <cellStyle name="Normal 3 2 2 2 8 5 2 2" xfId="21274"/>
    <cellStyle name="Normal 3 2 2 2 8 5 3" xfId="21275"/>
    <cellStyle name="Normal 3 2 2 2 8 5 3 2" xfId="21276"/>
    <cellStyle name="Normal 3 2 2 2 8 5 4" xfId="21277"/>
    <cellStyle name="Normal 3 2 2 2 8 5 5" xfId="21278"/>
    <cellStyle name="Normal 3 2 2 2 8 6" xfId="21279"/>
    <cellStyle name="Normal 3 2 2 2 8 6 2" xfId="21280"/>
    <cellStyle name="Normal 3 2 2 2 8 7" xfId="21281"/>
    <cellStyle name="Normal 3 2 2 2 8 7 2" xfId="21282"/>
    <cellStyle name="Normal 3 2 2 2 8 8" xfId="21283"/>
    <cellStyle name="Normal 3 2 2 2 8 8 2" xfId="21284"/>
    <cellStyle name="Normal 3 2 2 2 8 9" xfId="21285"/>
    <cellStyle name="Normal 3 2 2 2 9" xfId="21286"/>
    <cellStyle name="Normal 3 2 2 2 9 2" xfId="21287"/>
    <cellStyle name="Normal 3 2 2 2 9 2 2" xfId="21288"/>
    <cellStyle name="Normal 3 2 2 2 9 2 2 2" xfId="21289"/>
    <cellStyle name="Normal 3 2 2 2 9 2 3" xfId="21290"/>
    <cellStyle name="Normal 3 2 2 2 9 3" xfId="21291"/>
    <cellStyle name="Normal 3 2 2 2 9 3 2" xfId="21292"/>
    <cellStyle name="Normal 3 2 2 2 9 3 2 2" xfId="21293"/>
    <cellStyle name="Normal 3 2 2 2 9 3 3" xfId="21294"/>
    <cellStyle name="Normal 3 2 2 2 9 4" xfId="21295"/>
    <cellStyle name="Normal 3 2 2 2 9 4 2" xfId="21296"/>
    <cellStyle name="Normal 3 2 2 2 9 4 3" xfId="21297"/>
    <cellStyle name="Normal 3 2 2 2 9 5" xfId="21298"/>
    <cellStyle name="Normal 3 2 2 2 9 6" xfId="21299"/>
    <cellStyle name="Normal 3 2 2 2 9 7" xfId="21300"/>
    <cellStyle name="Normal 3 2 2 3" xfId="348"/>
    <cellStyle name="Normal 3 2 2 3 10" xfId="21301"/>
    <cellStyle name="Normal 3 2 2 3 10 2" xfId="21302"/>
    <cellStyle name="Normal 3 2 2 3 10 2 2" xfId="21303"/>
    <cellStyle name="Normal 3 2 2 3 10 3" xfId="21304"/>
    <cellStyle name="Normal 3 2 2 3 11" xfId="21305"/>
    <cellStyle name="Normal 3 2 2 3 11 2" xfId="21306"/>
    <cellStyle name="Normal 3 2 2 3 11 3" xfId="21307"/>
    <cellStyle name="Normal 3 2 2 3 12" xfId="21308"/>
    <cellStyle name="Normal 3 2 2 3 13" xfId="21309"/>
    <cellStyle name="Normal 3 2 2 3 14" xfId="21310"/>
    <cellStyle name="Normal 3 2 2 3 2" xfId="349"/>
    <cellStyle name="Normal 3 2 2 3 2 10" xfId="21311"/>
    <cellStyle name="Normal 3 2 2 3 2 11" xfId="21312"/>
    <cellStyle name="Normal 3 2 2 3 2 12" xfId="21313"/>
    <cellStyle name="Normal 3 2 2 3 2 2" xfId="21314"/>
    <cellStyle name="Normal 3 2 2 3 2 2 2" xfId="21315"/>
    <cellStyle name="Normal 3 2 2 3 2 2 2 2" xfId="21316"/>
    <cellStyle name="Normal 3 2 2 3 2 2 2 2 2" xfId="21317"/>
    <cellStyle name="Normal 3 2 2 3 2 2 2 2 3" xfId="21318"/>
    <cellStyle name="Normal 3 2 2 3 2 2 2 2 4" xfId="21319"/>
    <cellStyle name="Normal 3 2 2 3 2 2 2 3" xfId="21320"/>
    <cellStyle name="Normal 3 2 2 3 2 2 2 3 2" xfId="21321"/>
    <cellStyle name="Normal 3 2 2 3 2 2 2 4" xfId="21322"/>
    <cellStyle name="Normal 3 2 2 3 2 2 2 4 2" xfId="21323"/>
    <cellStyle name="Normal 3 2 2 3 2 2 2 5" xfId="21324"/>
    <cellStyle name="Normal 3 2 2 3 2 2 2 6" xfId="21325"/>
    <cellStyle name="Normal 3 2 2 3 2 2 3" xfId="21326"/>
    <cellStyle name="Normal 3 2 2 3 2 2 3 2" xfId="21327"/>
    <cellStyle name="Normal 3 2 2 3 2 2 3 2 2" xfId="21328"/>
    <cellStyle name="Normal 3 2 2 3 2 2 3 2 3" xfId="21329"/>
    <cellStyle name="Normal 3 2 2 3 2 2 3 3" xfId="21330"/>
    <cellStyle name="Normal 3 2 2 3 2 2 3 3 2" xfId="21331"/>
    <cellStyle name="Normal 3 2 2 3 2 2 3 4" xfId="21332"/>
    <cellStyle name="Normal 3 2 2 3 2 2 3 5" xfId="21333"/>
    <cellStyle name="Normal 3 2 2 3 2 2 4" xfId="21334"/>
    <cellStyle name="Normal 3 2 2 3 2 2 4 2" xfId="21335"/>
    <cellStyle name="Normal 3 2 2 3 2 2 4 2 2" xfId="21336"/>
    <cellStyle name="Normal 3 2 2 3 2 2 4 3" xfId="21337"/>
    <cellStyle name="Normal 3 2 2 3 2 2 4 4" xfId="21338"/>
    <cellStyle name="Normal 3 2 2 3 2 2 5" xfId="21339"/>
    <cellStyle name="Normal 3 2 2 3 2 2 5 2" xfId="21340"/>
    <cellStyle name="Normal 3 2 2 3 2 2 5 3" xfId="21341"/>
    <cellStyle name="Normal 3 2 2 3 2 2 6" xfId="21342"/>
    <cellStyle name="Normal 3 2 2 3 2 2 6 2" xfId="21343"/>
    <cellStyle name="Normal 3 2 2 3 2 2 6 3" xfId="21344"/>
    <cellStyle name="Normal 3 2 2 3 2 2 7" xfId="21345"/>
    <cellStyle name="Normal 3 2 2 3 2 2 8" xfId="21346"/>
    <cellStyle name="Normal 3 2 2 3 2 3" xfId="21347"/>
    <cellStyle name="Normal 3 2 2 3 2 3 2" xfId="21348"/>
    <cellStyle name="Normal 3 2 2 3 2 3 2 2" xfId="21349"/>
    <cellStyle name="Normal 3 2 2 3 2 3 2 2 2" xfId="21350"/>
    <cellStyle name="Normal 3 2 2 3 2 3 2 3" xfId="21351"/>
    <cellStyle name="Normal 3 2 2 3 2 3 2 4" xfId="21352"/>
    <cellStyle name="Normal 3 2 2 3 2 3 3" xfId="21353"/>
    <cellStyle name="Normal 3 2 2 3 2 3 3 2" xfId="21354"/>
    <cellStyle name="Normal 3 2 2 3 2 3 3 2 2" xfId="21355"/>
    <cellStyle name="Normal 3 2 2 3 2 3 3 3" xfId="21356"/>
    <cellStyle name="Normal 3 2 2 3 2 3 4" xfId="21357"/>
    <cellStyle name="Normal 3 2 2 3 2 3 4 2" xfId="21358"/>
    <cellStyle name="Normal 3 2 2 3 2 3 4 2 2" xfId="21359"/>
    <cellStyle name="Normal 3 2 2 3 2 3 4 3" xfId="21360"/>
    <cellStyle name="Normal 3 2 2 3 2 3 5" xfId="21361"/>
    <cellStyle name="Normal 3 2 2 3 2 3 5 2" xfId="21362"/>
    <cellStyle name="Normal 3 2 2 3 2 3 6" xfId="21363"/>
    <cellStyle name="Normal 3 2 2 3 2 3 7" xfId="21364"/>
    <cellStyle name="Normal 3 2 2 3 2 4" xfId="21365"/>
    <cellStyle name="Normal 3 2 2 3 2 4 2" xfId="21366"/>
    <cellStyle name="Normal 3 2 2 3 2 4 2 2" xfId="21367"/>
    <cellStyle name="Normal 3 2 2 3 2 4 2 2 2" xfId="21368"/>
    <cellStyle name="Normal 3 2 2 3 2 4 2 3" xfId="21369"/>
    <cellStyle name="Normal 3 2 2 3 2 4 3" xfId="21370"/>
    <cellStyle name="Normal 3 2 2 3 2 4 3 2" xfId="21371"/>
    <cellStyle name="Normal 3 2 2 3 2 4 3 2 2" xfId="21372"/>
    <cellStyle name="Normal 3 2 2 3 2 4 3 3" xfId="21373"/>
    <cellStyle name="Normal 3 2 2 3 2 4 4" xfId="21374"/>
    <cellStyle name="Normal 3 2 2 3 2 4 4 2" xfId="21375"/>
    <cellStyle name="Normal 3 2 2 3 2 4 4 3" xfId="21376"/>
    <cellStyle name="Normal 3 2 2 3 2 4 5" xfId="21377"/>
    <cellStyle name="Normal 3 2 2 3 2 4 6" xfId="21378"/>
    <cellStyle name="Normal 3 2 2 3 2 4 7" xfId="21379"/>
    <cellStyle name="Normal 3 2 2 3 2 5" xfId="21380"/>
    <cellStyle name="Normal 3 2 2 3 2 5 2" xfId="21381"/>
    <cellStyle name="Normal 3 2 2 3 2 5 2 2" xfId="21382"/>
    <cellStyle name="Normal 3 2 2 3 2 5 2 3" xfId="21383"/>
    <cellStyle name="Normal 3 2 2 3 2 5 3" xfId="21384"/>
    <cellStyle name="Normal 3 2 2 3 2 5 3 2" xfId="21385"/>
    <cellStyle name="Normal 3 2 2 3 2 5 3 3" xfId="21386"/>
    <cellStyle name="Normal 3 2 2 3 2 5 4" xfId="21387"/>
    <cellStyle name="Normal 3 2 2 3 2 5 4 2" xfId="21388"/>
    <cellStyle name="Normal 3 2 2 3 2 5 5" xfId="21389"/>
    <cellStyle name="Normal 3 2 2 3 2 5 6" xfId="21390"/>
    <cellStyle name="Normal 3 2 2 3 2 5 7" xfId="21391"/>
    <cellStyle name="Normal 3 2 2 3 2 6" xfId="21392"/>
    <cellStyle name="Normal 3 2 2 3 2 6 2" xfId="21393"/>
    <cellStyle name="Normal 3 2 2 3 2 6 2 2" xfId="21394"/>
    <cellStyle name="Normal 3 2 2 3 2 6 2 3" xfId="21395"/>
    <cellStyle name="Normal 3 2 2 3 2 6 3" xfId="21396"/>
    <cellStyle name="Normal 3 2 2 3 2 6 3 2" xfId="21397"/>
    <cellStyle name="Normal 3 2 2 3 2 6 4" xfId="21398"/>
    <cellStyle name="Normal 3 2 2 3 2 6 5" xfId="21399"/>
    <cellStyle name="Normal 3 2 2 3 2 6 6" xfId="21400"/>
    <cellStyle name="Normal 3 2 2 3 2 7" xfId="21401"/>
    <cellStyle name="Normal 3 2 2 3 2 7 2" xfId="21402"/>
    <cellStyle name="Normal 3 2 2 3 2 7 2 2" xfId="21403"/>
    <cellStyle name="Normal 3 2 2 3 2 7 3" xfId="21404"/>
    <cellStyle name="Normal 3 2 2 3 2 8" xfId="21405"/>
    <cellStyle name="Normal 3 2 2 3 2 8 2" xfId="21406"/>
    <cellStyle name="Normal 3 2 2 3 2 8 3" xfId="21407"/>
    <cellStyle name="Normal 3 2 2 3 2 9" xfId="21408"/>
    <cellStyle name="Normal 3 2 2 3 2 9 2" xfId="21409"/>
    <cellStyle name="Normal 3 2 2 3 3" xfId="21410"/>
    <cellStyle name="Normal 3 2 2 3 3 10" xfId="21411"/>
    <cellStyle name="Normal 3 2 2 3 3 11" xfId="21412"/>
    <cellStyle name="Normal 3 2 2 3 3 2" xfId="21413"/>
    <cellStyle name="Normal 3 2 2 3 3 2 2" xfId="21414"/>
    <cellStyle name="Normal 3 2 2 3 3 2 2 2" xfId="21415"/>
    <cellStyle name="Normal 3 2 2 3 3 2 2 2 2" xfId="21416"/>
    <cellStyle name="Normal 3 2 2 3 3 2 2 3" xfId="21417"/>
    <cellStyle name="Normal 3 2 2 3 3 2 2 4" xfId="21418"/>
    <cellStyle name="Normal 3 2 2 3 3 2 3" xfId="21419"/>
    <cellStyle name="Normal 3 2 2 3 3 2 3 2" xfId="21420"/>
    <cellStyle name="Normal 3 2 2 3 3 2 3 2 2" xfId="21421"/>
    <cellStyle name="Normal 3 2 2 3 3 2 3 3" xfId="21422"/>
    <cellStyle name="Normal 3 2 2 3 3 2 4" xfId="21423"/>
    <cellStyle name="Normal 3 2 2 3 3 2 4 2" xfId="21424"/>
    <cellStyle name="Normal 3 2 2 3 3 2 4 2 2" xfId="21425"/>
    <cellStyle name="Normal 3 2 2 3 3 2 4 3" xfId="21426"/>
    <cellStyle name="Normal 3 2 2 3 3 2 5" xfId="21427"/>
    <cellStyle name="Normal 3 2 2 3 3 2 5 2" xfId="21428"/>
    <cellStyle name="Normal 3 2 2 3 3 2 6" xfId="21429"/>
    <cellStyle name="Normal 3 2 2 3 3 2 7" xfId="21430"/>
    <cellStyle name="Normal 3 2 2 3 3 3" xfId="21431"/>
    <cellStyle name="Normal 3 2 2 3 3 3 2" xfId="21432"/>
    <cellStyle name="Normal 3 2 2 3 3 3 2 2" xfId="21433"/>
    <cellStyle name="Normal 3 2 2 3 3 3 2 2 2" xfId="21434"/>
    <cellStyle name="Normal 3 2 2 3 3 3 2 3" xfId="21435"/>
    <cellStyle name="Normal 3 2 2 3 3 3 3" xfId="21436"/>
    <cellStyle name="Normal 3 2 2 3 3 3 3 2" xfId="21437"/>
    <cellStyle name="Normal 3 2 2 3 3 3 3 2 2" xfId="21438"/>
    <cellStyle name="Normal 3 2 2 3 3 3 3 3" xfId="21439"/>
    <cellStyle name="Normal 3 2 2 3 3 3 4" xfId="21440"/>
    <cellStyle name="Normal 3 2 2 3 3 3 4 2" xfId="21441"/>
    <cellStyle name="Normal 3 2 2 3 3 3 4 3" xfId="21442"/>
    <cellStyle name="Normal 3 2 2 3 3 3 5" xfId="21443"/>
    <cellStyle name="Normal 3 2 2 3 3 3 6" xfId="21444"/>
    <cellStyle name="Normal 3 2 2 3 3 3 7" xfId="21445"/>
    <cellStyle name="Normal 3 2 2 3 3 4" xfId="21446"/>
    <cellStyle name="Normal 3 2 2 3 3 4 2" xfId="21447"/>
    <cellStyle name="Normal 3 2 2 3 3 4 2 2" xfId="21448"/>
    <cellStyle name="Normal 3 2 2 3 3 4 2 3" xfId="21449"/>
    <cellStyle name="Normal 3 2 2 3 3 4 3" xfId="21450"/>
    <cellStyle name="Normal 3 2 2 3 3 4 3 2" xfId="21451"/>
    <cellStyle name="Normal 3 2 2 3 3 4 3 3" xfId="21452"/>
    <cellStyle name="Normal 3 2 2 3 3 4 4" xfId="21453"/>
    <cellStyle name="Normal 3 2 2 3 3 4 4 2" xfId="21454"/>
    <cellStyle name="Normal 3 2 2 3 3 4 5" xfId="21455"/>
    <cellStyle name="Normal 3 2 2 3 3 4 6" xfId="21456"/>
    <cellStyle name="Normal 3 2 2 3 3 4 7" xfId="21457"/>
    <cellStyle name="Normal 3 2 2 3 3 5" xfId="21458"/>
    <cellStyle name="Normal 3 2 2 3 3 5 2" xfId="21459"/>
    <cellStyle name="Normal 3 2 2 3 3 5 2 2" xfId="21460"/>
    <cellStyle name="Normal 3 2 2 3 3 5 2 3" xfId="21461"/>
    <cellStyle name="Normal 3 2 2 3 3 5 3" xfId="21462"/>
    <cellStyle name="Normal 3 2 2 3 3 5 3 2" xfId="21463"/>
    <cellStyle name="Normal 3 2 2 3 3 5 4" xfId="21464"/>
    <cellStyle name="Normal 3 2 2 3 3 5 5" xfId="21465"/>
    <cellStyle name="Normal 3 2 2 3 3 5 6" xfId="21466"/>
    <cellStyle name="Normal 3 2 2 3 3 6" xfId="21467"/>
    <cellStyle name="Normal 3 2 2 3 3 6 2" xfId="21468"/>
    <cellStyle name="Normal 3 2 2 3 3 6 2 2" xfId="21469"/>
    <cellStyle name="Normal 3 2 2 3 3 6 3" xfId="21470"/>
    <cellStyle name="Normal 3 2 2 3 3 7" xfId="21471"/>
    <cellStyle name="Normal 3 2 2 3 3 7 2" xfId="21472"/>
    <cellStyle name="Normal 3 2 2 3 3 7 3" xfId="21473"/>
    <cellStyle name="Normal 3 2 2 3 3 8" xfId="21474"/>
    <cellStyle name="Normal 3 2 2 3 3 8 2" xfId="21475"/>
    <cellStyle name="Normal 3 2 2 3 3 9" xfId="21476"/>
    <cellStyle name="Normal 3 2 2 3 4" xfId="21477"/>
    <cellStyle name="Normal 3 2 2 3 4 10" xfId="21478"/>
    <cellStyle name="Normal 3 2 2 3 4 11" xfId="21479"/>
    <cellStyle name="Normal 3 2 2 3 4 2" xfId="21480"/>
    <cellStyle name="Normal 3 2 2 3 4 2 2" xfId="21481"/>
    <cellStyle name="Normal 3 2 2 3 4 2 2 2" xfId="21482"/>
    <cellStyle name="Normal 3 2 2 3 4 2 2 2 2" xfId="21483"/>
    <cellStyle name="Normal 3 2 2 3 4 2 2 3" xfId="21484"/>
    <cellStyle name="Normal 3 2 2 3 4 2 2 4" xfId="21485"/>
    <cellStyle name="Normal 3 2 2 3 4 2 3" xfId="21486"/>
    <cellStyle name="Normal 3 2 2 3 4 2 3 2" xfId="21487"/>
    <cellStyle name="Normal 3 2 2 3 4 2 3 2 2" xfId="21488"/>
    <cellStyle name="Normal 3 2 2 3 4 2 3 3" xfId="21489"/>
    <cellStyle name="Normal 3 2 2 3 4 2 4" xfId="21490"/>
    <cellStyle name="Normal 3 2 2 3 4 2 4 2" xfId="21491"/>
    <cellStyle name="Normal 3 2 2 3 4 2 4 2 2" xfId="21492"/>
    <cellStyle name="Normal 3 2 2 3 4 2 4 3" xfId="21493"/>
    <cellStyle name="Normal 3 2 2 3 4 2 5" xfId="21494"/>
    <cellStyle name="Normal 3 2 2 3 4 2 5 2" xfId="21495"/>
    <cellStyle name="Normal 3 2 2 3 4 2 6" xfId="21496"/>
    <cellStyle name="Normal 3 2 2 3 4 2 7" xfId="21497"/>
    <cellStyle name="Normal 3 2 2 3 4 3" xfId="21498"/>
    <cellStyle name="Normal 3 2 2 3 4 3 2" xfId="21499"/>
    <cellStyle name="Normal 3 2 2 3 4 3 2 2" xfId="21500"/>
    <cellStyle name="Normal 3 2 2 3 4 3 2 2 2" xfId="21501"/>
    <cellStyle name="Normal 3 2 2 3 4 3 2 3" xfId="21502"/>
    <cellStyle name="Normal 3 2 2 3 4 3 3" xfId="21503"/>
    <cellStyle name="Normal 3 2 2 3 4 3 3 2" xfId="21504"/>
    <cellStyle name="Normal 3 2 2 3 4 3 3 2 2" xfId="21505"/>
    <cellStyle name="Normal 3 2 2 3 4 3 3 3" xfId="21506"/>
    <cellStyle name="Normal 3 2 2 3 4 3 4" xfId="21507"/>
    <cellStyle name="Normal 3 2 2 3 4 3 4 2" xfId="21508"/>
    <cellStyle name="Normal 3 2 2 3 4 3 4 3" xfId="21509"/>
    <cellStyle name="Normal 3 2 2 3 4 3 5" xfId="21510"/>
    <cellStyle name="Normal 3 2 2 3 4 3 6" xfId="21511"/>
    <cellStyle name="Normal 3 2 2 3 4 3 7" xfId="21512"/>
    <cellStyle name="Normal 3 2 2 3 4 4" xfId="21513"/>
    <cellStyle name="Normal 3 2 2 3 4 4 2" xfId="21514"/>
    <cellStyle name="Normal 3 2 2 3 4 4 2 2" xfId="21515"/>
    <cellStyle name="Normal 3 2 2 3 4 4 2 3" xfId="21516"/>
    <cellStyle name="Normal 3 2 2 3 4 4 3" xfId="21517"/>
    <cellStyle name="Normal 3 2 2 3 4 4 3 2" xfId="21518"/>
    <cellStyle name="Normal 3 2 2 3 4 4 3 3" xfId="21519"/>
    <cellStyle name="Normal 3 2 2 3 4 4 4" xfId="21520"/>
    <cellStyle name="Normal 3 2 2 3 4 4 4 2" xfId="21521"/>
    <cellStyle name="Normal 3 2 2 3 4 4 5" xfId="21522"/>
    <cellStyle name="Normal 3 2 2 3 4 4 6" xfId="21523"/>
    <cellStyle name="Normal 3 2 2 3 4 4 7" xfId="21524"/>
    <cellStyle name="Normal 3 2 2 3 4 5" xfId="21525"/>
    <cellStyle name="Normal 3 2 2 3 4 5 2" xfId="21526"/>
    <cellStyle name="Normal 3 2 2 3 4 5 2 2" xfId="21527"/>
    <cellStyle name="Normal 3 2 2 3 4 5 2 3" xfId="21528"/>
    <cellStyle name="Normal 3 2 2 3 4 5 3" xfId="21529"/>
    <cellStyle name="Normal 3 2 2 3 4 5 3 2" xfId="21530"/>
    <cellStyle name="Normal 3 2 2 3 4 5 4" xfId="21531"/>
    <cellStyle name="Normal 3 2 2 3 4 5 5" xfId="21532"/>
    <cellStyle name="Normal 3 2 2 3 4 5 6" xfId="21533"/>
    <cellStyle name="Normal 3 2 2 3 4 6" xfId="21534"/>
    <cellStyle name="Normal 3 2 2 3 4 6 2" xfId="21535"/>
    <cellStyle name="Normal 3 2 2 3 4 6 2 2" xfId="21536"/>
    <cellStyle name="Normal 3 2 2 3 4 6 3" xfId="21537"/>
    <cellStyle name="Normal 3 2 2 3 4 7" xfId="21538"/>
    <cellStyle name="Normal 3 2 2 3 4 7 2" xfId="21539"/>
    <cellStyle name="Normal 3 2 2 3 4 7 3" xfId="21540"/>
    <cellStyle name="Normal 3 2 2 3 4 8" xfId="21541"/>
    <cellStyle name="Normal 3 2 2 3 4 8 2" xfId="21542"/>
    <cellStyle name="Normal 3 2 2 3 4 9" xfId="21543"/>
    <cellStyle name="Normal 3 2 2 3 5" xfId="21544"/>
    <cellStyle name="Normal 3 2 2 3 5 2" xfId="21545"/>
    <cellStyle name="Normal 3 2 2 3 5 2 2" xfId="21546"/>
    <cellStyle name="Normal 3 2 2 3 5 2 2 2" xfId="21547"/>
    <cellStyle name="Normal 3 2 2 3 5 2 2 3" xfId="21548"/>
    <cellStyle name="Normal 3 2 2 3 5 2 3" xfId="21549"/>
    <cellStyle name="Normal 3 2 2 3 5 2 3 2" xfId="21550"/>
    <cellStyle name="Normal 3 2 2 3 5 2 4" xfId="21551"/>
    <cellStyle name="Normal 3 2 2 3 5 2 5" xfId="21552"/>
    <cellStyle name="Normal 3 2 2 3 5 3" xfId="21553"/>
    <cellStyle name="Normal 3 2 2 3 5 3 2" xfId="21554"/>
    <cellStyle name="Normal 3 2 2 3 5 3 2 2" xfId="21555"/>
    <cellStyle name="Normal 3 2 2 3 5 3 3" xfId="21556"/>
    <cellStyle name="Normal 3 2 2 3 5 3 4" xfId="21557"/>
    <cellStyle name="Normal 3 2 2 3 5 4" xfId="21558"/>
    <cellStyle name="Normal 3 2 2 3 5 4 2" xfId="21559"/>
    <cellStyle name="Normal 3 2 2 3 5 4 2 2" xfId="21560"/>
    <cellStyle name="Normal 3 2 2 3 5 4 3" xfId="21561"/>
    <cellStyle name="Normal 3 2 2 3 5 5" xfId="21562"/>
    <cellStyle name="Normal 3 2 2 3 5 5 2" xfId="21563"/>
    <cellStyle name="Normal 3 2 2 3 5 5 3" xfId="21564"/>
    <cellStyle name="Normal 3 2 2 3 5 6" xfId="21565"/>
    <cellStyle name="Normal 3 2 2 3 5 6 2" xfId="21566"/>
    <cellStyle name="Normal 3 2 2 3 5 7" xfId="21567"/>
    <cellStyle name="Normal 3 2 2 3 6" xfId="21568"/>
    <cellStyle name="Normal 3 2 2 3 6 2" xfId="21569"/>
    <cellStyle name="Normal 3 2 2 3 6 2 2" xfId="21570"/>
    <cellStyle name="Normal 3 2 2 3 6 2 2 2" xfId="21571"/>
    <cellStyle name="Normal 3 2 2 3 6 2 3" xfId="21572"/>
    <cellStyle name="Normal 3 2 2 3 6 3" xfId="21573"/>
    <cellStyle name="Normal 3 2 2 3 6 3 2" xfId="21574"/>
    <cellStyle name="Normal 3 2 2 3 6 3 2 2" xfId="21575"/>
    <cellStyle name="Normal 3 2 2 3 6 3 3" xfId="21576"/>
    <cellStyle name="Normal 3 2 2 3 6 4" xfId="21577"/>
    <cellStyle name="Normal 3 2 2 3 6 4 2" xfId="21578"/>
    <cellStyle name="Normal 3 2 2 3 6 4 3" xfId="21579"/>
    <cellStyle name="Normal 3 2 2 3 6 5" xfId="21580"/>
    <cellStyle name="Normal 3 2 2 3 6 6" xfId="21581"/>
    <cellStyle name="Normal 3 2 2 3 6 7" xfId="21582"/>
    <cellStyle name="Normal 3 2 2 3 7" xfId="21583"/>
    <cellStyle name="Normal 3 2 2 3 7 2" xfId="21584"/>
    <cellStyle name="Normal 3 2 2 3 7 2 2" xfId="21585"/>
    <cellStyle name="Normal 3 2 2 3 7 2 2 2" xfId="21586"/>
    <cellStyle name="Normal 3 2 2 3 7 2 3" xfId="21587"/>
    <cellStyle name="Normal 3 2 2 3 7 3" xfId="21588"/>
    <cellStyle name="Normal 3 2 2 3 7 3 2" xfId="21589"/>
    <cellStyle name="Normal 3 2 2 3 7 3 2 2" xfId="21590"/>
    <cellStyle name="Normal 3 2 2 3 7 3 3" xfId="21591"/>
    <cellStyle name="Normal 3 2 2 3 7 4" xfId="21592"/>
    <cellStyle name="Normal 3 2 2 3 7 4 2" xfId="21593"/>
    <cellStyle name="Normal 3 2 2 3 7 4 3" xfId="21594"/>
    <cellStyle name="Normal 3 2 2 3 7 5" xfId="21595"/>
    <cellStyle name="Normal 3 2 2 3 7 6" xfId="21596"/>
    <cellStyle name="Normal 3 2 2 3 7 7" xfId="21597"/>
    <cellStyle name="Normal 3 2 2 3 8" xfId="21598"/>
    <cellStyle name="Normal 3 2 2 3 8 2" xfId="21599"/>
    <cellStyle name="Normal 3 2 2 3 8 2 2" xfId="21600"/>
    <cellStyle name="Normal 3 2 2 3 8 2 3" xfId="21601"/>
    <cellStyle name="Normal 3 2 2 3 8 3" xfId="21602"/>
    <cellStyle name="Normal 3 2 2 3 8 3 2" xfId="21603"/>
    <cellStyle name="Normal 3 2 2 3 8 3 3" xfId="21604"/>
    <cellStyle name="Normal 3 2 2 3 8 4" xfId="21605"/>
    <cellStyle name="Normal 3 2 2 3 8 5" xfId="21606"/>
    <cellStyle name="Normal 3 2 2 3 8 6" xfId="21607"/>
    <cellStyle name="Normal 3 2 2 3 9" xfId="21608"/>
    <cellStyle name="Normal 3 2 2 3 9 2" xfId="21609"/>
    <cellStyle name="Normal 3 2 2 3 9 2 2" xfId="21610"/>
    <cellStyle name="Normal 3 2 2 3 9 3" xfId="21611"/>
    <cellStyle name="Normal 3 2 2 4" xfId="350"/>
    <cellStyle name="Normal 3 2 2 4 10" xfId="21612"/>
    <cellStyle name="Normal 3 2 2 4 10 2" xfId="21613"/>
    <cellStyle name="Normal 3 2 2 4 10 2 2" xfId="21614"/>
    <cellStyle name="Normal 3 2 2 4 10 3" xfId="21615"/>
    <cellStyle name="Normal 3 2 2 4 11" xfId="21616"/>
    <cellStyle name="Normal 3 2 2 4 11 2" xfId="21617"/>
    <cellStyle name="Normal 3 2 2 4 11 3" xfId="21618"/>
    <cellStyle name="Normal 3 2 2 4 12" xfId="21619"/>
    <cellStyle name="Normal 3 2 2 4 13" xfId="21620"/>
    <cellStyle name="Normal 3 2 2 4 14" xfId="21621"/>
    <cellStyle name="Normal 3 2 2 4 2" xfId="21622"/>
    <cellStyle name="Normal 3 2 2 4 2 10" xfId="21623"/>
    <cellStyle name="Normal 3 2 2 4 2 11" xfId="21624"/>
    <cellStyle name="Normal 3 2 2 4 2 12" xfId="21625"/>
    <cellStyle name="Normal 3 2 2 4 2 2" xfId="21626"/>
    <cellStyle name="Normal 3 2 2 4 2 2 2" xfId="21627"/>
    <cellStyle name="Normal 3 2 2 4 2 2 2 2" xfId="21628"/>
    <cellStyle name="Normal 3 2 2 4 2 2 2 2 2" xfId="21629"/>
    <cellStyle name="Normal 3 2 2 4 2 2 2 2 3" xfId="21630"/>
    <cellStyle name="Normal 3 2 2 4 2 2 2 2 4" xfId="21631"/>
    <cellStyle name="Normal 3 2 2 4 2 2 2 3" xfId="21632"/>
    <cellStyle name="Normal 3 2 2 4 2 2 2 3 2" xfId="21633"/>
    <cellStyle name="Normal 3 2 2 4 2 2 2 4" xfId="21634"/>
    <cellStyle name="Normal 3 2 2 4 2 2 2 4 2" xfId="21635"/>
    <cellStyle name="Normal 3 2 2 4 2 2 2 5" xfId="21636"/>
    <cellStyle name="Normal 3 2 2 4 2 2 2 6" xfId="21637"/>
    <cellStyle name="Normal 3 2 2 4 2 2 3" xfId="21638"/>
    <cellStyle name="Normal 3 2 2 4 2 2 3 2" xfId="21639"/>
    <cellStyle name="Normal 3 2 2 4 2 2 3 2 2" xfId="21640"/>
    <cellStyle name="Normal 3 2 2 4 2 2 3 2 3" xfId="21641"/>
    <cellStyle name="Normal 3 2 2 4 2 2 3 3" xfId="21642"/>
    <cellStyle name="Normal 3 2 2 4 2 2 3 3 2" xfId="21643"/>
    <cellStyle name="Normal 3 2 2 4 2 2 3 4" xfId="21644"/>
    <cellStyle name="Normal 3 2 2 4 2 2 3 5" xfId="21645"/>
    <cellStyle name="Normal 3 2 2 4 2 2 4" xfId="21646"/>
    <cellStyle name="Normal 3 2 2 4 2 2 4 2" xfId="21647"/>
    <cellStyle name="Normal 3 2 2 4 2 2 4 2 2" xfId="21648"/>
    <cellStyle name="Normal 3 2 2 4 2 2 4 3" xfId="21649"/>
    <cellStyle name="Normal 3 2 2 4 2 2 4 4" xfId="21650"/>
    <cellStyle name="Normal 3 2 2 4 2 2 5" xfId="21651"/>
    <cellStyle name="Normal 3 2 2 4 2 2 5 2" xfId="21652"/>
    <cellStyle name="Normal 3 2 2 4 2 2 5 3" xfId="21653"/>
    <cellStyle name="Normal 3 2 2 4 2 2 6" xfId="21654"/>
    <cellStyle name="Normal 3 2 2 4 2 2 6 2" xfId="21655"/>
    <cellStyle name="Normal 3 2 2 4 2 2 6 3" xfId="21656"/>
    <cellStyle name="Normal 3 2 2 4 2 2 7" xfId="21657"/>
    <cellStyle name="Normal 3 2 2 4 2 2 8" xfId="21658"/>
    <cellStyle name="Normal 3 2 2 4 2 3" xfId="21659"/>
    <cellStyle name="Normal 3 2 2 4 2 3 2" xfId="21660"/>
    <cellStyle name="Normal 3 2 2 4 2 3 2 2" xfId="21661"/>
    <cellStyle name="Normal 3 2 2 4 2 3 2 2 2" xfId="21662"/>
    <cellStyle name="Normal 3 2 2 4 2 3 2 3" xfId="21663"/>
    <cellStyle name="Normal 3 2 2 4 2 3 2 4" xfId="21664"/>
    <cellStyle name="Normal 3 2 2 4 2 3 3" xfId="21665"/>
    <cellStyle name="Normal 3 2 2 4 2 3 3 2" xfId="21666"/>
    <cellStyle name="Normal 3 2 2 4 2 3 3 2 2" xfId="21667"/>
    <cellStyle name="Normal 3 2 2 4 2 3 3 3" xfId="21668"/>
    <cellStyle name="Normal 3 2 2 4 2 3 4" xfId="21669"/>
    <cellStyle name="Normal 3 2 2 4 2 3 4 2" xfId="21670"/>
    <cellStyle name="Normal 3 2 2 4 2 3 4 2 2" xfId="21671"/>
    <cellStyle name="Normal 3 2 2 4 2 3 4 3" xfId="21672"/>
    <cellStyle name="Normal 3 2 2 4 2 3 5" xfId="21673"/>
    <cellStyle name="Normal 3 2 2 4 2 3 5 2" xfId="21674"/>
    <cellStyle name="Normal 3 2 2 4 2 3 6" xfId="21675"/>
    <cellStyle name="Normal 3 2 2 4 2 3 7" xfId="21676"/>
    <cellStyle name="Normal 3 2 2 4 2 4" xfId="21677"/>
    <cellStyle name="Normal 3 2 2 4 2 4 2" xfId="21678"/>
    <cellStyle name="Normal 3 2 2 4 2 4 2 2" xfId="21679"/>
    <cellStyle name="Normal 3 2 2 4 2 4 2 2 2" xfId="21680"/>
    <cellStyle name="Normal 3 2 2 4 2 4 2 3" xfId="21681"/>
    <cellStyle name="Normal 3 2 2 4 2 4 3" xfId="21682"/>
    <cellStyle name="Normal 3 2 2 4 2 4 3 2" xfId="21683"/>
    <cellStyle name="Normal 3 2 2 4 2 4 3 2 2" xfId="21684"/>
    <cellStyle name="Normal 3 2 2 4 2 4 3 3" xfId="21685"/>
    <cellStyle name="Normal 3 2 2 4 2 4 4" xfId="21686"/>
    <cellStyle name="Normal 3 2 2 4 2 4 4 2" xfId="21687"/>
    <cellStyle name="Normal 3 2 2 4 2 4 4 3" xfId="21688"/>
    <cellStyle name="Normal 3 2 2 4 2 4 5" xfId="21689"/>
    <cellStyle name="Normal 3 2 2 4 2 4 6" xfId="21690"/>
    <cellStyle name="Normal 3 2 2 4 2 4 7" xfId="21691"/>
    <cellStyle name="Normal 3 2 2 4 2 5" xfId="21692"/>
    <cellStyle name="Normal 3 2 2 4 2 5 2" xfId="21693"/>
    <cellStyle name="Normal 3 2 2 4 2 5 2 2" xfId="21694"/>
    <cellStyle name="Normal 3 2 2 4 2 5 2 3" xfId="21695"/>
    <cellStyle name="Normal 3 2 2 4 2 5 3" xfId="21696"/>
    <cellStyle name="Normal 3 2 2 4 2 5 3 2" xfId="21697"/>
    <cellStyle name="Normal 3 2 2 4 2 5 3 3" xfId="21698"/>
    <cellStyle name="Normal 3 2 2 4 2 5 4" xfId="21699"/>
    <cellStyle name="Normal 3 2 2 4 2 5 4 2" xfId="21700"/>
    <cellStyle name="Normal 3 2 2 4 2 5 5" xfId="21701"/>
    <cellStyle name="Normal 3 2 2 4 2 5 6" xfId="21702"/>
    <cellStyle name="Normal 3 2 2 4 2 5 7" xfId="21703"/>
    <cellStyle name="Normal 3 2 2 4 2 6" xfId="21704"/>
    <cellStyle name="Normal 3 2 2 4 2 6 2" xfId="21705"/>
    <cellStyle name="Normal 3 2 2 4 2 6 2 2" xfId="21706"/>
    <cellStyle name="Normal 3 2 2 4 2 6 2 3" xfId="21707"/>
    <cellStyle name="Normal 3 2 2 4 2 6 3" xfId="21708"/>
    <cellStyle name="Normal 3 2 2 4 2 6 3 2" xfId="21709"/>
    <cellStyle name="Normal 3 2 2 4 2 6 4" xfId="21710"/>
    <cellStyle name="Normal 3 2 2 4 2 6 5" xfId="21711"/>
    <cellStyle name="Normal 3 2 2 4 2 6 6" xfId="21712"/>
    <cellStyle name="Normal 3 2 2 4 2 7" xfId="21713"/>
    <cellStyle name="Normal 3 2 2 4 2 7 2" xfId="21714"/>
    <cellStyle name="Normal 3 2 2 4 2 7 2 2" xfId="21715"/>
    <cellStyle name="Normal 3 2 2 4 2 7 3" xfId="21716"/>
    <cellStyle name="Normal 3 2 2 4 2 8" xfId="21717"/>
    <cellStyle name="Normal 3 2 2 4 2 8 2" xfId="21718"/>
    <cellStyle name="Normal 3 2 2 4 2 8 3" xfId="21719"/>
    <cellStyle name="Normal 3 2 2 4 2 9" xfId="21720"/>
    <cellStyle name="Normal 3 2 2 4 2 9 2" xfId="21721"/>
    <cellStyle name="Normal 3 2 2 4 3" xfId="21722"/>
    <cellStyle name="Normal 3 2 2 4 3 10" xfId="21723"/>
    <cellStyle name="Normal 3 2 2 4 3 11" xfId="21724"/>
    <cellStyle name="Normal 3 2 2 4 3 2" xfId="21725"/>
    <cellStyle name="Normal 3 2 2 4 3 2 2" xfId="21726"/>
    <cellStyle name="Normal 3 2 2 4 3 2 2 2" xfId="21727"/>
    <cellStyle name="Normal 3 2 2 4 3 2 2 2 2" xfId="21728"/>
    <cellStyle name="Normal 3 2 2 4 3 2 2 3" xfId="21729"/>
    <cellStyle name="Normal 3 2 2 4 3 2 2 4" xfId="21730"/>
    <cellStyle name="Normal 3 2 2 4 3 2 3" xfId="21731"/>
    <cellStyle name="Normal 3 2 2 4 3 2 3 2" xfId="21732"/>
    <cellStyle name="Normal 3 2 2 4 3 2 3 2 2" xfId="21733"/>
    <cellStyle name="Normal 3 2 2 4 3 2 3 3" xfId="21734"/>
    <cellStyle name="Normal 3 2 2 4 3 2 4" xfId="21735"/>
    <cellStyle name="Normal 3 2 2 4 3 2 4 2" xfId="21736"/>
    <cellStyle name="Normal 3 2 2 4 3 2 4 2 2" xfId="21737"/>
    <cellStyle name="Normal 3 2 2 4 3 2 4 3" xfId="21738"/>
    <cellStyle name="Normal 3 2 2 4 3 2 5" xfId="21739"/>
    <cellStyle name="Normal 3 2 2 4 3 2 5 2" xfId="21740"/>
    <cellStyle name="Normal 3 2 2 4 3 2 6" xfId="21741"/>
    <cellStyle name="Normal 3 2 2 4 3 2 7" xfId="21742"/>
    <cellStyle name="Normal 3 2 2 4 3 3" xfId="21743"/>
    <cellStyle name="Normal 3 2 2 4 3 3 2" xfId="21744"/>
    <cellStyle name="Normal 3 2 2 4 3 3 2 2" xfId="21745"/>
    <cellStyle name="Normal 3 2 2 4 3 3 2 2 2" xfId="21746"/>
    <cellStyle name="Normal 3 2 2 4 3 3 2 3" xfId="21747"/>
    <cellStyle name="Normal 3 2 2 4 3 3 3" xfId="21748"/>
    <cellStyle name="Normal 3 2 2 4 3 3 3 2" xfId="21749"/>
    <cellStyle name="Normal 3 2 2 4 3 3 3 2 2" xfId="21750"/>
    <cellStyle name="Normal 3 2 2 4 3 3 3 3" xfId="21751"/>
    <cellStyle name="Normal 3 2 2 4 3 3 4" xfId="21752"/>
    <cellStyle name="Normal 3 2 2 4 3 3 4 2" xfId="21753"/>
    <cellStyle name="Normal 3 2 2 4 3 3 4 3" xfId="21754"/>
    <cellStyle name="Normal 3 2 2 4 3 3 5" xfId="21755"/>
    <cellStyle name="Normal 3 2 2 4 3 3 6" xfId="21756"/>
    <cellStyle name="Normal 3 2 2 4 3 3 7" xfId="21757"/>
    <cellStyle name="Normal 3 2 2 4 3 4" xfId="21758"/>
    <cellStyle name="Normal 3 2 2 4 3 4 2" xfId="21759"/>
    <cellStyle name="Normal 3 2 2 4 3 4 2 2" xfId="21760"/>
    <cellStyle name="Normal 3 2 2 4 3 4 2 3" xfId="21761"/>
    <cellStyle name="Normal 3 2 2 4 3 4 3" xfId="21762"/>
    <cellStyle name="Normal 3 2 2 4 3 4 3 2" xfId="21763"/>
    <cellStyle name="Normal 3 2 2 4 3 4 3 3" xfId="21764"/>
    <cellStyle name="Normal 3 2 2 4 3 4 4" xfId="21765"/>
    <cellStyle name="Normal 3 2 2 4 3 4 4 2" xfId="21766"/>
    <cellStyle name="Normal 3 2 2 4 3 4 5" xfId="21767"/>
    <cellStyle name="Normal 3 2 2 4 3 4 6" xfId="21768"/>
    <cellStyle name="Normal 3 2 2 4 3 4 7" xfId="21769"/>
    <cellStyle name="Normal 3 2 2 4 3 5" xfId="21770"/>
    <cellStyle name="Normal 3 2 2 4 3 5 2" xfId="21771"/>
    <cellStyle name="Normal 3 2 2 4 3 5 2 2" xfId="21772"/>
    <cellStyle name="Normal 3 2 2 4 3 5 2 3" xfId="21773"/>
    <cellStyle name="Normal 3 2 2 4 3 5 3" xfId="21774"/>
    <cellStyle name="Normal 3 2 2 4 3 5 3 2" xfId="21775"/>
    <cellStyle name="Normal 3 2 2 4 3 5 4" xfId="21776"/>
    <cellStyle name="Normal 3 2 2 4 3 5 5" xfId="21777"/>
    <cellStyle name="Normal 3 2 2 4 3 5 6" xfId="21778"/>
    <cellStyle name="Normal 3 2 2 4 3 6" xfId="21779"/>
    <cellStyle name="Normal 3 2 2 4 3 6 2" xfId="21780"/>
    <cellStyle name="Normal 3 2 2 4 3 6 2 2" xfId="21781"/>
    <cellStyle name="Normal 3 2 2 4 3 6 3" xfId="21782"/>
    <cellStyle name="Normal 3 2 2 4 3 7" xfId="21783"/>
    <cellStyle name="Normal 3 2 2 4 3 7 2" xfId="21784"/>
    <cellStyle name="Normal 3 2 2 4 3 7 3" xfId="21785"/>
    <cellStyle name="Normal 3 2 2 4 3 8" xfId="21786"/>
    <cellStyle name="Normal 3 2 2 4 3 8 2" xfId="21787"/>
    <cellStyle name="Normal 3 2 2 4 3 9" xfId="21788"/>
    <cellStyle name="Normal 3 2 2 4 4" xfId="21789"/>
    <cellStyle name="Normal 3 2 2 4 4 10" xfId="21790"/>
    <cellStyle name="Normal 3 2 2 4 4 11" xfId="21791"/>
    <cellStyle name="Normal 3 2 2 4 4 2" xfId="21792"/>
    <cellStyle name="Normal 3 2 2 4 4 2 2" xfId="21793"/>
    <cellStyle name="Normal 3 2 2 4 4 2 2 2" xfId="21794"/>
    <cellStyle name="Normal 3 2 2 4 4 2 2 2 2" xfId="21795"/>
    <cellStyle name="Normal 3 2 2 4 4 2 2 3" xfId="21796"/>
    <cellStyle name="Normal 3 2 2 4 4 2 2 4" xfId="21797"/>
    <cellStyle name="Normal 3 2 2 4 4 2 3" xfId="21798"/>
    <cellStyle name="Normal 3 2 2 4 4 2 3 2" xfId="21799"/>
    <cellStyle name="Normal 3 2 2 4 4 2 3 2 2" xfId="21800"/>
    <cellStyle name="Normal 3 2 2 4 4 2 3 3" xfId="21801"/>
    <cellStyle name="Normal 3 2 2 4 4 2 4" xfId="21802"/>
    <cellStyle name="Normal 3 2 2 4 4 2 4 2" xfId="21803"/>
    <cellStyle name="Normal 3 2 2 4 4 2 4 2 2" xfId="21804"/>
    <cellStyle name="Normal 3 2 2 4 4 2 4 3" xfId="21805"/>
    <cellStyle name="Normal 3 2 2 4 4 2 5" xfId="21806"/>
    <cellStyle name="Normal 3 2 2 4 4 2 5 2" xfId="21807"/>
    <cellStyle name="Normal 3 2 2 4 4 2 6" xfId="21808"/>
    <cellStyle name="Normal 3 2 2 4 4 2 7" xfId="21809"/>
    <cellStyle name="Normal 3 2 2 4 4 3" xfId="21810"/>
    <cellStyle name="Normal 3 2 2 4 4 3 2" xfId="21811"/>
    <cellStyle name="Normal 3 2 2 4 4 3 2 2" xfId="21812"/>
    <cellStyle name="Normal 3 2 2 4 4 3 2 2 2" xfId="21813"/>
    <cellStyle name="Normal 3 2 2 4 4 3 2 3" xfId="21814"/>
    <cellStyle name="Normal 3 2 2 4 4 3 3" xfId="21815"/>
    <cellStyle name="Normal 3 2 2 4 4 3 3 2" xfId="21816"/>
    <cellStyle name="Normal 3 2 2 4 4 3 3 2 2" xfId="21817"/>
    <cellStyle name="Normal 3 2 2 4 4 3 3 3" xfId="21818"/>
    <cellStyle name="Normal 3 2 2 4 4 3 4" xfId="21819"/>
    <cellStyle name="Normal 3 2 2 4 4 3 4 2" xfId="21820"/>
    <cellStyle name="Normal 3 2 2 4 4 3 4 3" xfId="21821"/>
    <cellStyle name="Normal 3 2 2 4 4 3 5" xfId="21822"/>
    <cellStyle name="Normal 3 2 2 4 4 3 6" xfId="21823"/>
    <cellStyle name="Normal 3 2 2 4 4 3 7" xfId="21824"/>
    <cellStyle name="Normal 3 2 2 4 4 4" xfId="21825"/>
    <cellStyle name="Normal 3 2 2 4 4 4 2" xfId="21826"/>
    <cellStyle name="Normal 3 2 2 4 4 4 2 2" xfId="21827"/>
    <cellStyle name="Normal 3 2 2 4 4 4 2 3" xfId="21828"/>
    <cellStyle name="Normal 3 2 2 4 4 4 3" xfId="21829"/>
    <cellStyle name="Normal 3 2 2 4 4 4 3 2" xfId="21830"/>
    <cellStyle name="Normal 3 2 2 4 4 4 3 3" xfId="21831"/>
    <cellStyle name="Normal 3 2 2 4 4 4 4" xfId="21832"/>
    <cellStyle name="Normal 3 2 2 4 4 4 4 2" xfId="21833"/>
    <cellStyle name="Normal 3 2 2 4 4 4 5" xfId="21834"/>
    <cellStyle name="Normal 3 2 2 4 4 4 6" xfId="21835"/>
    <cellStyle name="Normal 3 2 2 4 4 4 7" xfId="21836"/>
    <cellStyle name="Normal 3 2 2 4 4 5" xfId="21837"/>
    <cellStyle name="Normal 3 2 2 4 4 5 2" xfId="21838"/>
    <cellStyle name="Normal 3 2 2 4 4 5 2 2" xfId="21839"/>
    <cellStyle name="Normal 3 2 2 4 4 5 2 3" xfId="21840"/>
    <cellStyle name="Normal 3 2 2 4 4 5 3" xfId="21841"/>
    <cellStyle name="Normal 3 2 2 4 4 5 3 2" xfId="21842"/>
    <cellStyle name="Normal 3 2 2 4 4 5 4" xfId="21843"/>
    <cellStyle name="Normal 3 2 2 4 4 5 5" xfId="21844"/>
    <cellStyle name="Normal 3 2 2 4 4 5 6" xfId="21845"/>
    <cellStyle name="Normal 3 2 2 4 4 6" xfId="21846"/>
    <cellStyle name="Normal 3 2 2 4 4 6 2" xfId="21847"/>
    <cellStyle name="Normal 3 2 2 4 4 6 2 2" xfId="21848"/>
    <cellStyle name="Normal 3 2 2 4 4 6 3" xfId="21849"/>
    <cellStyle name="Normal 3 2 2 4 4 7" xfId="21850"/>
    <cellStyle name="Normal 3 2 2 4 4 7 2" xfId="21851"/>
    <cellStyle name="Normal 3 2 2 4 4 7 3" xfId="21852"/>
    <cellStyle name="Normal 3 2 2 4 4 8" xfId="21853"/>
    <cellStyle name="Normal 3 2 2 4 4 8 2" xfId="21854"/>
    <cellStyle name="Normal 3 2 2 4 4 9" xfId="21855"/>
    <cellStyle name="Normal 3 2 2 4 5" xfId="21856"/>
    <cellStyle name="Normal 3 2 2 4 5 2" xfId="21857"/>
    <cellStyle name="Normal 3 2 2 4 5 2 2" xfId="21858"/>
    <cellStyle name="Normal 3 2 2 4 5 2 2 2" xfId="21859"/>
    <cellStyle name="Normal 3 2 2 4 5 2 2 3" xfId="21860"/>
    <cellStyle name="Normal 3 2 2 4 5 2 3" xfId="21861"/>
    <cellStyle name="Normal 3 2 2 4 5 2 3 2" xfId="21862"/>
    <cellStyle name="Normal 3 2 2 4 5 2 4" xfId="21863"/>
    <cellStyle name="Normal 3 2 2 4 5 2 5" xfId="21864"/>
    <cellStyle name="Normal 3 2 2 4 5 3" xfId="21865"/>
    <cellStyle name="Normal 3 2 2 4 5 3 2" xfId="21866"/>
    <cellStyle name="Normal 3 2 2 4 5 3 2 2" xfId="21867"/>
    <cellStyle name="Normal 3 2 2 4 5 3 3" xfId="21868"/>
    <cellStyle name="Normal 3 2 2 4 5 3 4" xfId="21869"/>
    <cellStyle name="Normal 3 2 2 4 5 4" xfId="21870"/>
    <cellStyle name="Normal 3 2 2 4 5 4 2" xfId="21871"/>
    <cellStyle name="Normal 3 2 2 4 5 4 2 2" xfId="21872"/>
    <cellStyle name="Normal 3 2 2 4 5 4 3" xfId="21873"/>
    <cellStyle name="Normal 3 2 2 4 5 5" xfId="21874"/>
    <cellStyle name="Normal 3 2 2 4 5 5 2" xfId="21875"/>
    <cellStyle name="Normal 3 2 2 4 5 5 3" xfId="21876"/>
    <cellStyle name="Normal 3 2 2 4 5 6" xfId="21877"/>
    <cellStyle name="Normal 3 2 2 4 5 6 2" xfId="21878"/>
    <cellStyle name="Normal 3 2 2 4 5 7" xfId="21879"/>
    <cellStyle name="Normal 3 2 2 4 6" xfId="21880"/>
    <cellStyle name="Normal 3 2 2 4 6 2" xfId="21881"/>
    <cellStyle name="Normal 3 2 2 4 6 2 2" xfId="21882"/>
    <cellStyle name="Normal 3 2 2 4 6 2 2 2" xfId="21883"/>
    <cellStyle name="Normal 3 2 2 4 6 2 3" xfId="21884"/>
    <cellStyle name="Normal 3 2 2 4 6 3" xfId="21885"/>
    <cellStyle name="Normal 3 2 2 4 6 3 2" xfId="21886"/>
    <cellStyle name="Normal 3 2 2 4 6 3 2 2" xfId="21887"/>
    <cellStyle name="Normal 3 2 2 4 6 3 3" xfId="21888"/>
    <cellStyle name="Normal 3 2 2 4 6 4" xfId="21889"/>
    <cellStyle name="Normal 3 2 2 4 6 4 2" xfId="21890"/>
    <cellStyle name="Normal 3 2 2 4 6 4 3" xfId="21891"/>
    <cellStyle name="Normal 3 2 2 4 6 5" xfId="21892"/>
    <cellStyle name="Normal 3 2 2 4 6 6" xfId="21893"/>
    <cellStyle name="Normal 3 2 2 4 6 7" xfId="21894"/>
    <cellStyle name="Normal 3 2 2 4 7" xfId="21895"/>
    <cellStyle name="Normal 3 2 2 4 7 2" xfId="21896"/>
    <cellStyle name="Normal 3 2 2 4 7 2 2" xfId="21897"/>
    <cellStyle name="Normal 3 2 2 4 7 2 2 2" xfId="21898"/>
    <cellStyle name="Normal 3 2 2 4 7 2 3" xfId="21899"/>
    <cellStyle name="Normal 3 2 2 4 7 3" xfId="21900"/>
    <cellStyle name="Normal 3 2 2 4 7 3 2" xfId="21901"/>
    <cellStyle name="Normal 3 2 2 4 7 3 2 2" xfId="21902"/>
    <cellStyle name="Normal 3 2 2 4 7 3 3" xfId="21903"/>
    <cellStyle name="Normal 3 2 2 4 7 4" xfId="21904"/>
    <cellStyle name="Normal 3 2 2 4 7 4 2" xfId="21905"/>
    <cellStyle name="Normal 3 2 2 4 7 4 3" xfId="21906"/>
    <cellStyle name="Normal 3 2 2 4 7 5" xfId="21907"/>
    <cellStyle name="Normal 3 2 2 4 7 6" xfId="21908"/>
    <cellStyle name="Normal 3 2 2 4 7 7" xfId="21909"/>
    <cellStyle name="Normal 3 2 2 4 8" xfId="21910"/>
    <cellStyle name="Normal 3 2 2 4 8 2" xfId="21911"/>
    <cellStyle name="Normal 3 2 2 4 8 2 2" xfId="21912"/>
    <cellStyle name="Normal 3 2 2 4 8 2 3" xfId="21913"/>
    <cellStyle name="Normal 3 2 2 4 8 3" xfId="21914"/>
    <cellStyle name="Normal 3 2 2 4 8 3 2" xfId="21915"/>
    <cellStyle name="Normal 3 2 2 4 8 3 3" xfId="21916"/>
    <cellStyle name="Normal 3 2 2 4 8 4" xfId="21917"/>
    <cellStyle name="Normal 3 2 2 4 8 5" xfId="21918"/>
    <cellStyle name="Normal 3 2 2 4 8 6" xfId="21919"/>
    <cellStyle name="Normal 3 2 2 4 9" xfId="21920"/>
    <cellStyle name="Normal 3 2 2 4 9 2" xfId="21921"/>
    <cellStyle name="Normal 3 2 2 4 9 2 2" xfId="21922"/>
    <cellStyle name="Normal 3 2 2 4 9 3" xfId="21923"/>
    <cellStyle name="Normal 3 2 2 5" xfId="21924"/>
    <cellStyle name="Normal 3 2 2 5 10" xfId="21925"/>
    <cellStyle name="Normal 3 2 2 5 10 2" xfId="21926"/>
    <cellStyle name="Normal 3 2 2 5 10 3" xfId="21927"/>
    <cellStyle name="Normal 3 2 2 5 11" xfId="21928"/>
    <cellStyle name="Normal 3 2 2 5 12" xfId="21929"/>
    <cellStyle name="Normal 3 2 2 5 13" xfId="21930"/>
    <cellStyle name="Normal 3 2 2 5 2" xfId="21931"/>
    <cellStyle name="Normal 3 2 2 5 2 10" xfId="21932"/>
    <cellStyle name="Normal 3 2 2 5 2 11" xfId="21933"/>
    <cellStyle name="Normal 3 2 2 5 2 2" xfId="21934"/>
    <cellStyle name="Normal 3 2 2 5 2 2 2" xfId="21935"/>
    <cellStyle name="Normal 3 2 2 5 2 2 2 2" xfId="21936"/>
    <cellStyle name="Normal 3 2 2 5 2 2 2 2 2" xfId="21937"/>
    <cellStyle name="Normal 3 2 2 5 2 2 2 3" xfId="21938"/>
    <cellStyle name="Normal 3 2 2 5 2 2 2 4" xfId="21939"/>
    <cellStyle name="Normal 3 2 2 5 2 2 3" xfId="21940"/>
    <cellStyle name="Normal 3 2 2 5 2 2 3 2" xfId="21941"/>
    <cellStyle name="Normal 3 2 2 5 2 2 3 2 2" xfId="21942"/>
    <cellStyle name="Normal 3 2 2 5 2 2 3 3" xfId="21943"/>
    <cellStyle name="Normal 3 2 2 5 2 2 4" xfId="21944"/>
    <cellStyle name="Normal 3 2 2 5 2 2 4 2" xfId="21945"/>
    <cellStyle name="Normal 3 2 2 5 2 2 4 2 2" xfId="21946"/>
    <cellStyle name="Normal 3 2 2 5 2 2 4 3" xfId="21947"/>
    <cellStyle name="Normal 3 2 2 5 2 2 5" xfId="21948"/>
    <cellStyle name="Normal 3 2 2 5 2 2 5 2" xfId="21949"/>
    <cellStyle name="Normal 3 2 2 5 2 2 6" xfId="21950"/>
    <cellStyle name="Normal 3 2 2 5 2 2 7" xfId="21951"/>
    <cellStyle name="Normal 3 2 2 5 2 3" xfId="21952"/>
    <cellStyle name="Normal 3 2 2 5 2 3 2" xfId="21953"/>
    <cellStyle name="Normal 3 2 2 5 2 3 2 2" xfId="21954"/>
    <cellStyle name="Normal 3 2 2 5 2 3 2 2 2" xfId="21955"/>
    <cellStyle name="Normal 3 2 2 5 2 3 2 3" xfId="21956"/>
    <cellStyle name="Normal 3 2 2 5 2 3 3" xfId="21957"/>
    <cellStyle name="Normal 3 2 2 5 2 3 3 2" xfId="21958"/>
    <cellStyle name="Normal 3 2 2 5 2 3 3 2 2" xfId="21959"/>
    <cellStyle name="Normal 3 2 2 5 2 3 3 3" xfId="21960"/>
    <cellStyle name="Normal 3 2 2 5 2 3 4" xfId="21961"/>
    <cellStyle name="Normal 3 2 2 5 2 3 4 2" xfId="21962"/>
    <cellStyle name="Normal 3 2 2 5 2 3 4 3" xfId="21963"/>
    <cellStyle name="Normal 3 2 2 5 2 3 5" xfId="21964"/>
    <cellStyle name="Normal 3 2 2 5 2 3 6" xfId="21965"/>
    <cellStyle name="Normal 3 2 2 5 2 3 7" xfId="21966"/>
    <cellStyle name="Normal 3 2 2 5 2 4" xfId="21967"/>
    <cellStyle name="Normal 3 2 2 5 2 4 2" xfId="21968"/>
    <cellStyle name="Normal 3 2 2 5 2 4 2 2" xfId="21969"/>
    <cellStyle name="Normal 3 2 2 5 2 4 2 3" xfId="21970"/>
    <cellStyle name="Normal 3 2 2 5 2 4 3" xfId="21971"/>
    <cellStyle name="Normal 3 2 2 5 2 4 3 2" xfId="21972"/>
    <cellStyle name="Normal 3 2 2 5 2 4 3 3" xfId="21973"/>
    <cellStyle name="Normal 3 2 2 5 2 4 4" xfId="21974"/>
    <cellStyle name="Normal 3 2 2 5 2 4 4 2" xfId="21975"/>
    <cellStyle name="Normal 3 2 2 5 2 4 5" xfId="21976"/>
    <cellStyle name="Normal 3 2 2 5 2 4 6" xfId="21977"/>
    <cellStyle name="Normal 3 2 2 5 2 4 7" xfId="21978"/>
    <cellStyle name="Normal 3 2 2 5 2 5" xfId="21979"/>
    <cellStyle name="Normal 3 2 2 5 2 5 2" xfId="21980"/>
    <cellStyle name="Normal 3 2 2 5 2 5 2 2" xfId="21981"/>
    <cellStyle name="Normal 3 2 2 5 2 5 2 3" xfId="21982"/>
    <cellStyle name="Normal 3 2 2 5 2 5 3" xfId="21983"/>
    <cellStyle name="Normal 3 2 2 5 2 5 3 2" xfId="21984"/>
    <cellStyle name="Normal 3 2 2 5 2 5 4" xfId="21985"/>
    <cellStyle name="Normal 3 2 2 5 2 5 5" xfId="21986"/>
    <cellStyle name="Normal 3 2 2 5 2 5 6" xfId="21987"/>
    <cellStyle name="Normal 3 2 2 5 2 6" xfId="21988"/>
    <cellStyle name="Normal 3 2 2 5 2 6 2" xfId="21989"/>
    <cellStyle name="Normal 3 2 2 5 2 6 2 2" xfId="21990"/>
    <cellStyle name="Normal 3 2 2 5 2 6 3" xfId="21991"/>
    <cellStyle name="Normal 3 2 2 5 2 7" xfId="21992"/>
    <cellStyle name="Normal 3 2 2 5 2 7 2" xfId="21993"/>
    <cellStyle name="Normal 3 2 2 5 2 7 3" xfId="21994"/>
    <cellStyle name="Normal 3 2 2 5 2 8" xfId="21995"/>
    <cellStyle name="Normal 3 2 2 5 2 8 2" xfId="21996"/>
    <cellStyle name="Normal 3 2 2 5 2 9" xfId="21997"/>
    <cellStyle name="Normal 3 2 2 5 3" xfId="21998"/>
    <cellStyle name="Normal 3 2 2 5 3 10" xfId="21999"/>
    <cellStyle name="Normal 3 2 2 5 3 11" xfId="22000"/>
    <cellStyle name="Normal 3 2 2 5 3 2" xfId="22001"/>
    <cellStyle name="Normal 3 2 2 5 3 2 2" xfId="22002"/>
    <cellStyle name="Normal 3 2 2 5 3 2 2 2" xfId="22003"/>
    <cellStyle name="Normal 3 2 2 5 3 2 2 2 2" xfId="22004"/>
    <cellStyle name="Normal 3 2 2 5 3 2 2 3" xfId="22005"/>
    <cellStyle name="Normal 3 2 2 5 3 2 2 4" xfId="22006"/>
    <cellStyle name="Normal 3 2 2 5 3 2 3" xfId="22007"/>
    <cellStyle name="Normal 3 2 2 5 3 2 3 2" xfId="22008"/>
    <cellStyle name="Normal 3 2 2 5 3 2 3 2 2" xfId="22009"/>
    <cellStyle name="Normal 3 2 2 5 3 2 3 3" xfId="22010"/>
    <cellStyle name="Normal 3 2 2 5 3 2 4" xfId="22011"/>
    <cellStyle name="Normal 3 2 2 5 3 2 4 2" xfId="22012"/>
    <cellStyle name="Normal 3 2 2 5 3 2 4 2 2" xfId="22013"/>
    <cellStyle name="Normal 3 2 2 5 3 2 4 3" xfId="22014"/>
    <cellStyle name="Normal 3 2 2 5 3 2 5" xfId="22015"/>
    <cellStyle name="Normal 3 2 2 5 3 2 5 2" xfId="22016"/>
    <cellStyle name="Normal 3 2 2 5 3 2 6" xfId="22017"/>
    <cellStyle name="Normal 3 2 2 5 3 2 7" xfId="22018"/>
    <cellStyle name="Normal 3 2 2 5 3 3" xfId="22019"/>
    <cellStyle name="Normal 3 2 2 5 3 3 2" xfId="22020"/>
    <cellStyle name="Normal 3 2 2 5 3 3 2 2" xfId="22021"/>
    <cellStyle name="Normal 3 2 2 5 3 3 2 2 2" xfId="22022"/>
    <cellStyle name="Normal 3 2 2 5 3 3 2 3" xfId="22023"/>
    <cellStyle name="Normal 3 2 2 5 3 3 3" xfId="22024"/>
    <cellStyle name="Normal 3 2 2 5 3 3 3 2" xfId="22025"/>
    <cellStyle name="Normal 3 2 2 5 3 3 3 2 2" xfId="22026"/>
    <cellStyle name="Normal 3 2 2 5 3 3 3 3" xfId="22027"/>
    <cellStyle name="Normal 3 2 2 5 3 3 4" xfId="22028"/>
    <cellStyle name="Normal 3 2 2 5 3 3 4 2" xfId="22029"/>
    <cellStyle name="Normal 3 2 2 5 3 3 4 3" xfId="22030"/>
    <cellStyle name="Normal 3 2 2 5 3 3 5" xfId="22031"/>
    <cellStyle name="Normal 3 2 2 5 3 3 6" xfId="22032"/>
    <cellStyle name="Normal 3 2 2 5 3 3 7" xfId="22033"/>
    <cellStyle name="Normal 3 2 2 5 3 4" xfId="22034"/>
    <cellStyle name="Normal 3 2 2 5 3 4 2" xfId="22035"/>
    <cellStyle name="Normal 3 2 2 5 3 4 2 2" xfId="22036"/>
    <cellStyle name="Normal 3 2 2 5 3 4 2 3" xfId="22037"/>
    <cellStyle name="Normal 3 2 2 5 3 4 3" xfId="22038"/>
    <cellStyle name="Normal 3 2 2 5 3 4 3 2" xfId="22039"/>
    <cellStyle name="Normal 3 2 2 5 3 4 3 3" xfId="22040"/>
    <cellStyle name="Normal 3 2 2 5 3 4 4" xfId="22041"/>
    <cellStyle name="Normal 3 2 2 5 3 4 4 2" xfId="22042"/>
    <cellStyle name="Normal 3 2 2 5 3 4 5" xfId="22043"/>
    <cellStyle name="Normal 3 2 2 5 3 4 6" xfId="22044"/>
    <cellStyle name="Normal 3 2 2 5 3 4 7" xfId="22045"/>
    <cellStyle name="Normal 3 2 2 5 3 5" xfId="22046"/>
    <cellStyle name="Normal 3 2 2 5 3 5 2" xfId="22047"/>
    <cellStyle name="Normal 3 2 2 5 3 5 2 2" xfId="22048"/>
    <cellStyle name="Normal 3 2 2 5 3 5 2 3" xfId="22049"/>
    <cellStyle name="Normal 3 2 2 5 3 5 3" xfId="22050"/>
    <cellStyle name="Normal 3 2 2 5 3 5 3 2" xfId="22051"/>
    <cellStyle name="Normal 3 2 2 5 3 5 4" xfId="22052"/>
    <cellStyle name="Normal 3 2 2 5 3 5 5" xfId="22053"/>
    <cellStyle name="Normal 3 2 2 5 3 5 6" xfId="22054"/>
    <cellStyle name="Normal 3 2 2 5 3 6" xfId="22055"/>
    <cellStyle name="Normal 3 2 2 5 3 6 2" xfId="22056"/>
    <cellStyle name="Normal 3 2 2 5 3 6 2 2" xfId="22057"/>
    <cellStyle name="Normal 3 2 2 5 3 6 3" xfId="22058"/>
    <cellStyle name="Normal 3 2 2 5 3 7" xfId="22059"/>
    <cellStyle name="Normal 3 2 2 5 3 7 2" xfId="22060"/>
    <cellStyle name="Normal 3 2 2 5 3 7 3" xfId="22061"/>
    <cellStyle name="Normal 3 2 2 5 3 8" xfId="22062"/>
    <cellStyle name="Normal 3 2 2 5 3 8 2" xfId="22063"/>
    <cellStyle name="Normal 3 2 2 5 3 9" xfId="22064"/>
    <cellStyle name="Normal 3 2 2 5 4" xfId="22065"/>
    <cellStyle name="Normal 3 2 2 5 4 2" xfId="22066"/>
    <cellStyle name="Normal 3 2 2 5 4 2 2" xfId="22067"/>
    <cellStyle name="Normal 3 2 2 5 4 2 2 2" xfId="22068"/>
    <cellStyle name="Normal 3 2 2 5 4 2 2 3" xfId="22069"/>
    <cellStyle name="Normal 3 2 2 5 4 2 3" xfId="22070"/>
    <cellStyle name="Normal 3 2 2 5 4 2 3 2" xfId="22071"/>
    <cellStyle name="Normal 3 2 2 5 4 2 4" xfId="22072"/>
    <cellStyle name="Normal 3 2 2 5 4 2 5" xfId="22073"/>
    <cellStyle name="Normal 3 2 2 5 4 3" xfId="22074"/>
    <cellStyle name="Normal 3 2 2 5 4 3 2" xfId="22075"/>
    <cellStyle name="Normal 3 2 2 5 4 3 2 2" xfId="22076"/>
    <cellStyle name="Normal 3 2 2 5 4 3 3" xfId="22077"/>
    <cellStyle name="Normal 3 2 2 5 4 3 4" xfId="22078"/>
    <cellStyle name="Normal 3 2 2 5 4 4" xfId="22079"/>
    <cellStyle name="Normal 3 2 2 5 4 4 2" xfId="22080"/>
    <cellStyle name="Normal 3 2 2 5 4 4 2 2" xfId="22081"/>
    <cellStyle name="Normal 3 2 2 5 4 4 3" xfId="22082"/>
    <cellStyle name="Normal 3 2 2 5 4 5" xfId="22083"/>
    <cellStyle name="Normal 3 2 2 5 4 5 2" xfId="22084"/>
    <cellStyle name="Normal 3 2 2 5 4 5 3" xfId="22085"/>
    <cellStyle name="Normal 3 2 2 5 4 6" xfId="22086"/>
    <cellStyle name="Normal 3 2 2 5 4 6 2" xfId="22087"/>
    <cellStyle name="Normal 3 2 2 5 4 7" xfId="22088"/>
    <cellStyle name="Normal 3 2 2 5 5" xfId="22089"/>
    <cellStyle name="Normal 3 2 2 5 5 2" xfId="22090"/>
    <cellStyle name="Normal 3 2 2 5 5 2 2" xfId="22091"/>
    <cellStyle name="Normal 3 2 2 5 5 2 2 2" xfId="22092"/>
    <cellStyle name="Normal 3 2 2 5 5 2 3" xfId="22093"/>
    <cellStyle name="Normal 3 2 2 5 5 3" xfId="22094"/>
    <cellStyle name="Normal 3 2 2 5 5 3 2" xfId="22095"/>
    <cellStyle name="Normal 3 2 2 5 5 3 2 2" xfId="22096"/>
    <cellStyle name="Normal 3 2 2 5 5 3 3" xfId="22097"/>
    <cellStyle name="Normal 3 2 2 5 5 4" xfId="22098"/>
    <cellStyle name="Normal 3 2 2 5 5 4 2" xfId="22099"/>
    <cellStyle name="Normal 3 2 2 5 5 4 3" xfId="22100"/>
    <cellStyle name="Normal 3 2 2 5 5 5" xfId="22101"/>
    <cellStyle name="Normal 3 2 2 5 5 6" xfId="22102"/>
    <cellStyle name="Normal 3 2 2 5 5 7" xfId="22103"/>
    <cellStyle name="Normal 3 2 2 5 6" xfId="22104"/>
    <cellStyle name="Normal 3 2 2 5 6 2" xfId="22105"/>
    <cellStyle name="Normal 3 2 2 5 6 2 2" xfId="22106"/>
    <cellStyle name="Normal 3 2 2 5 6 2 2 2" xfId="22107"/>
    <cellStyle name="Normal 3 2 2 5 6 2 3" xfId="22108"/>
    <cellStyle name="Normal 3 2 2 5 6 3" xfId="22109"/>
    <cellStyle name="Normal 3 2 2 5 6 3 2" xfId="22110"/>
    <cellStyle name="Normal 3 2 2 5 6 3 2 2" xfId="22111"/>
    <cellStyle name="Normal 3 2 2 5 6 3 3" xfId="22112"/>
    <cellStyle name="Normal 3 2 2 5 6 4" xfId="22113"/>
    <cellStyle name="Normal 3 2 2 5 6 4 2" xfId="22114"/>
    <cellStyle name="Normal 3 2 2 5 6 4 3" xfId="22115"/>
    <cellStyle name="Normal 3 2 2 5 6 5" xfId="22116"/>
    <cellStyle name="Normal 3 2 2 5 6 6" xfId="22117"/>
    <cellStyle name="Normal 3 2 2 5 6 7" xfId="22118"/>
    <cellStyle name="Normal 3 2 2 5 7" xfId="22119"/>
    <cellStyle name="Normal 3 2 2 5 7 2" xfId="22120"/>
    <cellStyle name="Normal 3 2 2 5 7 2 2" xfId="22121"/>
    <cellStyle name="Normal 3 2 2 5 7 2 3" xfId="22122"/>
    <cellStyle name="Normal 3 2 2 5 7 3" xfId="22123"/>
    <cellStyle name="Normal 3 2 2 5 7 3 2" xfId="22124"/>
    <cellStyle name="Normal 3 2 2 5 7 3 3" xfId="22125"/>
    <cellStyle name="Normal 3 2 2 5 7 4" xfId="22126"/>
    <cellStyle name="Normal 3 2 2 5 7 5" xfId="22127"/>
    <cellStyle name="Normal 3 2 2 5 7 6" xfId="22128"/>
    <cellStyle name="Normal 3 2 2 5 8" xfId="22129"/>
    <cellStyle name="Normal 3 2 2 5 8 2" xfId="22130"/>
    <cellStyle name="Normal 3 2 2 5 8 2 2" xfId="22131"/>
    <cellStyle name="Normal 3 2 2 5 8 3" xfId="22132"/>
    <cellStyle name="Normal 3 2 2 5 9" xfId="22133"/>
    <cellStyle name="Normal 3 2 2 5 9 2" xfId="22134"/>
    <cellStyle name="Normal 3 2 2 5 9 2 2" xfId="22135"/>
    <cellStyle name="Normal 3 2 2 5 9 3" xfId="22136"/>
    <cellStyle name="Normal 3 2 2 6" xfId="22137"/>
    <cellStyle name="Normal 3 2 2 6 10" xfId="22138"/>
    <cellStyle name="Normal 3 2 2 6 11" xfId="22139"/>
    <cellStyle name="Normal 3 2 2 6 12" xfId="22140"/>
    <cellStyle name="Normal 3 2 2 6 2" xfId="22141"/>
    <cellStyle name="Normal 3 2 2 6 2 2" xfId="22142"/>
    <cellStyle name="Normal 3 2 2 6 2 2 2" xfId="22143"/>
    <cellStyle name="Normal 3 2 2 6 2 2 2 2" xfId="22144"/>
    <cellStyle name="Normal 3 2 2 6 2 2 2 3" xfId="22145"/>
    <cellStyle name="Normal 3 2 2 6 2 2 2 4" xfId="22146"/>
    <cellStyle name="Normal 3 2 2 6 2 2 3" xfId="22147"/>
    <cellStyle name="Normal 3 2 2 6 2 2 3 2" xfId="22148"/>
    <cellStyle name="Normal 3 2 2 6 2 2 4" xfId="22149"/>
    <cellStyle name="Normal 3 2 2 6 2 2 4 2" xfId="22150"/>
    <cellStyle name="Normal 3 2 2 6 2 2 5" xfId="22151"/>
    <cellStyle name="Normal 3 2 2 6 2 2 6" xfId="22152"/>
    <cellStyle name="Normal 3 2 2 6 2 3" xfId="22153"/>
    <cellStyle name="Normal 3 2 2 6 2 3 2" xfId="22154"/>
    <cellStyle name="Normal 3 2 2 6 2 3 2 2" xfId="22155"/>
    <cellStyle name="Normal 3 2 2 6 2 3 2 3" xfId="22156"/>
    <cellStyle name="Normal 3 2 2 6 2 3 3" xfId="22157"/>
    <cellStyle name="Normal 3 2 2 6 2 3 3 2" xfId="22158"/>
    <cellStyle name="Normal 3 2 2 6 2 3 4" xfId="22159"/>
    <cellStyle name="Normal 3 2 2 6 2 3 5" xfId="22160"/>
    <cellStyle name="Normal 3 2 2 6 2 4" xfId="22161"/>
    <cellStyle name="Normal 3 2 2 6 2 4 2" xfId="22162"/>
    <cellStyle name="Normal 3 2 2 6 2 4 2 2" xfId="22163"/>
    <cellStyle name="Normal 3 2 2 6 2 4 3" xfId="22164"/>
    <cellStyle name="Normal 3 2 2 6 2 4 4" xfId="22165"/>
    <cellStyle name="Normal 3 2 2 6 2 5" xfId="22166"/>
    <cellStyle name="Normal 3 2 2 6 2 5 2" xfId="22167"/>
    <cellStyle name="Normal 3 2 2 6 2 5 3" xfId="22168"/>
    <cellStyle name="Normal 3 2 2 6 2 6" xfId="22169"/>
    <cellStyle name="Normal 3 2 2 6 2 6 2" xfId="22170"/>
    <cellStyle name="Normal 3 2 2 6 2 6 3" xfId="22171"/>
    <cellStyle name="Normal 3 2 2 6 2 7" xfId="22172"/>
    <cellStyle name="Normal 3 2 2 6 2 8" xfId="22173"/>
    <cellStyle name="Normal 3 2 2 6 3" xfId="22174"/>
    <cellStyle name="Normal 3 2 2 6 3 2" xfId="22175"/>
    <cellStyle name="Normal 3 2 2 6 3 2 2" xfId="22176"/>
    <cellStyle name="Normal 3 2 2 6 3 2 2 2" xfId="22177"/>
    <cellStyle name="Normal 3 2 2 6 3 2 3" xfId="22178"/>
    <cellStyle name="Normal 3 2 2 6 3 2 4" xfId="22179"/>
    <cellStyle name="Normal 3 2 2 6 3 3" xfId="22180"/>
    <cellStyle name="Normal 3 2 2 6 3 3 2" xfId="22181"/>
    <cellStyle name="Normal 3 2 2 6 3 3 2 2" xfId="22182"/>
    <cellStyle name="Normal 3 2 2 6 3 3 3" xfId="22183"/>
    <cellStyle name="Normal 3 2 2 6 3 4" xfId="22184"/>
    <cellStyle name="Normal 3 2 2 6 3 4 2" xfId="22185"/>
    <cellStyle name="Normal 3 2 2 6 3 4 2 2" xfId="22186"/>
    <cellStyle name="Normal 3 2 2 6 3 4 3" xfId="22187"/>
    <cellStyle name="Normal 3 2 2 6 3 5" xfId="22188"/>
    <cellStyle name="Normal 3 2 2 6 3 5 2" xfId="22189"/>
    <cellStyle name="Normal 3 2 2 6 3 6" xfId="22190"/>
    <cellStyle name="Normal 3 2 2 6 3 7" xfId="22191"/>
    <cellStyle name="Normal 3 2 2 6 4" xfId="22192"/>
    <cellStyle name="Normal 3 2 2 6 4 2" xfId="22193"/>
    <cellStyle name="Normal 3 2 2 6 4 2 2" xfId="22194"/>
    <cellStyle name="Normal 3 2 2 6 4 2 2 2" xfId="22195"/>
    <cellStyle name="Normal 3 2 2 6 4 2 3" xfId="22196"/>
    <cellStyle name="Normal 3 2 2 6 4 3" xfId="22197"/>
    <cellStyle name="Normal 3 2 2 6 4 3 2" xfId="22198"/>
    <cellStyle name="Normal 3 2 2 6 4 3 2 2" xfId="22199"/>
    <cellStyle name="Normal 3 2 2 6 4 3 3" xfId="22200"/>
    <cellStyle name="Normal 3 2 2 6 4 4" xfId="22201"/>
    <cellStyle name="Normal 3 2 2 6 4 4 2" xfId="22202"/>
    <cellStyle name="Normal 3 2 2 6 4 4 3" xfId="22203"/>
    <cellStyle name="Normal 3 2 2 6 4 5" xfId="22204"/>
    <cellStyle name="Normal 3 2 2 6 4 6" xfId="22205"/>
    <cellStyle name="Normal 3 2 2 6 4 7" xfId="22206"/>
    <cellStyle name="Normal 3 2 2 6 5" xfId="22207"/>
    <cellStyle name="Normal 3 2 2 6 5 2" xfId="22208"/>
    <cellStyle name="Normal 3 2 2 6 5 2 2" xfId="22209"/>
    <cellStyle name="Normal 3 2 2 6 5 2 3" xfId="22210"/>
    <cellStyle name="Normal 3 2 2 6 5 3" xfId="22211"/>
    <cellStyle name="Normal 3 2 2 6 5 3 2" xfId="22212"/>
    <cellStyle name="Normal 3 2 2 6 5 3 3" xfId="22213"/>
    <cellStyle name="Normal 3 2 2 6 5 4" xfId="22214"/>
    <cellStyle name="Normal 3 2 2 6 5 4 2" xfId="22215"/>
    <cellStyle name="Normal 3 2 2 6 5 5" xfId="22216"/>
    <cellStyle name="Normal 3 2 2 6 5 6" xfId="22217"/>
    <cellStyle name="Normal 3 2 2 6 5 7" xfId="22218"/>
    <cellStyle name="Normal 3 2 2 6 6" xfId="22219"/>
    <cellStyle name="Normal 3 2 2 6 6 2" xfId="22220"/>
    <cellStyle name="Normal 3 2 2 6 6 2 2" xfId="22221"/>
    <cellStyle name="Normal 3 2 2 6 6 2 3" xfId="22222"/>
    <cellStyle name="Normal 3 2 2 6 6 3" xfId="22223"/>
    <cellStyle name="Normal 3 2 2 6 6 3 2" xfId="22224"/>
    <cellStyle name="Normal 3 2 2 6 6 4" xfId="22225"/>
    <cellStyle name="Normal 3 2 2 6 6 5" xfId="22226"/>
    <cellStyle name="Normal 3 2 2 6 6 6" xfId="22227"/>
    <cellStyle name="Normal 3 2 2 6 7" xfId="22228"/>
    <cellStyle name="Normal 3 2 2 6 7 2" xfId="22229"/>
    <cellStyle name="Normal 3 2 2 6 7 2 2" xfId="22230"/>
    <cellStyle name="Normal 3 2 2 6 7 3" xfId="22231"/>
    <cellStyle name="Normal 3 2 2 6 8" xfId="22232"/>
    <cellStyle name="Normal 3 2 2 6 8 2" xfId="22233"/>
    <cellStyle name="Normal 3 2 2 6 8 3" xfId="22234"/>
    <cellStyle name="Normal 3 2 2 6 9" xfId="22235"/>
    <cellStyle name="Normal 3 2 2 6 9 2" xfId="22236"/>
    <cellStyle name="Normal 3 2 2 7" xfId="22237"/>
    <cellStyle name="Normal 3 2 2 7 10" xfId="22238"/>
    <cellStyle name="Normal 3 2 2 7 11" xfId="22239"/>
    <cellStyle name="Normal 3 2 2 7 2" xfId="22240"/>
    <cellStyle name="Normal 3 2 2 7 2 2" xfId="22241"/>
    <cellStyle name="Normal 3 2 2 7 2 2 2" xfId="22242"/>
    <cellStyle name="Normal 3 2 2 7 2 2 2 2" xfId="22243"/>
    <cellStyle name="Normal 3 2 2 7 2 2 3" xfId="22244"/>
    <cellStyle name="Normal 3 2 2 7 2 2 4" xfId="22245"/>
    <cellStyle name="Normal 3 2 2 7 2 3" xfId="22246"/>
    <cellStyle name="Normal 3 2 2 7 2 3 2" xfId="22247"/>
    <cellStyle name="Normal 3 2 2 7 2 3 2 2" xfId="22248"/>
    <cellStyle name="Normal 3 2 2 7 2 3 3" xfId="22249"/>
    <cellStyle name="Normal 3 2 2 7 2 4" xfId="22250"/>
    <cellStyle name="Normal 3 2 2 7 2 4 2" xfId="22251"/>
    <cellStyle name="Normal 3 2 2 7 2 4 2 2" xfId="22252"/>
    <cellStyle name="Normal 3 2 2 7 2 4 3" xfId="22253"/>
    <cellStyle name="Normal 3 2 2 7 2 5" xfId="22254"/>
    <cellStyle name="Normal 3 2 2 7 2 5 2" xfId="22255"/>
    <cellStyle name="Normal 3 2 2 7 2 6" xfId="22256"/>
    <cellStyle name="Normal 3 2 2 7 2 7" xfId="22257"/>
    <cellStyle name="Normal 3 2 2 7 3" xfId="22258"/>
    <cellStyle name="Normal 3 2 2 7 3 2" xfId="22259"/>
    <cellStyle name="Normal 3 2 2 7 3 2 2" xfId="22260"/>
    <cellStyle name="Normal 3 2 2 7 3 2 2 2" xfId="22261"/>
    <cellStyle name="Normal 3 2 2 7 3 2 3" xfId="22262"/>
    <cellStyle name="Normal 3 2 2 7 3 3" xfId="22263"/>
    <cellStyle name="Normal 3 2 2 7 3 3 2" xfId="22264"/>
    <cellStyle name="Normal 3 2 2 7 3 3 2 2" xfId="22265"/>
    <cellStyle name="Normal 3 2 2 7 3 3 3" xfId="22266"/>
    <cellStyle name="Normal 3 2 2 7 3 4" xfId="22267"/>
    <cellStyle name="Normal 3 2 2 7 3 4 2" xfId="22268"/>
    <cellStyle name="Normal 3 2 2 7 3 4 3" xfId="22269"/>
    <cellStyle name="Normal 3 2 2 7 3 5" xfId="22270"/>
    <cellStyle name="Normal 3 2 2 7 3 6" xfId="22271"/>
    <cellStyle name="Normal 3 2 2 7 3 7" xfId="22272"/>
    <cellStyle name="Normal 3 2 2 7 4" xfId="22273"/>
    <cellStyle name="Normal 3 2 2 7 4 2" xfId="22274"/>
    <cellStyle name="Normal 3 2 2 7 4 2 2" xfId="22275"/>
    <cellStyle name="Normal 3 2 2 7 4 2 3" xfId="22276"/>
    <cellStyle name="Normal 3 2 2 7 4 3" xfId="22277"/>
    <cellStyle name="Normal 3 2 2 7 4 3 2" xfId="22278"/>
    <cellStyle name="Normal 3 2 2 7 4 3 3" xfId="22279"/>
    <cellStyle name="Normal 3 2 2 7 4 4" xfId="22280"/>
    <cellStyle name="Normal 3 2 2 7 4 4 2" xfId="22281"/>
    <cellStyle name="Normal 3 2 2 7 4 5" xfId="22282"/>
    <cellStyle name="Normal 3 2 2 7 4 6" xfId="22283"/>
    <cellStyle name="Normal 3 2 2 7 4 7" xfId="22284"/>
    <cellStyle name="Normal 3 2 2 7 5" xfId="22285"/>
    <cellStyle name="Normal 3 2 2 7 5 2" xfId="22286"/>
    <cellStyle name="Normal 3 2 2 7 5 2 2" xfId="22287"/>
    <cellStyle name="Normal 3 2 2 7 5 2 3" xfId="22288"/>
    <cellStyle name="Normal 3 2 2 7 5 3" xfId="22289"/>
    <cellStyle name="Normal 3 2 2 7 5 3 2" xfId="22290"/>
    <cellStyle name="Normal 3 2 2 7 5 4" xfId="22291"/>
    <cellStyle name="Normal 3 2 2 7 5 5" xfId="22292"/>
    <cellStyle name="Normal 3 2 2 7 5 6" xfId="22293"/>
    <cellStyle name="Normal 3 2 2 7 6" xfId="22294"/>
    <cellStyle name="Normal 3 2 2 7 6 2" xfId="22295"/>
    <cellStyle name="Normal 3 2 2 7 6 2 2" xfId="22296"/>
    <cellStyle name="Normal 3 2 2 7 6 3" xfId="22297"/>
    <cellStyle name="Normal 3 2 2 7 7" xfId="22298"/>
    <cellStyle name="Normal 3 2 2 7 7 2" xfId="22299"/>
    <cellStyle name="Normal 3 2 2 7 7 3" xfId="22300"/>
    <cellStyle name="Normal 3 2 2 7 8" xfId="22301"/>
    <cellStyle name="Normal 3 2 2 7 8 2" xfId="22302"/>
    <cellStyle name="Normal 3 2 2 7 9" xfId="22303"/>
    <cellStyle name="Normal 3 2 2 8" xfId="22304"/>
    <cellStyle name="Normal 3 2 2 8 10" xfId="22305"/>
    <cellStyle name="Normal 3 2 2 8 11" xfId="22306"/>
    <cellStyle name="Normal 3 2 2 8 2" xfId="22307"/>
    <cellStyle name="Normal 3 2 2 8 2 2" xfId="22308"/>
    <cellStyle name="Normal 3 2 2 8 2 2 2" xfId="22309"/>
    <cellStyle name="Normal 3 2 2 8 2 2 2 2" xfId="22310"/>
    <cellStyle name="Normal 3 2 2 8 2 2 3" xfId="22311"/>
    <cellStyle name="Normal 3 2 2 8 2 2 4" xfId="22312"/>
    <cellStyle name="Normal 3 2 2 8 2 3" xfId="22313"/>
    <cellStyle name="Normal 3 2 2 8 2 3 2" xfId="22314"/>
    <cellStyle name="Normal 3 2 2 8 2 3 2 2" xfId="22315"/>
    <cellStyle name="Normal 3 2 2 8 2 3 3" xfId="22316"/>
    <cellStyle name="Normal 3 2 2 8 2 4" xfId="22317"/>
    <cellStyle name="Normal 3 2 2 8 2 4 2" xfId="22318"/>
    <cellStyle name="Normal 3 2 2 8 2 4 2 2" xfId="22319"/>
    <cellStyle name="Normal 3 2 2 8 2 4 3" xfId="22320"/>
    <cellStyle name="Normal 3 2 2 8 2 5" xfId="22321"/>
    <cellStyle name="Normal 3 2 2 8 2 5 2" xfId="22322"/>
    <cellStyle name="Normal 3 2 2 8 2 6" xfId="22323"/>
    <cellStyle name="Normal 3 2 2 8 2 7" xfId="22324"/>
    <cellStyle name="Normal 3 2 2 8 3" xfId="22325"/>
    <cellStyle name="Normal 3 2 2 8 3 2" xfId="22326"/>
    <cellStyle name="Normal 3 2 2 8 3 2 2" xfId="22327"/>
    <cellStyle name="Normal 3 2 2 8 3 2 2 2" xfId="22328"/>
    <cellStyle name="Normal 3 2 2 8 3 2 3" xfId="22329"/>
    <cellStyle name="Normal 3 2 2 8 3 3" xfId="22330"/>
    <cellStyle name="Normal 3 2 2 8 3 3 2" xfId="22331"/>
    <cellStyle name="Normal 3 2 2 8 3 3 2 2" xfId="22332"/>
    <cellStyle name="Normal 3 2 2 8 3 3 3" xfId="22333"/>
    <cellStyle name="Normal 3 2 2 8 3 4" xfId="22334"/>
    <cellStyle name="Normal 3 2 2 8 3 4 2" xfId="22335"/>
    <cellStyle name="Normal 3 2 2 8 3 4 3" xfId="22336"/>
    <cellStyle name="Normal 3 2 2 8 3 5" xfId="22337"/>
    <cellStyle name="Normal 3 2 2 8 3 6" xfId="22338"/>
    <cellStyle name="Normal 3 2 2 8 3 7" xfId="22339"/>
    <cellStyle name="Normal 3 2 2 8 4" xfId="22340"/>
    <cellStyle name="Normal 3 2 2 8 4 2" xfId="22341"/>
    <cellStyle name="Normal 3 2 2 8 4 2 2" xfId="22342"/>
    <cellStyle name="Normal 3 2 2 8 4 2 3" xfId="22343"/>
    <cellStyle name="Normal 3 2 2 8 4 3" xfId="22344"/>
    <cellStyle name="Normal 3 2 2 8 4 3 2" xfId="22345"/>
    <cellStyle name="Normal 3 2 2 8 4 3 3" xfId="22346"/>
    <cellStyle name="Normal 3 2 2 8 4 4" xfId="22347"/>
    <cellStyle name="Normal 3 2 2 8 4 4 2" xfId="22348"/>
    <cellStyle name="Normal 3 2 2 8 4 5" xfId="22349"/>
    <cellStyle name="Normal 3 2 2 8 4 6" xfId="22350"/>
    <cellStyle name="Normal 3 2 2 8 4 7" xfId="22351"/>
    <cellStyle name="Normal 3 2 2 8 5" xfId="22352"/>
    <cellStyle name="Normal 3 2 2 8 5 2" xfId="22353"/>
    <cellStyle name="Normal 3 2 2 8 5 2 2" xfId="22354"/>
    <cellStyle name="Normal 3 2 2 8 5 2 3" xfId="22355"/>
    <cellStyle name="Normal 3 2 2 8 5 3" xfId="22356"/>
    <cellStyle name="Normal 3 2 2 8 5 3 2" xfId="22357"/>
    <cellStyle name="Normal 3 2 2 8 5 4" xfId="22358"/>
    <cellStyle name="Normal 3 2 2 8 5 5" xfId="22359"/>
    <cellStyle name="Normal 3 2 2 8 5 6" xfId="22360"/>
    <cellStyle name="Normal 3 2 2 8 6" xfId="22361"/>
    <cellStyle name="Normal 3 2 2 8 6 2" xfId="22362"/>
    <cellStyle name="Normal 3 2 2 8 6 2 2" xfId="22363"/>
    <cellStyle name="Normal 3 2 2 8 6 3" xfId="22364"/>
    <cellStyle name="Normal 3 2 2 8 7" xfId="22365"/>
    <cellStyle name="Normal 3 2 2 8 7 2" xfId="22366"/>
    <cellStyle name="Normal 3 2 2 8 7 3" xfId="22367"/>
    <cellStyle name="Normal 3 2 2 8 8" xfId="22368"/>
    <cellStyle name="Normal 3 2 2 8 8 2" xfId="22369"/>
    <cellStyle name="Normal 3 2 2 8 9" xfId="22370"/>
    <cellStyle name="Normal 3 2 2 9" xfId="22371"/>
    <cellStyle name="Normal 3 2 2 9 2" xfId="22372"/>
    <cellStyle name="Normal 3 2 2 9 2 2" xfId="22373"/>
    <cellStyle name="Normal 3 2 2 9 2 2 2" xfId="22374"/>
    <cellStyle name="Normal 3 2 2 9 2 2 3" xfId="22375"/>
    <cellStyle name="Normal 3 2 2 9 2 3" xfId="22376"/>
    <cellStyle name="Normal 3 2 2 9 2 3 2" xfId="22377"/>
    <cellStyle name="Normal 3 2 2 9 2 4" xfId="22378"/>
    <cellStyle name="Normal 3 2 2 9 2 5" xfId="22379"/>
    <cellStyle name="Normal 3 2 2 9 3" xfId="22380"/>
    <cellStyle name="Normal 3 2 2 9 3 2" xfId="22381"/>
    <cellStyle name="Normal 3 2 2 9 3 2 2" xfId="22382"/>
    <cellStyle name="Normal 3 2 2 9 3 3" xfId="22383"/>
    <cellStyle name="Normal 3 2 2 9 3 4" xfId="22384"/>
    <cellStyle name="Normal 3 2 2 9 4" xfId="22385"/>
    <cellStyle name="Normal 3 2 2 9 4 2" xfId="22386"/>
    <cellStyle name="Normal 3 2 2 9 4 2 2" xfId="22387"/>
    <cellStyle name="Normal 3 2 2 9 4 3" xfId="22388"/>
    <cellStyle name="Normal 3 2 2 9 5" xfId="22389"/>
    <cellStyle name="Normal 3 2 2 9 5 2" xfId="22390"/>
    <cellStyle name="Normal 3 2 2 9 5 3" xfId="22391"/>
    <cellStyle name="Normal 3 2 2 9 6" xfId="22392"/>
    <cellStyle name="Normal 3 2 2 9 6 2" xfId="22393"/>
    <cellStyle name="Normal 3 2 2 9 7" xfId="22394"/>
    <cellStyle name="Normal 3 2 20" xfId="22395"/>
    <cellStyle name="Normal 3 2 3" xfId="351"/>
    <cellStyle name="Normal 3 2 3 10" xfId="22396"/>
    <cellStyle name="Normal 3 2 3 10 2" xfId="22397"/>
    <cellStyle name="Normal 3 2 3 10 2 2" xfId="22398"/>
    <cellStyle name="Normal 3 2 3 10 2 2 2" xfId="22399"/>
    <cellStyle name="Normal 3 2 3 10 2 3" xfId="22400"/>
    <cellStyle name="Normal 3 2 3 10 3" xfId="22401"/>
    <cellStyle name="Normal 3 2 3 10 3 2" xfId="22402"/>
    <cellStyle name="Normal 3 2 3 10 3 2 2" xfId="22403"/>
    <cellStyle name="Normal 3 2 3 10 3 3" xfId="22404"/>
    <cellStyle name="Normal 3 2 3 10 4" xfId="22405"/>
    <cellStyle name="Normal 3 2 3 10 4 2" xfId="22406"/>
    <cellStyle name="Normal 3 2 3 10 4 3" xfId="22407"/>
    <cellStyle name="Normal 3 2 3 10 5" xfId="22408"/>
    <cellStyle name="Normal 3 2 3 10 6" xfId="22409"/>
    <cellStyle name="Normal 3 2 3 10 7" xfId="22410"/>
    <cellStyle name="Normal 3 2 3 11" xfId="22411"/>
    <cellStyle name="Normal 3 2 3 11 2" xfId="22412"/>
    <cellStyle name="Normal 3 2 3 11 2 2" xfId="22413"/>
    <cellStyle name="Normal 3 2 3 11 2 3" xfId="22414"/>
    <cellStyle name="Normal 3 2 3 11 3" xfId="22415"/>
    <cellStyle name="Normal 3 2 3 11 3 2" xfId="22416"/>
    <cellStyle name="Normal 3 2 3 11 3 3" xfId="22417"/>
    <cellStyle name="Normal 3 2 3 11 4" xfId="22418"/>
    <cellStyle name="Normal 3 2 3 11 5" xfId="22419"/>
    <cellStyle name="Normal 3 2 3 11 6" xfId="22420"/>
    <cellStyle name="Normal 3 2 3 12" xfId="22421"/>
    <cellStyle name="Normal 3 2 3 12 2" xfId="22422"/>
    <cellStyle name="Normal 3 2 3 12 2 2" xfId="22423"/>
    <cellStyle name="Normal 3 2 3 12 3" xfId="22424"/>
    <cellStyle name="Normal 3 2 3 13" xfId="22425"/>
    <cellStyle name="Normal 3 2 3 13 2" xfId="22426"/>
    <cellStyle name="Normal 3 2 3 13 2 2" xfId="22427"/>
    <cellStyle name="Normal 3 2 3 13 3" xfId="22428"/>
    <cellStyle name="Normal 3 2 3 14" xfId="22429"/>
    <cellStyle name="Normal 3 2 3 14 2" xfId="22430"/>
    <cellStyle name="Normal 3 2 3 14 3" xfId="22431"/>
    <cellStyle name="Normal 3 2 3 15" xfId="22432"/>
    <cellStyle name="Normal 3 2 3 16" xfId="22433"/>
    <cellStyle name="Normal 3 2 3 17" xfId="22434"/>
    <cellStyle name="Normal 3 2 3 2" xfId="352"/>
    <cellStyle name="Normal 3 2 3 2 10" xfId="22435"/>
    <cellStyle name="Normal 3 2 3 2 10 2" xfId="22436"/>
    <cellStyle name="Normal 3 2 3 2 10 2 2" xfId="22437"/>
    <cellStyle name="Normal 3 2 3 2 10 3" xfId="22438"/>
    <cellStyle name="Normal 3 2 3 2 11" xfId="22439"/>
    <cellStyle name="Normal 3 2 3 2 11 2" xfId="22440"/>
    <cellStyle name="Normal 3 2 3 2 11 2 2" xfId="22441"/>
    <cellStyle name="Normal 3 2 3 2 11 3" xfId="22442"/>
    <cellStyle name="Normal 3 2 3 2 12" xfId="22443"/>
    <cellStyle name="Normal 3 2 3 2 12 2" xfId="22444"/>
    <cellStyle name="Normal 3 2 3 2 13" xfId="22445"/>
    <cellStyle name="Normal 3 2 3 2 14" xfId="22446"/>
    <cellStyle name="Normal 3 2 3 2 2" xfId="22447"/>
    <cellStyle name="Normal 3 2 3 2 2 10" xfId="22448"/>
    <cellStyle name="Normal 3 2 3 2 2 10 2" xfId="22449"/>
    <cellStyle name="Normal 3 2 3 2 2 11" xfId="22450"/>
    <cellStyle name="Normal 3 2 3 2 2 12" xfId="22451"/>
    <cellStyle name="Normal 3 2 3 2 2 2" xfId="22452"/>
    <cellStyle name="Normal 3 2 3 2 2 2 2" xfId="22453"/>
    <cellStyle name="Normal 3 2 3 2 2 2 2 2" xfId="22454"/>
    <cellStyle name="Normal 3 2 3 2 2 2 2 2 2" xfId="22455"/>
    <cellStyle name="Normal 3 2 3 2 2 2 2 2 3" xfId="22456"/>
    <cellStyle name="Normal 3 2 3 2 2 2 2 2 4" xfId="22457"/>
    <cellStyle name="Normal 3 2 3 2 2 2 2 3" xfId="22458"/>
    <cellStyle name="Normal 3 2 3 2 2 2 2 3 2" xfId="22459"/>
    <cellStyle name="Normal 3 2 3 2 2 2 2 4" xfId="22460"/>
    <cellStyle name="Normal 3 2 3 2 2 2 2 4 2" xfId="22461"/>
    <cellStyle name="Normal 3 2 3 2 2 2 2 5" xfId="22462"/>
    <cellStyle name="Normal 3 2 3 2 2 2 2 6" xfId="22463"/>
    <cellStyle name="Normal 3 2 3 2 2 2 3" xfId="22464"/>
    <cellStyle name="Normal 3 2 3 2 2 2 3 2" xfId="22465"/>
    <cellStyle name="Normal 3 2 3 2 2 2 3 2 2" xfId="22466"/>
    <cellStyle name="Normal 3 2 3 2 2 2 3 2 3" xfId="22467"/>
    <cellStyle name="Normal 3 2 3 2 2 2 3 3" xfId="22468"/>
    <cellStyle name="Normal 3 2 3 2 2 2 3 3 2" xfId="22469"/>
    <cellStyle name="Normal 3 2 3 2 2 2 3 4" xfId="22470"/>
    <cellStyle name="Normal 3 2 3 2 2 2 3 5" xfId="22471"/>
    <cellStyle name="Normal 3 2 3 2 2 2 4" xfId="22472"/>
    <cellStyle name="Normal 3 2 3 2 2 2 4 2" xfId="22473"/>
    <cellStyle name="Normal 3 2 3 2 2 2 4 2 2" xfId="22474"/>
    <cellStyle name="Normal 3 2 3 2 2 2 4 3" xfId="22475"/>
    <cellStyle name="Normal 3 2 3 2 2 2 4 4" xfId="22476"/>
    <cellStyle name="Normal 3 2 3 2 2 2 5" xfId="22477"/>
    <cellStyle name="Normal 3 2 3 2 2 2 5 2" xfId="22478"/>
    <cellStyle name="Normal 3 2 3 2 2 2 5 3" xfId="22479"/>
    <cellStyle name="Normal 3 2 3 2 2 2 6" xfId="22480"/>
    <cellStyle name="Normal 3 2 3 2 2 2 6 2" xfId="22481"/>
    <cellStyle name="Normal 3 2 3 2 2 2 6 3" xfId="22482"/>
    <cellStyle name="Normal 3 2 3 2 2 2 7" xfId="22483"/>
    <cellStyle name="Normal 3 2 3 2 2 2 8" xfId="22484"/>
    <cellStyle name="Normal 3 2 3 2 2 3" xfId="22485"/>
    <cellStyle name="Normal 3 2 3 2 2 3 2" xfId="22486"/>
    <cellStyle name="Normal 3 2 3 2 2 3 2 2" xfId="22487"/>
    <cellStyle name="Normal 3 2 3 2 2 3 2 2 2" xfId="22488"/>
    <cellStyle name="Normal 3 2 3 2 2 3 2 2 3" xfId="22489"/>
    <cellStyle name="Normal 3 2 3 2 2 3 2 2 4" xfId="22490"/>
    <cellStyle name="Normal 3 2 3 2 2 3 2 3" xfId="22491"/>
    <cellStyle name="Normal 3 2 3 2 2 3 2 3 2" xfId="22492"/>
    <cellStyle name="Normal 3 2 3 2 2 3 2 4" xfId="22493"/>
    <cellStyle name="Normal 3 2 3 2 2 3 2 4 2" xfId="22494"/>
    <cellStyle name="Normal 3 2 3 2 2 3 2 5" xfId="22495"/>
    <cellStyle name="Normal 3 2 3 2 2 3 2 6" xfId="22496"/>
    <cellStyle name="Normal 3 2 3 2 2 3 3" xfId="22497"/>
    <cellStyle name="Normal 3 2 3 2 2 3 3 2" xfId="22498"/>
    <cellStyle name="Normal 3 2 3 2 2 3 3 2 2" xfId="22499"/>
    <cellStyle name="Normal 3 2 3 2 2 3 3 2 3" xfId="22500"/>
    <cellStyle name="Normal 3 2 3 2 2 3 3 3" xfId="22501"/>
    <cellStyle name="Normal 3 2 3 2 2 3 3 3 2" xfId="22502"/>
    <cellStyle name="Normal 3 2 3 2 2 3 3 4" xfId="22503"/>
    <cellStyle name="Normal 3 2 3 2 2 3 3 5" xfId="22504"/>
    <cellStyle name="Normal 3 2 3 2 2 3 4" xfId="22505"/>
    <cellStyle name="Normal 3 2 3 2 2 3 4 2" xfId="22506"/>
    <cellStyle name="Normal 3 2 3 2 2 3 4 2 2" xfId="22507"/>
    <cellStyle name="Normal 3 2 3 2 2 3 4 3" xfId="22508"/>
    <cellStyle name="Normal 3 2 3 2 2 3 4 4" xfId="22509"/>
    <cellStyle name="Normal 3 2 3 2 2 3 5" xfId="22510"/>
    <cellStyle name="Normal 3 2 3 2 2 3 5 2" xfId="22511"/>
    <cellStyle name="Normal 3 2 3 2 2 3 5 3" xfId="22512"/>
    <cellStyle name="Normal 3 2 3 2 2 3 6" xfId="22513"/>
    <cellStyle name="Normal 3 2 3 2 2 3 6 2" xfId="22514"/>
    <cellStyle name="Normal 3 2 3 2 2 3 6 3" xfId="22515"/>
    <cellStyle name="Normal 3 2 3 2 2 3 7" xfId="22516"/>
    <cellStyle name="Normal 3 2 3 2 2 3 8" xfId="22517"/>
    <cellStyle name="Normal 3 2 3 2 2 4" xfId="22518"/>
    <cellStyle name="Normal 3 2 3 2 2 4 2" xfId="22519"/>
    <cellStyle name="Normal 3 2 3 2 2 4 2 2" xfId="22520"/>
    <cellStyle name="Normal 3 2 3 2 2 4 2 2 2" xfId="22521"/>
    <cellStyle name="Normal 3 2 3 2 2 4 2 2 3" xfId="22522"/>
    <cellStyle name="Normal 3 2 3 2 2 4 2 3" xfId="22523"/>
    <cellStyle name="Normal 3 2 3 2 2 4 2 3 2" xfId="22524"/>
    <cellStyle name="Normal 3 2 3 2 2 4 2 4" xfId="22525"/>
    <cellStyle name="Normal 3 2 3 2 2 4 2 5" xfId="22526"/>
    <cellStyle name="Normal 3 2 3 2 2 4 3" xfId="22527"/>
    <cellStyle name="Normal 3 2 3 2 2 4 3 2" xfId="22528"/>
    <cellStyle name="Normal 3 2 3 2 2 4 3 2 2" xfId="22529"/>
    <cellStyle name="Normal 3 2 3 2 2 4 3 3" xfId="22530"/>
    <cellStyle name="Normal 3 2 3 2 2 4 3 4" xfId="22531"/>
    <cellStyle name="Normal 3 2 3 2 2 4 4" xfId="22532"/>
    <cellStyle name="Normal 3 2 3 2 2 4 4 2" xfId="22533"/>
    <cellStyle name="Normal 3 2 3 2 2 4 4 2 2" xfId="22534"/>
    <cellStyle name="Normal 3 2 3 2 2 4 4 3" xfId="22535"/>
    <cellStyle name="Normal 3 2 3 2 2 4 5" xfId="22536"/>
    <cellStyle name="Normal 3 2 3 2 2 4 5 2" xfId="22537"/>
    <cellStyle name="Normal 3 2 3 2 2 4 5 3" xfId="22538"/>
    <cellStyle name="Normal 3 2 3 2 2 4 6" xfId="22539"/>
    <cellStyle name="Normal 3 2 3 2 2 4 6 2" xfId="22540"/>
    <cellStyle name="Normal 3 2 3 2 2 4 7" xfId="22541"/>
    <cellStyle name="Normal 3 2 3 2 2 5" xfId="22542"/>
    <cellStyle name="Normal 3 2 3 2 2 5 2" xfId="22543"/>
    <cellStyle name="Normal 3 2 3 2 2 5 2 2" xfId="22544"/>
    <cellStyle name="Normal 3 2 3 2 2 5 2 2 2" xfId="22545"/>
    <cellStyle name="Normal 3 2 3 2 2 5 2 3" xfId="22546"/>
    <cellStyle name="Normal 3 2 3 2 2 5 3" xfId="22547"/>
    <cellStyle name="Normal 3 2 3 2 2 5 3 2" xfId="22548"/>
    <cellStyle name="Normal 3 2 3 2 2 5 3 2 2" xfId="22549"/>
    <cellStyle name="Normal 3 2 3 2 2 5 3 3" xfId="22550"/>
    <cellStyle name="Normal 3 2 3 2 2 5 4" xfId="22551"/>
    <cellStyle name="Normal 3 2 3 2 2 5 4 2" xfId="22552"/>
    <cellStyle name="Normal 3 2 3 2 2 5 4 3" xfId="22553"/>
    <cellStyle name="Normal 3 2 3 2 2 5 5" xfId="22554"/>
    <cellStyle name="Normal 3 2 3 2 2 5 6" xfId="22555"/>
    <cellStyle name="Normal 3 2 3 2 2 5 7" xfId="22556"/>
    <cellStyle name="Normal 3 2 3 2 2 6" xfId="22557"/>
    <cellStyle name="Normal 3 2 3 2 2 6 2" xfId="22558"/>
    <cellStyle name="Normal 3 2 3 2 2 6 2 2" xfId="22559"/>
    <cellStyle name="Normal 3 2 3 2 2 6 2 2 2" xfId="22560"/>
    <cellStyle name="Normal 3 2 3 2 2 6 2 3" xfId="22561"/>
    <cellStyle name="Normal 3 2 3 2 2 6 3" xfId="22562"/>
    <cellStyle name="Normal 3 2 3 2 2 6 3 2" xfId="22563"/>
    <cellStyle name="Normal 3 2 3 2 2 6 3 2 2" xfId="22564"/>
    <cellStyle name="Normal 3 2 3 2 2 6 3 3" xfId="22565"/>
    <cellStyle name="Normal 3 2 3 2 2 6 4" xfId="22566"/>
    <cellStyle name="Normal 3 2 3 2 2 6 4 2" xfId="22567"/>
    <cellStyle name="Normal 3 2 3 2 2 6 5" xfId="22568"/>
    <cellStyle name="Normal 3 2 3 2 2 6 6" xfId="22569"/>
    <cellStyle name="Normal 3 2 3 2 2 7" xfId="22570"/>
    <cellStyle name="Normal 3 2 3 2 2 7 2" xfId="22571"/>
    <cellStyle name="Normal 3 2 3 2 2 7 2 2" xfId="22572"/>
    <cellStyle name="Normal 3 2 3 2 2 7 3" xfId="22573"/>
    <cellStyle name="Normal 3 2 3 2 2 7 4" xfId="22574"/>
    <cellStyle name="Normal 3 2 3 2 2 8" xfId="22575"/>
    <cellStyle name="Normal 3 2 3 2 2 8 2" xfId="22576"/>
    <cellStyle name="Normal 3 2 3 2 2 8 2 2" xfId="22577"/>
    <cellStyle name="Normal 3 2 3 2 2 8 3" xfId="22578"/>
    <cellStyle name="Normal 3 2 3 2 2 9" xfId="22579"/>
    <cellStyle name="Normal 3 2 3 2 2 9 2" xfId="22580"/>
    <cellStyle name="Normal 3 2 3 2 2 9 2 2" xfId="22581"/>
    <cellStyle name="Normal 3 2 3 2 2 9 3" xfId="22582"/>
    <cellStyle name="Normal 3 2 3 2 3" xfId="22583"/>
    <cellStyle name="Normal 3 2 3 2 3 10" xfId="22584"/>
    <cellStyle name="Normal 3 2 3 2 3 11" xfId="22585"/>
    <cellStyle name="Normal 3 2 3 2 3 2" xfId="22586"/>
    <cellStyle name="Normal 3 2 3 2 3 2 2" xfId="22587"/>
    <cellStyle name="Normal 3 2 3 2 3 2 2 2" xfId="22588"/>
    <cellStyle name="Normal 3 2 3 2 3 2 2 2 2" xfId="22589"/>
    <cellStyle name="Normal 3 2 3 2 3 2 2 2 3" xfId="22590"/>
    <cellStyle name="Normal 3 2 3 2 3 2 2 2 4" xfId="22591"/>
    <cellStyle name="Normal 3 2 3 2 3 2 2 3" xfId="22592"/>
    <cellStyle name="Normal 3 2 3 2 3 2 2 3 2" xfId="22593"/>
    <cellStyle name="Normal 3 2 3 2 3 2 2 4" xfId="22594"/>
    <cellStyle name="Normal 3 2 3 2 3 2 2 4 2" xfId="22595"/>
    <cellStyle name="Normal 3 2 3 2 3 2 2 5" xfId="22596"/>
    <cellStyle name="Normal 3 2 3 2 3 2 2 6" xfId="22597"/>
    <cellStyle name="Normal 3 2 3 2 3 2 3" xfId="22598"/>
    <cellStyle name="Normal 3 2 3 2 3 2 3 2" xfId="22599"/>
    <cellStyle name="Normal 3 2 3 2 3 2 3 2 2" xfId="22600"/>
    <cellStyle name="Normal 3 2 3 2 3 2 3 2 3" xfId="22601"/>
    <cellStyle name="Normal 3 2 3 2 3 2 3 3" xfId="22602"/>
    <cellStyle name="Normal 3 2 3 2 3 2 3 3 2" xfId="22603"/>
    <cellStyle name="Normal 3 2 3 2 3 2 3 4" xfId="22604"/>
    <cellStyle name="Normal 3 2 3 2 3 2 3 5" xfId="22605"/>
    <cellStyle name="Normal 3 2 3 2 3 2 4" xfId="22606"/>
    <cellStyle name="Normal 3 2 3 2 3 2 4 2" xfId="22607"/>
    <cellStyle name="Normal 3 2 3 2 3 2 4 2 2" xfId="22608"/>
    <cellStyle name="Normal 3 2 3 2 3 2 4 3" xfId="22609"/>
    <cellStyle name="Normal 3 2 3 2 3 2 4 4" xfId="22610"/>
    <cellStyle name="Normal 3 2 3 2 3 2 5" xfId="22611"/>
    <cellStyle name="Normal 3 2 3 2 3 2 5 2" xfId="22612"/>
    <cellStyle name="Normal 3 2 3 2 3 2 5 3" xfId="22613"/>
    <cellStyle name="Normal 3 2 3 2 3 2 6" xfId="22614"/>
    <cellStyle name="Normal 3 2 3 2 3 2 6 2" xfId="22615"/>
    <cellStyle name="Normal 3 2 3 2 3 2 6 3" xfId="22616"/>
    <cellStyle name="Normal 3 2 3 2 3 2 7" xfId="22617"/>
    <cellStyle name="Normal 3 2 3 2 3 2 8" xfId="22618"/>
    <cellStyle name="Normal 3 2 3 2 3 3" xfId="22619"/>
    <cellStyle name="Normal 3 2 3 2 3 3 2" xfId="22620"/>
    <cellStyle name="Normal 3 2 3 2 3 3 2 2" xfId="22621"/>
    <cellStyle name="Normal 3 2 3 2 3 3 2 2 2" xfId="22622"/>
    <cellStyle name="Normal 3 2 3 2 3 3 2 3" xfId="22623"/>
    <cellStyle name="Normal 3 2 3 2 3 3 2 4" xfId="22624"/>
    <cellStyle name="Normal 3 2 3 2 3 3 3" xfId="22625"/>
    <cellStyle name="Normal 3 2 3 2 3 3 3 2" xfId="22626"/>
    <cellStyle name="Normal 3 2 3 2 3 3 3 2 2" xfId="22627"/>
    <cellStyle name="Normal 3 2 3 2 3 3 3 3" xfId="22628"/>
    <cellStyle name="Normal 3 2 3 2 3 3 4" xfId="22629"/>
    <cellStyle name="Normal 3 2 3 2 3 3 4 2" xfId="22630"/>
    <cellStyle name="Normal 3 2 3 2 3 3 4 2 2" xfId="22631"/>
    <cellStyle name="Normal 3 2 3 2 3 3 4 3" xfId="22632"/>
    <cellStyle name="Normal 3 2 3 2 3 3 5" xfId="22633"/>
    <cellStyle name="Normal 3 2 3 2 3 3 5 2" xfId="22634"/>
    <cellStyle name="Normal 3 2 3 2 3 3 6" xfId="22635"/>
    <cellStyle name="Normal 3 2 3 2 3 3 7" xfId="22636"/>
    <cellStyle name="Normal 3 2 3 2 3 4" xfId="22637"/>
    <cellStyle name="Normal 3 2 3 2 3 4 2" xfId="22638"/>
    <cellStyle name="Normal 3 2 3 2 3 4 2 2" xfId="22639"/>
    <cellStyle name="Normal 3 2 3 2 3 4 2 2 2" xfId="22640"/>
    <cellStyle name="Normal 3 2 3 2 3 4 2 3" xfId="22641"/>
    <cellStyle name="Normal 3 2 3 2 3 4 3" xfId="22642"/>
    <cellStyle name="Normal 3 2 3 2 3 4 3 2" xfId="22643"/>
    <cellStyle name="Normal 3 2 3 2 3 4 3 2 2" xfId="22644"/>
    <cellStyle name="Normal 3 2 3 2 3 4 3 3" xfId="22645"/>
    <cellStyle name="Normal 3 2 3 2 3 4 4" xfId="22646"/>
    <cellStyle name="Normal 3 2 3 2 3 4 4 2" xfId="22647"/>
    <cellStyle name="Normal 3 2 3 2 3 4 4 3" xfId="22648"/>
    <cellStyle name="Normal 3 2 3 2 3 4 5" xfId="22649"/>
    <cellStyle name="Normal 3 2 3 2 3 4 6" xfId="22650"/>
    <cellStyle name="Normal 3 2 3 2 3 4 7" xfId="22651"/>
    <cellStyle name="Normal 3 2 3 2 3 5" xfId="22652"/>
    <cellStyle name="Normal 3 2 3 2 3 5 2" xfId="22653"/>
    <cellStyle name="Normal 3 2 3 2 3 5 2 2" xfId="22654"/>
    <cellStyle name="Normal 3 2 3 2 3 5 2 3" xfId="22655"/>
    <cellStyle name="Normal 3 2 3 2 3 5 3" xfId="22656"/>
    <cellStyle name="Normal 3 2 3 2 3 5 3 2" xfId="22657"/>
    <cellStyle name="Normal 3 2 3 2 3 5 3 3" xfId="22658"/>
    <cellStyle name="Normal 3 2 3 2 3 5 4" xfId="22659"/>
    <cellStyle name="Normal 3 2 3 2 3 5 5" xfId="22660"/>
    <cellStyle name="Normal 3 2 3 2 3 5 6" xfId="22661"/>
    <cellStyle name="Normal 3 2 3 2 3 6" xfId="22662"/>
    <cellStyle name="Normal 3 2 3 2 3 6 2" xfId="22663"/>
    <cellStyle name="Normal 3 2 3 2 3 6 2 2" xfId="22664"/>
    <cellStyle name="Normal 3 2 3 2 3 6 3" xfId="22665"/>
    <cellStyle name="Normal 3 2 3 2 3 7" xfId="22666"/>
    <cellStyle name="Normal 3 2 3 2 3 7 2" xfId="22667"/>
    <cellStyle name="Normal 3 2 3 2 3 7 2 2" xfId="22668"/>
    <cellStyle name="Normal 3 2 3 2 3 7 3" xfId="22669"/>
    <cellStyle name="Normal 3 2 3 2 3 8" xfId="22670"/>
    <cellStyle name="Normal 3 2 3 2 3 8 2" xfId="22671"/>
    <cellStyle name="Normal 3 2 3 2 3 8 3" xfId="22672"/>
    <cellStyle name="Normal 3 2 3 2 3 9" xfId="22673"/>
    <cellStyle name="Normal 3 2 3 2 4" xfId="22674"/>
    <cellStyle name="Normal 3 2 3 2 4 10" xfId="22675"/>
    <cellStyle name="Normal 3 2 3 2 4 11" xfId="22676"/>
    <cellStyle name="Normal 3 2 3 2 4 2" xfId="22677"/>
    <cellStyle name="Normal 3 2 3 2 4 2 2" xfId="22678"/>
    <cellStyle name="Normal 3 2 3 2 4 2 2 2" xfId="22679"/>
    <cellStyle name="Normal 3 2 3 2 4 2 2 2 2" xfId="22680"/>
    <cellStyle name="Normal 3 2 3 2 4 2 2 3" xfId="22681"/>
    <cellStyle name="Normal 3 2 3 2 4 2 2 4" xfId="22682"/>
    <cellStyle name="Normal 3 2 3 2 4 2 3" xfId="22683"/>
    <cellStyle name="Normal 3 2 3 2 4 2 3 2" xfId="22684"/>
    <cellStyle name="Normal 3 2 3 2 4 2 3 2 2" xfId="22685"/>
    <cellStyle name="Normal 3 2 3 2 4 2 3 3" xfId="22686"/>
    <cellStyle name="Normal 3 2 3 2 4 2 4" xfId="22687"/>
    <cellStyle name="Normal 3 2 3 2 4 2 4 2" xfId="22688"/>
    <cellStyle name="Normal 3 2 3 2 4 2 4 2 2" xfId="22689"/>
    <cellStyle name="Normal 3 2 3 2 4 2 4 3" xfId="22690"/>
    <cellStyle name="Normal 3 2 3 2 4 2 5" xfId="22691"/>
    <cellStyle name="Normal 3 2 3 2 4 2 5 2" xfId="22692"/>
    <cellStyle name="Normal 3 2 3 2 4 2 6" xfId="22693"/>
    <cellStyle name="Normal 3 2 3 2 4 2 7" xfId="22694"/>
    <cellStyle name="Normal 3 2 3 2 4 3" xfId="22695"/>
    <cellStyle name="Normal 3 2 3 2 4 3 2" xfId="22696"/>
    <cellStyle name="Normal 3 2 3 2 4 3 2 2" xfId="22697"/>
    <cellStyle name="Normal 3 2 3 2 4 3 2 2 2" xfId="22698"/>
    <cellStyle name="Normal 3 2 3 2 4 3 2 3" xfId="22699"/>
    <cellStyle name="Normal 3 2 3 2 4 3 3" xfId="22700"/>
    <cellStyle name="Normal 3 2 3 2 4 3 3 2" xfId="22701"/>
    <cellStyle name="Normal 3 2 3 2 4 3 3 2 2" xfId="22702"/>
    <cellStyle name="Normal 3 2 3 2 4 3 3 3" xfId="22703"/>
    <cellStyle name="Normal 3 2 3 2 4 3 4" xfId="22704"/>
    <cellStyle name="Normal 3 2 3 2 4 3 4 2" xfId="22705"/>
    <cellStyle name="Normal 3 2 3 2 4 3 4 3" xfId="22706"/>
    <cellStyle name="Normal 3 2 3 2 4 3 5" xfId="22707"/>
    <cellStyle name="Normal 3 2 3 2 4 3 6" xfId="22708"/>
    <cellStyle name="Normal 3 2 3 2 4 3 7" xfId="22709"/>
    <cellStyle name="Normal 3 2 3 2 4 4" xfId="22710"/>
    <cellStyle name="Normal 3 2 3 2 4 4 2" xfId="22711"/>
    <cellStyle name="Normal 3 2 3 2 4 4 2 2" xfId="22712"/>
    <cellStyle name="Normal 3 2 3 2 4 4 2 3" xfId="22713"/>
    <cellStyle name="Normal 3 2 3 2 4 4 3" xfId="22714"/>
    <cellStyle name="Normal 3 2 3 2 4 4 3 2" xfId="22715"/>
    <cellStyle name="Normal 3 2 3 2 4 4 3 3" xfId="22716"/>
    <cellStyle name="Normal 3 2 3 2 4 4 4" xfId="22717"/>
    <cellStyle name="Normal 3 2 3 2 4 4 4 2" xfId="22718"/>
    <cellStyle name="Normal 3 2 3 2 4 4 5" xfId="22719"/>
    <cellStyle name="Normal 3 2 3 2 4 4 6" xfId="22720"/>
    <cellStyle name="Normal 3 2 3 2 4 4 7" xfId="22721"/>
    <cellStyle name="Normal 3 2 3 2 4 5" xfId="22722"/>
    <cellStyle name="Normal 3 2 3 2 4 5 2" xfId="22723"/>
    <cellStyle name="Normal 3 2 3 2 4 5 2 2" xfId="22724"/>
    <cellStyle name="Normal 3 2 3 2 4 5 2 3" xfId="22725"/>
    <cellStyle name="Normal 3 2 3 2 4 5 3" xfId="22726"/>
    <cellStyle name="Normal 3 2 3 2 4 5 3 2" xfId="22727"/>
    <cellStyle name="Normal 3 2 3 2 4 5 4" xfId="22728"/>
    <cellStyle name="Normal 3 2 3 2 4 5 5" xfId="22729"/>
    <cellStyle name="Normal 3 2 3 2 4 5 6" xfId="22730"/>
    <cellStyle name="Normal 3 2 3 2 4 6" xfId="22731"/>
    <cellStyle name="Normal 3 2 3 2 4 6 2" xfId="22732"/>
    <cellStyle name="Normal 3 2 3 2 4 6 2 2" xfId="22733"/>
    <cellStyle name="Normal 3 2 3 2 4 6 3" xfId="22734"/>
    <cellStyle name="Normal 3 2 3 2 4 7" xfId="22735"/>
    <cellStyle name="Normal 3 2 3 2 4 7 2" xfId="22736"/>
    <cellStyle name="Normal 3 2 3 2 4 7 3" xfId="22737"/>
    <cellStyle name="Normal 3 2 3 2 4 8" xfId="22738"/>
    <cellStyle name="Normal 3 2 3 2 4 8 2" xfId="22739"/>
    <cellStyle name="Normal 3 2 3 2 4 9" xfId="22740"/>
    <cellStyle name="Normal 3 2 3 2 5" xfId="22741"/>
    <cellStyle name="Normal 3 2 3 2 5 2" xfId="22742"/>
    <cellStyle name="Normal 3 2 3 2 5 2 2" xfId="22743"/>
    <cellStyle name="Normal 3 2 3 2 5 2 2 2" xfId="22744"/>
    <cellStyle name="Normal 3 2 3 2 5 2 2 3" xfId="22745"/>
    <cellStyle name="Normal 3 2 3 2 5 2 2 4" xfId="22746"/>
    <cellStyle name="Normal 3 2 3 2 5 2 3" xfId="22747"/>
    <cellStyle name="Normal 3 2 3 2 5 2 3 2" xfId="22748"/>
    <cellStyle name="Normal 3 2 3 2 5 2 4" xfId="22749"/>
    <cellStyle name="Normal 3 2 3 2 5 2 4 2" xfId="22750"/>
    <cellStyle name="Normal 3 2 3 2 5 2 5" xfId="22751"/>
    <cellStyle name="Normal 3 2 3 2 5 2 6" xfId="22752"/>
    <cellStyle name="Normal 3 2 3 2 5 3" xfId="22753"/>
    <cellStyle name="Normal 3 2 3 2 5 3 2" xfId="22754"/>
    <cellStyle name="Normal 3 2 3 2 5 3 2 2" xfId="22755"/>
    <cellStyle name="Normal 3 2 3 2 5 3 2 3" xfId="22756"/>
    <cellStyle name="Normal 3 2 3 2 5 3 3" xfId="22757"/>
    <cellStyle name="Normal 3 2 3 2 5 3 3 2" xfId="22758"/>
    <cellStyle name="Normal 3 2 3 2 5 3 4" xfId="22759"/>
    <cellStyle name="Normal 3 2 3 2 5 3 5" xfId="22760"/>
    <cellStyle name="Normal 3 2 3 2 5 4" xfId="22761"/>
    <cellStyle name="Normal 3 2 3 2 5 4 2" xfId="22762"/>
    <cellStyle name="Normal 3 2 3 2 5 4 2 2" xfId="22763"/>
    <cellStyle name="Normal 3 2 3 2 5 4 3" xfId="22764"/>
    <cellStyle name="Normal 3 2 3 2 5 4 4" xfId="22765"/>
    <cellStyle name="Normal 3 2 3 2 5 5" xfId="22766"/>
    <cellStyle name="Normal 3 2 3 2 5 5 2" xfId="22767"/>
    <cellStyle name="Normal 3 2 3 2 5 5 3" xfId="22768"/>
    <cellStyle name="Normal 3 2 3 2 5 6" xfId="22769"/>
    <cellStyle name="Normal 3 2 3 2 5 6 2" xfId="22770"/>
    <cellStyle name="Normal 3 2 3 2 5 6 3" xfId="22771"/>
    <cellStyle name="Normal 3 2 3 2 5 7" xfId="22772"/>
    <cellStyle name="Normal 3 2 3 2 5 8" xfId="22773"/>
    <cellStyle name="Normal 3 2 3 2 6" xfId="22774"/>
    <cellStyle name="Normal 3 2 3 2 6 2" xfId="22775"/>
    <cellStyle name="Normal 3 2 3 2 6 2 2" xfId="22776"/>
    <cellStyle name="Normal 3 2 3 2 6 2 2 2" xfId="22777"/>
    <cellStyle name="Normal 3 2 3 2 6 2 2 3" xfId="22778"/>
    <cellStyle name="Normal 3 2 3 2 6 2 3" xfId="22779"/>
    <cellStyle name="Normal 3 2 3 2 6 2 3 2" xfId="22780"/>
    <cellStyle name="Normal 3 2 3 2 6 2 4" xfId="22781"/>
    <cellStyle name="Normal 3 2 3 2 6 2 5" xfId="22782"/>
    <cellStyle name="Normal 3 2 3 2 6 3" xfId="22783"/>
    <cellStyle name="Normal 3 2 3 2 6 3 2" xfId="22784"/>
    <cellStyle name="Normal 3 2 3 2 6 3 2 2" xfId="22785"/>
    <cellStyle name="Normal 3 2 3 2 6 3 3" xfId="22786"/>
    <cellStyle name="Normal 3 2 3 2 6 3 4" xfId="22787"/>
    <cellStyle name="Normal 3 2 3 2 6 4" xfId="22788"/>
    <cellStyle name="Normal 3 2 3 2 6 4 2" xfId="22789"/>
    <cellStyle name="Normal 3 2 3 2 6 4 2 2" xfId="22790"/>
    <cellStyle name="Normal 3 2 3 2 6 4 3" xfId="22791"/>
    <cellStyle name="Normal 3 2 3 2 6 5" xfId="22792"/>
    <cellStyle name="Normal 3 2 3 2 6 5 2" xfId="22793"/>
    <cellStyle name="Normal 3 2 3 2 6 5 3" xfId="22794"/>
    <cellStyle name="Normal 3 2 3 2 6 6" xfId="22795"/>
    <cellStyle name="Normal 3 2 3 2 6 6 2" xfId="22796"/>
    <cellStyle name="Normal 3 2 3 2 6 7" xfId="22797"/>
    <cellStyle name="Normal 3 2 3 2 7" xfId="22798"/>
    <cellStyle name="Normal 3 2 3 2 7 2" xfId="22799"/>
    <cellStyle name="Normal 3 2 3 2 7 2 2" xfId="22800"/>
    <cellStyle name="Normal 3 2 3 2 7 2 2 2" xfId="22801"/>
    <cellStyle name="Normal 3 2 3 2 7 2 3" xfId="22802"/>
    <cellStyle name="Normal 3 2 3 2 7 3" xfId="22803"/>
    <cellStyle name="Normal 3 2 3 2 7 3 2" xfId="22804"/>
    <cellStyle name="Normal 3 2 3 2 7 3 2 2" xfId="22805"/>
    <cellStyle name="Normal 3 2 3 2 7 3 3" xfId="22806"/>
    <cellStyle name="Normal 3 2 3 2 7 4" xfId="22807"/>
    <cellStyle name="Normal 3 2 3 2 7 4 2" xfId="22808"/>
    <cellStyle name="Normal 3 2 3 2 7 4 3" xfId="22809"/>
    <cellStyle name="Normal 3 2 3 2 7 5" xfId="22810"/>
    <cellStyle name="Normal 3 2 3 2 7 6" xfId="22811"/>
    <cellStyle name="Normal 3 2 3 2 7 7" xfId="22812"/>
    <cellStyle name="Normal 3 2 3 2 8" xfId="22813"/>
    <cellStyle name="Normal 3 2 3 2 8 2" xfId="22814"/>
    <cellStyle name="Normal 3 2 3 2 8 2 2" xfId="22815"/>
    <cellStyle name="Normal 3 2 3 2 8 2 2 2" xfId="22816"/>
    <cellStyle name="Normal 3 2 3 2 8 2 3" xfId="22817"/>
    <cellStyle name="Normal 3 2 3 2 8 3" xfId="22818"/>
    <cellStyle name="Normal 3 2 3 2 8 3 2" xfId="22819"/>
    <cellStyle name="Normal 3 2 3 2 8 3 2 2" xfId="22820"/>
    <cellStyle name="Normal 3 2 3 2 8 3 3" xfId="22821"/>
    <cellStyle name="Normal 3 2 3 2 8 4" xfId="22822"/>
    <cellStyle name="Normal 3 2 3 2 8 4 2" xfId="22823"/>
    <cellStyle name="Normal 3 2 3 2 8 5" xfId="22824"/>
    <cellStyle name="Normal 3 2 3 2 8 6" xfId="22825"/>
    <cellStyle name="Normal 3 2 3 2 9" xfId="22826"/>
    <cellStyle name="Normal 3 2 3 2 9 2" xfId="22827"/>
    <cellStyle name="Normal 3 2 3 2 9 2 2" xfId="22828"/>
    <cellStyle name="Normal 3 2 3 2 9 3" xfId="22829"/>
    <cellStyle name="Normal 3 2 3 2 9 4" xfId="22830"/>
    <cellStyle name="Normal 3 2 3 3" xfId="22831"/>
    <cellStyle name="Normal 3 2 3 3 10" xfId="22832"/>
    <cellStyle name="Normal 3 2 3 3 10 2" xfId="22833"/>
    <cellStyle name="Normal 3 2 3 3 10 2 2" xfId="22834"/>
    <cellStyle name="Normal 3 2 3 3 10 3" xfId="22835"/>
    <cellStyle name="Normal 3 2 3 3 11" xfId="22836"/>
    <cellStyle name="Normal 3 2 3 3 11 2" xfId="22837"/>
    <cellStyle name="Normal 3 2 3 3 11 3" xfId="22838"/>
    <cellStyle name="Normal 3 2 3 3 12" xfId="22839"/>
    <cellStyle name="Normal 3 2 3 3 13" xfId="22840"/>
    <cellStyle name="Normal 3 2 3 3 14" xfId="22841"/>
    <cellStyle name="Normal 3 2 3 3 2" xfId="22842"/>
    <cellStyle name="Normal 3 2 3 3 2 10" xfId="22843"/>
    <cellStyle name="Normal 3 2 3 3 2 11" xfId="22844"/>
    <cellStyle name="Normal 3 2 3 3 2 12" xfId="22845"/>
    <cellStyle name="Normal 3 2 3 3 2 2" xfId="22846"/>
    <cellStyle name="Normal 3 2 3 3 2 2 2" xfId="22847"/>
    <cellStyle name="Normal 3 2 3 3 2 2 2 2" xfId="22848"/>
    <cellStyle name="Normal 3 2 3 3 2 2 2 2 2" xfId="22849"/>
    <cellStyle name="Normal 3 2 3 3 2 2 2 2 3" xfId="22850"/>
    <cellStyle name="Normal 3 2 3 3 2 2 2 2 4" xfId="22851"/>
    <cellStyle name="Normal 3 2 3 3 2 2 2 3" xfId="22852"/>
    <cellStyle name="Normal 3 2 3 3 2 2 2 3 2" xfId="22853"/>
    <cellStyle name="Normal 3 2 3 3 2 2 2 4" xfId="22854"/>
    <cellStyle name="Normal 3 2 3 3 2 2 2 4 2" xfId="22855"/>
    <cellStyle name="Normal 3 2 3 3 2 2 2 5" xfId="22856"/>
    <cellStyle name="Normal 3 2 3 3 2 2 2 6" xfId="22857"/>
    <cellStyle name="Normal 3 2 3 3 2 2 3" xfId="22858"/>
    <cellStyle name="Normal 3 2 3 3 2 2 3 2" xfId="22859"/>
    <cellStyle name="Normal 3 2 3 3 2 2 3 2 2" xfId="22860"/>
    <cellStyle name="Normal 3 2 3 3 2 2 3 2 3" xfId="22861"/>
    <cellStyle name="Normal 3 2 3 3 2 2 3 3" xfId="22862"/>
    <cellStyle name="Normal 3 2 3 3 2 2 3 3 2" xfId="22863"/>
    <cellStyle name="Normal 3 2 3 3 2 2 3 4" xfId="22864"/>
    <cellStyle name="Normal 3 2 3 3 2 2 3 5" xfId="22865"/>
    <cellStyle name="Normal 3 2 3 3 2 2 4" xfId="22866"/>
    <cellStyle name="Normal 3 2 3 3 2 2 4 2" xfId="22867"/>
    <cellStyle name="Normal 3 2 3 3 2 2 4 2 2" xfId="22868"/>
    <cellStyle name="Normal 3 2 3 3 2 2 4 3" xfId="22869"/>
    <cellStyle name="Normal 3 2 3 3 2 2 4 4" xfId="22870"/>
    <cellStyle name="Normal 3 2 3 3 2 2 5" xfId="22871"/>
    <cellStyle name="Normal 3 2 3 3 2 2 5 2" xfId="22872"/>
    <cellStyle name="Normal 3 2 3 3 2 2 5 3" xfId="22873"/>
    <cellStyle name="Normal 3 2 3 3 2 2 6" xfId="22874"/>
    <cellStyle name="Normal 3 2 3 3 2 2 6 2" xfId="22875"/>
    <cellStyle name="Normal 3 2 3 3 2 2 6 3" xfId="22876"/>
    <cellStyle name="Normal 3 2 3 3 2 2 7" xfId="22877"/>
    <cellStyle name="Normal 3 2 3 3 2 2 8" xfId="22878"/>
    <cellStyle name="Normal 3 2 3 3 2 3" xfId="22879"/>
    <cellStyle name="Normal 3 2 3 3 2 3 2" xfId="22880"/>
    <cellStyle name="Normal 3 2 3 3 2 3 2 2" xfId="22881"/>
    <cellStyle name="Normal 3 2 3 3 2 3 2 2 2" xfId="22882"/>
    <cellStyle name="Normal 3 2 3 3 2 3 2 3" xfId="22883"/>
    <cellStyle name="Normal 3 2 3 3 2 3 2 4" xfId="22884"/>
    <cellStyle name="Normal 3 2 3 3 2 3 3" xfId="22885"/>
    <cellStyle name="Normal 3 2 3 3 2 3 3 2" xfId="22886"/>
    <cellStyle name="Normal 3 2 3 3 2 3 3 2 2" xfId="22887"/>
    <cellStyle name="Normal 3 2 3 3 2 3 3 3" xfId="22888"/>
    <cellStyle name="Normal 3 2 3 3 2 3 4" xfId="22889"/>
    <cellStyle name="Normal 3 2 3 3 2 3 4 2" xfId="22890"/>
    <cellStyle name="Normal 3 2 3 3 2 3 4 2 2" xfId="22891"/>
    <cellStyle name="Normal 3 2 3 3 2 3 4 3" xfId="22892"/>
    <cellStyle name="Normal 3 2 3 3 2 3 5" xfId="22893"/>
    <cellStyle name="Normal 3 2 3 3 2 3 5 2" xfId="22894"/>
    <cellStyle name="Normal 3 2 3 3 2 3 6" xfId="22895"/>
    <cellStyle name="Normal 3 2 3 3 2 3 7" xfId="22896"/>
    <cellStyle name="Normal 3 2 3 3 2 4" xfId="22897"/>
    <cellStyle name="Normal 3 2 3 3 2 4 2" xfId="22898"/>
    <cellStyle name="Normal 3 2 3 3 2 4 2 2" xfId="22899"/>
    <cellStyle name="Normal 3 2 3 3 2 4 2 2 2" xfId="22900"/>
    <cellStyle name="Normal 3 2 3 3 2 4 2 3" xfId="22901"/>
    <cellStyle name="Normal 3 2 3 3 2 4 3" xfId="22902"/>
    <cellStyle name="Normal 3 2 3 3 2 4 3 2" xfId="22903"/>
    <cellStyle name="Normal 3 2 3 3 2 4 3 2 2" xfId="22904"/>
    <cellStyle name="Normal 3 2 3 3 2 4 3 3" xfId="22905"/>
    <cellStyle name="Normal 3 2 3 3 2 4 4" xfId="22906"/>
    <cellStyle name="Normal 3 2 3 3 2 4 4 2" xfId="22907"/>
    <cellStyle name="Normal 3 2 3 3 2 4 4 3" xfId="22908"/>
    <cellStyle name="Normal 3 2 3 3 2 4 5" xfId="22909"/>
    <cellStyle name="Normal 3 2 3 3 2 4 6" xfId="22910"/>
    <cellStyle name="Normal 3 2 3 3 2 4 7" xfId="22911"/>
    <cellStyle name="Normal 3 2 3 3 2 5" xfId="22912"/>
    <cellStyle name="Normal 3 2 3 3 2 5 2" xfId="22913"/>
    <cellStyle name="Normal 3 2 3 3 2 5 2 2" xfId="22914"/>
    <cellStyle name="Normal 3 2 3 3 2 5 2 3" xfId="22915"/>
    <cellStyle name="Normal 3 2 3 3 2 5 3" xfId="22916"/>
    <cellStyle name="Normal 3 2 3 3 2 5 3 2" xfId="22917"/>
    <cellStyle name="Normal 3 2 3 3 2 5 3 3" xfId="22918"/>
    <cellStyle name="Normal 3 2 3 3 2 5 4" xfId="22919"/>
    <cellStyle name="Normal 3 2 3 3 2 5 4 2" xfId="22920"/>
    <cellStyle name="Normal 3 2 3 3 2 5 5" xfId="22921"/>
    <cellStyle name="Normal 3 2 3 3 2 5 6" xfId="22922"/>
    <cellStyle name="Normal 3 2 3 3 2 5 7" xfId="22923"/>
    <cellStyle name="Normal 3 2 3 3 2 6" xfId="22924"/>
    <cellStyle name="Normal 3 2 3 3 2 6 2" xfId="22925"/>
    <cellStyle name="Normal 3 2 3 3 2 6 2 2" xfId="22926"/>
    <cellStyle name="Normal 3 2 3 3 2 6 2 3" xfId="22927"/>
    <cellStyle name="Normal 3 2 3 3 2 6 3" xfId="22928"/>
    <cellStyle name="Normal 3 2 3 3 2 6 3 2" xfId="22929"/>
    <cellStyle name="Normal 3 2 3 3 2 6 4" xfId="22930"/>
    <cellStyle name="Normal 3 2 3 3 2 6 5" xfId="22931"/>
    <cellStyle name="Normal 3 2 3 3 2 6 6" xfId="22932"/>
    <cellStyle name="Normal 3 2 3 3 2 7" xfId="22933"/>
    <cellStyle name="Normal 3 2 3 3 2 7 2" xfId="22934"/>
    <cellStyle name="Normal 3 2 3 3 2 7 2 2" xfId="22935"/>
    <cellStyle name="Normal 3 2 3 3 2 7 3" xfId="22936"/>
    <cellStyle name="Normal 3 2 3 3 2 8" xfId="22937"/>
    <cellStyle name="Normal 3 2 3 3 2 8 2" xfId="22938"/>
    <cellStyle name="Normal 3 2 3 3 2 8 3" xfId="22939"/>
    <cellStyle name="Normal 3 2 3 3 2 9" xfId="22940"/>
    <cellStyle name="Normal 3 2 3 3 2 9 2" xfId="22941"/>
    <cellStyle name="Normal 3 2 3 3 3" xfId="22942"/>
    <cellStyle name="Normal 3 2 3 3 3 10" xfId="22943"/>
    <cellStyle name="Normal 3 2 3 3 3 11" xfId="22944"/>
    <cellStyle name="Normal 3 2 3 3 3 2" xfId="22945"/>
    <cellStyle name="Normal 3 2 3 3 3 2 2" xfId="22946"/>
    <cellStyle name="Normal 3 2 3 3 3 2 2 2" xfId="22947"/>
    <cellStyle name="Normal 3 2 3 3 3 2 2 2 2" xfId="22948"/>
    <cellStyle name="Normal 3 2 3 3 3 2 2 3" xfId="22949"/>
    <cellStyle name="Normal 3 2 3 3 3 2 2 4" xfId="22950"/>
    <cellStyle name="Normal 3 2 3 3 3 2 3" xfId="22951"/>
    <cellStyle name="Normal 3 2 3 3 3 2 3 2" xfId="22952"/>
    <cellStyle name="Normal 3 2 3 3 3 2 3 2 2" xfId="22953"/>
    <cellStyle name="Normal 3 2 3 3 3 2 3 3" xfId="22954"/>
    <cellStyle name="Normal 3 2 3 3 3 2 4" xfId="22955"/>
    <cellStyle name="Normal 3 2 3 3 3 2 4 2" xfId="22956"/>
    <cellStyle name="Normal 3 2 3 3 3 2 4 2 2" xfId="22957"/>
    <cellStyle name="Normal 3 2 3 3 3 2 4 3" xfId="22958"/>
    <cellStyle name="Normal 3 2 3 3 3 2 5" xfId="22959"/>
    <cellStyle name="Normal 3 2 3 3 3 2 5 2" xfId="22960"/>
    <cellStyle name="Normal 3 2 3 3 3 2 6" xfId="22961"/>
    <cellStyle name="Normal 3 2 3 3 3 2 7" xfId="22962"/>
    <cellStyle name="Normal 3 2 3 3 3 3" xfId="22963"/>
    <cellStyle name="Normal 3 2 3 3 3 3 2" xfId="22964"/>
    <cellStyle name="Normal 3 2 3 3 3 3 2 2" xfId="22965"/>
    <cellStyle name="Normal 3 2 3 3 3 3 2 2 2" xfId="22966"/>
    <cellStyle name="Normal 3 2 3 3 3 3 2 3" xfId="22967"/>
    <cellStyle name="Normal 3 2 3 3 3 3 3" xfId="22968"/>
    <cellStyle name="Normal 3 2 3 3 3 3 3 2" xfId="22969"/>
    <cellStyle name="Normal 3 2 3 3 3 3 3 2 2" xfId="22970"/>
    <cellStyle name="Normal 3 2 3 3 3 3 3 3" xfId="22971"/>
    <cellStyle name="Normal 3 2 3 3 3 3 4" xfId="22972"/>
    <cellStyle name="Normal 3 2 3 3 3 3 4 2" xfId="22973"/>
    <cellStyle name="Normal 3 2 3 3 3 3 4 3" xfId="22974"/>
    <cellStyle name="Normal 3 2 3 3 3 3 5" xfId="22975"/>
    <cellStyle name="Normal 3 2 3 3 3 3 6" xfId="22976"/>
    <cellStyle name="Normal 3 2 3 3 3 3 7" xfId="22977"/>
    <cellStyle name="Normal 3 2 3 3 3 4" xfId="22978"/>
    <cellStyle name="Normal 3 2 3 3 3 4 2" xfId="22979"/>
    <cellStyle name="Normal 3 2 3 3 3 4 2 2" xfId="22980"/>
    <cellStyle name="Normal 3 2 3 3 3 4 2 3" xfId="22981"/>
    <cellStyle name="Normal 3 2 3 3 3 4 3" xfId="22982"/>
    <cellStyle name="Normal 3 2 3 3 3 4 3 2" xfId="22983"/>
    <cellStyle name="Normal 3 2 3 3 3 4 3 3" xfId="22984"/>
    <cellStyle name="Normal 3 2 3 3 3 4 4" xfId="22985"/>
    <cellStyle name="Normal 3 2 3 3 3 4 4 2" xfId="22986"/>
    <cellStyle name="Normal 3 2 3 3 3 4 5" xfId="22987"/>
    <cellStyle name="Normal 3 2 3 3 3 4 6" xfId="22988"/>
    <cellStyle name="Normal 3 2 3 3 3 4 7" xfId="22989"/>
    <cellStyle name="Normal 3 2 3 3 3 5" xfId="22990"/>
    <cellStyle name="Normal 3 2 3 3 3 5 2" xfId="22991"/>
    <cellStyle name="Normal 3 2 3 3 3 5 2 2" xfId="22992"/>
    <cellStyle name="Normal 3 2 3 3 3 5 2 3" xfId="22993"/>
    <cellStyle name="Normal 3 2 3 3 3 5 3" xfId="22994"/>
    <cellStyle name="Normal 3 2 3 3 3 5 3 2" xfId="22995"/>
    <cellStyle name="Normal 3 2 3 3 3 5 4" xfId="22996"/>
    <cellStyle name="Normal 3 2 3 3 3 5 5" xfId="22997"/>
    <cellStyle name="Normal 3 2 3 3 3 5 6" xfId="22998"/>
    <cellStyle name="Normal 3 2 3 3 3 6" xfId="22999"/>
    <cellStyle name="Normal 3 2 3 3 3 6 2" xfId="23000"/>
    <cellStyle name="Normal 3 2 3 3 3 6 2 2" xfId="23001"/>
    <cellStyle name="Normal 3 2 3 3 3 6 3" xfId="23002"/>
    <cellStyle name="Normal 3 2 3 3 3 7" xfId="23003"/>
    <cellStyle name="Normal 3 2 3 3 3 7 2" xfId="23004"/>
    <cellStyle name="Normal 3 2 3 3 3 7 3" xfId="23005"/>
    <cellStyle name="Normal 3 2 3 3 3 8" xfId="23006"/>
    <cellStyle name="Normal 3 2 3 3 3 8 2" xfId="23007"/>
    <cellStyle name="Normal 3 2 3 3 3 9" xfId="23008"/>
    <cellStyle name="Normal 3 2 3 3 4" xfId="23009"/>
    <cellStyle name="Normal 3 2 3 3 4 10" xfId="23010"/>
    <cellStyle name="Normal 3 2 3 3 4 11" xfId="23011"/>
    <cellStyle name="Normal 3 2 3 3 4 2" xfId="23012"/>
    <cellStyle name="Normal 3 2 3 3 4 2 2" xfId="23013"/>
    <cellStyle name="Normal 3 2 3 3 4 2 2 2" xfId="23014"/>
    <cellStyle name="Normal 3 2 3 3 4 2 2 2 2" xfId="23015"/>
    <cellStyle name="Normal 3 2 3 3 4 2 2 3" xfId="23016"/>
    <cellStyle name="Normal 3 2 3 3 4 2 2 4" xfId="23017"/>
    <cellStyle name="Normal 3 2 3 3 4 2 3" xfId="23018"/>
    <cellStyle name="Normal 3 2 3 3 4 2 3 2" xfId="23019"/>
    <cellStyle name="Normal 3 2 3 3 4 2 3 2 2" xfId="23020"/>
    <cellStyle name="Normal 3 2 3 3 4 2 3 3" xfId="23021"/>
    <cellStyle name="Normal 3 2 3 3 4 2 4" xfId="23022"/>
    <cellStyle name="Normal 3 2 3 3 4 2 4 2" xfId="23023"/>
    <cellStyle name="Normal 3 2 3 3 4 2 4 2 2" xfId="23024"/>
    <cellStyle name="Normal 3 2 3 3 4 2 4 3" xfId="23025"/>
    <cellStyle name="Normal 3 2 3 3 4 2 5" xfId="23026"/>
    <cellStyle name="Normal 3 2 3 3 4 2 5 2" xfId="23027"/>
    <cellStyle name="Normal 3 2 3 3 4 2 6" xfId="23028"/>
    <cellStyle name="Normal 3 2 3 3 4 2 7" xfId="23029"/>
    <cellStyle name="Normal 3 2 3 3 4 3" xfId="23030"/>
    <cellStyle name="Normal 3 2 3 3 4 3 2" xfId="23031"/>
    <cellStyle name="Normal 3 2 3 3 4 3 2 2" xfId="23032"/>
    <cellStyle name="Normal 3 2 3 3 4 3 2 2 2" xfId="23033"/>
    <cellStyle name="Normal 3 2 3 3 4 3 2 3" xfId="23034"/>
    <cellStyle name="Normal 3 2 3 3 4 3 3" xfId="23035"/>
    <cellStyle name="Normal 3 2 3 3 4 3 3 2" xfId="23036"/>
    <cellStyle name="Normal 3 2 3 3 4 3 3 2 2" xfId="23037"/>
    <cellStyle name="Normal 3 2 3 3 4 3 3 3" xfId="23038"/>
    <cellStyle name="Normal 3 2 3 3 4 3 4" xfId="23039"/>
    <cellStyle name="Normal 3 2 3 3 4 3 4 2" xfId="23040"/>
    <cellStyle name="Normal 3 2 3 3 4 3 4 3" xfId="23041"/>
    <cellStyle name="Normal 3 2 3 3 4 3 5" xfId="23042"/>
    <cellStyle name="Normal 3 2 3 3 4 3 6" xfId="23043"/>
    <cellStyle name="Normal 3 2 3 3 4 3 7" xfId="23044"/>
    <cellStyle name="Normal 3 2 3 3 4 4" xfId="23045"/>
    <cellStyle name="Normal 3 2 3 3 4 4 2" xfId="23046"/>
    <cellStyle name="Normal 3 2 3 3 4 4 2 2" xfId="23047"/>
    <cellStyle name="Normal 3 2 3 3 4 4 2 3" xfId="23048"/>
    <cellStyle name="Normal 3 2 3 3 4 4 3" xfId="23049"/>
    <cellStyle name="Normal 3 2 3 3 4 4 3 2" xfId="23050"/>
    <cellStyle name="Normal 3 2 3 3 4 4 3 3" xfId="23051"/>
    <cellStyle name="Normal 3 2 3 3 4 4 4" xfId="23052"/>
    <cellStyle name="Normal 3 2 3 3 4 4 4 2" xfId="23053"/>
    <cellStyle name="Normal 3 2 3 3 4 4 5" xfId="23054"/>
    <cellStyle name="Normal 3 2 3 3 4 4 6" xfId="23055"/>
    <cellStyle name="Normal 3 2 3 3 4 4 7" xfId="23056"/>
    <cellStyle name="Normal 3 2 3 3 4 5" xfId="23057"/>
    <cellStyle name="Normal 3 2 3 3 4 5 2" xfId="23058"/>
    <cellStyle name="Normal 3 2 3 3 4 5 2 2" xfId="23059"/>
    <cellStyle name="Normal 3 2 3 3 4 5 2 3" xfId="23060"/>
    <cellStyle name="Normal 3 2 3 3 4 5 3" xfId="23061"/>
    <cellStyle name="Normal 3 2 3 3 4 5 3 2" xfId="23062"/>
    <cellStyle name="Normal 3 2 3 3 4 5 4" xfId="23063"/>
    <cellStyle name="Normal 3 2 3 3 4 5 5" xfId="23064"/>
    <cellStyle name="Normal 3 2 3 3 4 5 6" xfId="23065"/>
    <cellStyle name="Normal 3 2 3 3 4 6" xfId="23066"/>
    <cellStyle name="Normal 3 2 3 3 4 6 2" xfId="23067"/>
    <cellStyle name="Normal 3 2 3 3 4 6 2 2" xfId="23068"/>
    <cellStyle name="Normal 3 2 3 3 4 6 3" xfId="23069"/>
    <cellStyle name="Normal 3 2 3 3 4 7" xfId="23070"/>
    <cellStyle name="Normal 3 2 3 3 4 7 2" xfId="23071"/>
    <cellStyle name="Normal 3 2 3 3 4 7 3" xfId="23072"/>
    <cellStyle name="Normal 3 2 3 3 4 8" xfId="23073"/>
    <cellStyle name="Normal 3 2 3 3 4 8 2" xfId="23074"/>
    <cellStyle name="Normal 3 2 3 3 4 9" xfId="23075"/>
    <cellStyle name="Normal 3 2 3 3 5" xfId="23076"/>
    <cellStyle name="Normal 3 2 3 3 5 2" xfId="23077"/>
    <cellStyle name="Normal 3 2 3 3 5 2 2" xfId="23078"/>
    <cellStyle name="Normal 3 2 3 3 5 2 2 2" xfId="23079"/>
    <cellStyle name="Normal 3 2 3 3 5 2 2 3" xfId="23080"/>
    <cellStyle name="Normal 3 2 3 3 5 2 3" xfId="23081"/>
    <cellStyle name="Normal 3 2 3 3 5 2 3 2" xfId="23082"/>
    <cellStyle name="Normal 3 2 3 3 5 2 4" xfId="23083"/>
    <cellStyle name="Normal 3 2 3 3 5 2 5" xfId="23084"/>
    <cellStyle name="Normal 3 2 3 3 5 3" xfId="23085"/>
    <cellStyle name="Normal 3 2 3 3 5 3 2" xfId="23086"/>
    <cellStyle name="Normal 3 2 3 3 5 3 2 2" xfId="23087"/>
    <cellStyle name="Normal 3 2 3 3 5 3 3" xfId="23088"/>
    <cellStyle name="Normal 3 2 3 3 5 3 4" xfId="23089"/>
    <cellStyle name="Normal 3 2 3 3 5 4" xfId="23090"/>
    <cellStyle name="Normal 3 2 3 3 5 4 2" xfId="23091"/>
    <cellStyle name="Normal 3 2 3 3 5 4 2 2" xfId="23092"/>
    <cellStyle name="Normal 3 2 3 3 5 4 3" xfId="23093"/>
    <cellStyle name="Normal 3 2 3 3 5 5" xfId="23094"/>
    <cellStyle name="Normal 3 2 3 3 5 5 2" xfId="23095"/>
    <cellStyle name="Normal 3 2 3 3 5 5 3" xfId="23096"/>
    <cellStyle name="Normal 3 2 3 3 5 6" xfId="23097"/>
    <cellStyle name="Normal 3 2 3 3 5 6 2" xfId="23098"/>
    <cellStyle name="Normal 3 2 3 3 5 7" xfId="23099"/>
    <cellStyle name="Normal 3 2 3 3 6" xfId="23100"/>
    <cellStyle name="Normal 3 2 3 3 6 2" xfId="23101"/>
    <cellStyle name="Normal 3 2 3 3 6 2 2" xfId="23102"/>
    <cellStyle name="Normal 3 2 3 3 6 2 2 2" xfId="23103"/>
    <cellStyle name="Normal 3 2 3 3 6 2 3" xfId="23104"/>
    <cellStyle name="Normal 3 2 3 3 6 3" xfId="23105"/>
    <cellStyle name="Normal 3 2 3 3 6 3 2" xfId="23106"/>
    <cellStyle name="Normal 3 2 3 3 6 3 2 2" xfId="23107"/>
    <cellStyle name="Normal 3 2 3 3 6 3 3" xfId="23108"/>
    <cellStyle name="Normal 3 2 3 3 6 4" xfId="23109"/>
    <cellStyle name="Normal 3 2 3 3 6 4 2" xfId="23110"/>
    <cellStyle name="Normal 3 2 3 3 6 4 3" xfId="23111"/>
    <cellStyle name="Normal 3 2 3 3 6 5" xfId="23112"/>
    <cellStyle name="Normal 3 2 3 3 6 6" xfId="23113"/>
    <cellStyle name="Normal 3 2 3 3 6 7" xfId="23114"/>
    <cellStyle name="Normal 3 2 3 3 7" xfId="23115"/>
    <cellStyle name="Normal 3 2 3 3 7 2" xfId="23116"/>
    <cellStyle name="Normal 3 2 3 3 7 2 2" xfId="23117"/>
    <cellStyle name="Normal 3 2 3 3 7 2 2 2" xfId="23118"/>
    <cellStyle name="Normal 3 2 3 3 7 2 3" xfId="23119"/>
    <cellStyle name="Normal 3 2 3 3 7 3" xfId="23120"/>
    <cellStyle name="Normal 3 2 3 3 7 3 2" xfId="23121"/>
    <cellStyle name="Normal 3 2 3 3 7 3 2 2" xfId="23122"/>
    <cellStyle name="Normal 3 2 3 3 7 3 3" xfId="23123"/>
    <cellStyle name="Normal 3 2 3 3 7 4" xfId="23124"/>
    <cellStyle name="Normal 3 2 3 3 7 4 2" xfId="23125"/>
    <cellStyle name="Normal 3 2 3 3 7 4 3" xfId="23126"/>
    <cellStyle name="Normal 3 2 3 3 7 5" xfId="23127"/>
    <cellStyle name="Normal 3 2 3 3 7 6" xfId="23128"/>
    <cellStyle name="Normal 3 2 3 3 7 7" xfId="23129"/>
    <cellStyle name="Normal 3 2 3 3 8" xfId="23130"/>
    <cellStyle name="Normal 3 2 3 3 8 2" xfId="23131"/>
    <cellStyle name="Normal 3 2 3 3 8 2 2" xfId="23132"/>
    <cellStyle name="Normal 3 2 3 3 8 2 3" xfId="23133"/>
    <cellStyle name="Normal 3 2 3 3 8 3" xfId="23134"/>
    <cellStyle name="Normal 3 2 3 3 8 3 2" xfId="23135"/>
    <cellStyle name="Normal 3 2 3 3 8 3 3" xfId="23136"/>
    <cellStyle name="Normal 3 2 3 3 8 4" xfId="23137"/>
    <cellStyle name="Normal 3 2 3 3 8 5" xfId="23138"/>
    <cellStyle name="Normal 3 2 3 3 8 6" xfId="23139"/>
    <cellStyle name="Normal 3 2 3 3 9" xfId="23140"/>
    <cellStyle name="Normal 3 2 3 3 9 2" xfId="23141"/>
    <cellStyle name="Normal 3 2 3 3 9 2 2" xfId="23142"/>
    <cellStyle name="Normal 3 2 3 3 9 3" xfId="23143"/>
    <cellStyle name="Normal 3 2 3 4" xfId="23144"/>
    <cellStyle name="Normal 3 2 3 4 10" xfId="23145"/>
    <cellStyle name="Normal 3 2 3 4 10 2" xfId="23146"/>
    <cellStyle name="Normal 3 2 3 4 10 3" xfId="23147"/>
    <cellStyle name="Normal 3 2 3 4 11" xfId="23148"/>
    <cellStyle name="Normal 3 2 3 4 12" xfId="23149"/>
    <cellStyle name="Normal 3 2 3 4 13" xfId="23150"/>
    <cellStyle name="Normal 3 2 3 4 2" xfId="23151"/>
    <cellStyle name="Normal 3 2 3 4 2 10" xfId="23152"/>
    <cellStyle name="Normal 3 2 3 4 2 11" xfId="23153"/>
    <cellStyle name="Normal 3 2 3 4 2 2" xfId="23154"/>
    <cellStyle name="Normal 3 2 3 4 2 2 2" xfId="23155"/>
    <cellStyle name="Normal 3 2 3 4 2 2 2 2" xfId="23156"/>
    <cellStyle name="Normal 3 2 3 4 2 2 2 2 2" xfId="23157"/>
    <cellStyle name="Normal 3 2 3 4 2 2 2 3" xfId="23158"/>
    <cellStyle name="Normal 3 2 3 4 2 2 2 4" xfId="23159"/>
    <cellStyle name="Normal 3 2 3 4 2 2 3" xfId="23160"/>
    <cellStyle name="Normal 3 2 3 4 2 2 3 2" xfId="23161"/>
    <cellStyle name="Normal 3 2 3 4 2 2 3 2 2" xfId="23162"/>
    <cellStyle name="Normal 3 2 3 4 2 2 3 3" xfId="23163"/>
    <cellStyle name="Normal 3 2 3 4 2 2 4" xfId="23164"/>
    <cellStyle name="Normal 3 2 3 4 2 2 4 2" xfId="23165"/>
    <cellStyle name="Normal 3 2 3 4 2 2 4 2 2" xfId="23166"/>
    <cellStyle name="Normal 3 2 3 4 2 2 4 3" xfId="23167"/>
    <cellStyle name="Normal 3 2 3 4 2 2 5" xfId="23168"/>
    <cellStyle name="Normal 3 2 3 4 2 2 5 2" xfId="23169"/>
    <cellStyle name="Normal 3 2 3 4 2 2 6" xfId="23170"/>
    <cellStyle name="Normal 3 2 3 4 2 2 7" xfId="23171"/>
    <cellStyle name="Normal 3 2 3 4 2 3" xfId="23172"/>
    <cellStyle name="Normal 3 2 3 4 2 3 2" xfId="23173"/>
    <cellStyle name="Normal 3 2 3 4 2 3 2 2" xfId="23174"/>
    <cellStyle name="Normal 3 2 3 4 2 3 2 2 2" xfId="23175"/>
    <cellStyle name="Normal 3 2 3 4 2 3 2 3" xfId="23176"/>
    <cellStyle name="Normal 3 2 3 4 2 3 3" xfId="23177"/>
    <cellStyle name="Normal 3 2 3 4 2 3 3 2" xfId="23178"/>
    <cellStyle name="Normal 3 2 3 4 2 3 3 2 2" xfId="23179"/>
    <cellStyle name="Normal 3 2 3 4 2 3 3 3" xfId="23180"/>
    <cellStyle name="Normal 3 2 3 4 2 3 4" xfId="23181"/>
    <cellStyle name="Normal 3 2 3 4 2 3 4 2" xfId="23182"/>
    <cellStyle name="Normal 3 2 3 4 2 3 4 3" xfId="23183"/>
    <cellStyle name="Normal 3 2 3 4 2 3 5" xfId="23184"/>
    <cellStyle name="Normal 3 2 3 4 2 3 6" xfId="23185"/>
    <cellStyle name="Normal 3 2 3 4 2 3 7" xfId="23186"/>
    <cellStyle name="Normal 3 2 3 4 2 4" xfId="23187"/>
    <cellStyle name="Normal 3 2 3 4 2 4 2" xfId="23188"/>
    <cellStyle name="Normal 3 2 3 4 2 4 2 2" xfId="23189"/>
    <cellStyle name="Normal 3 2 3 4 2 4 2 3" xfId="23190"/>
    <cellStyle name="Normal 3 2 3 4 2 4 3" xfId="23191"/>
    <cellStyle name="Normal 3 2 3 4 2 4 3 2" xfId="23192"/>
    <cellStyle name="Normal 3 2 3 4 2 4 3 3" xfId="23193"/>
    <cellStyle name="Normal 3 2 3 4 2 4 4" xfId="23194"/>
    <cellStyle name="Normal 3 2 3 4 2 4 4 2" xfId="23195"/>
    <cellStyle name="Normal 3 2 3 4 2 4 5" xfId="23196"/>
    <cellStyle name="Normal 3 2 3 4 2 4 6" xfId="23197"/>
    <cellStyle name="Normal 3 2 3 4 2 4 7" xfId="23198"/>
    <cellStyle name="Normal 3 2 3 4 2 5" xfId="23199"/>
    <cellStyle name="Normal 3 2 3 4 2 5 2" xfId="23200"/>
    <cellStyle name="Normal 3 2 3 4 2 5 2 2" xfId="23201"/>
    <cellStyle name="Normal 3 2 3 4 2 5 2 3" xfId="23202"/>
    <cellStyle name="Normal 3 2 3 4 2 5 3" xfId="23203"/>
    <cellStyle name="Normal 3 2 3 4 2 5 3 2" xfId="23204"/>
    <cellStyle name="Normal 3 2 3 4 2 5 4" xfId="23205"/>
    <cellStyle name="Normal 3 2 3 4 2 5 5" xfId="23206"/>
    <cellStyle name="Normal 3 2 3 4 2 5 6" xfId="23207"/>
    <cellStyle name="Normal 3 2 3 4 2 6" xfId="23208"/>
    <cellStyle name="Normal 3 2 3 4 2 6 2" xfId="23209"/>
    <cellStyle name="Normal 3 2 3 4 2 6 2 2" xfId="23210"/>
    <cellStyle name="Normal 3 2 3 4 2 6 3" xfId="23211"/>
    <cellStyle name="Normal 3 2 3 4 2 7" xfId="23212"/>
    <cellStyle name="Normal 3 2 3 4 2 7 2" xfId="23213"/>
    <cellStyle name="Normal 3 2 3 4 2 7 3" xfId="23214"/>
    <cellStyle name="Normal 3 2 3 4 2 8" xfId="23215"/>
    <cellStyle name="Normal 3 2 3 4 2 8 2" xfId="23216"/>
    <cellStyle name="Normal 3 2 3 4 2 9" xfId="23217"/>
    <cellStyle name="Normal 3 2 3 4 3" xfId="23218"/>
    <cellStyle name="Normal 3 2 3 4 3 10" xfId="23219"/>
    <cellStyle name="Normal 3 2 3 4 3 11" xfId="23220"/>
    <cellStyle name="Normal 3 2 3 4 3 2" xfId="23221"/>
    <cellStyle name="Normal 3 2 3 4 3 2 2" xfId="23222"/>
    <cellStyle name="Normal 3 2 3 4 3 2 2 2" xfId="23223"/>
    <cellStyle name="Normal 3 2 3 4 3 2 2 2 2" xfId="23224"/>
    <cellStyle name="Normal 3 2 3 4 3 2 2 3" xfId="23225"/>
    <cellStyle name="Normal 3 2 3 4 3 2 2 4" xfId="23226"/>
    <cellStyle name="Normal 3 2 3 4 3 2 3" xfId="23227"/>
    <cellStyle name="Normal 3 2 3 4 3 2 3 2" xfId="23228"/>
    <cellStyle name="Normal 3 2 3 4 3 2 3 2 2" xfId="23229"/>
    <cellStyle name="Normal 3 2 3 4 3 2 3 3" xfId="23230"/>
    <cellStyle name="Normal 3 2 3 4 3 2 4" xfId="23231"/>
    <cellStyle name="Normal 3 2 3 4 3 2 4 2" xfId="23232"/>
    <cellStyle name="Normal 3 2 3 4 3 2 4 2 2" xfId="23233"/>
    <cellStyle name="Normal 3 2 3 4 3 2 4 3" xfId="23234"/>
    <cellStyle name="Normal 3 2 3 4 3 2 5" xfId="23235"/>
    <cellStyle name="Normal 3 2 3 4 3 2 5 2" xfId="23236"/>
    <cellStyle name="Normal 3 2 3 4 3 2 6" xfId="23237"/>
    <cellStyle name="Normal 3 2 3 4 3 2 7" xfId="23238"/>
    <cellStyle name="Normal 3 2 3 4 3 3" xfId="23239"/>
    <cellStyle name="Normal 3 2 3 4 3 3 2" xfId="23240"/>
    <cellStyle name="Normal 3 2 3 4 3 3 2 2" xfId="23241"/>
    <cellStyle name="Normal 3 2 3 4 3 3 2 2 2" xfId="23242"/>
    <cellStyle name="Normal 3 2 3 4 3 3 2 3" xfId="23243"/>
    <cellStyle name="Normal 3 2 3 4 3 3 3" xfId="23244"/>
    <cellStyle name="Normal 3 2 3 4 3 3 3 2" xfId="23245"/>
    <cellStyle name="Normal 3 2 3 4 3 3 3 2 2" xfId="23246"/>
    <cellStyle name="Normal 3 2 3 4 3 3 3 3" xfId="23247"/>
    <cellStyle name="Normal 3 2 3 4 3 3 4" xfId="23248"/>
    <cellStyle name="Normal 3 2 3 4 3 3 4 2" xfId="23249"/>
    <cellStyle name="Normal 3 2 3 4 3 3 4 3" xfId="23250"/>
    <cellStyle name="Normal 3 2 3 4 3 3 5" xfId="23251"/>
    <cellStyle name="Normal 3 2 3 4 3 3 6" xfId="23252"/>
    <cellStyle name="Normal 3 2 3 4 3 3 7" xfId="23253"/>
    <cellStyle name="Normal 3 2 3 4 3 4" xfId="23254"/>
    <cellStyle name="Normal 3 2 3 4 3 4 2" xfId="23255"/>
    <cellStyle name="Normal 3 2 3 4 3 4 2 2" xfId="23256"/>
    <cellStyle name="Normal 3 2 3 4 3 4 2 3" xfId="23257"/>
    <cellStyle name="Normal 3 2 3 4 3 4 3" xfId="23258"/>
    <cellStyle name="Normal 3 2 3 4 3 4 3 2" xfId="23259"/>
    <cellStyle name="Normal 3 2 3 4 3 4 3 3" xfId="23260"/>
    <cellStyle name="Normal 3 2 3 4 3 4 4" xfId="23261"/>
    <cellStyle name="Normal 3 2 3 4 3 4 4 2" xfId="23262"/>
    <cellStyle name="Normal 3 2 3 4 3 4 5" xfId="23263"/>
    <cellStyle name="Normal 3 2 3 4 3 4 6" xfId="23264"/>
    <cellStyle name="Normal 3 2 3 4 3 4 7" xfId="23265"/>
    <cellStyle name="Normal 3 2 3 4 3 5" xfId="23266"/>
    <cellStyle name="Normal 3 2 3 4 3 5 2" xfId="23267"/>
    <cellStyle name="Normal 3 2 3 4 3 5 2 2" xfId="23268"/>
    <cellStyle name="Normal 3 2 3 4 3 5 2 3" xfId="23269"/>
    <cellStyle name="Normal 3 2 3 4 3 5 3" xfId="23270"/>
    <cellStyle name="Normal 3 2 3 4 3 5 3 2" xfId="23271"/>
    <cellStyle name="Normal 3 2 3 4 3 5 4" xfId="23272"/>
    <cellStyle name="Normal 3 2 3 4 3 5 5" xfId="23273"/>
    <cellStyle name="Normal 3 2 3 4 3 5 6" xfId="23274"/>
    <cellStyle name="Normal 3 2 3 4 3 6" xfId="23275"/>
    <cellStyle name="Normal 3 2 3 4 3 6 2" xfId="23276"/>
    <cellStyle name="Normal 3 2 3 4 3 6 2 2" xfId="23277"/>
    <cellStyle name="Normal 3 2 3 4 3 6 3" xfId="23278"/>
    <cellStyle name="Normal 3 2 3 4 3 7" xfId="23279"/>
    <cellStyle name="Normal 3 2 3 4 3 7 2" xfId="23280"/>
    <cellStyle name="Normal 3 2 3 4 3 7 3" xfId="23281"/>
    <cellStyle name="Normal 3 2 3 4 3 8" xfId="23282"/>
    <cellStyle name="Normal 3 2 3 4 3 8 2" xfId="23283"/>
    <cellStyle name="Normal 3 2 3 4 3 9" xfId="23284"/>
    <cellStyle name="Normal 3 2 3 4 4" xfId="23285"/>
    <cellStyle name="Normal 3 2 3 4 4 2" xfId="23286"/>
    <cellStyle name="Normal 3 2 3 4 4 2 2" xfId="23287"/>
    <cellStyle name="Normal 3 2 3 4 4 2 2 2" xfId="23288"/>
    <cellStyle name="Normal 3 2 3 4 4 2 2 3" xfId="23289"/>
    <cellStyle name="Normal 3 2 3 4 4 2 3" xfId="23290"/>
    <cellStyle name="Normal 3 2 3 4 4 2 3 2" xfId="23291"/>
    <cellStyle name="Normal 3 2 3 4 4 2 4" xfId="23292"/>
    <cellStyle name="Normal 3 2 3 4 4 2 5" xfId="23293"/>
    <cellStyle name="Normal 3 2 3 4 4 3" xfId="23294"/>
    <cellStyle name="Normal 3 2 3 4 4 3 2" xfId="23295"/>
    <cellStyle name="Normal 3 2 3 4 4 3 2 2" xfId="23296"/>
    <cellStyle name="Normal 3 2 3 4 4 3 3" xfId="23297"/>
    <cellStyle name="Normal 3 2 3 4 4 3 4" xfId="23298"/>
    <cellStyle name="Normal 3 2 3 4 4 4" xfId="23299"/>
    <cellStyle name="Normal 3 2 3 4 4 4 2" xfId="23300"/>
    <cellStyle name="Normal 3 2 3 4 4 4 2 2" xfId="23301"/>
    <cellStyle name="Normal 3 2 3 4 4 4 3" xfId="23302"/>
    <cellStyle name="Normal 3 2 3 4 4 5" xfId="23303"/>
    <cellStyle name="Normal 3 2 3 4 4 5 2" xfId="23304"/>
    <cellStyle name="Normal 3 2 3 4 4 5 3" xfId="23305"/>
    <cellStyle name="Normal 3 2 3 4 4 6" xfId="23306"/>
    <cellStyle name="Normal 3 2 3 4 4 6 2" xfId="23307"/>
    <cellStyle name="Normal 3 2 3 4 4 7" xfId="23308"/>
    <cellStyle name="Normal 3 2 3 4 5" xfId="23309"/>
    <cellStyle name="Normal 3 2 3 4 5 2" xfId="23310"/>
    <cellStyle name="Normal 3 2 3 4 5 2 2" xfId="23311"/>
    <cellStyle name="Normal 3 2 3 4 5 2 2 2" xfId="23312"/>
    <cellStyle name="Normal 3 2 3 4 5 2 3" xfId="23313"/>
    <cellStyle name="Normal 3 2 3 4 5 3" xfId="23314"/>
    <cellStyle name="Normal 3 2 3 4 5 3 2" xfId="23315"/>
    <cellStyle name="Normal 3 2 3 4 5 3 2 2" xfId="23316"/>
    <cellStyle name="Normal 3 2 3 4 5 3 3" xfId="23317"/>
    <cellStyle name="Normal 3 2 3 4 5 4" xfId="23318"/>
    <cellStyle name="Normal 3 2 3 4 5 4 2" xfId="23319"/>
    <cellStyle name="Normal 3 2 3 4 5 4 3" xfId="23320"/>
    <cellStyle name="Normal 3 2 3 4 5 5" xfId="23321"/>
    <cellStyle name="Normal 3 2 3 4 5 6" xfId="23322"/>
    <cellStyle name="Normal 3 2 3 4 5 7" xfId="23323"/>
    <cellStyle name="Normal 3 2 3 4 6" xfId="23324"/>
    <cellStyle name="Normal 3 2 3 4 6 2" xfId="23325"/>
    <cellStyle name="Normal 3 2 3 4 6 2 2" xfId="23326"/>
    <cellStyle name="Normal 3 2 3 4 6 2 2 2" xfId="23327"/>
    <cellStyle name="Normal 3 2 3 4 6 2 3" xfId="23328"/>
    <cellStyle name="Normal 3 2 3 4 6 3" xfId="23329"/>
    <cellStyle name="Normal 3 2 3 4 6 3 2" xfId="23330"/>
    <cellStyle name="Normal 3 2 3 4 6 3 2 2" xfId="23331"/>
    <cellStyle name="Normal 3 2 3 4 6 3 3" xfId="23332"/>
    <cellStyle name="Normal 3 2 3 4 6 4" xfId="23333"/>
    <cellStyle name="Normal 3 2 3 4 6 4 2" xfId="23334"/>
    <cellStyle name="Normal 3 2 3 4 6 4 3" xfId="23335"/>
    <cellStyle name="Normal 3 2 3 4 6 5" xfId="23336"/>
    <cellStyle name="Normal 3 2 3 4 6 6" xfId="23337"/>
    <cellStyle name="Normal 3 2 3 4 6 7" xfId="23338"/>
    <cellStyle name="Normal 3 2 3 4 7" xfId="23339"/>
    <cellStyle name="Normal 3 2 3 4 7 2" xfId="23340"/>
    <cellStyle name="Normal 3 2 3 4 7 2 2" xfId="23341"/>
    <cellStyle name="Normal 3 2 3 4 7 2 3" xfId="23342"/>
    <cellStyle name="Normal 3 2 3 4 7 3" xfId="23343"/>
    <cellStyle name="Normal 3 2 3 4 7 3 2" xfId="23344"/>
    <cellStyle name="Normal 3 2 3 4 7 3 3" xfId="23345"/>
    <cellStyle name="Normal 3 2 3 4 7 4" xfId="23346"/>
    <cellStyle name="Normal 3 2 3 4 7 5" xfId="23347"/>
    <cellStyle name="Normal 3 2 3 4 7 6" xfId="23348"/>
    <cellStyle name="Normal 3 2 3 4 8" xfId="23349"/>
    <cellStyle name="Normal 3 2 3 4 8 2" xfId="23350"/>
    <cellStyle name="Normal 3 2 3 4 8 2 2" xfId="23351"/>
    <cellStyle name="Normal 3 2 3 4 8 3" xfId="23352"/>
    <cellStyle name="Normal 3 2 3 4 9" xfId="23353"/>
    <cellStyle name="Normal 3 2 3 4 9 2" xfId="23354"/>
    <cellStyle name="Normal 3 2 3 4 9 2 2" xfId="23355"/>
    <cellStyle name="Normal 3 2 3 4 9 3" xfId="23356"/>
    <cellStyle name="Normal 3 2 3 5" xfId="23357"/>
    <cellStyle name="Normal 3 2 3 5 10" xfId="23358"/>
    <cellStyle name="Normal 3 2 3 5 11" xfId="23359"/>
    <cellStyle name="Normal 3 2 3 5 12" xfId="23360"/>
    <cellStyle name="Normal 3 2 3 5 2" xfId="23361"/>
    <cellStyle name="Normal 3 2 3 5 2 2" xfId="23362"/>
    <cellStyle name="Normal 3 2 3 5 2 2 2" xfId="23363"/>
    <cellStyle name="Normal 3 2 3 5 2 2 2 2" xfId="23364"/>
    <cellStyle name="Normal 3 2 3 5 2 2 2 3" xfId="23365"/>
    <cellStyle name="Normal 3 2 3 5 2 2 2 4" xfId="23366"/>
    <cellStyle name="Normal 3 2 3 5 2 2 3" xfId="23367"/>
    <cellStyle name="Normal 3 2 3 5 2 2 3 2" xfId="23368"/>
    <cellStyle name="Normal 3 2 3 5 2 2 4" xfId="23369"/>
    <cellStyle name="Normal 3 2 3 5 2 2 4 2" xfId="23370"/>
    <cellStyle name="Normal 3 2 3 5 2 2 5" xfId="23371"/>
    <cellStyle name="Normal 3 2 3 5 2 2 6" xfId="23372"/>
    <cellStyle name="Normal 3 2 3 5 2 3" xfId="23373"/>
    <cellStyle name="Normal 3 2 3 5 2 3 2" xfId="23374"/>
    <cellStyle name="Normal 3 2 3 5 2 3 2 2" xfId="23375"/>
    <cellStyle name="Normal 3 2 3 5 2 3 2 3" xfId="23376"/>
    <cellStyle name="Normal 3 2 3 5 2 3 3" xfId="23377"/>
    <cellStyle name="Normal 3 2 3 5 2 3 3 2" xfId="23378"/>
    <cellStyle name="Normal 3 2 3 5 2 3 4" xfId="23379"/>
    <cellStyle name="Normal 3 2 3 5 2 3 5" xfId="23380"/>
    <cellStyle name="Normal 3 2 3 5 2 4" xfId="23381"/>
    <cellStyle name="Normal 3 2 3 5 2 4 2" xfId="23382"/>
    <cellStyle name="Normal 3 2 3 5 2 4 2 2" xfId="23383"/>
    <cellStyle name="Normal 3 2 3 5 2 4 3" xfId="23384"/>
    <cellStyle name="Normal 3 2 3 5 2 4 4" xfId="23385"/>
    <cellStyle name="Normal 3 2 3 5 2 5" xfId="23386"/>
    <cellStyle name="Normal 3 2 3 5 2 5 2" xfId="23387"/>
    <cellStyle name="Normal 3 2 3 5 2 5 3" xfId="23388"/>
    <cellStyle name="Normal 3 2 3 5 2 6" xfId="23389"/>
    <cellStyle name="Normal 3 2 3 5 2 6 2" xfId="23390"/>
    <cellStyle name="Normal 3 2 3 5 2 6 3" xfId="23391"/>
    <cellStyle name="Normal 3 2 3 5 2 7" xfId="23392"/>
    <cellStyle name="Normal 3 2 3 5 2 8" xfId="23393"/>
    <cellStyle name="Normal 3 2 3 5 3" xfId="23394"/>
    <cellStyle name="Normal 3 2 3 5 3 2" xfId="23395"/>
    <cellStyle name="Normal 3 2 3 5 3 2 2" xfId="23396"/>
    <cellStyle name="Normal 3 2 3 5 3 2 2 2" xfId="23397"/>
    <cellStyle name="Normal 3 2 3 5 3 2 3" xfId="23398"/>
    <cellStyle name="Normal 3 2 3 5 3 2 4" xfId="23399"/>
    <cellStyle name="Normal 3 2 3 5 3 3" xfId="23400"/>
    <cellStyle name="Normal 3 2 3 5 3 3 2" xfId="23401"/>
    <cellStyle name="Normal 3 2 3 5 3 3 2 2" xfId="23402"/>
    <cellStyle name="Normal 3 2 3 5 3 3 3" xfId="23403"/>
    <cellStyle name="Normal 3 2 3 5 3 4" xfId="23404"/>
    <cellStyle name="Normal 3 2 3 5 3 4 2" xfId="23405"/>
    <cellStyle name="Normal 3 2 3 5 3 4 2 2" xfId="23406"/>
    <cellStyle name="Normal 3 2 3 5 3 4 3" xfId="23407"/>
    <cellStyle name="Normal 3 2 3 5 3 5" xfId="23408"/>
    <cellStyle name="Normal 3 2 3 5 3 5 2" xfId="23409"/>
    <cellStyle name="Normal 3 2 3 5 3 6" xfId="23410"/>
    <cellStyle name="Normal 3 2 3 5 3 7" xfId="23411"/>
    <cellStyle name="Normal 3 2 3 5 4" xfId="23412"/>
    <cellStyle name="Normal 3 2 3 5 4 2" xfId="23413"/>
    <cellStyle name="Normal 3 2 3 5 4 2 2" xfId="23414"/>
    <cellStyle name="Normal 3 2 3 5 4 2 2 2" xfId="23415"/>
    <cellStyle name="Normal 3 2 3 5 4 2 3" xfId="23416"/>
    <cellStyle name="Normal 3 2 3 5 4 3" xfId="23417"/>
    <cellStyle name="Normal 3 2 3 5 4 3 2" xfId="23418"/>
    <cellStyle name="Normal 3 2 3 5 4 3 2 2" xfId="23419"/>
    <cellStyle name="Normal 3 2 3 5 4 3 3" xfId="23420"/>
    <cellStyle name="Normal 3 2 3 5 4 4" xfId="23421"/>
    <cellStyle name="Normal 3 2 3 5 4 4 2" xfId="23422"/>
    <cellStyle name="Normal 3 2 3 5 4 4 3" xfId="23423"/>
    <cellStyle name="Normal 3 2 3 5 4 5" xfId="23424"/>
    <cellStyle name="Normal 3 2 3 5 4 6" xfId="23425"/>
    <cellStyle name="Normal 3 2 3 5 4 7" xfId="23426"/>
    <cellStyle name="Normal 3 2 3 5 5" xfId="23427"/>
    <cellStyle name="Normal 3 2 3 5 5 2" xfId="23428"/>
    <cellStyle name="Normal 3 2 3 5 5 2 2" xfId="23429"/>
    <cellStyle name="Normal 3 2 3 5 5 2 3" xfId="23430"/>
    <cellStyle name="Normal 3 2 3 5 5 3" xfId="23431"/>
    <cellStyle name="Normal 3 2 3 5 5 3 2" xfId="23432"/>
    <cellStyle name="Normal 3 2 3 5 5 3 3" xfId="23433"/>
    <cellStyle name="Normal 3 2 3 5 5 4" xfId="23434"/>
    <cellStyle name="Normal 3 2 3 5 5 4 2" xfId="23435"/>
    <cellStyle name="Normal 3 2 3 5 5 5" xfId="23436"/>
    <cellStyle name="Normal 3 2 3 5 5 6" xfId="23437"/>
    <cellStyle name="Normal 3 2 3 5 5 7" xfId="23438"/>
    <cellStyle name="Normal 3 2 3 5 6" xfId="23439"/>
    <cellStyle name="Normal 3 2 3 5 6 2" xfId="23440"/>
    <cellStyle name="Normal 3 2 3 5 6 2 2" xfId="23441"/>
    <cellStyle name="Normal 3 2 3 5 6 2 3" xfId="23442"/>
    <cellStyle name="Normal 3 2 3 5 6 3" xfId="23443"/>
    <cellStyle name="Normal 3 2 3 5 6 3 2" xfId="23444"/>
    <cellStyle name="Normal 3 2 3 5 6 4" xfId="23445"/>
    <cellStyle name="Normal 3 2 3 5 6 5" xfId="23446"/>
    <cellStyle name="Normal 3 2 3 5 6 6" xfId="23447"/>
    <cellStyle name="Normal 3 2 3 5 7" xfId="23448"/>
    <cellStyle name="Normal 3 2 3 5 7 2" xfId="23449"/>
    <cellStyle name="Normal 3 2 3 5 7 2 2" xfId="23450"/>
    <cellStyle name="Normal 3 2 3 5 7 3" xfId="23451"/>
    <cellStyle name="Normal 3 2 3 5 8" xfId="23452"/>
    <cellStyle name="Normal 3 2 3 5 8 2" xfId="23453"/>
    <cellStyle name="Normal 3 2 3 5 8 3" xfId="23454"/>
    <cellStyle name="Normal 3 2 3 5 9" xfId="23455"/>
    <cellStyle name="Normal 3 2 3 5 9 2" xfId="23456"/>
    <cellStyle name="Normal 3 2 3 6" xfId="23457"/>
    <cellStyle name="Normal 3 2 3 6 10" xfId="23458"/>
    <cellStyle name="Normal 3 2 3 6 11" xfId="23459"/>
    <cellStyle name="Normal 3 2 3 6 2" xfId="23460"/>
    <cellStyle name="Normal 3 2 3 6 2 2" xfId="23461"/>
    <cellStyle name="Normal 3 2 3 6 2 2 2" xfId="23462"/>
    <cellStyle name="Normal 3 2 3 6 2 2 2 2" xfId="23463"/>
    <cellStyle name="Normal 3 2 3 6 2 2 3" xfId="23464"/>
    <cellStyle name="Normal 3 2 3 6 2 2 4" xfId="23465"/>
    <cellStyle name="Normal 3 2 3 6 2 3" xfId="23466"/>
    <cellStyle name="Normal 3 2 3 6 2 3 2" xfId="23467"/>
    <cellStyle name="Normal 3 2 3 6 2 3 2 2" xfId="23468"/>
    <cellStyle name="Normal 3 2 3 6 2 3 3" xfId="23469"/>
    <cellStyle name="Normal 3 2 3 6 2 4" xfId="23470"/>
    <cellStyle name="Normal 3 2 3 6 2 4 2" xfId="23471"/>
    <cellStyle name="Normal 3 2 3 6 2 4 2 2" xfId="23472"/>
    <cellStyle name="Normal 3 2 3 6 2 4 3" xfId="23473"/>
    <cellStyle name="Normal 3 2 3 6 2 5" xfId="23474"/>
    <cellStyle name="Normal 3 2 3 6 2 5 2" xfId="23475"/>
    <cellStyle name="Normal 3 2 3 6 2 6" xfId="23476"/>
    <cellStyle name="Normal 3 2 3 6 2 7" xfId="23477"/>
    <cellStyle name="Normal 3 2 3 6 3" xfId="23478"/>
    <cellStyle name="Normal 3 2 3 6 3 2" xfId="23479"/>
    <cellStyle name="Normal 3 2 3 6 3 2 2" xfId="23480"/>
    <cellStyle name="Normal 3 2 3 6 3 2 2 2" xfId="23481"/>
    <cellStyle name="Normal 3 2 3 6 3 2 3" xfId="23482"/>
    <cellStyle name="Normal 3 2 3 6 3 3" xfId="23483"/>
    <cellStyle name="Normal 3 2 3 6 3 3 2" xfId="23484"/>
    <cellStyle name="Normal 3 2 3 6 3 3 2 2" xfId="23485"/>
    <cellStyle name="Normal 3 2 3 6 3 3 3" xfId="23486"/>
    <cellStyle name="Normal 3 2 3 6 3 4" xfId="23487"/>
    <cellStyle name="Normal 3 2 3 6 3 4 2" xfId="23488"/>
    <cellStyle name="Normal 3 2 3 6 3 4 3" xfId="23489"/>
    <cellStyle name="Normal 3 2 3 6 3 5" xfId="23490"/>
    <cellStyle name="Normal 3 2 3 6 3 6" xfId="23491"/>
    <cellStyle name="Normal 3 2 3 6 3 7" xfId="23492"/>
    <cellStyle name="Normal 3 2 3 6 4" xfId="23493"/>
    <cellStyle name="Normal 3 2 3 6 4 2" xfId="23494"/>
    <cellStyle name="Normal 3 2 3 6 4 2 2" xfId="23495"/>
    <cellStyle name="Normal 3 2 3 6 4 2 3" xfId="23496"/>
    <cellStyle name="Normal 3 2 3 6 4 3" xfId="23497"/>
    <cellStyle name="Normal 3 2 3 6 4 3 2" xfId="23498"/>
    <cellStyle name="Normal 3 2 3 6 4 3 3" xfId="23499"/>
    <cellStyle name="Normal 3 2 3 6 4 4" xfId="23500"/>
    <cellStyle name="Normal 3 2 3 6 4 4 2" xfId="23501"/>
    <cellStyle name="Normal 3 2 3 6 4 5" xfId="23502"/>
    <cellStyle name="Normal 3 2 3 6 4 6" xfId="23503"/>
    <cellStyle name="Normal 3 2 3 6 4 7" xfId="23504"/>
    <cellStyle name="Normal 3 2 3 6 5" xfId="23505"/>
    <cellStyle name="Normal 3 2 3 6 5 2" xfId="23506"/>
    <cellStyle name="Normal 3 2 3 6 5 2 2" xfId="23507"/>
    <cellStyle name="Normal 3 2 3 6 5 2 3" xfId="23508"/>
    <cellStyle name="Normal 3 2 3 6 5 3" xfId="23509"/>
    <cellStyle name="Normal 3 2 3 6 5 3 2" xfId="23510"/>
    <cellStyle name="Normal 3 2 3 6 5 4" xfId="23511"/>
    <cellStyle name="Normal 3 2 3 6 5 5" xfId="23512"/>
    <cellStyle name="Normal 3 2 3 6 5 6" xfId="23513"/>
    <cellStyle name="Normal 3 2 3 6 6" xfId="23514"/>
    <cellStyle name="Normal 3 2 3 6 6 2" xfId="23515"/>
    <cellStyle name="Normal 3 2 3 6 6 2 2" xfId="23516"/>
    <cellStyle name="Normal 3 2 3 6 6 3" xfId="23517"/>
    <cellStyle name="Normal 3 2 3 6 7" xfId="23518"/>
    <cellStyle name="Normal 3 2 3 6 7 2" xfId="23519"/>
    <cellStyle name="Normal 3 2 3 6 7 3" xfId="23520"/>
    <cellStyle name="Normal 3 2 3 6 8" xfId="23521"/>
    <cellStyle name="Normal 3 2 3 6 8 2" xfId="23522"/>
    <cellStyle name="Normal 3 2 3 6 9" xfId="23523"/>
    <cellStyle name="Normal 3 2 3 7" xfId="23524"/>
    <cellStyle name="Normal 3 2 3 7 10" xfId="23525"/>
    <cellStyle name="Normal 3 2 3 7 11" xfId="23526"/>
    <cellStyle name="Normal 3 2 3 7 2" xfId="23527"/>
    <cellStyle name="Normal 3 2 3 7 2 2" xfId="23528"/>
    <cellStyle name="Normal 3 2 3 7 2 2 2" xfId="23529"/>
    <cellStyle name="Normal 3 2 3 7 2 2 2 2" xfId="23530"/>
    <cellStyle name="Normal 3 2 3 7 2 2 3" xfId="23531"/>
    <cellStyle name="Normal 3 2 3 7 2 2 4" xfId="23532"/>
    <cellStyle name="Normal 3 2 3 7 2 3" xfId="23533"/>
    <cellStyle name="Normal 3 2 3 7 2 3 2" xfId="23534"/>
    <cellStyle name="Normal 3 2 3 7 2 3 2 2" xfId="23535"/>
    <cellStyle name="Normal 3 2 3 7 2 3 3" xfId="23536"/>
    <cellStyle name="Normal 3 2 3 7 2 4" xfId="23537"/>
    <cellStyle name="Normal 3 2 3 7 2 4 2" xfId="23538"/>
    <cellStyle name="Normal 3 2 3 7 2 4 2 2" xfId="23539"/>
    <cellStyle name="Normal 3 2 3 7 2 4 3" xfId="23540"/>
    <cellStyle name="Normal 3 2 3 7 2 5" xfId="23541"/>
    <cellStyle name="Normal 3 2 3 7 2 5 2" xfId="23542"/>
    <cellStyle name="Normal 3 2 3 7 2 6" xfId="23543"/>
    <cellStyle name="Normal 3 2 3 7 2 7" xfId="23544"/>
    <cellStyle name="Normal 3 2 3 7 3" xfId="23545"/>
    <cellStyle name="Normal 3 2 3 7 3 2" xfId="23546"/>
    <cellStyle name="Normal 3 2 3 7 3 2 2" xfId="23547"/>
    <cellStyle name="Normal 3 2 3 7 3 2 2 2" xfId="23548"/>
    <cellStyle name="Normal 3 2 3 7 3 2 3" xfId="23549"/>
    <cellStyle name="Normal 3 2 3 7 3 3" xfId="23550"/>
    <cellStyle name="Normal 3 2 3 7 3 3 2" xfId="23551"/>
    <cellStyle name="Normal 3 2 3 7 3 3 2 2" xfId="23552"/>
    <cellStyle name="Normal 3 2 3 7 3 3 3" xfId="23553"/>
    <cellStyle name="Normal 3 2 3 7 3 4" xfId="23554"/>
    <cellStyle name="Normal 3 2 3 7 3 4 2" xfId="23555"/>
    <cellStyle name="Normal 3 2 3 7 3 4 3" xfId="23556"/>
    <cellStyle name="Normal 3 2 3 7 3 5" xfId="23557"/>
    <cellStyle name="Normal 3 2 3 7 3 6" xfId="23558"/>
    <cellStyle name="Normal 3 2 3 7 3 7" xfId="23559"/>
    <cellStyle name="Normal 3 2 3 7 4" xfId="23560"/>
    <cellStyle name="Normal 3 2 3 7 4 2" xfId="23561"/>
    <cellStyle name="Normal 3 2 3 7 4 2 2" xfId="23562"/>
    <cellStyle name="Normal 3 2 3 7 4 2 3" xfId="23563"/>
    <cellStyle name="Normal 3 2 3 7 4 3" xfId="23564"/>
    <cellStyle name="Normal 3 2 3 7 4 3 2" xfId="23565"/>
    <cellStyle name="Normal 3 2 3 7 4 3 3" xfId="23566"/>
    <cellStyle name="Normal 3 2 3 7 4 4" xfId="23567"/>
    <cellStyle name="Normal 3 2 3 7 4 4 2" xfId="23568"/>
    <cellStyle name="Normal 3 2 3 7 4 5" xfId="23569"/>
    <cellStyle name="Normal 3 2 3 7 4 6" xfId="23570"/>
    <cellStyle name="Normal 3 2 3 7 4 7" xfId="23571"/>
    <cellStyle name="Normal 3 2 3 7 5" xfId="23572"/>
    <cellStyle name="Normal 3 2 3 7 5 2" xfId="23573"/>
    <cellStyle name="Normal 3 2 3 7 5 2 2" xfId="23574"/>
    <cellStyle name="Normal 3 2 3 7 5 2 3" xfId="23575"/>
    <cellStyle name="Normal 3 2 3 7 5 3" xfId="23576"/>
    <cellStyle name="Normal 3 2 3 7 5 3 2" xfId="23577"/>
    <cellStyle name="Normal 3 2 3 7 5 4" xfId="23578"/>
    <cellStyle name="Normal 3 2 3 7 5 5" xfId="23579"/>
    <cellStyle name="Normal 3 2 3 7 5 6" xfId="23580"/>
    <cellStyle name="Normal 3 2 3 7 6" xfId="23581"/>
    <cellStyle name="Normal 3 2 3 7 6 2" xfId="23582"/>
    <cellStyle name="Normal 3 2 3 7 6 2 2" xfId="23583"/>
    <cellStyle name="Normal 3 2 3 7 6 3" xfId="23584"/>
    <cellStyle name="Normal 3 2 3 7 7" xfId="23585"/>
    <cellStyle name="Normal 3 2 3 7 7 2" xfId="23586"/>
    <cellStyle name="Normal 3 2 3 7 7 3" xfId="23587"/>
    <cellStyle name="Normal 3 2 3 7 8" xfId="23588"/>
    <cellStyle name="Normal 3 2 3 7 8 2" xfId="23589"/>
    <cellStyle name="Normal 3 2 3 7 9" xfId="23590"/>
    <cellStyle name="Normal 3 2 3 8" xfId="23591"/>
    <cellStyle name="Normal 3 2 3 8 2" xfId="23592"/>
    <cellStyle name="Normal 3 2 3 8 2 2" xfId="23593"/>
    <cellStyle name="Normal 3 2 3 8 2 2 2" xfId="23594"/>
    <cellStyle name="Normal 3 2 3 8 2 2 3" xfId="23595"/>
    <cellStyle name="Normal 3 2 3 8 2 3" xfId="23596"/>
    <cellStyle name="Normal 3 2 3 8 2 3 2" xfId="23597"/>
    <cellStyle name="Normal 3 2 3 8 2 4" xfId="23598"/>
    <cellStyle name="Normal 3 2 3 8 2 5" xfId="23599"/>
    <cellStyle name="Normal 3 2 3 8 3" xfId="23600"/>
    <cellStyle name="Normal 3 2 3 8 3 2" xfId="23601"/>
    <cellStyle name="Normal 3 2 3 8 3 2 2" xfId="23602"/>
    <cellStyle name="Normal 3 2 3 8 3 3" xfId="23603"/>
    <cellStyle name="Normal 3 2 3 8 3 4" xfId="23604"/>
    <cellStyle name="Normal 3 2 3 8 4" xfId="23605"/>
    <cellStyle name="Normal 3 2 3 8 4 2" xfId="23606"/>
    <cellStyle name="Normal 3 2 3 8 4 2 2" xfId="23607"/>
    <cellStyle name="Normal 3 2 3 8 4 3" xfId="23608"/>
    <cellStyle name="Normal 3 2 3 8 5" xfId="23609"/>
    <cellStyle name="Normal 3 2 3 8 5 2" xfId="23610"/>
    <cellStyle name="Normal 3 2 3 8 5 3" xfId="23611"/>
    <cellStyle name="Normal 3 2 3 8 6" xfId="23612"/>
    <cellStyle name="Normal 3 2 3 8 6 2" xfId="23613"/>
    <cellStyle name="Normal 3 2 3 8 7" xfId="23614"/>
    <cellStyle name="Normal 3 2 3 9" xfId="23615"/>
    <cellStyle name="Normal 3 2 3 9 2" xfId="23616"/>
    <cellStyle name="Normal 3 2 3 9 2 2" xfId="23617"/>
    <cellStyle name="Normal 3 2 3 9 2 2 2" xfId="23618"/>
    <cellStyle name="Normal 3 2 3 9 2 3" xfId="23619"/>
    <cellStyle name="Normal 3 2 3 9 3" xfId="23620"/>
    <cellStyle name="Normal 3 2 3 9 3 2" xfId="23621"/>
    <cellStyle name="Normal 3 2 3 9 3 2 2" xfId="23622"/>
    <cellStyle name="Normal 3 2 3 9 3 3" xfId="23623"/>
    <cellStyle name="Normal 3 2 3 9 4" xfId="23624"/>
    <cellStyle name="Normal 3 2 3 9 4 2" xfId="23625"/>
    <cellStyle name="Normal 3 2 3 9 4 3" xfId="23626"/>
    <cellStyle name="Normal 3 2 3 9 5" xfId="23627"/>
    <cellStyle name="Normal 3 2 3 9 6" xfId="23628"/>
    <cellStyle name="Normal 3 2 3 9 7" xfId="23629"/>
    <cellStyle name="Normal 3 2 4" xfId="353"/>
    <cellStyle name="Normal 3 2 4 10" xfId="23630"/>
    <cellStyle name="Normal 3 2 4 10 2" xfId="23631"/>
    <cellStyle name="Normal 3 2 4 10 2 2" xfId="23632"/>
    <cellStyle name="Normal 3 2 4 10 3" xfId="23633"/>
    <cellStyle name="Normal 3 2 4 10 4" xfId="23634"/>
    <cellStyle name="Normal 3 2 4 11" xfId="23635"/>
    <cellStyle name="Normal 3 2 4 11 2" xfId="23636"/>
    <cellStyle name="Normal 3 2 4 11 2 2" xfId="23637"/>
    <cellStyle name="Normal 3 2 4 11 3" xfId="23638"/>
    <cellStyle name="Normal 3 2 4 12" xfId="23639"/>
    <cellStyle name="Normal 3 2 4 12 2" xfId="23640"/>
    <cellStyle name="Normal 3 2 4 12 3" xfId="23641"/>
    <cellStyle name="Normal 3 2 4 13" xfId="23642"/>
    <cellStyle name="Normal 3 2 4 13 2" xfId="23643"/>
    <cellStyle name="Normal 3 2 4 14" xfId="23644"/>
    <cellStyle name="Normal 3 2 4 2" xfId="23645"/>
    <cellStyle name="Normal 3 2 4 2 10" xfId="23646"/>
    <cellStyle name="Normal 3 2 4 2 10 2" xfId="23647"/>
    <cellStyle name="Normal 3 2 4 2 10 3" xfId="23648"/>
    <cellStyle name="Normal 3 2 4 2 11" xfId="23649"/>
    <cellStyle name="Normal 3 2 4 2 11 2" xfId="23650"/>
    <cellStyle name="Normal 3 2 4 2 12" xfId="23651"/>
    <cellStyle name="Normal 3 2 4 2 2" xfId="23652"/>
    <cellStyle name="Normal 3 2 4 2 2 2" xfId="23653"/>
    <cellStyle name="Normal 3 2 4 2 2 2 2" xfId="23654"/>
    <cellStyle name="Normal 3 2 4 2 2 2 2 2" xfId="23655"/>
    <cellStyle name="Normal 3 2 4 2 2 2 2 2 2" xfId="23656"/>
    <cellStyle name="Normal 3 2 4 2 2 2 2 2 3" xfId="23657"/>
    <cellStyle name="Normal 3 2 4 2 2 2 2 3" xfId="23658"/>
    <cellStyle name="Normal 3 2 4 2 2 2 2 3 2" xfId="23659"/>
    <cellStyle name="Normal 3 2 4 2 2 2 2 4" xfId="23660"/>
    <cellStyle name="Normal 3 2 4 2 2 2 2 4 2" xfId="23661"/>
    <cellStyle name="Normal 3 2 4 2 2 2 2 5" xfId="23662"/>
    <cellStyle name="Normal 3 2 4 2 2 2 2 6" xfId="23663"/>
    <cellStyle name="Normal 3 2 4 2 2 2 3" xfId="23664"/>
    <cellStyle name="Normal 3 2 4 2 2 2 3 2" xfId="23665"/>
    <cellStyle name="Normal 3 2 4 2 2 2 3 2 2" xfId="23666"/>
    <cellStyle name="Normal 3 2 4 2 2 2 3 3" xfId="23667"/>
    <cellStyle name="Normal 3 2 4 2 2 2 3 3 2" xfId="23668"/>
    <cellStyle name="Normal 3 2 4 2 2 2 3 4" xfId="23669"/>
    <cellStyle name="Normal 3 2 4 2 2 2 4" xfId="23670"/>
    <cellStyle name="Normal 3 2 4 2 2 2 4 2" xfId="23671"/>
    <cellStyle name="Normal 3 2 4 2 2 2 4 3" xfId="23672"/>
    <cellStyle name="Normal 3 2 4 2 2 2 5" xfId="23673"/>
    <cellStyle name="Normal 3 2 4 2 2 2 5 2" xfId="23674"/>
    <cellStyle name="Normal 3 2 4 2 2 2 6" xfId="23675"/>
    <cellStyle name="Normal 3 2 4 2 2 2 6 2" xfId="23676"/>
    <cellStyle name="Normal 3 2 4 2 2 2 7" xfId="23677"/>
    <cellStyle name="Normal 3 2 4 2 2 2 8" xfId="23678"/>
    <cellStyle name="Normal 3 2 4 2 2 3" xfId="23679"/>
    <cellStyle name="Normal 3 2 4 2 2 3 2" xfId="23680"/>
    <cellStyle name="Normal 3 2 4 2 2 3 2 2" xfId="23681"/>
    <cellStyle name="Normal 3 2 4 2 2 3 2 3" xfId="23682"/>
    <cellStyle name="Normal 3 2 4 2 2 3 2 4" xfId="23683"/>
    <cellStyle name="Normal 3 2 4 2 2 3 3" xfId="23684"/>
    <cellStyle name="Normal 3 2 4 2 2 3 3 2" xfId="23685"/>
    <cellStyle name="Normal 3 2 4 2 2 3 4" xfId="23686"/>
    <cellStyle name="Normal 3 2 4 2 2 3 4 2" xfId="23687"/>
    <cellStyle name="Normal 3 2 4 2 2 3 5" xfId="23688"/>
    <cellStyle name="Normal 3 2 4 2 2 3 6" xfId="23689"/>
    <cellStyle name="Normal 3 2 4 2 2 4" xfId="23690"/>
    <cellStyle name="Normal 3 2 4 2 2 4 2" xfId="23691"/>
    <cellStyle name="Normal 3 2 4 2 2 4 2 2" xfId="23692"/>
    <cellStyle name="Normal 3 2 4 2 2 4 2 3" xfId="23693"/>
    <cellStyle name="Normal 3 2 4 2 2 4 3" xfId="23694"/>
    <cellStyle name="Normal 3 2 4 2 2 4 3 2" xfId="23695"/>
    <cellStyle name="Normal 3 2 4 2 2 4 4" xfId="23696"/>
    <cellStyle name="Normal 3 2 4 2 2 4 5" xfId="23697"/>
    <cellStyle name="Normal 3 2 4 2 2 5" xfId="23698"/>
    <cellStyle name="Normal 3 2 4 2 2 5 2" xfId="23699"/>
    <cellStyle name="Normal 3 2 4 2 2 5 3" xfId="23700"/>
    <cellStyle name="Normal 3 2 4 2 2 5 4" xfId="23701"/>
    <cellStyle name="Normal 3 2 4 2 2 6" xfId="23702"/>
    <cellStyle name="Normal 3 2 4 2 2 6 2" xfId="23703"/>
    <cellStyle name="Normal 3 2 4 2 2 6 3" xfId="23704"/>
    <cellStyle name="Normal 3 2 4 2 2 7" xfId="23705"/>
    <cellStyle name="Normal 3 2 4 2 2 7 2" xfId="23706"/>
    <cellStyle name="Normal 3 2 4 2 2 8" xfId="23707"/>
    <cellStyle name="Normal 3 2 4 2 2 9" xfId="23708"/>
    <cellStyle name="Normal 3 2 4 2 3" xfId="23709"/>
    <cellStyle name="Normal 3 2 4 2 3 2" xfId="23710"/>
    <cellStyle name="Normal 3 2 4 2 3 2 2" xfId="23711"/>
    <cellStyle name="Normal 3 2 4 2 3 2 2 2" xfId="23712"/>
    <cellStyle name="Normal 3 2 4 2 3 2 2 3" xfId="23713"/>
    <cellStyle name="Normal 3 2 4 2 3 2 2 4" xfId="23714"/>
    <cellStyle name="Normal 3 2 4 2 3 2 3" xfId="23715"/>
    <cellStyle name="Normal 3 2 4 2 3 2 3 2" xfId="23716"/>
    <cellStyle name="Normal 3 2 4 2 3 2 4" xfId="23717"/>
    <cellStyle name="Normal 3 2 4 2 3 2 4 2" xfId="23718"/>
    <cellStyle name="Normal 3 2 4 2 3 2 5" xfId="23719"/>
    <cellStyle name="Normal 3 2 4 2 3 2 6" xfId="23720"/>
    <cellStyle name="Normal 3 2 4 2 3 3" xfId="23721"/>
    <cellStyle name="Normal 3 2 4 2 3 3 2" xfId="23722"/>
    <cellStyle name="Normal 3 2 4 2 3 3 2 2" xfId="23723"/>
    <cellStyle name="Normal 3 2 4 2 3 3 2 3" xfId="23724"/>
    <cellStyle name="Normal 3 2 4 2 3 3 3" xfId="23725"/>
    <cellStyle name="Normal 3 2 4 2 3 3 3 2" xfId="23726"/>
    <cellStyle name="Normal 3 2 4 2 3 3 4" xfId="23727"/>
    <cellStyle name="Normal 3 2 4 2 3 3 5" xfId="23728"/>
    <cellStyle name="Normal 3 2 4 2 3 4" xfId="23729"/>
    <cellStyle name="Normal 3 2 4 2 3 4 2" xfId="23730"/>
    <cellStyle name="Normal 3 2 4 2 3 4 2 2" xfId="23731"/>
    <cellStyle name="Normal 3 2 4 2 3 4 3" xfId="23732"/>
    <cellStyle name="Normal 3 2 4 2 3 4 4" xfId="23733"/>
    <cellStyle name="Normal 3 2 4 2 3 5" xfId="23734"/>
    <cellStyle name="Normal 3 2 4 2 3 5 2" xfId="23735"/>
    <cellStyle name="Normal 3 2 4 2 3 5 3" xfId="23736"/>
    <cellStyle name="Normal 3 2 4 2 3 6" xfId="23737"/>
    <cellStyle name="Normal 3 2 4 2 3 6 2" xfId="23738"/>
    <cellStyle name="Normal 3 2 4 2 3 6 3" xfId="23739"/>
    <cellStyle name="Normal 3 2 4 2 3 7" xfId="23740"/>
    <cellStyle name="Normal 3 2 4 2 3 8" xfId="23741"/>
    <cellStyle name="Normal 3 2 4 2 4" xfId="23742"/>
    <cellStyle name="Normal 3 2 4 2 4 2" xfId="23743"/>
    <cellStyle name="Normal 3 2 4 2 4 2 2" xfId="23744"/>
    <cellStyle name="Normal 3 2 4 2 4 2 2 2" xfId="23745"/>
    <cellStyle name="Normal 3 2 4 2 4 2 2 3" xfId="23746"/>
    <cellStyle name="Normal 3 2 4 2 4 2 2 4" xfId="23747"/>
    <cellStyle name="Normal 3 2 4 2 4 2 3" xfId="23748"/>
    <cellStyle name="Normal 3 2 4 2 4 2 3 2" xfId="23749"/>
    <cellStyle name="Normal 3 2 4 2 4 2 4" xfId="23750"/>
    <cellStyle name="Normal 3 2 4 2 4 2 4 2" xfId="23751"/>
    <cellStyle name="Normal 3 2 4 2 4 2 5" xfId="23752"/>
    <cellStyle name="Normal 3 2 4 2 4 2 6" xfId="23753"/>
    <cellStyle name="Normal 3 2 4 2 4 3" xfId="23754"/>
    <cellStyle name="Normal 3 2 4 2 4 3 2" xfId="23755"/>
    <cellStyle name="Normal 3 2 4 2 4 3 2 2" xfId="23756"/>
    <cellStyle name="Normal 3 2 4 2 4 3 2 3" xfId="23757"/>
    <cellStyle name="Normal 3 2 4 2 4 3 3" xfId="23758"/>
    <cellStyle name="Normal 3 2 4 2 4 3 3 2" xfId="23759"/>
    <cellStyle name="Normal 3 2 4 2 4 3 4" xfId="23760"/>
    <cellStyle name="Normal 3 2 4 2 4 3 5" xfId="23761"/>
    <cellStyle name="Normal 3 2 4 2 4 4" xfId="23762"/>
    <cellStyle name="Normal 3 2 4 2 4 4 2" xfId="23763"/>
    <cellStyle name="Normal 3 2 4 2 4 4 2 2" xfId="23764"/>
    <cellStyle name="Normal 3 2 4 2 4 4 3" xfId="23765"/>
    <cellStyle name="Normal 3 2 4 2 4 4 4" xfId="23766"/>
    <cellStyle name="Normal 3 2 4 2 4 5" xfId="23767"/>
    <cellStyle name="Normal 3 2 4 2 4 5 2" xfId="23768"/>
    <cellStyle name="Normal 3 2 4 2 4 5 3" xfId="23769"/>
    <cellStyle name="Normal 3 2 4 2 4 6" xfId="23770"/>
    <cellStyle name="Normal 3 2 4 2 4 6 2" xfId="23771"/>
    <cellStyle name="Normal 3 2 4 2 4 6 3" xfId="23772"/>
    <cellStyle name="Normal 3 2 4 2 4 7" xfId="23773"/>
    <cellStyle name="Normal 3 2 4 2 4 8" xfId="23774"/>
    <cellStyle name="Normal 3 2 4 2 5" xfId="23775"/>
    <cellStyle name="Normal 3 2 4 2 5 2" xfId="23776"/>
    <cellStyle name="Normal 3 2 4 2 5 2 2" xfId="23777"/>
    <cellStyle name="Normal 3 2 4 2 5 2 2 2" xfId="23778"/>
    <cellStyle name="Normal 3 2 4 2 5 2 2 3" xfId="23779"/>
    <cellStyle name="Normal 3 2 4 2 5 2 3" xfId="23780"/>
    <cellStyle name="Normal 3 2 4 2 5 2 3 2" xfId="23781"/>
    <cellStyle name="Normal 3 2 4 2 5 2 4" xfId="23782"/>
    <cellStyle name="Normal 3 2 4 2 5 2 5" xfId="23783"/>
    <cellStyle name="Normal 3 2 4 2 5 3" xfId="23784"/>
    <cellStyle name="Normal 3 2 4 2 5 3 2" xfId="23785"/>
    <cellStyle name="Normal 3 2 4 2 5 3 2 2" xfId="23786"/>
    <cellStyle name="Normal 3 2 4 2 5 3 3" xfId="23787"/>
    <cellStyle name="Normal 3 2 4 2 5 3 4" xfId="23788"/>
    <cellStyle name="Normal 3 2 4 2 5 4" xfId="23789"/>
    <cellStyle name="Normal 3 2 4 2 5 4 2" xfId="23790"/>
    <cellStyle name="Normal 3 2 4 2 5 4 2 2" xfId="23791"/>
    <cellStyle name="Normal 3 2 4 2 5 4 3" xfId="23792"/>
    <cellStyle name="Normal 3 2 4 2 5 5" xfId="23793"/>
    <cellStyle name="Normal 3 2 4 2 5 5 2" xfId="23794"/>
    <cellStyle name="Normal 3 2 4 2 5 5 3" xfId="23795"/>
    <cellStyle name="Normal 3 2 4 2 5 6" xfId="23796"/>
    <cellStyle name="Normal 3 2 4 2 5 6 2" xfId="23797"/>
    <cellStyle name="Normal 3 2 4 2 5 7" xfId="23798"/>
    <cellStyle name="Normal 3 2 4 2 6" xfId="23799"/>
    <cellStyle name="Normal 3 2 4 2 6 2" xfId="23800"/>
    <cellStyle name="Normal 3 2 4 2 6 2 2" xfId="23801"/>
    <cellStyle name="Normal 3 2 4 2 6 2 2 2" xfId="23802"/>
    <cellStyle name="Normal 3 2 4 2 6 2 3" xfId="23803"/>
    <cellStyle name="Normal 3 2 4 2 6 3" xfId="23804"/>
    <cellStyle name="Normal 3 2 4 2 6 3 2" xfId="23805"/>
    <cellStyle name="Normal 3 2 4 2 6 3 2 2" xfId="23806"/>
    <cellStyle name="Normal 3 2 4 2 6 3 3" xfId="23807"/>
    <cellStyle name="Normal 3 2 4 2 6 4" xfId="23808"/>
    <cellStyle name="Normal 3 2 4 2 6 4 2" xfId="23809"/>
    <cellStyle name="Normal 3 2 4 2 6 5" xfId="23810"/>
    <cellStyle name="Normal 3 2 4 2 6 6" xfId="23811"/>
    <cellStyle name="Normal 3 2 4 2 7" xfId="23812"/>
    <cellStyle name="Normal 3 2 4 2 7 2" xfId="23813"/>
    <cellStyle name="Normal 3 2 4 2 7 2 2" xfId="23814"/>
    <cellStyle name="Normal 3 2 4 2 7 2 3" xfId="23815"/>
    <cellStyle name="Normal 3 2 4 2 7 3" xfId="23816"/>
    <cellStyle name="Normal 3 2 4 2 7 3 2" xfId="23817"/>
    <cellStyle name="Normal 3 2 4 2 7 4" xfId="23818"/>
    <cellStyle name="Normal 3 2 4 2 7 5" xfId="23819"/>
    <cellStyle name="Normal 3 2 4 2 8" xfId="23820"/>
    <cellStyle name="Normal 3 2 4 2 8 2" xfId="23821"/>
    <cellStyle name="Normal 3 2 4 2 8 2 2" xfId="23822"/>
    <cellStyle name="Normal 3 2 4 2 8 3" xfId="23823"/>
    <cellStyle name="Normal 3 2 4 2 8 4" xfId="23824"/>
    <cellStyle name="Normal 3 2 4 2 9" xfId="23825"/>
    <cellStyle name="Normal 3 2 4 2 9 2" xfId="23826"/>
    <cellStyle name="Normal 3 2 4 2 9 2 2" xfId="23827"/>
    <cellStyle name="Normal 3 2 4 2 9 3" xfId="23828"/>
    <cellStyle name="Normal 3 2 4 3" xfId="23829"/>
    <cellStyle name="Normal 3 2 4 3 10" xfId="23830"/>
    <cellStyle name="Normal 3 2 4 3 10 2" xfId="23831"/>
    <cellStyle name="Normal 3 2 4 3 11" xfId="23832"/>
    <cellStyle name="Normal 3 2 4 3 2" xfId="23833"/>
    <cellStyle name="Normal 3 2 4 3 2 2" xfId="23834"/>
    <cellStyle name="Normal 3 2 4 3 2 2 2" xfId="23835"/>
    <cellStyle name="Normal 3 2 4 3 2 2 2 2" xfId="23836"/>
    <cellStyle name="Normal 3 2 4 3 2 2 2 3" xfId="23837"/>
    <cellStyle name="Normal 3 2 4 3 2 2 2 4" xfId="23838"/>
    <cellStyle name="Normal 3 2 4 3 2 2 3" xfId="23839"/>
    <cellStyle name="Normal 3 2 4 3 2 2 3 2" xfId="23840"/>
    <cellStyle name="Normal 3 2 4 3 2 2 4" xfId="23841"/>
    <cellStyle name="Normal 3 2 4 3 2 2 4 2" xfId="23842"/>
    <cellStyle name="Normal 3 2 4 3 2 2 5" xfId="23843"/>
    <cellStyle name="Normal 3 2 4 3 2 2 6" xfId="23844"/>
    <cellStyle name="Normal 3 2 4 3 2 3" xfId="23845"/>
    <cellStyle name="Normal 3 2 4 3 2 3 2" xfId="23846"/>
    <cellStyle name="Normal 3 2 4 3 2 3 2 2" xfId="23847"/>
    <cellStyle name="Normal 3 2 4 3 2 3 2 3" xfId="23848"/>
    <cellStyle name="Normal 3 2 4 3 2 3 3" xfId="23849"/>
    <cellStyle name="Normal 3 2 4 3 2 3 3 2" xfId="23850"/>
    <cellStyle name="Normal 3 2 4 3 2 3 4" xfId="23851"/>
    <cellStyle name="Normal 3 2 4 3 2 3 5" xfId="23852"/>
    <cellStyle name="Normal 3 2 4 3 2 4" xfId="23853"/>
    <cellStyle name="Normal 3 2 4 3 2 4 2" xfId="23854"/>
    <cellStyle name="Normal 3 2 4 3 2 4 2 2" xfId="23855"/>
    <cellStyle name="Normal 3 2 4 3 2 4 3" xfId="23856"/>
    <cellStyle name="Normal 3 2 4 3 2 4 4" xfId="23857"/>
    <cellStyle name="Normal 3 2 4 3 2 5" xfId="23858"/>
    <cellStyle name="Normal 3 2 4 3 2 5 2" xfId="23859"/>
    <cellStyle name="Normal 3 2 4 3 2 5 3" xfId="23860"/>
    <cellStyle name="Normal 3 2 4 3 2 6" xfId="23861"/>
    <cellStyle name="Normal 3 2 4 3 2 6 2" xfId="23862"/>
    <cellStyle name="Normal 3 2 4 3 2 6 3" xfId="23863"/>
    <cellStyle name="Normal 3 2 4 3 2 7" xfId="23864"/>
    <cellStyle name="Normal 3 2 4 3 2 8" xfId="23865"/>
    <cellStyle name="Normal 3 2 4 3 3" xfId="23866"/>
    <cellStyle name="Normal 3 2 4 3 3 2" xfId="23867"/>
    <cellStyle name="Normal 3 2 4 3 3 2 2" xfId="23868"/>
    <cellStyle name="Normal 3 2 4 3 3 2 2 2" xfId="23869"/>
    <cellStyle name="Normal 3 2 4 3 3 2 2 3" xfId="23870"/>
    <cellStyle name="Normal 3 2 4 3 3 2 2 4" xfId="23871"/>
    <cellStyle name="Normal 3 2 4 3 3 2 3" xfId="23872"/>
    <cellStyle name="Normal 3 2 4 3 3 2 3 2" xfId="23873"/>
    <cellStyle name="Normal 3 2 4 3 3 2 4" xfId="23874"/>
    <cellStyle name="Normal 3 2 4 3 3 2 4 2" xfId="23875"/>
    <cellStyle name="Normal 3 2 4 3 3 2 5" xfId="23876"/>
    <cellStyle name="Normal 3 2 4 3 3 2 6" xfId="23877"/>
    <cellStyle name="Normal 3 2 4 3 3 3" xfId="23878"/>
    <cellStyle name="Normal 3 2 4 3 3 3 2" xfId="23879"/>
    <cellStyle name="Normal 3 2 4 3 3 3 2 2" xfId="23880"/>
    <cellStyle name="Normal 3 2 4 3 3 3 2 3" xfId="23881"/>
    <cellStyle name="Normal 3 2 4 3 3 3 3" xfId="23882"/>
    <cellStyle name="Normal 3 2 4 3 3 3 3 2" xfId="23883"/>
    <cellStyle name="Normal 3 2 4 3 3 3 4" xfId="23884"/>
    <cellStyle name="Normal 3 2 4 3 3 3 5" xfId="23885"/>
    <cellStyle name="Normal 3 2 4 3 3 4" xfId="23886"/>
    <cellStyle name="Normal 3 2 4 3 3 4 2" xfId="23887"/>
    <cellStyle name="Normal 3 2 4 3 3 4 2 2" xfId="23888"/>
    <cellStyle name="Normal 3 2 4 3 3 4 3" xfId="23889"/>
    <cellStyle name="Normal 3 2 4 3 3 4 4" xfId="23890"/>
    <cellStyle name="Normal 3 2 4 3 3 5" xfId="23891"/>
    <cellStyle name="Normal 3 2 4 3 3 5 2" xfId="23892"/>
    <cellStyle name="Normal 3 2 4 3 3 5 3" xfId="23893"/>
    <cellStyle name="Normal 3 2 4 3 3 6" xfId="23894"/>
    <cellStyle name="Normal 3 2 4 3 3 6 2" xfId="23895"/>
    <cellStyle name="Normal 3 2 4 3 3 6 3" xfId="23896"/>
    <cellStyle name="Normal 3 2 4 3 3 7" xfId="23897"/>
    <cellStyle name="Normal 3 2 4 3 3 8" xfId="23898"/>
    <cellStyle name="Normal 3 2 4 3 4" xfId="23899"/>
    <cellStyle name="Normal 3 2 4 3 4 2" xfId="23900"/>
    <cellStyle name="Normal 3 2 4 3 4 2 2" xfId="23901"/>
    <cellStyle name="Normal 3 2 4 3 4 2 2 2" xfId="23902"/>
    <cellStyle name="Normal 3 2 4 3 4 2 2 3" xfId="23903"/>
    <cellStyle name="Normal 3 2 4 3 4 2 3" xfId="23904"/>
    <cellStyle name="Normal 3 2 4 3 4 2 3 2" xfId="23905"/>
    <cellStyle name="Normal 3 2 4 3 4 2 4" xfId="23906"/>
    <cellStyle name="Normal 3 2 4 3 4 2 5" xfId="23907"/>
    <cellStyle name="Normal 3 2 4 3 4 3" xfId="23908"/>
    <cellStyle name="Normal 3 2 4 3 4 3 2" xfId="23909"/>
    <cellStyle name="Normal 3 2 4 3 4 3 2 2" xfId="23910"/>
    <cellStyle name="Normal 3 2 4 3 4 3 3" xfId="23911"/>
    <cellStyle name="Normal 3 2 4 3 4 3 4" xfId="23912"/>
    <cellStyle name="Normal 3 2 4 3 4 4" xfId="23913"/>
    <cellStyle name="Normal 3 2 4 3 4 4 2" xfId="23914"/>
    <cellStyle name="Normal 3 2 4 3 4 4 2 2" xfId="23915"/>
    <cellStyle name="Normal 3 2 4 3 4 4 3" xfId="23916"/>
    <cellStyle name="Normal 3 2 4 3 4 5" xfId="23917"/>
    <cellStyle name="Normal 3 2 4 3 4 5 2" xfId="23918"/>
    <cellStyle name="Normal 3 2 4 3 4 5 3" xfId="23919"/>
    <cellStyle name="Normal 3 2 4 3 4 6" xfId="23920"/>
    <cellStyle name="Normal 3 2 4 3 4 6 2" xfId="23921"/>
    <cellStyle name="Normal 3 2 4 3 4 7" xfId="23922"/>
    <cellStyle name="Normal 3 2 4 3 5" xfId="23923"/>
    <cellStyle name="Normal 3 2 4 3 5 2" xfId="23924"/>
    <cellStyle name="Normal 3 2 4 3 5 2 2" xfId="23925"/>
    <cellStyle name="Normal 3 2 4 3 5 2 2 2" xfId="23926"/>
    <cellStyle name="Normal 3 2 4 3 5 2 3" xfId="23927"/>
    <cellStyle name="Normal 3 2 4 3 5 3" xfId="23928"/>
    <cellStyle name="Normal 3 2 4 3 5 3 2" xfId="23929"/>
    <cellStyle name="Normal 3 2 4 3 5 3 2 2" xfId="23930"/>
    <cellStyle name="Normal 3 2 4 3 5 3 3" xfId="23931"/>
    <cellStyle name="Normal 3 2 4 3 5 4" xfId="23932"/>
    <cellStyle name="Normal 3 2 4 3 5 4 2" xfId="23933"/>
    <cellStyle name="Normal 3 2 4 3 5 5" xfId="23934"/>
    <cellStyle name="Normal 3 2 4 3 5 6" xfId="23935"/>
    <cellStyle name="Normal 3 2 4 3 6" xfId="23936"/>
    <cellStyle name="Normal 3 2 4 3 6 2" xfId="23937"/>
    <cellStyle name="Normal 3 2 4 3 6 2 2" xfId="23938"/>
    <cellStyle name="Normal 3 2 4 3 6 2 3" xfId="23939"/>
    <cellStyle name="Normal 3 2 4 3 6 3" xfId="23940"/>
    <cellStyle name="Normal 3 2 4 3 6 3 2" xfId="23941"/>
    <cellStyle name="Normal 3 2 4 3 6 4" xfId="23942"/>
    <cellStyle name="Normal 3 2 4 3 6 5" xfId="23943"/>
    <cellStyle name="Normal 3 2 4 3 7" xfId="23944"/>
    <cellStyle name="Normal 3 2 4 3 7 2" xfId="23945"/>
    <cellStyle name="Normal 3 2 4 3 7 2 2" xfId="23946"/>
    <cellStyle name="Normal 3 2 4 3 7 3" xfId="23947"/>
    <cellStyle name="Normal 3 2 4 3 7 4" xfId="23948"/>
    <cellStyle name="Normal 3 2 4 3 8" xfId="23949"/>
    <cellStyle name="Normal 3 2 4 3 8 2" xfId="23950"/>
    <cellStyle name="Normal 3 2 4 3 8 2 2" xfId="23951"/>
    <cellStyle name="Normal 3 2 4 3 8 3" xfId="23952"/>
    <cellStyle name="Normal 3 2 4 3 9" xfId="23953"/>
    <cellStyle name="Normal 3 2 4 3 9 2" xfId="23954"/>
    <cellStyle name="Normal 3 2 4 3 9 3" xfId="23955"/>
    <cellStyle name="Normal 3 2 4 4" xfId="23956"/>
    <cellStyle name="Normal 3 2 4 4 10" xfId="23957"/>
    <cellStyle name="Normal 3 2 4 4 11" xfId="23958"/>
    <cellStyle name="Normal 3 2 4 4 2" xfId="23959"/>
    <cellStyle name="Normal 3 2 4 4 2 2" xfId="23960"/>
    <cellStyle name="Normal 3 2 4 4 2 2 2" xfId="23961"/>
    <cellStyle name="Normal 3 2 4 4 2 2 2 2" xfId="23962"/>
    <cellStyle name="Normal 3 2 4 4 2 2 2 3" xfId="23963"/>
    <cellStyle name="Normal 3 2 4 4 2 2 2 4" xfId="23964"/>
    <cellStyle name="Normal 3 2 4 4 2 2 3" xfId="23965"/>
    <cellStyle name="Normal 3 2 4 4 2 2 3 2" xfId="23966"/>
    <cellStyle name="Normal 3 2 4 4 2 2 4" xfId="23967"/>
    <cellStyle name="Normal 3 2 4 4 2 2 4 2" xfId="23968"/>
    <cellStyle name="Normal 3 2 4 4 2 2 5" xfId="23969"/>
    <cellStyle name="Normal 3 2 4 4 2 2 6" xfId="23970"/>
    <cellStyle name="Normal 3 2 4 4 2 3" xfId="23971"/>
    <cellStyle name="Normal 3 2 4 4 2 3 2" xfId="23972"/>
    <cellStyle name="Normal 3 2 4 4 2 3 2 2" xfId="23973"/>
    <cellStyle name="Normal 3 2 4 4 2 3 2 3" xfId="23974"/>
    <cellStyle name="Normal 3 2 4 4 2 3 3" xfId="23975"/>
    <cellStyle name="Normal 3 2 4 4 2 3 3 2" xfId="23976"/>
    <cellStyle name="Normal 3 2 4 4 2 3 4" xfId="23977"/>
    <cellStyle name="Normal 3 2 4 4 2 3 5" xfId="23978"/>
    <cellStyle name="Normal 3 2 4 4 2 4" xfId="23979"/>
    <cellStyle name="Normal 3 2 4 4 2 4 2" xfId="23980"/>
    <cellStyle name="Normal 3 2 4 4 2 4 2 2" xfId="23981"/>
    <cellStyle name="Normal 3 2 4 4 2 4 3" xfId="23982"/>
    <cellStyle name="Normal 3 2 4 4 2 4 4" xfId="23983"/>
    <cellStyle name="Normal 3 2 4 4 2 5" xfId="23984"/>
    <cellStyle name="Normal 3 2 4 4 2 5 2" xfId="23985"/>
    <cellStyle name="Normal 3 2 4 4 2 5 3" xfId="23986"/>
    <cellStyle name="Normal 3 2 4 4 2 6" xfId="23987"/>
    <cellStyle name="Normal 3 2 4 4 2 6 2" xfId="23988"/>
    <cellStyle name="Normal 3 2 4 4 2 6 3" xfId="23989"/>
    <cellStyle name="Normal 3 2 4 4 2 7" xfId="23990"/>
    <cellStyle name="Normal 3 2 4 4 2 8" xfId="23991"/>
    <cellStyle name="Normal 3 2 4 4 3" xfId="23992"/>
    <cellStyle name="Normal 3 2 4 4 3 2" xfId="23993"/>
    <cellStyle name="Normal 3 2 4 4 3 2 2" xfId="23994"/>
    <cellStyle name="Normal 3 2 4 4 3 2 2 2" xfId="23995"/>
    <cellStyle name="Normal 3 2 4 4 3 2 3" xfId="23996"/>
    <cellStyle name="Normal 3 2 4 4 3 2 4" xfId="23997"/>
    <cellStyle name="Normal 3 2 4 4 3 3" xfId="23998"/>
    <cellStyle name="Normal 3 2 4 4 3 3 2" xfId="23999"/>
    <cellStyle name="Normal 3 2 4 4 3 3 2 2" xfId="24000"/>
    <cellStyle name="Normal 3 2 4 4 3 3 3" xfId="24001"/>
    <cellStyle name="Normal 3 2 4 4 3 4" xfId="24002"/>
    <cellStyle name="Normal 3 2 4 4 3 4 2" xfId="24003"/>
    <cellStyle name="Normal 3 2 4 4 3 4 2 2" xfId="24004"/>
    <cellStyle name="Normal 3 2 4 4 3 4 3" xfId="24005"/>
    <cellStyle name="Normal 3 2 4 4 3 5" xfId="24006"/>
    <cellStyle name="Normal 3 2 4 4 3 5 2" xfId="24007"/>
    <cellStyle name="Normal 3 2 4 4 3 6" xfId="24008"/>
    <cellStyle name="Normal 3 2 4 4 3 7" xfId="24009"/>
    <cellStyle name="Normal 3 2 4 4 4" xfId="24010"/>
    <cellStyle name="Normal 3 2 4 4 4 2" xfId="24011"/>
    <cellStyle name="Normal 3 2 4 4 4 2 2" xfId="24012"/>
    <cellStyle name="Normal 3 2 4 4 4 2 2 2" xfId="24013"/>
    <cellStyle name="Normal 3 2 4 4 4 2 3" xfId="24014"/>
    <cellStyle name="Normal 3 2 4 4 4 3" xfId="24015"/>
    <cellStyle name="Normal 3 2 4 4 4 3 2" xfId="24016"/>
    <cellStyle name="Normal 3 2 4 4 4 3 2 2" xfId="24017"/>
    <cellStyle name="Normal 3 2 4 4 4 3 3" xfId="24018"/>
    <cellStyle name="Normal 3 2 4 4 4 4" xfId="24019"/>
    <cellStyle name="Normal 3 2 4 4 4 4 2" xfId="24020"/>
    <cellStyle name="Normal 3 2 4 4 4 4 3" xfId="24021"/>
    <cellStyle name="Normal 3 2 4 4 4 5" xfId="24022"/>
    <cellStyle name="Normal 3 2 4 4 4 6" xfId="24023"/>
    <cellStyle name="Normal 3 2 4 4 4 7" xfId="24024"/>
    <cellStyle name="Normal 3 2 4 4 5" xfId="24025"/>
    <cellStyle name="Normal 3 2 4 4 5 2" xfId="24026"/>
    <cellStyle name="Normal 3 2 4 4 5 2 2" xfId="24027"/>
    <cellStyle name="Normal 3 2 4 4 5 2 3" xfId="24028"/>
    <cellStyle name="Normal 3 2 4 4 5 3" xfId="24029"/>
    <cellStyle name="Normal 3 2 4 4 5 3 2" xfId="24030"/>
    <cellStyle name="Normal 3 2 4 4 5 3 3" xfId="24031"/>
    <cellStyle name="Normal 3 2 4 4 5 4" xfId="24032"/>
    <cellStyle name="Normal 3 2 4 4 5 5" xfId="24033"/>
    <cellStyle name="Normal 3 2 4 4 5 6" xfId="24034"/>
    <cellStyle name="Normal 3 2 4 4 6" xfId="24035"/>
    <cellStyle name="Normal 3 2 4 4 6 2" xfId="24036"/>
    <cellStyle name="Normal 3 2 4 4 6 2 2" xfId="24037"/>
    <cellStyle name="Normal 3 2 4 4 6 3" xfId="24038"/>
    <cellStyle name="Normal 3 2 4 4 7" xfId="24039"/>
    <cellStyle name="Normal 3 2 4 4 7 2" xfId="24040"/>
    <cellStyle name="Normal 3 2 4 4 7 2 2" xfId="24041"/>
    <cellStyle name="Normal 3 2 4 4 7 3" xfId="24042"/>
    <cellStyle name="Normal 3 2 4 4 8" xfId="24043"/>
    <cellStyle name="Normal 3 2 4 4 8 2" xfId="24044"/>
    <cellStyle name="Normal 3 2 4 4 8 3" xfId="24045"/>
    <cellStyle name="Normal 3 2 4 4 9" xfId="24046"/>
    <cellStyle name="Normal 3 2 4 5" xfId="24047"/>
    <cellStyle name="Normal 3 2 4 5 2" xfId="24048"/>
    <cellStyle name="Normal 3 2 4 5 2 2" xfId="24049"/>
    <cellStyle name="Normal 3 2 4 5 2 2 2" xfId="24050"/>
    <cellStyle name="Normal 3 2 4 5 2 2 3" xfId="24051"/>
    <cellStyle name="Normal 3 2 4 5 2 2 4" xfId="24052"/>
    <cellStyle name="Normal 3 2 4 5 2 3" xfId="24053"/>
    <cellStyle name="Normal 3 2 4 5 2 3 2" xfId="24054"/>
    <cellStyle name="Normal 3 2 4 5 2 4" xfId="24055"/>
    <cellStyle name="Normal 3 2 4 5 2 4 2" xfId="24056"/>
    <cellStyle name="Normal 3 2 4 5 2 5" xfId="24057"/>
    <cellStyle name="Normal 3 2 4 5 2 6" xfId="24058"/>
    <cellStyle name="Normal 3 2 4 5 3" xfId="24059"/>
    <cellStyle name="Normal 3 2 4 5 3 2" xfId="24060"/>
    <cellStyle name="Normal 3 2 4 5 3 2 2" xfId="24061"/>
    <cellStyle name="Normal 3 2 4 5 3 2 3" xfId="24062"/>
    <cellStyle name="Normal 3 2 4 5 3 3" xfId="24063"/>
    <cellStyle name="Normal 3 2 4 5 3 3 2" xfId="24064"/>
    <cellStyle name="Normal 3 2 4 5 3 4" xfId="24065"/>
    <cellStyle name="Normal 3 2 4 5 3 5" xfId="24066"/>
    <cellStyle name="Normal 3 2 4 5 4" xfId="24067"/>
    <cellStyle name="Normal 3 2 4 5 4 2" xfId="24068"/>
    <cellStyle name="Normal 3 2 4 5 4 2 2" xfId="24069"/>
    <cellStyle name="Normal 3 2 4 5 4 3" xfId="24070"/>
    <cellStyle name="Normal 3 2 4 5 4 4" xfId="24071"/>
    <cellStyle name="Normal 3 2 4 5 5" xfId="24072"/>
    <cellStyle name="Normal 3 2 4 5 5 2" xfId="24073"/>
    <cellStyle name="Normal 3 2 4 5 5 3" xfId="24074"/>
    <cellStyle name="Normal 3 2 4 5 6" xfId="24075"/>
    <cellStyle name="Normal 3 2 4 5 6 2" xfId="24076"/>
    <cellStyle name="Normal 3 2 4 5 6 3" xfId="24077"/>
    <cellStyle name="Normal 3 2 4 5 7" xfId="24078"/>
    <cellStyle name="Normal 3 2 4 5 8" xfId="24079"/>
    <cellStyle name="Normal 3 2 4 6" xfId="24080"/>
    <cellStyle name="Normal 3 2 4 6 2" xfId="24081"/>
    <cellStyle name="Normal 3 2 4 6 2 2" xfId="24082"/>
    <cellStyle name="Normal 3 2 4 6 2 2 2" xfId="24083"/>
    <cellStyle name="Normal 3 2 4 6 2 2 3" xfId="24084"/>
    <cellStyle name="Normal 3 2 4 6 2 2 4" xfId="24085"/>
    <cellStyle name="Normal 3 2 4 6 2 3" xfId="24086"/>
    <cellStyle name="Normal 3 2 4 6 2 3 2" xfId="24087"/>
    <cellStyle name="Normal 3 2 4 6 2 4" xfId="24088"/>
    <cellStyle name="Normal 3 2 4 6 2 4 2" xfId="24089"/>
    <cellStyle name="Normal 3 2 4 6 2 5" xfId="24090"/>
    <cellStyle name="Normal 3 2 4 6 2 6" xfId="24091"/>
    <cellStyle name="Normal 3 2 4 6 3" xfId="24092"/>
    <cellStyle name="Normal 3 2 4 6 3 2" xfId="24093"/>
    <cellStyle name="Normal 3 2 4 6 3 2 2" xfId="24094"/>
    <cellStyle name="Normal 3 2 4 6 3 2 3" xfId="24095"/>
    <cellStyle name="Normal 3 2 4 6 3 3" xfId="24096"/>
    <cellStyle name="Normal 3 2 4 6 3 3 2" xfId="24097"/>
    <cellStyle name="Normal 3 2 4 6 3 4" xfId="24098"/>
    <cellStyle name="Normal 3 2 4 6 3 5" xfId="24099"/>
    <cellStyle name="Normal 3 2 4 6 4" xfId="24100"/>
    <cellStyle name="Normal 3 2 4 6 4 2" xfId="24101"/>
    <cellStyle name="Normal 3 2 4 6 4 2 2" xfId="24102"/>
    <cellStyle name="Normal 3 2 4 6 4 3" xfId="24103"/>
    <cellStyle name="Normal 3 2 4 6 4 4" xfId="24104"/>
    <cellStyle name="Normal 3 2 4 6 5" xfId="24105"/>
    <cellStyle name="Normal 3 2 4 6 5 2" xfId="24106"/>
    <cellStyle name="Normal 3 2 4 6 5 3" xfId="24107"/>
    <cellStyle name="Normal 3 2 4 6 6" xfId="24108"/>
    <cellStyle name="Normal 3 2 4 6 6 2" xfId="24109"/>
    <cellStyle name="Normal 3 2 4 6 6 3" xfId="24110"/>
    <cellStyle name="Normal 3 2 4 6 7" xfId="24111"/>
    <cellStyle name="Normal 3 2 4 6 8" xfId="24112"/>
    <cellStyle name="Normal 3 2 4 7" xfId="24113"/>
    <cellStyle name="Normal 3 2 4 7 2" xfId="24114"/>
    <cellStyle name="Normal 3 2 4 7 2 2" xfId="24115"/>
    <cellStyle name="Normal 3 2 4 7 2 2 2" xfId="24116"/>
    <cellStyle name="Normal 3 2 4 7 2 2 3" xfId="24117"/>
    <cellStyle name="Normal 3 2 4 7 2 3" xfId="24118"/>
    <cellStyle name="Normal 3 2 4 7 2 3 2" xfId="24119"/>
    <cellStyle name="Normal 3 2 4 7 2 4" xfId="24120"/>
    <cellStyle name="Normal 3 2 4 7 2 5" xfId="24121"/>
    <cellStyle name="Normal 3 2 4 7 3" xfId="24122"/>
    <cellStyle name="Normal 3 2 4 7 3 2" xfId="24123"/>
    <cellStyle name="Normal 3 2 4 7 3 2 2" xfId="24124"/>
    <cellStyle name="Normal 3 2 4 7 3 3" xfId="24125"/>
    <cellStyle name="Normal 3 2 4 7 3 4" xfId="24126"/>
    <cellStyle name="Normal 3 2 4 7 4" xfId="24127"/>
    <cellStyle name="Normal 3 2 4 7 4 2" xfId="24128"/>
    <cellStyle name="Normal 3 2 4 7 4 2 2" xfId="24129"/>
    <cellStyle name="Normal 3 2 4 7 4 3" xfId="24130"/>
    <cellStyle name="Normal 3 2 4 7 5" xfId="24131"/>
    <cellStyle name="Normal 3 2 4 7 5 2" xfId="24132"/>
    <cellStyle name="Normal 3 2 4 7 5 3" xfId="24133"/>
    <cellStyle name="Normal 3 2 4 7 6" xfId="24134"/>
    <cellStyle name="Normal 3 2 4 7 6 2" xfId="24135"/>
    <cellStyle name="Normal 3 2 4 7 7" xfId="24136"/>
    <cellStyle name="Normal 3 2 4 8" xfId="24137"/>
    <cellStyle name="Normal 3 2 4 8 2" xfId="24138"/>
    <cellStyle name="Normal 3 2 4 8 2 2" xfId="24139"/>
    <cellStyle name="Normal 3 2 4 8 2 2 2" xfId="24140"/>
    <cellStyle name="Normal 3 2 4 8 2 3" xfId="24141"/>
    <cellStyle name="Normal 3 2 4 8 3" xfId="24142"/>
    <cellStyle name="Normal 3 2 4 8 3 2" xfId="24143"/>
    <cellStyle name="Normal 3 2 4 8 3 2 2" xfId="24144"/>
    <cellStyle name="Normal 3 2 4 8 3 3" xfId="24145"/>
    <cellStyle name="Normal 3 2 4 8 4" xfId="24146"/>
    <cellStyle name="Normal 3 2 4 8 4 2" xfId="24147"/>
    <cellStyle name="Normal 3 2 4 8 5" xfId="24148"/>
    <cellStyle name="Normal 3 2 4 8 6" xfId="24149"/>
    <cellStyle name="Normal 3 2 4 9" xfId="24150"/>
    <cellStyle name="Normal 3 2 4 9 2" xfId="24151"/>
    <cellStyle name="Normal 3 2 4 9 2 2" xfId="24152"/>
    <cellStyle name="Normal 3 2 4 9 2 3" xfId="24153"/>
    <cellStyle name="Normal 3 2 4 9 3" xfId="24154"/>
    <cellStyle name="Normal 3 2 4 9 3 2" xfId="24155"/>
    <cellStyle name="Normal 3 2 4 9 4" xfId="24156"/>
    <cellStyle name="Normal 3 2 4 9 5" xfId="24157"/>
    <cellStyle name="Normal 3 2 5" xfId="24158"/>
    <cellStyle name="Normal 3 2 5 10" xfId="24159"/>
    <cellStyle name="Normal 3 2 5 10 2" xfId="24160"/>
    <cellStyle name="Normal 3 2 5 10 2 2" xfId="24161"/>
    <cellStyle name="Normal 3 2 5 10 3" xfId="24162"/>
    <cellStyle name="Normal 3 2 5 11" xfId="24163"/>
    <cellStyle name="Normal 3 2 5 11 2" xfId="24164"/>
    <cellStyle name="Normal 3 2 5 11 3" xfId="24165"/>
    <cellStyle name="Normal 3 2 5 12" xfId="24166"/>
    <cellStyle name="Normal 3 2 5 13" xfId="24167"/>
    <cellStyle name="Normal 3 2 5 14" xfId="24168"/>
    <cellStyle name="Normal 3 2 5 2" xfId="24169"/>
    <cellStyle name="Normal 3 2 5 2 10" xfId="24170"/>
    <cellStyle name="Normal 3 2 5 2 11" xfId="24171"/>
    <cellStyle name="Normal 3 2 5 2 12" xfId="24172"/>
    <cellStyle name="Normal 3 2 5 2 2" xfId="24173"/>
    <cellStyle name="Normal 3 2 5 2 2 2" xfId="24174"/>
    <cellStyle name="Normal 3 2 5 2 2 2 2" xfId="24175"/>
    <cellStyle name="Normal 3 2 5 2 2 2 2 2" xfId="24176"/>
    <cellStyle name="Normal 3 2 5 2 2 2 2 3" xfId="24177"/>
    <cellStyle name="Normal 3 2 5 2 2 2 2 4" xfId="24178"/>
    <cellStyle name="Normal 3 2 5 2 2 2 3" xfId="24179"/>
    <cellStyle name="Normal 3 2 5 2 2 2 3 2" xfId="24180"/>
    <cellStyle name="Normal 3 2 5 2 2 2 4" xfId="24181"/>
    <cellStyle name="Normal 3 2 5 2 2 2 4 2" xfId="24182"/>
    <cellStyle name="Normal 3 2 5 2 2 2 5" xfId="24183"/>
    <cellStyle name="Normal 3 2 5 2 2 2 6" xfId="24184"/>
    <cellStyle name="Normal 3 2 5 2 2 3" xfId="24185"/>
    <cellStyle name="Normal 3 2 5 2 2 3 2" xfId="24186"/>
    <cellStyle name="Normal 3 2 5 2 2 3 2 2" xfId="24187"/>
    <cellStyle name="Normal 3 2 5 2 2 3 2 3" xfId="24188"/>
    <cellStyle name="Normal 3 2 5 2 2 3 3" xfId="24189"/>
    <cellStyle name="Normal 3 2 5 2 2 3 3 2" xfId="24190"/>
    <cellStyle name="Normal 3 2 5 2 2 3 4" xfId="24191"/>
    <cellStyle name="Normal 3 2 5 2 2 3 5" xfId="24192"/>
    <cellStyle name="Normal 3 2 5 2 2 4" xfId="24193"/>
    <cellStyle name="Normal 3 2 5 2 2 4 2" xfId="24194"/>
    <cellStyle name="Normal 3 2 5 2 2 4 2 2" xfId="24195"/>
    <cellStyle name="Normal 3 2 5 2 2 4 3" xfId="24196"/>
    <cellStyle name="Normal 3 2 5 2 2 4 4" xfId="24197"/>
    <cellStyle name="Normal 3 2 5 2 2 5" xfId="24198"/>
    <cellStyle name="Normal 3 2 5 2 2 5 2" xfId="24199"/>
    <cellStyle name="Normal 3 2 5 2 2 5 3" xfId="24200"/>
    <cellStyle name="Normal 3 2 5 2 2 6" xfId="24201"/>
    <cellStyle name="Normal 3 2 5 2 2 6 2" xfId="24202"/>
    <cellStyle name="Normal 3 2 5 2 2 6 3" xfId="24203"/>
    <cellStyle name="Normal 3 2 5 2 2 7" xfId="24204"/>
    <cellStyle name="Normal 3 2 5 2 2 8" xfId="24205"/>
    <cellStyle name="Normal 3 2 5 2 3" xfId="24206"/>
    <cellStyle name="Normal 3 2 5 2 3 2" xfId="24207"/>
    <cellStyle name="Normal 3 2 5 2 3 2 2" xfId="24208"/>
    <cellStyle name="Normal 3 2 5 2 3 2 2 2" xfId="24209"/>
    <cellStyle name="Normal 3 2 5 2 3 2 3" xfId="24210"/>
    <cellStyle name="Normal 3 2 5 2 3 2 4" xfId="24211"/>
    <cellStyle name="Normal 3 2 5 2 3 3" xfId="24212"/>
    <cellStyle name="Normal 3 2 5 2 3 3 2" xfId="24213"/>
    <cellStyle name="Normal 3 2 5 2 3 3 2 2" xfId="24214"/>
    <cellStyle name="Normal 3 2 5 2 3 3 3" xfId="24215"/>
    <cellStyle name="Normal 3 2 5 2 3 4" xfId="24216"/>
    <cellStyle name="Normal 3 2 5 2 3 4 2" xfId="24217"/>
    <cellStyle name="Normal 3 2 5 2 3 4 2 2" xfId="24218"/>
    <cellStyle name="Normal 3 2 5 2 3 4 3" xfId="24219"/>
    <cellStyle name="Normal 3 2 5 2 3 5" xfId="24220"/>
    <cellStyle name="Normal 3 2 5 2 3 5 2" xfId="24221"/>
    <cellStyle name="Normal 3 2 5 2 3 6" xfId="24222"/>
    <cellStyle name="Normal 3 2 5 2 3 7" xfId="24223"/>
    <cellStyle name="Normal 3 2 5 2 4" xfId="24224"/>
    <cellStyle name="Normal 3 2 5 2 4 2" xfId="24225"/>
    <cellStyle name="Normal 3 2 5 2 4 2 2" xfId="24226"/>
    <cellStyle name="Normal 3 2 5 2 4 2 2 2" xfId="24227"/>
    <cellStyle name="Normal 3 2 5 2 4 2 3" xfId="24228"/>
    <cellStyle name="Normal 3 2 5 2 4 3" xfId="24229"/>
    <cellStyle name="Normal 3 2 5 2 4 3 2" xfId="24230"/>
    <cellStyle name="Normal 3 2 5 2 4 3 2 2" xfId="24231"/>
    <cellStyle name="Normal 3 2 5 2 4 3 3" xfId="24232"/>
    <cellStyle name="Normal 3 2 5 2 4 4" xfId="24233"/>
    <cellStyle name="Normal 3 2 5 2 4 4 2" xfId="24234"/>
    <cellStyle name="Normal 3 2 5 2 4 4 3" xfId="24235"/>
    <cellStyle name="Normal 3 2 5 2 4 5" xfId="24236"/>
    <cellStyle name="Normal 3 2 5 2 4 6" xfId="24237"/>
    <cellStyle name="Normal 3 2 5 2 4 7" xfId="24238"/>
    <cellStyle name="Normal 3 2 5 2 5" xfId="24239"/>
    <cellStyle name="Normal 3 2 5 2 5 2" xfId="24240"/>
    <cellStyle name="Normal 3 2 5 2 5 2 2" xfId="24241"/>
    <cellStyle name="Normal 3 2 5 2 5 2 3" xfId="24242"/>
    <cellStyle name="Normal 3 2 5 2 5 3" xfId="24243"/>
    <cellStyle name="Normal 3 2 5 2 5 3 2" xfId="24244"/>
    <cellStyle name="Normal 3 2 5 2 5 3 3" xfId="24245"/>
    <cellStyle name="Normal 3 2 5 2 5 4" xfId="24246"/>
    <cellStyle name="Normal 3 2 5 2 5 4 2" xfId="24247"/>
    <cellStyle name="Normal 3 2 5 2 5 5" xfId="24248"/>
    <cellStyle name="Normal 3 2 5 2 5 6" xfId="24249"/>
    <cellStyle name="Normal 3 2 5 2 5 7" xfId="24250"/>
    <cellStyle name="Normal 3 2 5 2 6" xfId="24251"/>
    <cellStyle name="Normal 3 2 5 2 6 2" xfId="24252"/>
    <cellStyle name="Normal 3 2 5 2 6 2 2" xfId="24253"/>
    <cellStyle name="Normal 3 2 5 2 6 2 3" xfId="24254"/>
    <cellStyle name="Normal 3 2 5 2 6 3" xfId="24255"/>
    <cellStyle name="Normal 3 2 5 2 6 3 2" xfId="24256"/>
    <cellStyle name="Normal 3 2 5 2 6 4" xfId="24257"/>
    <cellStyle name="Normal 3 2 5 2 6 5" xfId="24258"/>
    <cellStyle name="Normal 3 2 5 2 6 6" xfId="24259"/>
    <cellStyle name="Normal 3 2 5 2 7" xfId="24260"/>
    <cellStyle name="Normal 3 2 5 2 7 2" xfId="24261"/>
    <cellStyle name="Normal 3 2 5 2 7 2 2" xfId="24262"/>
    <cellStyle name="Normal 3 2 5 2 7 3" xfId="24263"/>
    <cellStyle name="Normal 3 2 5 2 8" xfId="24264"/>
    <cellStyle name="Normal 3 2 5 2 8 2" xfId="24265"/>
    <cellStyle name="Normal 3 2 5 2 8 3" xfId="24266"/>
    <cellStyle name="Normal 3 2 5 2 9" xfId="24267"/>
    <cellStyle name="Normal 3 2 5 2 9 2" xfId="24268"/>
    <cellStyle name="Normal 3 2 5 3" xfId="24269"/>
    <cellStyle name="Normal 3 2 5 3 10" xfId="24270"/>
    <cellStyle name="Normal 3 2 5 3 11" xfId="24271"/>
    <cellStyle name="Normal 3 2 5 3 2" xfId="24272"/>
    <cellStyle name="Normal 3 2 5 3 2 2" xfId="24273"/>
    <cellStyle name="Normal 3 2 5 3 2 2 2" xfId="24274"/>
    <cellStyle name="Normal 3 2 5 3 2 2 2 2" xfId="24275"/>
    <cellStyle name="Normal 3 2 5 3 2 2 3" xfId="24276"/>
    <cellStyle name="Normal 3 2 5 3 2 2 4" xfId="24277"/>
    <cellStyle name="Normal 3 2 5 3 2 3" xfId="24278"/>
    <cellStyle name="Normal 3 2 5 3 2 3 2" xfId="24279"/>
    <cellStyle name="Normal 3 2 5 3 2 3 2 2" xfId="24280"/>
    <cellStyle name="Normal 3 2 5 3 2 3 3" xfId="24281"/>
    <cellStyle name="Normal 3 2 5 3 2 4" xfId="24282"/>
    <cellStyle name="Normal 3 2 5 3 2 4 2" xfId="24283"/>
    <cellStyle name="Normal 3 2 5 3 2 4 2 2" xfId="24284"/>
    <cellStyle name="Normal 3 2 5 3 2 4 3" xfId="24285"/>
    <cellStyle name="Normal 3 2 5 3 2 5" xfId="24286"/>
    <cellStyle name="Normal 3 2 5 3 2 5 2" xfId="24287"/>
    <cellStyle name="Normal 3 2 5 3 2 6" xfId="24288"/>
    <cellStyle name="Normal 3 2 5 3 2 7" xfId="24289"/>
    <cellStyle name="Normal 3 2 5 3 3" xfId="24290"/>
    <cellStyle name="Normal 3 2 5 3 3 2" xfId="24291"/>
    <cellStyle name="Normal 3 2 5 3 3 2 2" xfId="24292"/>
    <cellStyle name="Normal 3 2 5 3 3 2 2 2" xfId="24293"/>
    <cellStyle name="Normal 3 2 5 3 3 2 3" xfId="24294"/>
    <cellStyle name="Normal 3 2 5 3 3 3" xfId="24295"/>
    <cellStyle name="Normal 3 2 5 3 3 3 2" xfId="24296"/>
    <cellStyle name="Normal 3 2 5 3 3 3 2 2" xfId="24297"/>
    <cellStyle name="Normal 3 2 5 3 3 3 3" xfId="24298"/>
    <cellStyle name="Normal 3 2 5 3 3 4" xfId="24299"/>
    <cellStyle name="Normal 3 2 5 3 3 4 2" xfId="24300"/>
    <cellStyle name="Normal 3 2 5 3 3 4 3" xfId="24301"/>
    <cellStyle name="Normal 3 2 5 3 3 5" xfId="24302"/>
    <cellStyle name="Normal 3 2 5 3 3 6" xfId="24303"/>
    <cellStyle name="Normal 3 2 5 3 3 7" xfId="24304"/>
    <cellStyle name="Normal 3 2 5 3 4" xfId="24305"/>
    <cellStyle name="Normal 3 2 5 3 4 2" xfId="24306"/>
    <cellStyle name="Normal 3 2 5 3 4 2 2" xfId="24307"/>
    <cellStyle name="Normal 3 2 5 3 4 2 3" xfId="24308"/>
    <cellStyle name="Normal 3 2 5 3 4 3" xfId="24309"/>
    <cellStyle name="Normal 3 2 5 3 4 3 2" xfId="24310"/>
    <cellStyle name="Normal 3 2 5 3 4 3 3" xfId="24311"/>
    <cellStyle name="Normal 3 2 5 3 4 4" xfId="24312"/>
    <cellStyle name="Normal 3 2 5 3 4 4 2" xfId="24313"/>
    <cellStyle name="Normal 3 2 5 3 4 5" xfId="24314"/>
    <cellStyle name="Normal 3 2 5 3 4 6" xfId="24315"/>
    <cellStyle name="Normal 3 2 5 3 4 7" xfId="24316"/>
    <cellStyle name="Normal 3 2 5 3 5" xfId="24317"/>
    <cellStyle name="Normal 3 2 5 3 5 2" xfId="24318"/>
    <cellStyle name="Normal 3 2 5 3 5 2 2" xfId="24319"/>
    <cellStyle name="Normal 3 2 5 3 5 2 3" xfId="24320"/>
    <cellStyle name="Normal 3 2 5 3 5 3" xfId="24321"/>
    <cellStyle name="Normal 3 2 5 3 5 3 2" xfId="24322"/>
    <cellStyle name="Normal 3 2 5 3 5 4" xfId="24323"/>
    <cellStyle name="Normal 3 2 5 3 5 5" xfId="24324"/>
    <cellStyle name="Normal 3 2 5 3 5 6" xfId="24325"/>
    <cellStyle name="Normal 3 2 5 3 6" xfId="24326"/>
    <cellStyle name="Normal 3 2 5 3 6 2" xfId="24327"/>
    <cellStyle name="Normal 3 2 5 3 6 2 2" xfId="24328"/>
    <cellStyle name="Normal 3 2 5 3 6 3" xfId="24329"/>
    <cellStyle name="Normal 3 2 5 3 7" xfId="24330"/>
    <cellStyle name="Normal 3 2 5 3 7 2" xfId="24331"/>
    <cellStyle name="Normal 3 2 5 3 7 3" xfId="24332"/>
    <cellStyle name="Normal 3 2 5 3 8" xfId="24333"/>
    <cellStyle name="Normal 3 2 5 3 8 2" xfId="24334"/>
    <cellStyle name="Normal 3 2 5 3 9" xfId="24335"/>
    <cellStyle name="Normal 3 2 5 4" xfId="24336"/>
    <cellStyle name="Normal 3 2 5 4 10" xfId="24337"/>
    <cellStyle name="Normal 3 2 5 4 11" xfId="24338"/>
    <cellStyle name="Normal 3 2 5 4 2" xfId="24339"/>
    <cellStyle name="Normal 3 2 5 4 2 2" xfId="24340"/>
    <cellStyle name="Normal 3 2 5 4 2 2 2" xfId="24341"/>
    <cellStyle name="Normal 3 2 5 4 2 2 2 2" xfId="24342"/>
    <cellStyle name="Normal 3 2 5 4 2 2 3" xfId="24343"/>
    <cellStyle name="Normal 3 2 5 4 2 2 4" xfId="24344"/>
    <cellStyle name="Normal 3 2 5 4 2 3" xfId="24345"/>
    <cellStyle name="Normal 3 2 5 4 2 3 2" xfId="24346"/>
    <cellStyle name="Normal 3 2 5 4 2 3 2 2" xfId="24347"/>
    <cellStyle name="Normal 3 2 5 4 2 3 3" xfId="24348"/>
    <cellStyle name="Normal 3 2 5 4 2 4" xfId="24349"/>
    <cellStyle name="Normal 3 2 5 4 2 4 2" xfId="24350"/>
    <cellStyle name="Normal 3 2 5 4 2 4 2 2" xfId="24351"/>
    <cellStyle name="Normal 3 2 5 4 2 4 3" xfId="24352"/>
    <cellStyle name="Normal 3 2 5 4 2 5" xfId="24353"/>
    <cellStyle name="Normal 3 2 5 4 2 5 2" xfId="24354"/>
    <cellStyle name="Normal 3 2 5 4 2 6" xfId="24355"/>
    <cellStyle name="Normal 3 2 5 4 2 7" xfId="24356"/>
    <cellStyle name="Normal 3 2 5 4 3" xfId="24357"/>
    <cellStyle name="Normal 3 2 5 4 3 2" xfId="24358"/>
    <cellStyle name="Normal 3 2 5 4 3 2 2" xfId="24359"/>
    <cellStyle name="Normal 3 2 5 4 3 2 2 2" xfId="24360"/>
    <cellStyle name="Normal 3 2 5 4 3 2 3" xfId="24361"/>
    <cellStyle name="Normal 3 2 5 4 3 3" xfId="24362"/>
    <cellStyle name="Normal 3 2 5 4 3 3 2" xfId="24363"/>
    <cellStyle name="Normal 3 2 5 4 3 3 2 2" xfId="24364"/>
    <cellStyle name="Normal 3 2 5 4 3 3 3" xfId="24365"/>
    <cellStyle name="Normal 3 2 5 4 3 4" xfId="24366"/>
    <cellStyle name="Normal 3 2 5 4 3 4 2" xfId="24367"/>
    <cellStyle name="Normal 3 2 5 4 3 4 3" xfId="24368"/>
    <cellStyle name="Normal 3 2 5 4 3 5" xfId="24369"/>
    <cellStyle name="Normal 3 2 5 4 3 6" xfId="24370"/>
    <cellStyle name="Normal 3 2 5 4 3 7" xfId="24371"/>
    <cellStyle name="Normal 3 2 5 4 4" xfId="24372"/>
    <cellStyle name="Normal 3 2 5 4 4 2" xfId="24373"/>
    <cellStyle name="Normal 3 2 5 4 4 2 2" xfId="24374"/>
    <cellStyle name="Normal 3 2 5 4 4 2 3" xfId="24375"/>
    <cellStyle name="Normal 3 2 5 4 4 3" xfId="24376"/>
    <cellStyle name="Normal 3 2 5 4 4 3 2" xfId="24377"/>
    <cellStyle name="Normal 3 2 5 4 4 3 3" xfId="24378"/>
    <cellStyle name="Normal 3 2 5 4 4 4" xfId="24379"/>
    <cellStyle name="Normal 3 2 5 4 4 4 2" xfId="24380"/>
    <cellStyle name="Normal 3 2 5 4 4 5" xfId="24381"/>
    <cellStyle name="Normal 3 2 5 4 4 6" xfId="24382"/>
    <cellStyle name="Normal 3 2 5 4 4 7" xfId="24383"/>
    <cellStyle name="Normal 3 2 5 4 5" xfId="24384"/>
    <cellStyle name="Normal 3 2 5 4 5 2" xfId="24385"/>
    <cellStyle name="Normal 3 2 5 4 5 2 2" xfId="24386"/>
    <cellStyle name="Normal 3 2 5 4 5 2 3" xfId="24387"/>
    <cellStyle name="Normal 3 2 5 4 5 3" xfId="24388"/>
    <cellStyle name="Normal 3 2 5 4 5 3 2" xfId="24389"/>
    <cellStyle name="Normal 3 2 5 4 5 4" xfId="24390"/>
    <cellStyle name="Normal 3 2 5 4 5 5" xfId="24391"/>
    <cellStyle name="Normal 3 2 5 4 5 6" xfId="24392"/>
    <cellStyle name="Normal 3 2 5 4 6" xfId="24393"/>
    <cellStyle name="Normal 3 2 5 4 6 2" xfId="24394"/>
    <cellStyle name="Normal 3 2 5 4 6 2 2" xfId="24395"/>
    <cellStyle name="Normal 3 2 5 4 6 3" xfId="24396"/>
    <cellStyle name="Normal 3 2 5 4 7" xfId="24397"/>
    <cellStyle name="Normal 3 2 5 4 7 2" xfId="24398"/>
    <cellStyle name="Normal 3 2 5 4 7 3" xfId="24399"/>
    <cellStyle name="Normal 3 2 5 4 8" xfId="24400"/>
    <cellStyle name="Normal 3 2 5 4 8 2" xfId="24401"/>
    <cellStyle name="Normal 3 2 5 4 9" xfId="24402"/>
    <cellStyle name="Normal 3 2 5 5" xfId="24403"/>
    <cellStyle name="Normal 3 2 5 5 2" xfId="24404"/>
    <cellStyle name="Normal 3 2 5 5 2 2" xfId="24405"/>
    <cellStyle name="Normal 3 2 5 5 2 2 2" xfId="24406"/>
    <cellStyle name="Normal 3 2 5 5 2 2 3" xfId="24407"/>
    <cellStyle name="Normal 3 2 5 5 2 3" xfId="24408"/>
    <cellStyle name="Normal 3 2 5 5 2 3 2" xfId="24409"/>
    <cellStyle name="Normal 3 2 5 5 2 4" xfId="24410"/>
    <cellStyle name="Normal 3 2 5 5 2 5" xfId="24411"/>
    <cellStyle name="Normal 3 2 5 5 3" xfId="24412"/>
    <cellStyle name="Normal 3 2 5 5 3 2" xfId="24413"/>
    <cellStyle name="Normal 3 2 5 5 3 2 2" xfId="24414"/>
    <cellStyle name="Normal 3 2 5 5 3 3" xfId="24415"/>
    <cellStyle name="Normal 3 2 5 5 3 4" xfId="24416"/>
    <cellStyle name="Normal 3 2 5 5 4" xfId="24417"/>
    <cellStyle name="Normal 3 2 5 5 4 2" xfId="24418"/>
    <cellStyle name="Normal 3 2 5 5 4 2 2" xfId="24419"/>
    <cellStyle name="Normal 3 2 5 5 4 3" xfId="24420"/>
    <cellStyle name="Normal 3 2 5 5 5" xfId="24421"/>
    <cellStyle name="Normal 3 2 5 5 5 2" xfId="24422"/>
    <cellStyle name="Normal 3 2 5 5 5 3" xfId="24423"/>
    <cellStyle name="Normal 3 2 5 5 6" xfId="24424"/>
    <cellStyle name="Normal 3 2 5 5 6 2" xfId="24425"/>
    <cellStyle name="Normal 3 2 5 5 7" xfId="24426"/>
    <cellStyle name="Normal 3 2 5 6" xfId="24427"/>
    <cellStyle name="Normal 3 2 5 6 2" xfId="24428"/>
    <cellStyle name="Normal 3 2 5 6 2 2" xfId="24429"/>
    <cellStyle name="Normal 3 2 5 6 2 2 2" xfId="24430"/>
    <cellStyle name="Normal 3 2 5 6 2 3" xfId="24431"/>
    <cellStyle name="Normal 3 2 5 6 3" xfId="24432"/>
    <cellStyle name="Normal 3 2 5 6 3 2" xfId="24433"/>
    <cellStyle name="Normal 3 2 5 6 3 2 2" xfId="24434"/>
    <cellStyle name="Normal 3 2 5 6 3 3" xfId="24435"/>
    <cellStyle name="Normal 3 2 5 6 4" xfId="24436"/>
    <cellStyle name="Normal 3 2 5 6 4 2" xfId="24437"/>
    <cellStyle name="Normal 3 2 5 6 4 3" xfId="24438"/>
    <cellStyle name="Normal 3 2 5 6 5" xfId="24439"/>
    <cellStyle name="Normal 3 2 5 6 6" xfId="24440"/>
    <cellStyle name="Normal 3 2 5 6 7" xfId="24441"/>
    <cellStyle name="Normal 3 2 5 7" xfId="24442"/>
    <cellStyle name="Normal 3 2 5 7 2" xfId="24443"/>
    <cellStyle name="Normal 3 2 5 7 2 2" xfId="24444"/>
    <cellStyle name="Normal 3 2 5 7 2 2 2" xfId="24445"/>
    <cellStyle name="Normal 3 2 5 7 2 3" xfId="24446"/>
    <cellStyle name="Normal 3 2 5 7 3" xfId="24447"/>
    <cellStyle name="Normal 3 2 5 7 3 2" xfId="24448"/>
    <cellStyle name="Normal 3 2 5 7 3 2 2" xfId="24449"/>
    <cellStyle name="Normal 3 2 5 7 3 3" xfId="24450"/>
    <cellStyle name="Normal 3 2 5 7 4" xfId="24451"/>
    <cellStyle name="Normal 3 2 5 7 4 2" xfId="24452"/>
    <cellStyle name="Normal 3 2 5 7 4 3" xfId="24453"/>
    <cellStyle name="Normal 3 2 5 7 5" xfId="24454"/>
    <cellStyle name="Normal 3 2 5 7 6" xfId="24455"/>
    <cellStyle name="Normal 3 2 5 7 7" xfId="24456"/>
    <cellStyle name="Normal 3 2 5 8" xfId="24457"/>
    <cellStyle name="Normal 3 2 5 8 2" xfId="24458"/>
    <cellStyle name="Normal 3 2 5 8 2 2" xfId="24459"/>
    <cellStyle name="Normal 3 2 5 8 2 3" xfId="24460"/>
    <cellStyle name="Normal 3 2 5 8 3" xfId="24461"/>
    <cellStyle name="Normal 3 2 5 8 3 2" xfId="24462"/>
    <cellStyle name="Normal 3 2 5 8 3 3" xfId="24463"/>
    <cellStyle name="Normal 3 2 5 8 4" xfId="24464"/>
    <cellStyle name="Normal 3 2 5 8 5" xfId="24465"/>
    <cellStyle name="Normal 3 2 5 8 6" xfId="24466"/>
    <cellStyle name="Normal 3 2 5 9" xfId="24467"/>
    <cellStyle name="Normal 3 2 5 9 2" xfId="24468"/>
    <cellStyle name="Normal 3 2 5 9 2 2" xfId="24469"/>
    <cellStyle name="Normal 3 2 5 9 3" xfId="24470"/>
    <cellStyle name="Normal 3 2 6" xfId="24471"/>
    <cellStyle name="Normal 3 2 6 10" xfId="24472"/>
    <cellStyle name="Normal 3 2 6 10 2" xfId="24473"/>
    <cellStyle name="Normal 3 2 6 10 2 2" xfId="24474"/>
    <cellStyle name="Normal 3 2 6 10 3" xfId="24475"/>
    <cellStyle name="Normal 3 2 6 11" xfId="24476"/>
    <cellStyle name="Normal 3 2 6 11 2" xfId="24477"/>
    <cellStyle name="Normal 3 2 6 12" xfId="24478"/>
    <cellStyle name="Normal 3 2 6 13" xfId="24479"/>
    <cellStyle name="Normal 3 2 6 2" xfId="24480"/>
    <cellStyle name="Normal 3 2 6 2 10" xfId="24481"/>
    <cellStyle name="Normal 3 2 6 2 11" xfId="24482"/>
    <cellStyle name="Normal 3 2 6 2 2" xfId="24483"/>
    <cellStyle name="Normal 3 2 6 2 2 2" xfId="24484"/>
    <cellStyle name="Normal 3 2 6 2 2 2 2" xfId="24485"/>
    <cellStyle name="Normal 3 2 6 2 2 2 2 2" xfId="24486"/>
    <cellStyle name="Normal 3 2 6 2 2 2 2 3" xfId="24487"/>
    <cellStyle name="Normal 3 2 6 2 2 2 2 4" xfId="24488"/>
    <cellStyle name="Normal 3 2 6 2 2 2 3" xfId="24489"/>
    <cellStyle name="Normal 3 2 6 2 2 2 3 2" xfId="24490"/>
    <cellStyle name="Normal 3 2 6 2 2 2 4" xfId="24491"/>
    <cellStyle name="Normal 3 2 6 2 2 2 4 2" xfId="24492"/>
    <cellStyle name="Normal 3 2 6 2 2 2 5" xfId="24493"/>
    <cellStyle name="Normal 3 2 6 2 2 2 6" xfId="24494"/>
    <cellStyle name="Normal 3 2 6 2 2 3" xfId="24495"/>
    <cellStyle name="Normal 3 2 6 2 2 3 2" xfId="24496"/>
    <cellStyle name="Normal 3 2 6 2 2 3 2 2" xfId="24497"/>
    <cellStyle name="Normal 3 2 6 2 2 3 2 3" xfId="24498"/>
    <cellStyle name="Normal 3 2 6 2 2 3 3" xfId="24499"/>
    <cellStyle name="Normal 3 2 6 2 2 3 3 2" xfId="24500"/>
    <cellStyle name="Normal 3 2 6 2 2 3 4" xfId="24501"/>
    <cellStyle name="Normal 3 2 6 2 2 3 5" xfId="24502"/>
    <cellStyle name="Normal 3 2 6 2 2 4" xfId="24503"/>
    <cellStyle name="Normal 3 2 6 2 2 4 2" xfId="24504"/>
    <cellStyle name="Normal 3 2 6 2 2 4 2 2" xfId="24505"/>
    <cellStyle name="Normal 3 2 6 2 2 4 3" xfId="24506"/>
    <cellStyle name="Normal 3 2 6 2 2 4 4" xfId="24507"/>
    <cellStyle name="Normal 3 2 6 2 2 5" xfId="24508"/>
    <cellStyle name="Normal 3 2 6 2 2 5 2" xfId="24509"/>
    <cellStyle name="Normal 3 2 6 2 2 5 3" xfId="24510"/>
    <cellStyle name="Normal 3 2 6 2 2 6" xfId="24511"/>
    <cellStyle name="Normal 3 2 6 2 2 6 2" xfId="24512"/>
    <cellStyle name="Normal 3 2 6 2 2 6 3" xfId="24513"/>
    <cellStyle name="Normal 3 2 6 2 2 7" xfId="24514"/>
    <cellStyle name="Normal 3 2 6 2 2 8" xfId="24515"/>
    <cellStyle name="Normal 3 2 6 2 3" xfId="24516"/>
    <cellStyle name="Normal 3 2 6 2 3 2" xfId="24517"/>
    <cellStyle name="Normal 3 2 6 2 3 2 2" xfId="24518"/>
    <cellStyle name="Normal 3 2 6 2 3 2 2 2" xfId="24519"/>
    <cellStyle name="Normal 3 2 6 2 3 2 3" xfId="24520"/>
    <cellStyle name="Normal 3 2 6 2 3 2 4" xfId="24521"/>
    <cellStyle name="Normal 3 2 6 2 3 3" xfId="24522"/>
    <cellStyle name="Normal 3 2 6 2 3 3 2" xfId="24523"/>
    <cellStyle name="Normal 3 2 6 2 3 3 2 2" xfId="24524"/>
    <cellStyle name="Normal 3 2 6 2 3 3 3" xfId="24525"/>
    <cellStyle name="Normal 3 2 6 2 3 4" xfId="24526"/>
    <cellStyle name="Normal 3 2 6 2 3 4 2" xfId="24527"/>
    <cellStyle name="Normal 3 2 6 2 3 4 2 2" xfId="24528"/>
    <cellStyle name="Normal 3 2 6 2 3 4 3" xfId="24529"/>
    <cellStyle name="Normal 3 2 6 2 3 5" xfId="24530"/>
    <cellStyle name="Normal 3 2 6 2 3 5 2" xfId="24531"/>
    <cellStyle name="Normal 3 2 6 2 3 6" xfId="24532"/>
    <cellStyle name="Normal 3 2 6 2 3 7" xfId="24533"/>
    <cellStyle name="Normal 3 2 6 2 4" xfId="24534"/>
    <cellStyle name="Normal 3 2 6 2 4 2" xfId="24535"/>
    <cellStyle name="Normal 3 2 6 2 4 2 2" xfId="24536"/>
    <cellStyle name="Normal 3 2 6 2 4 2 2 2" xfId="24537"/>
    <cellStyle name="Normal 3 2 6 2 4 2 3" xfId="24538"/>
    <cellStyle name="Normal 3 2 6 2 4 3" xfId="24539"/>
    <cellStyle name="Normal 3 2 6 2 4 3 2" xfId="24540"/>
    <cellStyle name="Normal 3 2 6 2 4 3 2 2" xfId="24541"/>
    <cellStyle name="Normal 3 2 6 2 4 3 3" xfId="24542"/>
    <cellStyle name="Normal 3 2 6 2 4 4" xfId="24543"/>
    <cellStyle name="Normal 3 2 6 2 4 4 2" xfId="24544"/>
    <cellStyle name="Normal 3 2 6 2 4 4 3" xfId="24545"/>
    <cellStyle name="Normal 3 2 6 2 4 5" xfId="24546"/>
    <cellStyle name="Normal 3 2 6 2 4 6" xfId="24547"/>
    <cellStyle name="Normal 3 2 6 2 4 7" xfId="24548"/>
    <cellStyle name="Normal 3 2 6 2 5" xfId="24549"/>
    <cellStyle name="Normal 3 2 6 2 5 2" xfId="24550"/>
    <cellStyle name="Normal 3 2 6 2 5 2 2" xfId="24551"/>
    <cellStyle name="Normal 3 2 6 2 5 2 3" xfId="24552"/>
    <cellStyle name="Normal 3 2 6 2 5 3" xfId="24553"/>
    <cellStyle name="Normal 3 2 6 2 5 3 2" xfId="24554"/>
    <cellStyle name="Normal 3 2 6 2 5 3 3" xfId="24555"/>
    <cellStyle name="Normal 3 2 6 2 5 4" xfId="24556"/>
    <cellStyle name="Normal 3 2 6 2 5 5" xfId="24557"/>
    <cellStyle name="Normal 3 2 6 2 5 6" xfId="24558"/>
    <cellStyle name="Normal 3 2 6 2 6" xfId="24559"/>
    <cellStyle name="Normal 3 2 6 2 6 2" xfId="24560"/>
    <cellStyle name="Normal 3 2 6 2 6 2 2" xfId="24561"/>
    <cellStyle name="Normal 3 2 6 2 6 3" xfId="24562"/>
    <cellStyle name="Normal 3 2 6 2 7" xfId="24563"/>
    <cellStyle name="Normal 3 2 6 2 7 2" xfId="24564"/>
    <cellStyle name="Normal 3 2 6 2 7 2 2" xfId="24565"/>
    <cellStyle name="Normal 3 2 6 2 7 3" xfId="24566"/>
    <cellStyle name="Normal 3 2 6 2 8" xfId="24567"/>
    <cellStyle name="Normal 3 2 6 2 8 2" xfId="24568"/>
    <cellStyle name="Normal 3 2 6 2 8 3" xfId="24569"/>
    <cellStyle name="Normal 3 2 6 2 9" xfId="24570"/>
    <cellStyle name="Normal 3 2 6 3" xfId="24571"/>
    <cellStyle name="Normal 3 2 6 3 10" xfId="24572"/>
    <cellStyle name="Normal 3 2 6 3 11" xfId="24573"/>
    <cellStyle name="Normal 3 2 6 3 2" xfId="24574"/>
    <cellStyle name="Normal 3 2 6 3 2 2" xfId="24575"/>
    <cellStyle name="Normal 3 2 6 3 2 2 2" xfId="24576"/>
    <cellStyle name="Normal 3 2 6 3 2 2 2 2" xfId="24577"/>
    <cellStyle name="Normal 3 2 6 3 2 2 3" xfId="24578"/>
    <cellStyle name="Normal 3 2 6 3 2 2 4" xfId="24579"/>
    <cellStyle name="Normal 3 2 6 3 2 3" xfId="24580"/>
    <cellStyle name="Normal 3 2 6 3 2 3 2" xfId="24581"/>
    <cellStyle name="Normal 3 2 6 3 2 3 2 2" xfId="24582"/>
    <cellStyle name="Normal 3 2 6 3 2 3 3" xfId="24583"/>
    <cellStyle name="Normal 3 2 6 3 2 4" xfId="24584"/>
    <cellStyle name="Normal 3 2 6 3 2 4 2" xfId="24585"/>
    <cellStyle name="Normal 3 2 6 3 2 4 2 2" xfId="24586"/>
    <cellStyle name="Normal 3 2 6 3 2 4 3" xfId="24587"/>
    <cellStyle name="Normal 3 2 6 3 2 5" xfId="24588"/>
    <cellStyle name="Normal 3 2 6 3 2 5 2" xfId="24589"/>
    <cellStyle name="Normal 3 2 6 3 2 6" xfId="24590"/>
    <cellStyle name="Normal 3 2 6 3 2 7" xfId="24591"/>
    <cellStyle name="Normal 3 2 6 3 3" xfId="24592"/>
    <cellStyle name="Normal 3 2 6 3 3 2" xfId="24593"/>
    <cellStyle name="Normal 3 2 6 3 3 2 2" xfId="24594"/>
    <cellStyle name="Normal 3 2 6 3 3 2 2 2" xfId="24595"/>
    <cellStyle name="Normal 3 2 6 3 3 2 3" xfId="24596"/>
    <cellStyle name="Normal 3 2 6 3 3 3" xfId="24597"/>
    <cellStyle name="Normal 3 2 6 3 3 3 2" xfId="24598"/>
    <cellStyle name="Normal 3 2 6 3 3 3 2 2" xfId="24599"/>
    <cellStyle name="Normal 3 2 6 3 3 3 3" xfId="24600"/>
    <cellStyle name="Normal 3 2 6 3 3 4" xfId="24601"/>
    <cellStyle name="Normal 3 2 6 3 3 4 2" xfId="24602"/>
    <cellStyle name="Normal 3 2 6 3 3 4 3" xfId="24603"/>
    <cellStyle name="Normal 3 2 6 3 3 5" xfId="24604"/>
    <cellStyle name="Normal 3 2 6 3 3 6" xfId="24605"/>
    <cellStyle name="Normal 3 2 6 3 3 7" xfId="24606"/>
    <cellStyle name="Normal 3 2 6 3 4" xfId="24607"/>
    <cellStyle name="Normal 3 2 6 3 4 2" xfId="24608"/>
    <cellStyle name="Normal 3 2 6 3 4 2 2" xfId="24609"/>
    <cellStyle name="Normal 3 2 6 3 4 2 3" xfId="24610"/>
    <cellStyle name="Normal 3 2 6 3 4 3" xfId="24611"/>
    <cellStyle name="Normal 3 2 6 3 4 3 2" xfId="24612"/>
    <cellStyle name="Normal 3 2 6 3 4 3 3" xfId="24613"/>
    <cellStyle name="Normal 3 2 6 3 4 4" xfId="24614"/>
    <cellStyle name="Normal 3 2 6 3 4 4 2" xfId="24615"/>
    <cellStyle name="Normal 3 2 6 3 4 5" xfId="24616"/>
    <cellStyle name="Normal 3 2 6 3 4 6" xfId="24617"/>
    <cellStyle name="Normal 3 2 6 3 4 7" xfId="24618"/>
    <cellStyle name="Normal 3 2 6 3 5" xfId="24619"/>
    <cellStyle name="Normal 3 2 6 3 5 2" xfId="24620"/>
    <cellStyle name="Normal 3 2 6 3 5 2 2" xfId="24621"/>
    <cellStyle name="Normal 3 2 6 3 5 2 3" xfId="24622"/>
    <cellStyle name="Normal 3 2 6 3 5 3" xfId="24623"/>
    <cellStyle name="Normal 3 2 6 3 5 3 2" xfId="24624"/>
    <cellStyle name="Normal 3 2 6 3 5 4" xfId="24625"/>
    <cellStyle name="Normal 3 2 6 3 5 5" xfId="24626"/>
    <cellStyle name="Normal 3 2 6 3 5 6" xfId="24627"/>
    <cellStyle name="Normal 3 2 6 3 6" xfId="24628"/>
    <cellStyle name="Normal 3 2 6 3 6 2" xfId="24629"/>
    <cellStyle name="Normal 3 2 6 3 6 2 2" xfId="24630"/>
    <cellStyle name="Normal 3 2 6 3 6 3" xfId="24631"/>
    <cellStyle name="Normal 3 2 6 3 7" xfId="24632"/>
    <cellStyle name="Normal 3 2 6 3 7 2" xfId="24633"/>
    <cellStyle name="Normal 3 2 6 3 7 3" xfId="24634"/>
    <cellStyle name="Normal 3 2 6 3 8" xfId="24635"/>
    <cellStyle name="Normal 3 2 6 3 8 2" xfId="24636"/>
    <cellStyle name="Normal 3 2 6 3 9" xfId="24637"/>
    <cellStyle name="Normal 3 2 6 4" xfId="24638"/>
    <cellStyle name="Normal 3 2 6 4 2" xfId="24639"/>
    <cellStyle name="Normal 3 2 6 4 2 2" xfId="24640"/>
    <cellStyle name="Normal 3 2 6 4 2 2 2" xfId="24641"/>
    <cellStyle name="Normal 3 2 6 4 2 2 3" xfId="24642"/>
    <cellStyle name="Normal 3 2 6 4 2 2 4" xfId="24643"/>
    <cellStyle name="Normal 3 2 6 4 2 3" xfId="24644"/>
    <cellStyle name="Normal 3 2 6 4 2 3 2" xfId="24645"/>
    <cellStyle name="Normal 3 2 6 4 2 4" xfId="24646"/>
    <cellStyle name="Normal 3 2 6 4 2 4 2" xfId="24647"/>
    <cellStyle name="Normal 3 2 6 4 2 5" xfId="24648"/>
    <cellStyle name="Normal 3 2 6 4 2 6" xfId="24649"/>
    <cellStyle name="Normal 3 2 6 4 3" xfId="24650"/>
    <cellStyle name="Normal 3 2 6 4 3 2" xfId="24651"/>
    <cellStyle name="Normal 3 2 6 4 3 2 2" xfId="24652"/>
    <cellStyle name="Normal 3 2 6 4 3 2 3" xfId="24653"/>
    <cellStyle name="Normal 3 2 6 4 3 3" xfId="24654"/>
    <cellStyle name="Normal 3 2 6 4 3 3 2" xfId="24655"/>
    <cellStyle name="Normal 3 2 6 4 3 4" xfId="24656"/>
    <cellStyle name="Normal 3 2 6 4 3 5" xfId="24657"/>
    <cellStyle name="Normal 3 2 6 4 4" xfId="24658"/>
    <cellStyle name="Normal 3 2 6 4 4 2" xfId="24659"/>
    <cellStyle name="Normal 3 2 6 4 4 2 2" xfId="24660"/>
    <cellStyle name="Normal 3 2 6 4 4 3" xfId="24661"/>
    <cellStyle name="Normal 3 2 6 4 4 4" xfId="24662"/>
    <cellStyle name="Normal 3 2 6 4 5" xfId="24663"/>
    <cellStyle name="Normal 3 2 6 4 5 2" xfId="24664"/>
    <cellStyle name="Normal 3 2 6 4 5 3" xfId="24665"/>
    <cellStyle name="Normal 3 2 6 4 6" xfId="24666"/>
    <cellStyle name="Normal 3 2 6 4 6 2" xfId="24667"/>
    <cellStyle name="Normal 3 2 6 4 6 3" xfId="24668"/>
    <cellStyle name="Normal 3 2 6 4 7" xfId="24669"/>
    <cellStyle name="Normal 3 2 6 4 8" xfId="24670"/>
    <cellStyle name="Normal 3 2 6 5" xfId="24671"/>
    <cellStyle name="Normal 3 2 6 5 2" xfId="24672"/>
    <cellStyle name="Normal 3 2 6 5 2 2" xfId="24673"/>
    <cellStyle name="Normal 3 2 6 5 2 2 2" xfId="24674"/>
    <cellStyle name="Normal 3 2 6 5 2 2 3" xfId="24675"/>
    <cellStyle name="Normal 3 2 6 5 2 3" xfId="24676"/>
    <cellStyle name="Normal 3 2 6 5 2 3 2" xfId="24677"/>
    <cellStyle name="Normal 3 2 6 5 2 4" xfId="24678"/>
    <cellStyle name="Normal 3 2 6 5 2 5" xfId="24679"/>
    <cellStyle name="Normal 3 2 6 5 3" xfId="24680"/>
    <cellStyle name="Normal 3 2 6 5 3 2" xfId="24681"/>
    <cellStyle name="Normal 3 2 6 5 3 2 2" xfId="24682"/>
    <cellStyle name="Normal 3 2 6 5 3 3" xfId="24683"/>
    <cellStyle name="Normal 3 2 6 5 3 4" xfId="24684"/>
    <cellStyle name="Normal 3 2 6 5 4" xfId="24685"/>
    <cellStyle name="Normal 3 2 6 5 4 2" xfId="24686"/>
    <cellStyle name="Normal 3 2 6 5 4 2 2" xfId="24687"/>
    <cellStyle name="Normal 3 2 6 5 4 3" xfId="24688"/>
    <cellStyle name="Normal 3 2 6 5 5" xfId="24689"/>
    <cellStyle name="Normal 3 2 6 5 5 2" xfId="24690"/>
    <cellStyle name="Normal 3 2 6 5 5 3" xfId="24691"/>
    <cellStyle name="Normal 3 2 6 5 6" xfId="24692"/>
    <cellStyle name="Normal 3 2 6 5 6 2" xfId="24693"/>
    <cellStyle name="Normal 3 2 6 5 7" xfId="24694"/>
    <cellStyle name="Normal 3 2 6 6" xfId="24695"/>
    <cellStyle name="Normal 3 2 6 6 2" xfId="24696"/>
    <cellStyle name="Normal 3 2 6 6 2 2" xfId="24697"/>
    <cellStyle name="Normal 3 2 6 6 2 2 2" xfId="24698"/>
    <cellStyle name="Normal 3 2 6 6 2 3" xfId="24699"/>
    <cellStyle name="Normal 3 2 6 6 3" xfId="24700"/>
    <cellStyle name="Normal 3 2 6 6 3 2" xfId="24701"/>
    <cellStyle name="Normal 3 2 6 6 3 2 2" xfId="24702"/>
    <cellStyle name="Normal 3 2 6 6 3 3" xfId="24703"/>
    <cellStyle name="Normal 3 2 6 6 4" xfId="24704"/>
    <cellStyle name="Normal 3 2 6 6 4 2" xfId="24705"/>
    <cellStyle name="Normal 3 2 6 6 4 3" xfId="24706"/>
    <cellStyle name="Normal 3 2 6 6 5" xfId="24707"/>
    <cellStyle name="Normal 3 2 6 6 6" xfId="24708"/>
    <cellStyle name="Normal 3 2 6 6 7" xfId="24709"/>
    <cellStyle name="Normal 3 2 6 7" xfId="24710"/>
    <cellStyle name="Normal 3 2 6 7 2" xfId="24711"/>
    <cellStyle name="Normal 3 2 6 7 2 2" xfId="24712"/>
    <cellStyle name="Normal 3 2 6 7 2 2 2" xfId="24713"/>
    <cellStyle name="Normal 3 2 6 7 2 3" xfId="24714"/>
    <cellStyle name="Normal 3 2 6 7 3" xfId="24715"/>
    <cellStyle name="Normal 3 2 6 7 3 2" xfId="24716"/>
    <cellStyle name="Normal 3 2 6 7 3 2 2" xfId="24717"/>
    <cellStyle name="Normal 3 2 6 7 3 3" xfId="24718"/>
    <cellStyle name="Normal 3 2 6 7 4" xfId="24719"/>
    <cellStyle name="Normal 3 2 6 7 4 2" xfId="24720"/>
    <cellStyle name="Normal 3 2 6 7 5" xfId="24721"/>
    <cellStyle name="Normal 3 2 6 7 6" xfId="24722"/>
    <cellStyle name="Normal 3 2 6 8" xfId="24723"/>
    <cellStyle name="Normal 3 2 6 8 2" xfId="24724"/>
    <cellStyle name="Normal 3 2 6 8 2 2" xfId="24725"/>
    <cellStyle name="Normal 3 2 6 8 3" xfId="24726"/>
    <cellStyle name="Normal 3 2 6 8 4" xfId="24727"/>
    <cellStyle name="Normal 3 2 6 9" xfId="24728"/>
    <cellStyle name="Normal 3 2 6 9 2" xfId="24729"/>
    <cellStyle name="Normal 3 2 6 9 2 2" xfId="24730"/>
    <cellStyle name="Normal 3 2 6 9 3" xfId="24731"/>
    <cellStyle name="Normal 3 2 7" xfId="24732"/>
    <cellStyle name="Normal 3 2 7 10" xfId="24733"/>
    <cellStyle name="Normal 3 2 7 10 2" xfId="24734"/>
    <cellStyle name="Normal 3 2 7 11" xfId="24735"/>
    <cellStyle name="Normal 3 2 7 12" xfId="24736"/>
    <cellStyle name="Normal 3 2 7 2" xfId="24737"/>
    <cellStyle name="Normal 3 2 7 2 2" xfId="24738"/>
    <cellStyle name="Normal 3 2 7 2 2 2" xfId="24739"/>
    <cellStyle name="Normal 3 2 7 2 2 2 2" xfId="24740"/>
    <cellStyle name="Normal 3 2 7 2 2 2 3" xfId="24741"/>
    <cellStyle name="Normal 3 2 7 2 2 2 4" xfId="24742"/>
    <cellStyle name="Normal 3 2 7 2 2 3" xfId="24743"/>
    <cellStyle name="Normal 3 2 7 2 2 3 2" xfId="24744"/>
    <cellStyle name="Normal 3 2 7 2 2 4" xfId="24745"/>
    <cellStyle name="Normal 3 2 7 2 2 4 2" xfId="24746"/>
    <cellStyle name="Normal 3 2 7 2 2 5" xfId="24747"/>
    <cellStyle name="Normal 3 2 7 2 2 6" xfId="24748"/>
    <cellStyle name="Normal 3 2 7 2 3" xfId="24749"/>
    <cellStyle name="Normal 3 2 7 2 3 2" xfId="24750"/>
    <cellStyle name="Normal 3 2 7 2 3 2 2" xfId="24751"/>
    <cellStyle name="Normal 3 2 7 2 3 2 3" xfId="24752"/>
    <cellStyle name="Normal 3 2 7 2 3 3" xfId="24753"/>
    <cellStyle name="Normal 3 2 7 2 3 3 2" xfId="24754"/>
    <cellStyle name="Normal 3 2 7 2 3 4" xfId="24755"/>
    <cellStyle name="Normal 3 2 7 2 3 5" xfId="24756"/>
    <cellStyle name="Normal 3 2 7 2 4" xfId="24757"/>
    <cellStyle name="Normal 3 2 7 2 4 2" xfId="24758"/>
    <cellStyle name="Normal 3 2 7 2 4 2 2" xfId="24759"/>
    <cellStyle name="Normal 3 2 7 2 4 3" xfId="24760"/>
    <cellStyle name="Normal 3 2 7 2 4 4" xfId="24761"/>
    <cellStyle name="Normal 3 2 7 2 5" xfId="24762"/>
    <cellStyle name="Normal 3 2 7 2 5 2" xfId="24763"/>
    <cellStyle name="Normal 3 2 7 2 5 3" xfId="24764"/>
    <cellStyle name="Normal 3 2 7 2 6" xfId="24765"/>
    <cellStyle name="Normal 3 2 7 2 6 2" xfId="24766"/>
    <cellStyle name="Normal 3 2 7 2 6 3" xfId="24767"/>
    <cellStyle name="Normal 3 2 7 2 7" xfId="24768"/>
    <cellStyle name="Normal 3 2 7 2 8" xfId="24769"/>
    <cellStyle name="Normal 3 2 7 3" xfId="24770"/>
    <cellStyle name="Normal 3 2 7 3 2" xfId="24771"/>
    <cellStyle name="Normal 3 2 7 3 2 2" xfId="24772"/>
    <cellStyle name="Normal 3 2 7 3 2 2 2" xfId="24773"/>
    <cellStyle name="Normal 3 2 7 3 2 2 3" xfId="24774"/>
    <cellStyle name="Normal 3 2 7 3 2 2 4" xfId="24775"/>
    <cellStyle name="Normal 3 2 7 3 2 3" xfId="24776"/>
    <cellStyle name="Normal 3 2 7 3 2 3 2" xfId="24777"/>
    <cellStyle name="Normal 3 2 7 3 2 4" xfId="24778"/>
    <cellStyle name="Normal 3 2 7 3 2 4 2" xfId="24779"/>
    <cellStyle name="Normal 3 2 7 3 2 5" xfId="24780"/>
    <cellStyle name="Normal 3 2 7 3 2 6" xfId="24781"/>
    <cellStyle name="Normal 3 2 7 3 3" xfId="24782"/>
    <cellStyle name="Normal 3 2 7 3 3 2" xfId="24783"/>
    <cellStyle name="Normal 3 2 7 3 3 2 2" xfId="24784"/>
    <cellStyle name="Normal 3 2 7 3 3 2 3" xfId="24785"/>
    <cellStyle name="Normal 3 2 7 3 3 3" xfId="24786"/>
    <cellStyle name="Normal 3 2 7 3 3 3 2" xfId="24787"/>
    <cellStyle name="Normal 3 2 7 3 3 4" xfId="24788"/>
    <cellStyle name="Normal 3 2 7 3 3 5" xfId="24789"/>
    <cellStyle name="Normal 3 2 7 3 4" xfId="24790"/>
    <cellStyle name="Normal 3 2 7 3 4 2" xfId="24791"/>
    <cellStyle name="Normal 3 2 7 3 4 2 2" xfId="24792"/>
    <cellStyle name="Normal 3 2 7 3 4 3" xfId="24793"/>
    <cellStyle name="Normal 3 2 7 3 4 4" xfId="24794"/>
    <cellStyle name="Normal 3 2 7 3 5" xfId="24795"/>
    <cellStyle name="Normal 3 2 7 3 5 2" xfId="24796"/>
    <cellStyle name="Normal 3 2 7 3 5 3" xfId="24797"/>
    <cellStyle name="Normal 3 2 7 3 6" xfId="24798"/>
    <cellStyle name="Normal 3 2 7 3 6 2" xfId="24799"/>
    <cellStyle name="Normal 3 2 7 3 6 3" xfId="24800"/>
    <cellStyle name="Normal 3 2 7 3 7" xfId="24801"/>
    <cellStyle name="Normal 3 2 7 3 8" xfId="24802"/>
    <cellStyle name="Normal 3 2 7 4" xfId="24803"/>
    <cellStyle name="Normal 3 2 7 4 2" xfId="24804"/>
    <cellStyle name="Normal 3 2 7 4 2 2" xfId="24805"/>
    <cellStyle name="Normal 3 2 7 4 2 2 2" xfId="24806"/>
    <cellStyle name="Normal 3 2 7 4 2 2 3" xfId="24807"/>
    <cellStyle name="Normal 3 2 7 4 2 3" xfId="24808"/>
    <cellStyle name="Normal 3 2 7 4 2 3 2" xfId="24809"/>
    <cellStyle name="Normal 3 2 7 4 2 4" xfId="24810"/>
    <cellStyle name="Normal 3 2 7 4 2 5" xfId="24811"/>
    <cellStyle name="Normal 3 2 7 4 3" xfId="24812"/>
    <cellStyle name="Normal 3 2 7 4 3 2" xfId="24813"/>
    <cellStyle name="Normal 3 2 7 4 3 2 2" xfId="24814"/>
    <cellStyle name="Normal 3 2 7 4 3 3" xfId="24815"/>
    <cellStyle name="Normal 3 2 7 4 3 4" xfId="24816"/>
    <cellStyle name="Normal 3 2 7 4 4" xfId="24817"/>
    <cellStyle name="Normal 3 2 7 4 4 2" xfId="24818"/>
    <cellStyle name="Normal 3 2 7 4 4 2 2" xfId="24819"/>
    <cellStyle name="Normal 3 2 7 4 4 3" xfId="24820"/>
    <cellStyle name="Normal 3 2 7 4 5" xfId="24821"/>
    <cellStyle name="Normal 3 2 7 4 5 2" xfId="24822"/>
    <cellStyle name="Normal 3 2 7 4 5 3" xfId="24823"/>
    <cellStyle name="Normal 3 2 7 4 6" xfId="24824"/>
    <cellStyle name="Normal 3 2 7 4 6 2" xfId="24825"/>
    <cellStyle name="Normal 3 2 7 4 7" xfId="24826"/>
    <cellStyle name="Normal 3 2 7 5" xfId="24827"/>
    <cellStyle name="Normal 3 2 7 5 2" xfId="24828"/>
    <cellStyle name="Normal 3 2 7 5 2 2" xfId="24829"/>
    <cellStyle name="Normal 3 2 7 5 2 2 2" xfId="24830"/>
    <cellStyle name="Normal 3 2 7 5 2 3" xfId="24831"/>
    <cellStyle name="Normal 3 2 7 5 3" xfId="24832"/>
    <cellStyle name="Normal 3 2 7 5 3 2" xfId="24833"/>
    <cellStyle name="Normal 3 2 7 5 3 2 2" xfId="24834"/>
    <cellStyle name="Normal 3 2 7 5 3 3" xfId="24835"/>
    <cellStyle name="Normal 3 2 7 5 4" xfId="24836"/>
    <cellStyle name="Normal 3 2 7 5 4 2" xfId="24837"/>
    <cellStyle name="Normal 3 2 7 5 4 3" xfId="24838"/>
    <cellStyle name="Normal 3 2 7 5 5" xfId="24839"/>
    <cellStyle name="Normal 3 2 7 5 6" xfId="24840"/>
    <cellStyle name="Normal 3 2 7 5 7" xfId="24841"/>
    <cellStyle name="Normal 3 2 7 6" xfId="24842"/>
    <cellStyle name="Normal 3 2 7 6 2" xfId="24843"/>
    <cellStyle name="Normal 3 2 7 6 2 2" xfId="24844"/>
    <cellStyle name="Normal 3 2 7 6 2 2 2" xfId="24845"/>
    <cellStyle name="Normal 3 2 7 6 2 3" xfId="24846"/>
    <cellStyle name="Normal 3 2 7 6 3" xfId="24847"/>
    <cellStyle name="Normal 3 2 7 6 3 2" xfId="24848"/>
    <cellStyle name="Normal 3 2 7 6 3 2 2" xfId="24849"/>
    <cellStyle name="Normal 3 2 7 6 3 3" xfId="24850"/>
    <cellStyle name="Normal 3 2 7 6 4" xfId="24851"/>
    <cellStyle name="Normal 3 2 7 6 4 2" xfId="24852"/>
    <cellStyle name="Normal 3 2 7 6 5" xfId="24853"/>
    <cellStyle name="Normal 3 2 7 6 6" xfId="24854"/>
    <cellStyle name="Normal 3 2 7 7" xfId="24855"/>
    <cellStyle name="Normal 3 2 7 7 2" xfId="24856"/>
    <cellStyle name="Normal 3 2 7 7 2 2" xfId="24857"/>
    <cellStyle name="Normal 3 2 7 7 3" xfId="24858"/>
    <cellStyle name="Normal 3 2 7 7 4" xfId="24859"/>
    <cellStyle name="Normal 3 2 7 8" xfId="24860"/>
    <cellStyle name="Normal 3 2 7 8 2" xfId="24861"/>
    <cellStyle name="Normal 3 2 7 8 2 2" xfId="24862"/>
    <cellStyle name="Normal 3 2 7 8 3" xfId="24863"/>
    <cellStyle name="Normal 3 2 7 9" xfId="24864"/>
    <cellStyle name="Normal 3 2 7 9 2" xfId="24865"/>
    <cellStyle name="Normal 3 2 7 9 2 2" xfId="24866"/>
    <cellStyle name="Normal 3 2 7 9 3" xfId="24867"/>
    <cellStyle name="Normal 3 2 8" xfId="24868"/>
    <cellStyle name="Normal 3 2 8 10" xfId="24869"/>
    <cellStyle name="Normal 3 2 8 11" xfId="24870"/>
    <cellStyle name="Normal 3 2 8 2" xfId="24871"/>
    <cellStyle name="Normal 3 2 8 2 2" xfId="24872"/>
    <cellStyle name="Normal 3 2 8 2 2 2" xfId="24873"/>
    <cellStyle name="Normal 3 2 8 2 2 2 2" xfId="24874"/>
    <cellStyle name="Normal 3 2 8 2 2 2 3" xfId="24875"/>
    <cellStyle name="Normal 3 2 8 2 2 2 4" xfId="24876"/>
    <cellStyle name="Normal 3 2 8 2 2 3" xfId="24877"/>
    <cellStyle name="Normal 3 2 8 2 2 3 2" xfId="24878"/>
    <cellStyle name="Normal 3 2 8 2 2 4" xfId="24879"/>
    <cellStyle name="Normal 3 2 8 2 2 4 2" xfId="24880"/>
    <cellStyle name="Normal 3 2 8 2 2 5" xfId="24881"/>
    <cellStyle name="Normal 3 2 8 2 2 6" xfId="24882"/>
    <cellStyle name="Normal 3 2 8 2 3" xfId="24883"/>
    <cellStyle name="Normal 3 2 8 2 3 2" xfId="24884"/>
    <cellStyle name="Normal 3 2 8 2 3 2 2" xfId="24885"/>
    <cellStyle name="Normal 3 2 8 2 3 2 3" xfId="24886"/>
    <cellStyle name="Normal 3 2 8 2 3 3" xfId="24887"/>
    <cellStyle name="Normal 3 2 8 2 3 3 2" xfId="24888"/>
    <cellStyle name="Normal 3 2 8 2 3 4" xfId="24889"/>
    <cellStyle name="Normal 3 2 8 2 3 5" xfId="24890"/>
    <cellStyle name="Normal 3 2 8 2 4" xfId="24891"/>
    <cellStyle name="Normal 3 2 8 2 4 2" xfId="24892"/>
    <cellStyle name="Normal 3 2 8 2 4 2 2" xfId="24893"/>
    <cellStyle name="Normal 3 2 8 2 4 3" xfId="24894"/>
    <cellStyle name="Normal 3 2 8 2 4 4" xfId="24895"/>
    <cellStyle name="Normal 3 2 8 2 5" xfId="24896"/>
    <cellStyle name="Normal 3 2 8 2 5 2" xfId="24897"/>
    <cellStyle name="Normal 3 2 8 2 5 3" xfId="24898"/>
    <cellStyle name="Normal 3 2 8 2 6" xfId="24899"/>
    <cellStyle name="Normal 3 2 8 2 6 2" xfId="24900"/>
    <cellStyle name="Normal 3 2 8 2 6 3" xfId="24901"/>
    <cellStyle name="Normal 3 2 8 2 7" xfId="24902"/>
    <cellStyle name="Normal 3 2 8 2 8" xfId="24903"/>
    <cellStyle name="Normal 3 2 8 3" xfId="24904"/>
    <cellStyle name="Normal 3 2 8 3 2" xfId="24905"/>
    <cellStyle name="Normal 3 2 8 3 2 2" xfId="24906"/>
    <cellStyle name="Normal 3 2 8 3 2 2 2" xfId="24907"/>
    <cellStyle name="Normal 3 2 8 3 2 3" xfId="24908"/>
    <cellStyle name="Normal 3 2 8 3 2 4" xfId="24909"/>
    <cellStyle name="Normal 3 2 8 3 3" xfId="24910"/>
    <cellStyle name="Normal 3 2 8 3 3 2" xfId="24911"/>
    <cellStyle name="Normal 3 2 8 3 3 2 2" xfId="24912"/>
    <cellStyle name="Normal 3 2 8 3 3 3" xfId="24913"/>
    <cellStyle name="Normal 3 2 8 3 4" xfId="24914"/>
    <cellStyle name="Normal 3 2 8 3 4 2" xfId="24915"/>
    <cellStyle name="Normal 3 2 8 3 4 2 2" xfId="24916"/>
    <cellStyle name="Normal 3 2 8 3 4 3" xfId="24917"/>
    <cellStyle name="Normal 3 2 8 3 5" xfId="24918"/>
    <cellStyle name="Normal 3 2 8 3 5 2" xfId="24919"/>
    <cellStyle name="Normal 3 2 8 3 6" xfId="24920"/>
    <cellStyle name="Normal 3 2 8 3 7" xfId="24921"/>
    <cellStyle name="Normal 3 2 8 4" xfId="24922"/>
    <cellStyle name="Normal 3 2 8 4 2" xfId="24923"/>
    <cellStyle name="Normal 3 2 8 4 2 2" xfId="24924"/>
    <cellStyle name="Normal 3 2 8 4 2 2 2" xfId="24925"/>
    <cellStyle name="Normal 3 2 8 4 2 3" xfId="24926"/>
    <cellStyle name="Normal 3 2 8 4 3" xfId="24927"/>
    <cellStyle name="Normal 3 2 8 4 3 2" xfId="24928"/>
    <cellStyle name="Normal 3 2 8 4 3 2 2" xfId="24929"/>
    <cellStyle name="Normal 3 2 8 4 3 3" xfId="24930"/>
    <cellStyle name="Normal 3 2 8 4 4" xfId="24931"/>
    <cellStyle name="Normal 3 2 8 4 4 2" xfId="24932"/>
    <cellStyle name="Normal 3 2 8 4 4 3" xfId="24933"/>
    <cellStyle name="Normal 3 2 8 4 5" xfId="24934"/>
    <cellStyle name="Normal 3 2 8 4 6" xfId="24935"/>
    <cellStyle name="Normal 3 2 8 4 7" xfId="24936"/>
    <cellStyle name="Normal 3 2 8 5" xfId="24937"/>
    <cellStyle name="Normal 3 2 8 5 2" xfId="24938"/>
    <cellStyle name="Normal 3 2 8 5 2 2" xfId="24939"/>
    <cellStyle name="Normal 3 2 8 5 2 3" xfId="24940"/>
    <cellStyle name="Normal 3 2 8 5 3" xfId="24941"/>
    <cellStyle name="Normal 3 2 8 5 3 2" xfId="24942"/>
    <cellStyle name="Normal 3 2 8 5 3 3" xfId="24943"/>
    <cellStyle name="Normal 3 2 8 5 4" xfId="24944"/>
    <cellStyle name="Normal 3 2 8 5 5" xfId="24945"/>
    <cellStyle name="Normal 3 2 8 5 6" xfId="24946"/>
    <cellStyle name="Normal 3 2 8 6" xfId="24947"/>
    <cellStyle name="Normal 3 2 8 6 2" xfId="24948"/>
    <cellStyle name="Normal 3 2 8 6 2 2" xfId="24949"/>
    <cellStyle name="Normal 3 2 8 6 3" xfId="24950"/>
    <cellStyle name="Normal 3 2 8 7" xfId="24951"/>
    <cellStyle name="Normal 3 2 8 7 2" xfId="24952"/>
    <cellStyle name="Normal 3 2 8 7 2 2" xfId="24953"/>
    <cellStyle name="Normal 3 2 8 7 3" xfId="24954"/>
    <cellStyle name="Normal 3 2 8 8" xfId="24955"/>
    <cellStyle name="Normal 3 2 8 8 2" xfId="24956"/>
    <cellStyle name="Normal 3 2 8 8 3" xfId="24957"/>
    <cellStyle name="Normal 3 2 8 9" xfId="24958"/>
    <cellStyle name="Normal 3 2 9" xfId="24959"/>
    <cellStyle name="Normal 3 2 9 10" xfId="24960"/>
    <cellStyle name="Normal 3 2 9 11" xfId="24961"/>
    <cellStyle name="Normal 3 2 9 2" xfId="24962"/>
    <cellStyle name="Normal 3 2 9 2 2" xfId="24963"/>
    <cellStyle name="Normal 3 2 9 2 2 2" xfId="24964"/>
    <cellStyle name="Normal 3 2 9 2 2 2 2" xfId="24965"/>
    <cellStyle name="Normal 3 2 9 2 2 3" xfId="24966"/>
    <cellStyle name="Normal 3 2 9 2 2 4" xfId="24967"/>
    <cellStyle name="Normal 3 2 9 2 3" xfId="24968"/>
    <cellStyle name="Normal 3 2 9 2 3 2" xfId="24969"/>
    <cellStyle name="Normal 3 2 9 2 3 2 2" xfId="24970"/>
    <cellStyle name="Normal 3 2 9 2 3 3" xfId="24971"/>
    <cellStyle name="Normal 3 2 9 2 4" xfId="24972"/>
    <cellStyle name="Normal 3 2 9 2 4 2" xfId="24973"/>
    <cellStyle name="Normal 3 2 9 2 4 2 2" xfId="24974"/>
    <cellStyle name="Normal 3 2 9 2 4 3" xfId="24975"/>
    <cellStyle name="Normal 3 2 9 2 5" xfId="24976"/>
    <cellStyle name="Normal 3 2 9 2 5 2" xfId="24977"/>
    <cellStyle name="Normal 3 2 9 2 6" xfId="24978"/>
    <cellStyle name="Normal 3 2 9 2 7" xfId="24979"/>
    <cellStyle name="Normal 3 2 9 3" xfId="24980"/>
    <cellStyle name="Normal 3 2 9 3 2" xfId="24981"/>
    <cellStyle name="Normal 3 2 9 3 2 2" xfId="24982"/>
    <cellStyle name="Normal 3 2 9 3 2 2 2" xfId="24983"/>
    <cellStyle name="Normal 3 2 9 3 2 3" xfId="24984"/>
    <cellStyle name="Normal 3 2 9 3 3" xfId="24985"/>
    <cellStyle name="Normal 3 2 9 3 3 2" xfId="24986"/>
    <cellStyle name="Normal 3 2 9 3 3 2 2" xfId="24987"/>
    <cellStyle name="Normal 3 2 9 3 3 3" xfId="24988"/>
    <cellStyle name="Normal 3 2 9 3 4" xfId="24989"/>
    <cellStyle name="Normal 3 2 9 3 4 2" xfId="24990"/>
    <cellStyle name="Normal 3 2 9 3 4 3" xfId="24991"/>
    <cellStyle name="Normal 3 2 9 3 5" xfId="24992"/>
    <cellStyle name="Normal 3 2 9 3 6" xfId="24993"/>
    <cellStyle name="Normal 3 2 9 3 7" xfId="24994"/>
    <cellStyle name="Normal 3 2 9 4" xfId="24995"/>
    <cellStyle name="Normal 3 2 9 4 2" xfId="24996"/>
    <cellStyle name="Normal 3 2 9 4 2 2" xfId="24997"/>
    <cellStyle name="Normal 3 2 9 4 2 3" xfId="24998"/>
    <cellStyle name="Normal 3 2 9 4 3" xfId="24999"/>
    <cellStyle name="Normal 3 2 9 4 3 2" xfId="25000"/>
    <cellStyle name="Normal 3 2 9 4 3 3" xfId="25001"/>
    <cellStyle name="Normal 3 2 9 4 4" xfId="25002"/>
    <cellStyle name="Normal 3 2 9 4 4 2" xfId="25003"/>
    <cellStyle name="Normal 3 2 9 4 5" xfId="25004"/>
    <cellStyle name="Normal 3 2 9 4 6" xfId="25005"/>
    <cellStyle name="Normal 3 2 9 4 7" xfId="25006"/>
    <cellStyle name="Normal 3 2 9 5" xfId="25007"/>
    <cellStyle name="Normal 3 2 9 5 2" xfId="25008"/>
    <cellStyle name="Normal 3 2 9 5 2 2" xfId="25009"/>
    <cellStyle name="Normal 3 2 9 5 2 3" xfId="25010"/>
    <cellStyle name="Normal 3 2 9 5 3" xfId="25011"/>
    <cellStyle name="Normal 3 2 9 5 3 2" xfId="25012"/>
    <cellStyle name="Normal 3 2 9 5 4" xfId="25013"/>
    <cellStyle name="Normal 3 2 9 5 5" xfId="25014"/>
    <cellStyle name="Normal 3 2 9 5 6" xfId="25015"/>
    <cellStyle name="Normal 3 2 9 6" xfId="25016"/>
    <cellStyle name="Normal 3 2 9 6 2" xfId="25017"/>
    <cellStyle name="Normal 3 2 9 6 2 2" xfId="25018"/>
    <cellStyle name="Normal 3 2 9 6 3" xfId="25019"/>
    <cellStyle name="Normal 3 2 9 7" xfId="25020"/>
    <cellStyle name="Normal 3 2 9 7 2" xfId="25021"/>
    <cellStyle name="Normal 3 2 9 7 3" xfId="25022"/>
    <cellStyle name="Normal 3 2 9 8" xfId="25023"/>
    <cellStyle name="Normal 3 2 9 8 2" xfId="25024"/>
    <cellStyle name="Normal 3 2 9 9" xfId="25025"/>
    <cellStyle name="Normal 3 3" xfId="354"/>
    <cellStyle name="Normal 3 3 10" xfId="25026"/>
    <cellStyle name="Normal 3 3 10 2" xfId="25027"/>
    <cellStyle name="Normal 3 3 10 2 2" xfId="25028"/>
    <cellStyle name="Normal 3 3 10 2 2 2" xfId="25029"/>
    <cellStyle name="Normal 3 3 10 2 2 3" xfId="25030"/>
    <cellStyle name="Normal 3 3 10 2 3" xfId="25031"/>
    <cellStyle name="Normal 3 3 10 2 3 2" xfId="25032"/>
    <cellStyle name="Normal 3 3 10 2 4" xfId="25033"/>
    <cellStyle name="Normal 3 3 10 2 5" xfId="25034"/>
    <cellStyle name="Normal 3 3 10 3" xfId="25035"/>
    <cellStyle name="Normal 3 3 10 3 2" xfId="25036"/>
    <cellStyle name="Normal 3 3 10 3 2 2" xfId="25037"/>
    <cellStyle name="Normal 3 3 10 3 3" xfId="25038"/>
    <cellStyle name="Normal 3 3 10 3 4" xfId="25039"/>
    <cellStyle name="Normal 3 3 10 4" xfId="25040"/>
    <cellStyle name="Normal 3 3 10 4 2" xfId="25041"/>
    <cellStyle name="Normal 3 3 10 4 2 2" xfId="25042"/>
    <cellStyle name="Normal 3 3 10 4 3" xfId="25043"/>
    <cellStyle name="Normal 3 3 10 5" xfId="25044"/>
    <cellStyle name="Normal 3 3 10 5 2" xfId="25045"/>
    <cellStyle name="Normal 3 3 10 5 3" xfId="25046"/>
    <cellStyle name="Normal 3 3 10 6" xfId="25047"/>
    <cellStyle name="Normal 3 3 10 6 2" xfId="25048"/>
    <cellStyle name="Normal 3 3 10 7" xfId="25049"/>
    <cellStyle name="Normal 3 3 11" xfId="25050"/>
    <cellStyle name="Normal 3 3 11 2" xfId="25051"/>
    <cellStyle name="Normal 3 3 11 2 2" xfId="25052"/>
    <cellStyle name="Normal 3 3 11 2 2 2" xfId="25053"/>
    <cellStyle name="Normal 3 3 11 2 3" xfId="25054"/>
    <cellStyle name="Normal 3 3 11 3" xfId="25055"/>
    <cellStyle name="Normal 3 3 11 3 2" xfId="25056"/>
    <cellStyle name="Normal 3 3 11 3 2 2" xfId="25057"/>
    <cellStyle name="Normal 3 3 11 3 3" xfId="25058"/>
    <cellStyle name="Normal 3 3 11 4" xfId="25059"/>
    <cellStyle name="Normal 3 3 11 4 2" xfId="25060"/>
    <cellStyle name="Normal 3 3 11 4 3" xfId="25061"/>
    <cellStyle name="Normal 3 3 11 5" xfId="25062"/>
    <cellStyle name="Normal 3 3 11 6" xfId="25063"/>
    <cellStyle name="Normal 3 3 11 7" xfId="25064"/>
    <cellStyle name="Normal 3 3 12" xfId="25065"/>
    <cellStyle name="Normal 3 3 12 2" xfId="25066"/>
    <cellStyle name="Normal 3 3 12 2 2" xfId="25067"/>
    <cellStyle name="Normal 3 3 12 2 2 2" xfId="25068"/>
    <cellStyle name="Normal 3 3 12 2 3" xfId="25069"/>
    <cellStyle name="Normal 3 3 12 3" xfId="25070"/>
    <cellStyle name="Normal 3 3 12 3 2" xfId="25071"/>
    <cellStyle name="Normal 3 3 12 3 2 2" xfId="25072"/>
    <cellStyle name="Normal 3 3 12 3 3" xfId="25073"/>
    <cellStyle name="Normal 3 3 12 4" xfId="25074"/>
    <cellStyle name="Normal 3 3 12 4 2" xfId="25075"/>
    <cellStyle name="Normal 3 3 12 5" xfId="25076"/>
    <cellStyle name="Normal 3 3 12 6" xfId="25077"/>
    <cellStyle name="Normal 3 3 13" xfId="25078"/>
    <cellStyle name="Normal 3 3 13 2" xfId="25079"/>
    <cellStyle name="Normal 3 3 13 2 2" xfId="25080"/>
    <cellStyle name="Normal 3 3 13 3" xfId="25081"/>
    <cellStyle name="Normal 3 3 13 4" xfId="25082"/>
    <cellStyle name="Normal 3 3 14" xfId="25083"/>
    <cellStyle name="Normal 3 3 14 2" xfId="25084"/>
    <cellStyle name="Normal 3 3 14 2 2" xfId="25085"/>
    <cellStyle name="Normal 3 3 14 3" xfId="25086"/>
    <cellStyle name="Normal 3 3 15" xfId="25087"/>
    <cellStyle name="Normal 3 3 15 2" xfId="25088"/>
    <cellStyle name="Normal 3 3 15 2 2" xfId="25089"/>
    <cellStyle name="Normal 3 3 15 3" xfId="25090"/>
    <cellStyle name="Normal 3 3 16" xfId="25091"/>
    <cellStyle name="Normal 3 3 16 2" xfId="25092"/>
    <cellStyle name="Normal 3 3 17" xfId="25093"/>
    <cellStyle name="Normal 3 3 18" xfId="25094"/>
    <cellStyle name="Normal 3 3 19" xfId="25095"/>
    <cellStyle name="Normal 3 3 2" xfId="355"/>
    <cellStyle name="Normal 3 3 2 10" xfId="25096"/>
    <cellStyle name="Normal 3 3 2 10 2" xfId="25097"/>
    <cellStyle name="Normal 3 3 2 10 2 2" xfId="25098"/>
    <cellStyle name="Normal 3 3 2 10 2 2 2" xfId="25099"/>
    <cellStyle name="Normal 3 3 2 10 2 3" xfId="25100"/>
    <cellStyle name="Normal 3 3 2 10 3" xfId="25101"/>
    <cellStyle name="Normal 3 3 2 10 3 2" xfId="25102"/>
    <cellStyle name="Normal 3 3 2 10 3 2 2" xfId="25103"/>
    <cellStyle name="Normal 3 3 2 10 3 3" xfId="25104"/>
    <cellStyle name="Normal 3 3 2 10 4" xfId="25105"/>
    <cellStyle name="Normal 3 3 2 10 4 2" xfId="25106"/>
    <cellStyle name="Normal 3 3 2 10 4 3" xfId="25107"/>
    <cellStyle name="Normal 3 3 2 10 5" xfId="25108"/>
    <cellStyle name="Normal 3 3 2 10 6" xfId="25109"/>
    <cellStyle name="Normal 3 3 2 10 7" xfId="25110"/>
    <cellStyle name="Normal 3 3 2 11" xfId="25111"/>
    <cellStyle name="Normal 3 3 2 11 2" xfId="25112"/>
    <cellStyle name="Normal 3 3 2 11 2 2" xfId="25113"/>
    <cellStyle name="Normal 3 3 2 11 2 3" xfId="25114"/>
    <cellStyle name="Normal 3 3 2 11 3" xfId="25115"/>
    <cellStyle name="Normal 3 3 2 11 3 2" xfId="25116"/>
    <cellStyle name="Normal 3 3 2 11 3 3" xfId="25117"/>
    <cellStyle name="Normal 3 3 2 11 4" xfId="25118"/>
    <cellStyle name="Normal 3 3 2 11 4 2" xfId="25119"/>
    <cellStyle name="Normal 3 3 2 11 5" xfId="25120"/>
    <cellStyle name="Normal 3 3 2 11 6" xfId="25121"/>
    <cellStyle name="Normal 3 3 2 11 7" xfId="25122"/>
    <cellStyle name="Normal 3 3 2 12" xfId="25123"/>
    <cellStyle name="Normal 3 3 2 12 2" xfId="25124"/>
    <cellStyle name="Normal 3 3 2 12 2 2" xfId="25125"/>
    <cellStyle name="Normal 3 3 2 12 2 3" xfId="25126"/>
    <cellStyle name="Normal 3 3 2 12 3" xfId="25127"/>
    <cellStyle name="Normal 3 3 2 12 3 2" xfId="25128"/>
    <cellStyle name="Normal 3 3 2 12 4" xfId="25129"/>
    <cellStyle name="Normal 3 3 2 12 5" xfId="25130"/>
    <cellStyle name="Normal 3 3 2 12 6" xfId="25131"/>
    <cellStyle name="Normal 3 3 2 13" xfId="25132"/>
    <cellStyle name="Normal 3 3 2 13 2" xfId="25133"/>
    <cellStyle name="Normal 3 3 2 13 2 2" xfId="25134"/>
    <cellStyle name="Normal 3 3 2 13 3" xfId="25135"/>
    <cellStyle name="Normal 3 3 2 14" xfId="25136"/>
    <cellStyle name="Normal 3 3 2 14 2" xfId="25137"/>
    <cellStyle name="Normal 3 3 2 14 3" xfId="25138"/>
    <cellStyle name="Normal 3 3 2 15" xfId="25139"/>
    <cellStyle name="Normal 3 3 2 15 2" xfId="25140"/>
    <cellStyle name="Normal 3 3 2 16" xfId="25141"/>
    <cellStyle name="Normal 3 3 2 17" xfId="25142"/>
    <cellStyle name="Normal 3 3 2 18" xfId="25143"/>
    <cellStyle name="Normal 3 3 2 19" xfId="25144"/>
    <cellStyle name="Normal 3 3 2 2" xfId="356"/>
    <cellStyle name="Normal 3 3 2 2 10" xfId="25145"/>
    <cellStyle name="Normal 3 3 2 2 10 2" xfId="25146"/>
    <cellStyle name="Normal 3 3 2 2 10 2 2" xfId="25147"/>
    <cellStyle name="Normal 3 3 2 2 10 2 3" xfId="25148"/>
    <cellStyle name="Normal 3 3 2 2 10 3" xfId="25149"/>
    <cellStyle name="Normal 3 3 2 2 10 3 2" xfId="25150"/>
    <cellStyle name="Normal 3 3 2 2 10 4" xfId="25151"/>
    <cellStyle name="Normal 3 3 2 2 10 4 2" xfId="25152"/>
    <cellStyle name="Normal 3 3 2 2 10 5" xfId="25153"/>
    <cellStyle name="Normal 3 3 2 2 10 6" xfId="25154"/>
    <cellStyle name="Normal 3 3 2 2 10 7" xfId="25155"/>
    <cellStyle name="Normal 3 3 2 2 11" xfId="25156"/>
    <cellStyle name="Normal 3 3 2 2 11 2" xfId="25157"/>
    <cellStyle name="Normal 3 3 2 2 11 2 2" xfId="25158"/>
    <cellStyle name="Normal 3 3 2 2 11 2 3" xfId="25159"/>
    <cellStyle name="Normal 3 3 2 2 11 3" xfId="25160"/>
    <cellStyle name="Normal 3 3 2 2 11 3 2" xfId="25161"/>
    <cellStyle name="Normal 3 3 2 2 11 4" xfId="25162"/>
    <cellStyle name="Normal 3 3 2 2 11 5" xfId="25163"/>
    <cellStyle name="Normal 3 3 2 2 11 6" xfId="25164"/>
    <cellStyle name="Normal 3 3 2 2 12" xfId="25165"/>
    <cellStyle name="Normal 3 3 2 2 12 2" xfId="25166"/>
    <cellStyle name="Normal 3 3 2 2 12 3" xfId="25167"/>
    <cellStyle name="Normal 3 3 2 2 13" xfId="25168"/>
    <cellStyle name="Normal 3 3 2 2 13 2" xfId="25169"/>
    <cellStyle name="Normal 3 3 2 2 14" xfId="25170"/>
    <cellStyle name="Normal 3 3 2 2 14 2" xfId="25171"/>
    <cellStyle name="Normal 3 3 2 2 15" xfId="25172"/>
    <cellStyle name="Normal 3 3 2 2 16" xfId="25173"/>
    <cellStyle name="Normal 3 3 2 2 17" xfId="25174"/>
    <cellStyle name="Normal 3 3 2 2 2" xfId="357"/>
    <cellStyle name="Normal 3 3 2 2 2 10" xfId="25175"/>
    <cellStyle name="Normal 3 3 2 2 2 10 2" xfId="25176"/>
    <cellStyle name="Normal 3 3 2 2 2 10 3" xfId="25177"/>
    <cellStyle name="Normal 3 3 2 2 2 11" xfId="25178"/>
    <cellStyle name="Normal 3 3 2 2 2 11 2" xfId="25179"/>
    <cellStyle name="Normal 3 3 2 2 2 12" xfId="25180"/>
    <cellStyle name="Normal 3 3 2 2 2 13" xfId="25181"/>
    <cellStyle name="Normal 3 3 2 2 2 14" xfId="25182"/>
    <cellStyle name="Normal 3 3 2 2 2 2" xfId="25183"/>
    <cellStyle name="Normal 3 3 2 2 2 2 10" xfId="25184"/>
    <cellStyle name="Normal 3 3 2 2 2 2 11" xfId="25185"/>
    <cellStyle name="Normal 3 3 2 2 2 2 12" xfId="25186"/>
    <cellStyle name="Normal 3 3 2 2 2 2 2" xfId="25187"/>
    <cellStyle name="Normal 3 3 2 2 2 2 2 2" xfId="25188"/>
    <cellStyle name="Normal 3 3 2 2 2 2 2 2 2" xfId="25189"/>
    <cellStyle name="Normal 3 3 2 2 2 2 2 2 2 2" xfId="25190"/>
    <cellStyle name="Normal 3 3 2 2 2 2 2 2 3" xfId="25191"/>
    <cellStyle name="Normal 3 3 2 2 2 2 2 2 4" xfId="25192"/>
    <cellStyle name="Normal 3 3 2 2 2 2 2 3" xfId="25193"/>
    <cellStyle name="Normal 3 3 2 2 2 2 2 3 2" xfId="25194"/>
    <cellStyle name="Normal 3 3 2 2 2 2 2 3 2 2" xfId="25195"/>
    <cellStyle name="Normal 3 3 2 2 2 2 2 3 3" xfId="25196"/>
    <cellStyle name="Normal 3 3 2 2 2 2 2 4" xfId="25197"/>
    <cellStyle name="Normal 3 3 2 2 2 2 2 4 2" xfId="25198"/>
    <cellStyle name="Normal 3 3 2 2 2 2 2 4 2 2" xfId="25199"/>
    <cellStyle name="Normal 3 3 2 2 2 2 2 4 3" xfId="25200"/>
    <cellStyle name="Normal 3 3 2 2 2 2 2 5" xfId="25201"/>
    <cellStyle name="Normal 3 3 2 2 2 2 2 5 2" xfId="25202"/>
    <cellStyle name="Normal 3 3 2 2 2 2 2 6" xfId="25203"/>
    <cellStyle name="Normal 3 3 2 2 2 2 2 7" xfId="25204"/>
    <cellStyle name="Normal 3 3 2 2 2 2 3" xfId="25205"/>
    <cellStyle name="Normal 3 3 2 2 2 2 3 2" xfId="25206"/>
    <cellStyle name="Normal 3 3 2 2 2 2 3 2 2" xfId="25207"/>
    <cellStyle name="Normal 3 3 2 2 2 2 3 2 2 2" xfId="25208"/>
    <cellStyle name="Normal 3 3 2 2 2 2 3 2 3" xfId="25209"/>
    <cellStyle name="Normal 3 3 2 2 2 2 3 3" xfId="25210"/>
    <cellStyle name="Normal 3 3 2 2 2 2 3 3 2" xfId="25211"/>
    <cellStyle name="Normal 3 3 2 2 2 2 3 3 2 2" xfId="25212"/>
    <cellStyle name="Normal 3 3 2 2 2 2 3 3 3" xfId="25213"/>
    <cellStyle name="Normal 3 3 2 2 2 2 3 4" xfId="25214"/>
    <cellStyle name="Normal 3 3 2 2 2 2 3 4 2" xfId="25215"/>
    <cellStyle name="Normal 3 3 2 2 2 2 3 4 3" xfId="25216"/>
    <cellStyle name="Normal 3 3 2 2 2 2 3 5" xfId="25217"/>
    <cellStyle name="Normal 3 3 2 2 2 2 3 6" xfId="25218"/>
    <cellStyle name="Normal 3 3 2 2 2 2 3 7" xfId="25219"/>
    <cellStyle name="Normal 3 3 2 2 2 2 4" xfId="25220"/>
    <cellStyle name="Normal 3 3 2 2 2 2 4 2" xfId="25221"/>
    <cellStyle name="Normal 3 3 2 2 2 2 4 2 2" xfId="25222"/>
    <cellStyle name="Normal 3 3 2 2 2 2 4 2 3" xfId="25223"/>
    <cellStyle name="Normal 3 3 2 2 2 2 4 3" xfId="25224"/>
    <cellStyle name="Normal 3 3 2 2 2 2 4 3 2" xfId="25225"/>
    <cellStyle name="Normal 3 3 2 2 2 2 4 3 3" xfId="25226"/>
    <cellStyle name="Normal 3 3 2 2 2 2 4 4" xfId="25227"/>
    <cellStyle name="Normal 3 3 2 2 2 2 4 4 2" xfId="25228"/>
    <cellStyle name="Normal 3 3 2 2 2 2 4 5" xfId="25229"/>
    <cellStyle name="Normal 3 3 2 2 2 2 4 6" xfId="25230"/>
    <cellStyle name="Normal 3 3 2 2 2 2 4 7" xfId="25231"/>
    <cellStyle name="Normal 3 3 2 2 2 2 5" xfId="25232"/>
    <cellStyle name="Normal 3 3 2 2 2 2 5 2" xfId="25233"/>
    <cellStyle name="Normal 3 3 2 2 2 2 5 2 2" xfId="25234"/>
    <cellStyle name="Normal 3 3 2 2 2 2 5 2 3" xfId="25235"/>
    <cellStyle name="Normal 3 3 2 2 2 2 5 3" xfId="25236"/>
    <cellStyle name="Normal 3 3 2 2 2 2 5 3 2" xfId="25237"/>
    <cellStyle name="Normal 3 3 2 2 2 2 5 4" xfId="25238"/>
    <cellStyle name="Normal 3 3 2 2 2 2 5 4 2" xfId="25239"/>
    <cellStyle name="Normal 3 3 2 2 2 2 5 5" xfId="25240"/>
    <cellStyle name="Normal 3 3 2 2 2 2 5 6" xfId="25241"/>
    <cellStyle name="Normal 3 3 2 2 2 2 5 7" xfId="25242"/>
    <cellStyle name="Normal 3 3 2 2 2 2 6" xfId="25243"/>
    <cellStyle name="Normal 3 3 2 2 2 2 6 2" xfId="25244"/>
    <cellStyle name="Normal 3 3 2 2 2 2 6 2 2" xfId="25245"/>
    <cellStyle name="Normal 3 3 2 2 2 2 6 2 3" xfId="25246"/>
    <cellStyle name="Normal 3 3 2 2 2 2 6 3" xfId="25247"/>
    <cellStyle name="Normal 3 3 2 2 2 2 6 3 2" xfId="25248"/>
    <cellStyle name="Normal 3 3 2 2 2 2 6 4" xfId="25249"/>
    <cellStyle name="Normal 3 3 2 2 2 2 6 5" xfId="25250"/>
    <cellStyle name="Normal 3 3 2 2 2 2 6 6" xfId="25251"/>
    <cellStyle name="Normal 3 3 2 2 2 2 7" xfId="25252"/>
    <cellStyle name="Normal 3 3 2 2 2 2 7 2" xfId="25253"/>
    <cellStyle name="Normal 3 3 2 2 2 2 7 3" xfId="25254"/>
    <cellStyle name="Normal 3 3 2 2 2 2 8" xfId="25255"/>
    <cellStyle name="Normal 3 3 2 2 2 2 8 2" xfId="25256"/>
    <cellStyle name="Normal 3 3 2 2 2 2 9" xfId="25257"/>
    <cellStyle name="Normal 3 3 2 2 2 2 9 2" xfId="25258"/>
    <cellStyle name="Normal 3 3 2 2 2 3" xfId="25259"/>
    <cellStyle name="Normal 3 3 2 2 2 3 10" xfId="25260"/>
    <cellStyle name="Normal 3 3 2 2 2 3 11" xfId="25261"/>
    <cellStyle name="Normal 3 3 2 2 2 3 2" xfId="25262"/>
    <cellStyle name="Normal 3 3 2 2 2 3 2 2" xfId="25263"/>
    <cellStyle name="Normal 3 3 2 2 2 3 2 2 2" xfId="25264"/>
    <cellStyle name="Normal 3 3 2 2 2 3 2 2 2 2" xfId="25265"/>
    <cellStyle name="Normal 3 3 2 2 2 3 2 2 3" xfId="25266"/>
    <cellStyle name="Normal 3 3 2 2 2 3 2 2 4" xfId="25267"/>
    <cellStyle name="Normal 3 3 2 2 2 3 2 3" xfId="25268"/>
    <cellStyle name="Normal 3 3 2 2 2 3 2 3 2" xfId="25269"/>
    <cellStyle name="Normal 3 3 2 2 2 3 2 3 2 2" xfId="25270"/>
    <cellStyle name="Normal 3 3 2 2 2 3 2 3 3" xfId="25271"/>
    <cellStyle name="Normal 3 3 2 2 2 3 2 4" xfId="25272"/>
    <cellStyle name="Normal 3 3 2 2 2 3 2 4 2" xfId="25273"/>
    <cellStyle name="Normal 3 3 2 2 2 3 2 4 2 2" xfId="25274"/>
    <cellStyle name="Normal 3 3 2 2 2 3 2 4 3" xfId="25275"/>
    <cellStyle name="Normal 3 3 2 2 2 3 2 5" xfId="25276"/>
    <cellStyle name="Normal 3 3 2 2 2 3 2 5 2" xfId="25277"/>
    <cellStyle name="Normal 3 3 2 2 2 3 2 6" xfId="25278"/>
    <cellStyle name="Normal 3 3 2 2 2 3 2 7" xfId="25279"/>
    <cellStyle name="Normal 3 3 2 2 2 3 3" xfId="25280"/>
    <cellStyle name="Normal 3 3 2 2 2 3 3 2" xfId="25281"/>
    <cellStyle name="Normal 3 3 2 2 2 3 3 2 2" xfId="25282"/>
    <cellStyle name="Normal 3 3 2 2 2 3 3 2 2 2" xfId="25283"/>
    <cellStyle name="Normal 3 3 2 2 2 3 3 2 3" xfId="25284"/>
    <cellStyle name="Normal 3 3 2 2 2 3 3 3" xfId="25285"/>
    <cellStyle name="Normal 3 3 2 2 2 3 3 3 2" xfId="25286"/>
    <cellStyle name="Normal 3 3 2 2 2 3 3 3 2 2" xfId="25287"/>
    <cellStyle name="Normal 3 3 2 2 2 3 3 3 3" xfId="25288"/>
    <cellStyle name="Normal 3 3 2 2 2 3 3 4" xfId="25289"/>
    <cellStyle name="Normal 3 3 2 2 2 3 3 4 2" xfId="25290"/>
    <cellStyle name="Normal 3 3 2 2 2 3 3 4 3" xfId="25291"/>
    <cellStyle name="Normal 3 3 2 2 2 3 3 5" xfId="25292"/>
    <cellStyle name="Normal 3 3 2 2 2 3 3 6" xfId="25293"/>
    <cellStyle name="Normal 3 3 2 2 2 3 3 7" xfId="25294"/>
    <cellStyle name="Normal 3 3 2 2 2 3 4" xfId="25295"/>
    <cellStyle name="Normal 3 3 2 2 2 3 4 2" xfId="25296"/>
    <cellStyle name="Normal 3 3 2 2 2 3 4 2 2" xfId="25297"/>
    <cellStyle name="Normal 3 3 2 2 2 3 4 2 3" xfId="25298"/>
    <cellStyle name="Normal 3 3 2 2 2 3 4 3" xfId="25299"/>
    <cellStyle name="Normal 3 3 2 2 2 3 4 3 2" xfId="25300"/>
    <cellStyle name="Normal 3 3 2 2 2 3 4 3 3" xfId="25301"/>
    <cellStyle name="Normal 3 3 2 2 2 3 4 4" xfId="25302"/>
    <cellStyle name="Normal 3 3 2 2 2 3 4 4 2" xfId="25303"/>
    <cellStyle name="Normal 3 3 2 2 2 3 4 5" xfId="25304"/>
    <cellStyle name="Normal 3 3 2 2 2 3 4 6" xfId="25305"/>
    <cellStyle name="Normal 3 3 2 2 2 3 4 7" xfId="25306"/>
    <cellStyle name="Normal 3 3 2 2 2 3 5" xfId="25307"/>
    <cellStyle name="Normal 3 3 2 2 2 3 5 2" xfId="25308"/>
    <cellStyle name="Normal 3 3 2 2 2 3 5 2 2" xfId="25309"/>
    <cellStyle name="Normal 3 3 2 2 2 3 5 2 3" xfId="25310"/>
    <cellStyle name="Normal 3 3 2 2 2 3 5 3" xfId="25311"/>
    <cellStyle name="Normal 3 3 2 2 2 3 5 3 2" xfId="25312"/>
    <cellStyle name="Normal 3 3 2 2 2 3 5 4" xfId="25313"/>
    <cellStyle name="Normal 3 3 2 2 2 3 5 5" xfId="25314"/>
    <cellStyle name="Normal 3 3 2 2 2 3 5 6" xfId="25315"/>
    <cellStyle name="Normal 3 3 2 2 2 3 6" xfId="25316"/>
    <cellStyle name="Normal 3 3 2 2 2 3 6 2" xfId="25317"/>
    <cellStyle name="Normal 3 3 2 2 2 3 6 2 2" xfId="25318"/>
    <cellStyle name="Normal 3 3 2 2 2 3 6 3" xfId="25319"/>
    <cellStyle name="Normal 3 3 2 2 2 3 7" xfId="25320"/>
    <cellStyle name="Normal 3 3 2 2 2 3 7 2" xfId="25321"/>
    <cellStyle name="Normal 3 3 2 2 2 3 7 3" xfId="25322"/>
    <cellStyle name="Normal 3 3 2 2 2 3 8" xfId="25323"/>
    <cellStyle name="Normal 3 3 2 2 2 3 8 2" xfId="25324"/>
    <cellStyle name="Normal 3 3 2 2 2 3 9" xfId="25325"/>
    <cellStyle name="Normal 3 3 2 2 2 4" xfId="25326"/>
    <cellStyle name="Normal 3 3 2 2 2 4 10" xfId="25327"/>
    <cellStyle name="Normal 3 3 2 2 2 4 11" xfId="25328"/>
    <cellStyle name="Normal 3 3 2 2 2 4 2" xfId="25329"/>
    <cellStyle name="Normal 3 3 2 2 2 4 2 2" xfId="25330"/>
    <cellStyle name="Normal 3 3 2 2 2 4 2 2 2" xfId="25331"/>
    <cellStyle name="Normal 3 3 2 2 2 4 2 2 2 2" xfId="25332"/>
    <cellStyle name="Normal 3 3 2 2 2 4 2 2 3" xfId="25333"/>
    <cellStyle name="Normal 3 3 2 2 2 4 2 3" xfId="25334"/>
    <cellStyle name="Normal 3 3 2 2 2 4 2 3 2" xfId="25335"/>
    <cellStyle name="Normal 3 3 2 2 2 4 2 3 2 2" xfId="25336"/>
    <cellStyle name="Normal 3 3 2 2 2 4 2 3 3" xfId="25337"/>
    <cellStyle name="Normal 3 3 2 2 2 4 2 4" xfId="25338"/>
    <cellStyle name="Normal 3 3 2 2 2 4 2 4 2" xfId="25339"/>
    <cellStyle name="Normal 3 3 2 2 2 4 2 4 3" xfId="25340"/>
    <cellStyle name="Normal 3 3 2 2 2 4 2 5" xfId="25341"/>
    <cellStyle name="Normal 3 3 2 2 2 4 2 6" xfId="25342"/>
    <cellStyle name="Normal 3 3 2 2 2 4 2 7" xfId="25343"/>
    <cellStyle name="Normal 3 3 2 2 2 4 3" xfId="25344"/>
    <cellStyle name="Normal 3 3 2 2 2 4 3 2" xfId="25345"/>
    <cellStyle name="Normal 3 3 2 2 2 4 3 2 2" xfId="25346"/>
    <cellStyle name="Normal 3 3 2 2 2 4 3 2 3" xfId="25347"/>
    <cellStyle name="Normal 3 3 2 2 2 4 3 3" xfId="25348"/>
    <cellStyle name="Normal 3 3 2 2 2 4 3 3 2" xfId="25349"/>
    <cellStyle name="Normal 3 3 2 2 2 4 3 3 3" xfId="25350"/>
    <cellStyle name="Normal 3 3 2 2 2 4 3 4" xfId="25351"/>
    <cellStyle name="Normal 3 3 2 2 2 4 3 4 2" xfId="25352"/>
    <cellStyle name="Normal 3 3 2 2 2 4 3 5" xfId="25353"/>
    <cellStyle name="Normal 3 3 2 2 2 4 3 6" xfId="25354"/>
    <cellStyle name="Normal 3 3 2 2 2 4 3 7" xfId="25355"/>
    <cellStyle name="Normal 3 3 2 2 2 4 4" xfId="25356"/>
    <cellStyle name="Normal 3 3 2 2 2 4 4 2" xfId="25357"/>
    <cellStyle name="Normal 3 3 2 2 2 4 4 2 2" xfId="25358"/>
    <cellStyle name="Normal 3 3 2 2 2 4 4 2 3" xfId="25359"/>
    <cellStyle name="Normal 3 3 2 2 2 4 4 3" xfId="25360"/>
    <cellStyle name="Normal 3 3 2 2 2 4 4 3 2" xfId="25361"/>
    <cellStyle name="Normal 3 3 2 2 2 4 4 4" xfId="25362"/>
    <cellStyle name="Normal 3 3 2 2 2 4 4 4 2" xfId="25363"/>
    <cellStyle name="Normal 3 3 2 2 2 4 4 5" xfId="25364"/>
    <cellStyle name="Normal 3 3 2 2 2 4 4 6" xfId="25365"/>
    <cellStyle name="Normal 3 3 2 2 2 4 4 7" xfId="25366"/>
    <cellStyle name="Normal 3 3 2 2 2 4 5" xfId="25367"/>
    <cellStyle name="Normal 3 3 2 2 2 4 5 2" xfId="25368"/>
    <cellStyle name="Normal 3 3 2 2 2 4 5 2 2" xfId="25369"/>
    <cellStyle name="Normal 3 3 2 2 2 4 5 2 3" xfId="25370"/>
    <cellStyle name="Normal 3 3 2 2 2 4 5 3" xfId="25371"/>
    <cellStyle name="Normal 3 3 2 2 2 4 5 3 2" xfId="25372"/>
    <cellStyle name="Normal 3 3 2 2 2 4 5 4" xfId="25373"/>
    <cellStyle name="Normal 3 3 2 2 2 4 5 5" xfId="25374"/>
    <cellStyle name="Normal 3 3 2 2 2 4 5 6" xfId="25375"/>
    <cellStyle name="Normal 3 3 2 2 2 4 6" xfId="25376"/>
    <cellStyle name="Normal 3 3 2 2 2 4 6 2" xfId="25377"/>
    <cellStyle name="Normal 3 3 2 2 2 4 6 3" xfId="25378"/>
    <cellStyle name="Normal 3 3 2 2 2 4 7" xfId="25379"/>
    <cellStyle name="Normal 3 3 2 2 2 4 7 2" xfId="25380"/>
    <cellStyle name="Normal 3 3 2 2 2 4 8" xfId="25381"/>
    <cellStyle name="Normal 3 3 2 2 2 4 8 2" xfId="25382"/>
    <cellStyle name="Normal 3 3 2 2 2 4 9" xfId="25383"/>
    <cellStyle name="Normal 3 3 2 2 2 5" xfId="25384"/>
    <cellStyle name="Normal 3 3 2 2 2 5 2" xfId="25385"/>
    <cellStyle name="Normal 3 3 2 2 2 5 2 2" xfId="25386"/>
    <cellStyle name="Normal 3 3 2 2 2 5 2 2 2" xfId="25387"/>
    <cellStyle name="Normal 3 3 2 2 2 5 2 3" xfId="25388"/>
    <cellStyle name="Normal 3 3 2 2 2 5 3" xfId="25389"/>
    <cellStyle name="Normal 3 3 2 2 2 5 3 2" xfId="25390"/>
    <cellStyle name="Normal 3 3 2 2 2 5 3 2 2" xfId="25391"/>
    <cellStyle name="Normal 3 3 2 2 2 5 3 3" xfId="25392"/>
    <cellStyle name="Normal 3 3 2 2 2 5 4" xfId="25393"/>
    <cellStyle name="Normal 3 3 2 2 2 5 4 2" xfId="25394"/>
    <cellStyle name="Normal 3 3 2 2 2 5 4 3" xfId="25395"/>
    <cellStyle name="Normal 3 3 2 2 2 5 5" xfId="25396"/>
    <cellStyle name="Normal 3 3 2 2 2 5 6" xfId="25397"/>
    <cellStyle name="Normal 3 3 2 2 2 5 7" xfId="25398"/>
    <cellStyle name="Normal 3 3 2 2 2 6" xfId="25399"/>
    <cellStyle name="Normal 3 3 2 2 2 6 2" xfId="25400"/>
    <cellStyle name="Normal 3 3 2 2 2 6 2 2" xfId="25401"/>
    <cellStyle name="Normal 3 3 2 2 2 6 2 2 2" xfId="25402"/>
    <cellStyle name="Normal 3 3 2 2 2 6 2 3" xfId="25403"/>
    <cellStyle name="Normal 3 3 2 2 2 6 3" xfId="25404"/>
    <cellStyle name="Normal 3 3 2 2 2 6 3 2" xfId="25405"/>
    <cellStyle name="Normal 3 3 2 2 2 6 3 2 2" xfId="25406"/>
    <cellStyle name="Normal 3 3 2 2 2 6 3 3" xfId="25407"/>
    <cellStyle name="Normal 3 3 2 2 2 6 4" xfId="25408"/>
    <cellStyle name="Normal 3 3 2 2 2 6 4 2" xfId="25409"/>
    <cellStyle name="Normal 3 3 2 2 2 6 4 3" xfId="25410"/>
    <cellStyle name="Normal 3 3 2 2 2 6 5" xfId="25411"/>
    <cellStyle name="Normal 3 3 2 2 2 6 6" xfId="25412"/>
    <cellStyle name="Normal 3 3 2 2 2 6 7" xfId="25413"/>
    <cellStyle name="Normal 3 3 2 2 2 7" xfId="25414"/>
    <cellStyle name="Normal 3 3 2 2 2 7 2" xfId="25415"/>
    <cellStyle name="Normal 3 3 2 2 2 7 2 2" xfId="25416"/>
    <cellStyle name="Normal 3 3 2 2 2 7 2 3" xfId="25417"/>
    <cellStyle name="Normal 3 3 2 2 2 7 3" xfId="25418"/>
    <cellStyle name="Normal 3 3 2 2 2 7 3 2" xfId="25419"/>
    <cellStyle name="Normal 3 3 2 2 2 7 3 3" xfId="25420"/>
    <cellStyle name="Normal 3 3 2 2 2 7 4" xfId="25421"/>
    <cellStyle name="Normal 3 3 2 2 2 7 4 2" xfId="25422"/>
    <cellStyle name="Normal 3 3 2 2 2 7 5" xfId="25423"/>
    <cellStyle name="Normal 3 3 2 2 2 7 6" xfId="25424"/>
    <cellStyle name="Normal 3 3 2 2 2 7 7" xfId="25425"/>
    <cellStyle name="Normal 3 3 2 2 2 8" xfId="25426"/>
    <cellStyle name="Normal 3 3 2 2 2 8 2" xfId="25427"/>
    <cellStyle name="Normal 3 3 2 2 2 8 2 2" xfId="25428"/>
    <cellStyle name="Normal 3 3 2 2 2 8 2 3" xfId="25429"/>
    <cellStyle name="Normal 3 3 2 2 2 8 3" xfId="25430"/>
    <cellStyle name="Normal 3 3 2 2 2 8 3 2" xfId="25431"/>
    <cellStyle name="Normal 3 3 2 2 2 8 4" xfId="25432"/>
    <cellStyle name="Normal 3 3 2 2 2 8 5" xfId="25433"/>
    <cellStyle name="Normal 3 3 2 2 2 8 6" xfId="25434"/>
    <cellStyle name="Normal 3 3 2 2 2 9" xfId="25435"/>
    <cellStyle name="Normal 3 3 2 2 2 9 2" xfId="25436"/>
    <cellStyle name="Normal 3 3 2 2 2 9 2 2" xfId="25437"/>
    <cellStyle name="Normal 3 3 2 2 2 9 3" xfId="25438"/>
    <cellStyle name="Normal 3 3 2 2 3" xfId="25439"/>
    <cellStyle name="Normal 3 3 2 2 3 10" xfId="25440"/>
    <cellStyle name="Normal 3 3 2 2 3 10 2" xfId="25441"/>
    <cellStyle name="Normal 3 3 2 2 3 11" xfId="25442"/>
    <cellStyle name="Normal 3 3 2 2 3 11 2" xfId="25443"/>
    <cellStyle name="Normal 3 3 2 2 3 12" xfId="25444"/>
    <cellStyle name="Normal 3 3 2 2 3 13" xfId="25445"/>
    <cellStyle name="Normal 3 3 2 2 3 14" xfId="25446"/>
    <cellStyle name="Normal 3 3 2 2 3 2" xfId="25447"/>
    <cellStyle name="Normal 3 3 2 2 3 2 10" xfId="25448"/>
    <cellStyle name="Normal 3 3 2 2 3 2 11" xfId="25449"/>
    <cellStyle name="Normal 3 3 2 2 3 2 12" xfId="25450"/>
    <cellStyle name="Normal 3 3 2 2 3 2 2" xfId="25451"/>
    <cellStyle name="Normal 3 3 2 2 3 2 2 2" xfId="25452"/>
    <cellStyle name="Normal 3 3 2 2 3 2 2 2 2" xfId="25453"/>
    <cellStyle name="Normal 3 3 2 2 3 2 2 2 2 2" xfId="25454"/>
    <cellStyle name="Normal 3 3 2 2 3 2 2 2 3" xfId="25455"/>
    <cellStyle name="Normal 3 3 2 2 3 2 2 2 4" xfId="25456"/>
    <cellStyle name="Normal 3 3 2 2 3 2 2 3" xfId="25457"/>
    <cellStyle name="Normal 3 3 2 2 3 2 2 3 2" xfId="25458"/>
    <cellStyle name="Normal 3 3 2 2 3 2 2 3 2 2" xfId="25459"/>
    <cellStyle name="Normal 3 3 2 2 3 2 2 3 3" xfId="25460"/>
    <cellStyle name="Normal 3 3 2 2 3 2 2 4" xfId="25461"/>
    <cellStyle name="Normal 3 3 2 2 3 2 2 4 2" xfId="25462"/>
    <cellStyle name="Normal 3 3 2 2 3 2 2 4 2 2" xfId="25463"/>
    <cellStyle name="Normal 3 3 2 2 3 2 2 4 3" xfId="25464"/>
    <cellStyle name="Normal 3 3 2 2 3 2 2 5" xfId="25465"/>
    <cellStyle name="Normal 3 3 2 2 3 2 2 5 2" xfId="25466"/>
    <cellStyle name="Normal 3 3 2 2 3 2 2 6" xfId="25467"/>
    <cellStyle name="Normal 3 3 2 2 3 2 2 7" xfId="25468"/>
    <cellStyle name="Normal 3 3 2 2 3 2 3" xfId="25469"/>
    <cellStyle name="Normal 3 3 2 2 3 2 3 2" xfId="25470"/>
    <cellStyle name="Normal 3 3 2 2 3 2 3 2 2" xfId="25471"/>
    <cellStyle name="Normal 3 3 2 2 3 2 3 2 2 2" xfId="25472"/>
    <cellStyle name="Normal 3 3 2 2 3 2 3 2 3" xfId="25473"/>
    <cellStyle name="Normal 3 3 2 2 3 2 3 3" xfId="25474"/>
    <cellStyle name="Normal 3 3 2 2 3 2 3 3 2" xfId="25475"/>
    <cellStyle name="Normal 3 3 2 2 3 2 3 3 2 2" xfId="25476"/>
    <cellStyle name="Normal 3 3 2 2 3 2 3 3 3" xfId="25477"/>
    <cellStyle name="Normal 3 3 2 2 3 2 3 4" xfId="25478"/>
    <cellStyle name="Normal 3 3 2 2 3 2 3 4 2" xfId="25479"/>
    <cellStyle name="Normal 3 3 2 2 3 2 3 4 3" xfId="25480"/>
    <cellStyle name="Normal 3 3 2 2 3 2 3 5" xfId="25481"/>
    <cellStyle name="Normal 3 3 2 2 3 2 3 6" xfId="25482"/>
    <cellStyle name="Normal 3 3 2 2 3 2 3 7" xfId="25483"/>
    <cellStyle name="Normal 3 3 2 2 3 2 4" xfId="25484"/>
    <cellStyle name="Normal 3 3 2 2 3 2 4 2" xfId="25485"/>
    <cellStyle name="Normal 3 3 2 2 3 2 4 2 2" xfId="25486"/>
    <cellStyle name="Normal 3 3 2 2 3 2 4 2 3" xfId="25487"/>
    <cellStyle name="Normal 3 3 2 2 3 2 4 3" xfId="25488"/>
    <cellStyle name="Normal 3 3 2 2 3 2 4 3 2" xfId="25489"/>
    <cellStyle name="Normal 3 3 2 2 3 2 4 3 3" xfId="25490"/>
    <cellStyle name="Normal 3 3 2 2 3 2 4 4" xfId="25491"/>
    <cellStyle name="Normal 3 3 2 2 3 2 4 4 2" xfId="25492"/>
    <cellStyle name="Normal 3 3 2 2 3 2 4 5" xfId="25493"/>
    <cellStyle name="Normal 3 3 2 2 3 2 4 6" xfId="25494"/>
    <cellStyle name="Normal 3 3 2 2 3 2 4 7" xfId="25495"/>
    <cellStyle name="Normal 3 3 2 2 3 2 5" xfId="25496"/>
    <cellStyle name="Normal 3 3 2 2 3 2 5 2" xfId="25497"/>
    <cellStyle name="Normal 3 3 2 2 3 2 5 2 2" xfId="25498"/>
    <cellStyle name="Normal 3 3 2 2 3 2 5 2 3" xfId="25499"/>
    <cellStyle name="Normal 3 3 2 2 3 2 5 3" xfId="25500"/>
    <cellStyle name="Normal 3 3 2 2 3 2 5 3 2" xfId="25501"/>
    <cellStyle name="Normal 3 3 2 2 3 2 5 4" xfId="25502"/>
    <cellStyle name="Normal 3 3 2 2 3 2 5 4 2" xfId="25503"/>
    <cellStyle name="Normal 3 3 2 2 3 2 5 5" xfId="25504"/>
    <cellStyle name="Normal 3 3 2 2 3 2 5 6" xfId="25505"/>
    <cellStyle name="Normal 3 3 2 2 3 2 5 7" xfId="25506"/>
    <cellStyle name="Normal 3 3 2 2 3 2 6" xfId="25507"/>
    <cellStyle name="Normal 3 3 2 2 3 2 6 2" xfId="25508"/>
    <cellStyle name="Normal 3 3 2 2 3 2 6 2 2" xfId="25509"/>
    <cellStyle name="Normal 3 3 2 2 3 2 6 2 3" xfId="25510"/>
    <cellStyle name="Normal 3 3 2 2 3 2 6 3" xfId="25511"/>
    <cellStyle name="Normal 3 3 2 2 3 2 6 3 2" xfId="25512"/>
    <cellStyle name="Normal 3 3 2 2 3 2 6 4" xfId="25513"/>
    <cellStyle name="Normal 3 3 2 2 3 2 6 5" xfId="25514"/>
    <cellStyle name="Normal 3 3 2 2 3 2 6 6" xfId="25515"/>
    <cellStyle name="Normal 3 3 2 2 3 2 7" xfId="25516"/>
    <cellStyle name="Normal 3 3 2 2 3 2 7 2" xfId="25517"/>
    <cellStyle name="Normal 3 3 2 2 3 2 7 3" xfId="25518"/>
    <cellStyle name="Normal 3 3 2 2 3 2 8" xfId="25519"/>
    <cellStyle name="Normal 3 3 2 2 3 2 8 2" xfId="25520"/>
    <cellStyle name="Normal 3 3 2 2 3 2 9" xfId="25521"/>
    <cellStyle name="Normal 3 3 2 2 3 2 9 2" xfId="25522"/>
    <cellStyle name="Normal 3 3 2 2 3 3" xfId="25523"/>
    <cellStyle name="Normal 3 3 2 2 3 3 10" xfId="25524"/>
    <cellStyle name="Normal 3 3 2 2 3 3 11" xfId="25525"/>
    <cellStyle name="Normal 3 3 2 2 3 3 2" xfId="25526"/>
    <cellStyle name="Normal 3 3 2 2 3 3 2 2" xfId="25527"/>
    <cellStyle name="Normal 3 3 2 2 3 3 2 2 2" xfId="25528"/>
    <cellStyle name="Normal 3 3 2 2 3 3 2 2 3" xfId="25529"/>
    <cellStyle name="Normal 3 3 2 2 3 3 2 3" xfId="25530"/>
    <cellStyle name="Normal 3 3 2 2 3 3 2 3 2" xfId="25531"/>
    <cellStyle name="Normal 3 3 2 2 3 3 2 3 3" xfId="25532"/>
    <cellStyle name="Normal 3 3 2 2 3 3 2 4" xfId="25533"/>
    <cellStyle name="Normal 3 3 2 2 3 3 2 4 2" xfId="25534"/>
    <cellStyle name="Normal 3 3 2 2 3 3 2 5" xfId="25535"/>
    <cellStyle name="Normal 3 3 2 2 3 3 2 6" xfId="25536"/>
    <cellStyle name="Normal 3 3 2 2 3 3 2 7" xfId="25537"/>
    <cellStyle name="Normal 3 3 2 2 3 3 3" xfId="25538"/>
    <cellStyle name="Normal 3 3 2 2 3 3 3 2" xfId="25539"/>
    <cellStyle name="Normal 3 3 2 2 3 3 3 2 2" xfId="25540"/>
    <cellStyle name="Normal 3 3 2 2 3 3 3 2 3" xfId="25541"/>
    <cellStyle name="Normal 3 3 2 2 3 3 3 3" xfId="25542"/>
    <cellStyle name="Normal 3 3 2 2 3 3 3 3 2" xfId="25543"/>
    <cellStyle name="Normal 3 3 2 2 3 3 3 4" xfId="25544"/>
    <cellStyle name="Normal 3 3 2 2 3 3 3 4 2" xfId="25545"/>
    <cellStyle name="Normal 3 3 2 2 3 3 3 5" xfId="25546"/>
    <cellStyle name="Normal 3 3 2 2 3 3 3 6" xfId="25547"/>
    <cellStyle name="Normal 3 3 2 2 3 3 3 7" xfId="25548"/>
    <cellStyle name="Normal 3 3 2 2 3 3 4" xfId="25549"/>
    <cellStyle name="Normal 3 3 2 2 3 3 4 2" xfId="25550"/>
    <cellStyle name="Normal 3 3 2 2 3 3 4 2 2" xfId="25551"/>
    <cellStyle name="Normal 3 3 2 2 3 3 4 2 3" xfId="25552"/>
    <cellStyle name="Normal 3 3 2 2 3 3 4 3" xfId="25553"/>
    <cellStyle name="Normal 3 3 2 2 3 3 4 3 2" xfId="25554"/>
    <cellStyle name="Normal 3 3 2 2 3 3 4 4" xfId="25555"/>
    <cellStyle name="Normal 3 3 2 2 3 3 4 4 2" xfId="25556"/>
    <cellStyle name="Normal 3 3 2 2 3 3 4 5" xfId="25557"/>
    <cellStyle name="Normal 3 3 2 2 3 3 4 6" xfId="25558"/>
    <cellStyle name="Normal 3 3 2 2 3 3 4 7" xfId="25559"/>
    <cellStyle name="Normal 3 3 2 2 3 3 5" xfId="25560"/>
    <cellStyle name="Normal 3 3 2 2 3 3 5 2" xfId="25561"/>
    <cellStyle name="Normal 3 3 2 2 3 3 5 2 2" xfId="25562"/>
    <cellStyle name="Normal 3 3 2 2 3 3 5 3" xfId="25563"/>
    <cellStyle name="Normal 3 3 2 2 3 3 5 3 2" xfId="25564"/>
    <cellStyle name="Normal 3 3 2 2 3 3 5 4" xfId="25565"/>
    <cellStyle name="Normal 3 3 2 2 3 3 5 5" xfId="25566"/>
    <cellStyle name="Normal 3 3 2 2 3 3 5 6" xfId="25567"/>
    <cellStyle name="Normal 3 3 2 2 3 3 6" xfId="25568"/>
    <cellStyle name="Normal 3 3 2 2 3 3 6 2" xfId="25569"/>
    <cellStyle name="Normal 3 3 2 2 3 3 7" xfId="25570"/>
    <cellStyle name="Normal 3 3 2 2 3 3 7 2" xfId="25571"/>
    <cellStyle name="Normal 3 3 2 2 3 3 8" xfId="25572"/>
    <cellStyle name="Normal 3 3 2 2 3 3 8 2" xfId="25573"/>
    <cellStyle name="Normal 3 3 2 2 3 3 9" xfId="25574"/>
    <cellStyle name="Normal 3 3 2 2 3 4" xfId="25575"/>
    <cellStyle name="Normal 3 3 2 2 3 4 10" xfId="25576"/>
    <cellStyle name="Normal 3 3 2 2 3 4 11" xfId="25577"/>
    <cellStyle name="Normal 3 3 2 2 3 4 2" xfId="25578"/>
    <cellStyle name="Normal 3 3 2 2 3 4 2 2" xfId="25579"/>
    <cellStyle name="Normal 3 3 2 2 3 4 2 2 2" xfId="25580"/>
    <cellStyle name="Normal 3 3 2 2 3 4 2 2 3" xfId="25581"/>
    <cellStyle name="Normal 3 3 2 2 3 4 2 3" xfId="25582"/>
    <cellStyle name="Normal 3 3 2 2 3 4 2 3 2" xfId="25583"/>
    <cellStyle name="Normal 3 3 2 2 3 4 2 4" xfId="25584"/>
    <cellStyle name="Normal 3 3 2 2 3 4 2 4 2" xfId="25585"/>
    <cellStyle name="Normal 3 3 2 2 3 4 2 5" xfId="25586"/>
    <cellStyle name="Normal 3 3 2 2 3 4 2 6" xfId="25587"/>
    <cellStyle name="Normal 3 3 2 2 3 4 2 7" xfId="25588"/>
    <cellStyle name="Normal 3 3 2 2 3 4 3" xfId="25589"/>
    <cellStyle name="Normal 3 3 2 2 3 4 3 2" xfId="25590"/>
    <cellStyle name="Normal 3 3 2 2 3 4 3 2 2" xfId="25591"/>
    <cellStyle name="Normal 3 3 2 2 3 4 3 2 3" xfId="25592"/>
    <cellStyle name="Normal 3 3 2 2 3 4 3 3" xfId="25593"/>
    <cellStyle name="Normal 3 3 2 2 3 4 3 3 2" xfId="25594"/>
    <cellStyle name="Normal 3 3 2 2 3 4 3 4" xfId="25595"/>
    <cellStyle name="Normal 3 3 2 2 3 4 3 4 2" xfId="25596"/>
    <cellStyle name="Normal 3 3 2 2 3 4 3 5" xfId="25597"/>
    <cellStyle name="Normal 3 3 2 2 3 4 3 6" xfId="25598"/>
    <cellStyle name="Normal 3 3 2 2 3 4 3 7" xfId="25599"/>
    <cellStyle name="Normal 3 3 2 2 3 4 4" xfId="25600"/>
    <cellStyle name="Normal 3 3 2 2 3 4 4 2" xfId="25601"/>
    <cellStyle name="Normal 3 3 2 2 3 4 4 2 2" xfId="25602"/>
    <cellStyle name="Normal 3 3 2 2 3 4 4 3" xfId="25603"/>
    <cellStyle name="Normal 3 3 2 2 3 4 4 3 2" xfId="25604"/>
    <cellStyle name="Normal 3 3 2 2 3 4 4 4" xfId="25605"/>
    <cellStyle name="Normal 3 3 2 2 3 4 4 4 2" xfId="25606"/>
    <cellStyle name="Normal 3 3 2 2 3 4 4 5" xfId="25607"/>
    <cellStyle name="Normal 3 3 2 2 3 4 4 6" xfId="25608"/>
    <cellStyle name="Normal 3 3 2 2 3 4 4 7" xfId="25609"/>
    <cellStyle name="Normal 3 3 2 2 3 4 5" xfId="25610"/>
    <cellStyle name="Normal 3 3 2 2 3 4 5 2" xfId="25611"/>
    <cellStyle name="Normal 3 3 2 2 3 4 5 2 2" xfId="25612"/>
    <cellStyle name="Normal 3 3 2 2 3 4 5 3" xfId="25613"/>
    <cellStyle name="Normal 3 3 2 2 3 4 5 3 2" xfId="25614"/>
    <cellStyle name="Normal 3 3 2 2 3 4 5 4" xfId="25615"/>
    <cellStyle name="Normal 3 3 2 2 3 4 5 5" xfId="25616"/>
    <cellStyle name="Normal 3 3 2 2 3 4 6" xfId="25617"/>
    <cellStyle name="Normal 3 3 2 2 3 4 6 2" xfId="25618"/>
    <cellStyle name="Normal 3 3 2 2 3 4 7" xfId="25619"/>
    <cellStyle name="Normal 3 3 2 2 3 4 7 2" xfId="25620"/>
    <cellStyle name="Normal 3 3 2 2 3 4 8" xfId="25621"/>
    <cellStyle name="Normal 3 3 2 2 3 4 8 2" xfId="25622"/>
    <cellStyle name="Normal 3 3 2 2 3 4 9" xfId="25623"/>
    <cellStyle name="Normal 3 3 2 2 3 5" xfId="25624"/>
    <cellStyle name="Normal 3 3 2 2 3 5 2" xfId="25625"/>
    <cellStyle name="Normal 3 3 2 2 3 5 2 2" xfId="25626"/>
    <cellStyle name="Normal 3 3 2 2 3 5 2 3" xfId="25627"/>
    <cellStyle name="Normal 3 3 2 2 3 5 3" xfId="25628"/>
    <cellStyle name="Normal 3 3 2 2 3 5 3 2" xfId="25629"/>
    <cellStyle name="Normal 3 3 2 2 3 5 3 3" xfId="25630"/>
    <cellStyle name="Normal 3 3 2 2 3 5 4" xfId="25631"/>
    <cellStyle name="Normal 3 3 2 2 3 5 4 2" xfId="25632"/>
    <cellStyle name="Normal 3 3 2 2 3 5 5" xfId="25633"/>
    <cellStyle name="Normal 3 3 2 2 3 5 6" xfId="25634"/>
    <cellStyle name="Normal 3 3 2 2 3 5 7" xfId="25635"/>
    <cellStyle name="Normal 3 3 2 2 3 6" xfId="25636"/>
    <cellStyle name="Normal 3 3 2 2 3 6 2" xfId="25637"/>
    <cellStyle name="Normal 3 3 2 2 3 6 2 2" xfId="25638"/>
    <cellStyle name="Normal 3 3 2 2 3 6 2 3" xfId="25639"/>
    <cellStyle name="Normal 3 3 2 2 3 6 3" xfId="25640"/>
    <cellStyle name="Normal 3 3 2 2 3 6 3 2" xfId="25641"/>
    <cellStyle name="Normal 3 3 2 2 3 6 4" xfId="25642"/>
    <cellStyle name="Normal 3 3 2 2 3 6 4 2" xfId="25643"/>
    <cellStyle name="Normal 3 3 2 2 3 6 5" xfId="25644"/>
    <cellStyle name="Normal 3 3 2 2 3 6 6" xfId="25645"/>
    <cellStyle name="Normal 3 3 2 2 3 6 7" xfId="25646"/>
    <cellStyle name="Normal 3 3 2 2 3 7" xfId="25647"/>
    <cellStyle name="Normal 3 3 2 2 3 7 2" xfId="25648"/>
    <cellStyle name="Normal 3 3 2 2 3 7 2 2" xfId="25649"/>
    <cellStyle name="Normal 3 3 2 2 3 7 2 3" xfId="25650"/>
    <cellStyle name="Normal 3 3 2 2 3 7 3" xfId="25651"/>
    <cellStyle name="Normal 3 3 2 2 3 7 3 2" xfId="25652"/>
    <cellStyle name="Normal 3 3 2 2 3 7 4" xfId="25653"/>
    <cellStyle name="Normal 3 3 2 2 3 7 4 2" xfId="25654"/>
    <cellStyle name="Normal 3 3 2 2 3 7 5" xfId="25655"/>
    <cellStyle name="Normal 3 3 2 2 3 7 6" xfId="25656"/>
    <cellStyle name="Normal 3 3 2 2 3 7 7" xfId="25657"/>
    <cellStyle name="Normal 3 3 2 2 3 8" xfId="25658"/>
    <cellStyle name="Normal 3 3 2 2 3 8 2" xfId="25659"/>
    <cellStyle name="Normal 3 3 2 2 3 8 2 2" xfId="25660"/>
    <cellStyle name="Normal 3 3 2 2 3 8 3" xfId="25661"/>
    <cellStyle name="Normal 3 3 2 2 3 8 3 2" xfId="25662"/>
    <cellStyle name="Normal 3 3 2 2 3 8 4" xfId="25663"/>
    <cellStyle name="Normal 3 3 2 2 3 8 5" xfId="25664"/>
    <cellStyle name="Normal 3 3 2 2 3 8 6" xfId="25665"/>
    <cellStyle name="Normal 3 3 2 2 3 9" xfId="25666"/>
    <cellStyle name="Normal 3 3 2 2 3 9 2" xfId="25667"/>
    <cellStyle name="Normal 3 3 2 2 4" xfId="25668"/>
    <cellStyle name="Normal 3 3 2 2 4 10" xfId="25669"/>
    <cellStyle name="Normal 3 3 2 2 4 10 2" xfId="25670"/>
    <cellStyle name="Normal 3 3 2 2 4 11" xfId="25671"/>
    <cellStyle name="Normal 3 3 2 2 4 12" xfId="25672"/>
    <cellStyle name="Normal 3 3 2 2 4 13" xfId="25673"/>
    <cellStyle name="Normal 3 3 2 2 4 2" xfId="25674"/>
    <cellStyle name="Normal 3 3 2 2 4 2 10" xfId="25675"/>
    <cellStyle name="Normal 3 3 2 2 4 2 11" xfId="25676"/>
    <cellStyle name="Normal 3 3 2 2 4 2 2" xfId="25677"/>
    <cellStyle name="Normal 3 3 2 2 4 2 2 2" xfId="25678"/>
    <cellStyle name="Normal 3 3 2 2 4 2 2 2 2" xfId="25679"/>
    <cellStyle name="Normal 3 3 2 2 4 2 2 2 3" xfId="25680"/>
    <cellStyle name="Normal 3 3 2 2 4 2 2 3" xfId="25681"/>
    <cellStyle name="Normal 3 3 2 2 4 2 2 3 2" xfId="25682"/>
    <cellStyle name="Normal 3 3 2 2 4 2 2 3 3" xfId="25683"/>
    <cellStyle name="Normal 3 3 2 2 4 2 2 4" xfId="25684"/>
    <cellStyle name="Normal 3 3 2 2 4 2 2 4 2" xfId="25685"/>
    <cellStyle name="Normal 3 3 2 2 4 2 2 5" xfId="25686"/>
    <cellStyle name="Normal 3 3 2 2 4 2 2 6" xfId="25687"/>
    <cellStyle name="Normal 3 3 2 2 4 2 2 7" xfId="25688"/>
    <cellStyle name="Normal 3 3 2 2 4 2 3" xfId="25689"/>
    <cellStyle name="Normal 3 3 2 2 4 2 3 2" xfId="25690"/>
    <cellStyle name="Normal 3 3 2 2 4 2 3 2 2" xfId="25691"/>
    <cellStyle name="Normal 3 3 2 2 4 2 3 2 3" xfId="25692"/>
    <cellStyle name="Normal 3 3 2 2 4 2 3 3" xfId="25693"/>
    <cellStyle name="Normal 3 3 2 2 4 2 3 3 2" xfId="25694"/>
    <cellStyle name="Normal 3 3 2 2 4 2 3 4" xfId="25695"/>
    <cellStyle name="Normal 3 3 2 2 4 2 3 4 2" xfId="25696"/>
    <cellStyle name="Normal 3 3 2 2 4 2 3 5" xfId="25697"/>
    <cellStyle name="Normal 3 3 2 2 4 2 3 6" xfId="25698"/>
    <cellStyle name="Normal 3 3 2 2 4 2 3 7" xfId="25699"/>
    <cellStyle name="Normal 3 3 2 2 4 2 4" xfId="25700"/>
    <cellStyle name="Normal 3 3 2 2 4 2 4 2" xfId="25701"/>
    <cellStyle name="Normal 3 3 2 2 4 2 4 2 2" xfId="25702"/>
    <cellStyle name="Normal 3 3 2 2 4 2 4 2 3" xfId="25703"/>
    <cellStyle name="Normal 3 3 2 2 4 2 4 3" xfId="25704"/>
    <cellStyle name="Normal 3 3 2 2 4 2 4 3 2" xfId="25705"/>
    <cellStyle name="Normal 3 3 2 2 4 2 4 4" xfId="25706"/>
    <cellStyle name="Normal 3 3 2 2 4 2 4 4 2" xfId="25707"/>
    <cellStyle name="Normal 3 3 2 2 4 2 4 5" xfId="25708"/>
    <cellStyle name="Normal 3 3 2 2 4 2 4 6" xfId="25709"/>
    <cellStyle name="Normal 3 3 2 2 4 2 4 7" xfId="25710"/>
    <cellStyle name="Normal 3 3 2 2 4 2 5" xfId="25711"/>
    <cellStyle name="Normal 3 3 2 2 4 2 5 2" xfId="25712"/>
    <cellStyle name="Normal 3 3 2 2 4 2 5 2 2" xfId="25713"/>
    <cellStyle name="Normal 3 3 2 2 4 2 5 3" xfId="25714"/>
    <cellStyle name="Normal 3 3 2 2 4 2 5 3 2" xfId="25715"/>
    <cellStyle name="Normal 3 3 2 2 4 2 5 4" xfId="25716"/>
    <cellStyle name="Normal 3 3 2 2 4 2 5 5" xfId="25717"/>
    <cellStyle name="Normal 3 3 2 2 4 2 5 6" xfId="25718"/>
    <cellStyle name="Normal 3 3 2 2 4 2 6" xfId="25719"/>
    <cellStyle name="Normal 3 3 2 2 4 2 6 2" xfId="25720"/>
    <cellStyle name="Normal 3 3 2 2 4 2 7" xfId="25721"/>
    <cellStyle name="Normal 3 3 2 2 4 2 7 2" xfId="25722"/>
    <cellStyle name="Normal 3 3 2 2 4 2 8" xfId="25723"/>
    <cellStyle name="Normal 3 3 2 2 4 2 8 2" xfId="25724"/>
    <cellStyle name="Normal 3 3 2 2 4 2 9" xfId="25725"/>
    <cellStyle name="Normal 3 3 2 2 4 3" xfId="25726"/>
    <cellStyle name="Normal 3 3 2 2 4 3 10" xfId="25727"/>
    <cellStyle name="Normal 3 3 2 2 4 3 11" xfId="25728"/>
    <cellStyle name="Normal 3 3 2 2 4 3 2" xfId="25729"/>
    <cellStyle name="Normal 3 3 2 2 4 3 2 2" xfId="25730"/>
    <cellStyle name="Normal 3 3 2 2 4 3 2 2 2" xfId="25731"/>
    <cellStyle name="Normal 3 3 2 2 4 3 2 2 3" xfId="25732"/>
    <cellStyle name="Normal 3 3 2 2 4 3 2 3" xfId="25733"/>
    <cellStyle name="Normal 3 3 2 2 4 3 2 3 2" xfId="25734"/>
    <cellStyle name="Normal 3 3 2 2 4 3 2 4" xfId="25735"/>
    <cellStyle name="Normal 3 3 2 2 4 3 2 4 2" xfId="25736"/>
    <cellStyle name="Normal 3 3 2 2 4 3 2 5" xfId="25737"/>
    <cellStyle name="Normal 3 3 2 2 4 3 2 6" xfId="25738"/>
    <cellStyle name="Normal 3 3 2 2 4 3 2 7" xfId="25739"/>
    <cellStyle name="Normal 3 3 2 2 4 3 3" xfId="25740"/>
    <cellStyle name="Normal 3 3 2 2 4 3 3 2" xfId="25741"/>
    <cellStyle name="Normal 3 3 2 2 4 3 3 2 2" xfId="25742"/>
    <cellStyle name="Normal 3 3 2 2 4 3 3 2 3" xfId="25743"/>
    <cellStyle name="Normal 3 3 2 2 4 3 3 3" xfId="25744"/>
    <cellStyle name="Normal 3 3 2 2 4 3 3 3 2" xfId="25745"/>
    <cellStyle name="Normal 3 3 2 2 4 3 3 4" xfId="25746"/>
    <cellStyle name="Normal 3 3 2 2 4 3 3 4 2" xfId="25747"/>
    <cellStyle name="Normal 3 3 2 2 4 3 3 5" xfId="25748"/>
    <cellStyle name="Normal 3 3 2 2 4 3 3 6" xfId="25749"/>
    <cellStyle name="Normal 3 3 2 2 4 3 3 7" xfId="25750"/>
    <cellStyle name="Normal 3 3 2 2 4 3 4" xfId="25751"/>
    <cellStyle name="Normal 3 3 2 2 4 3 4 2" xfId="25752"/>
    <cellStyle name="Normal 3 3 2 2 4 3 4 2 2" xfId="25753"/>
    <cellStyle name="Normal 3 3 2 2 4 3 4 3" xfId="25754"/>
    <cellStyle name="Normal 3 3 2 2 4 3 4 3 2" xfId="25755"/>
    <cellStyle name="Normal 3 3 2 2 4 3 4 4" xfId="25756"/>
    <cellStyle name="Normal 3 3 2 2 4 3 4 4 2" xfId="25757"/>
    <cellStyle name="Normal 3 3 2 2 4 3 4 5" xfId="25758"/>
    <cellStyle name="Normal 3 3 2 2 4 3 4 6" xfId="25759"/>
    <cellStyle name="Normal 3 3 2 2 4 3 4 7" xfId="25760"/>
    <cellStyle name="Normal 3 3 2 2 4 3 5" xfId="25761"/>
    <cellStyle name="Normal 3 3 2 2 4 3 5 2" xfId="25762"/>
    <cellStyle name="Normal 3 3 2 2 4 3 5 2 2" xfId="25763"/>
    <cellStyle name="Normal 3 3 2 2 4 3 5 3" xfId="25764"/>
    <cellStyle name="Normal 3 3 2 2 4 3 5 3 2" xfId="25765"/>
    <cellStyle name="Normal 3 3 2 2 4 3 5 4" xfId="25766"/>
    <cellStyle name="Normal 3 3 2 2 4 3 5 5" xfId="25767"/>
    <cellStyle name="Normal 3 3 2 2 4 3 6" xfId="25768"/>
    <cellStyle name="Normal 3 3 2 2 4 3 6 2" xfId="25769"/>
    <cellStyle name="Normal 3 3 2 2 4 3 7" xfId="25770"/>
    <cellStyle name="Normal 3 3 2 2 4 3 7 2" xfId="25771"/>
    <cellStyle name="Normal 3 3 2 2 4 3 8" xfId="25772"/>
    <cellStyle name="Normal 3 3 2 2 4 3 8 2" xfId="25773"/>
    <cellStyle name="Normal 3 3 2 2 4 3 9" xfId="25774"/>
    <cellStyle name="Normal 3 3 2 2 4 4" xfId="25775"/>
    <cellStyle name="Normal 3 3 2 2 4 4 2" xfId="25776"/>
    <cellStyle name="Normal 3 3 2 2 4 4 2 2" xfId="25777"/>
    <cellStyle name="Normal 3 3 2 2 4 4 2 3" xfId="25778"/>
    <cellStyle name="Normal 3 3 2 2 4 4 3" xfId="25779"/>
    <cellStyle name="Normal 3 3 2 2 4 4 3 2" xfId="25780"/>
    <cellStyle name="Normal 3 3 2 2 4 4 3 3" xfId="25781"/>
    <cellStyle name="Normal 3 3 2 2 4 4 4" xfId="25782"/>
    <cellStyle name="Normal 3 3 2 2 4 4 4 2" xfId="25783"/>
    <cellStyle name="Normal 3 3 2 2 4 4 5" xfId="25784"/>
    <cellStyle name="Normal 3 3 2 2 4 4 6" xfId="25785"/>
    <cellStyle name="Normal 3 3 2 2 4 4 7" xfId="25786"/>
    <cellStyle name="Normal 3 3 2 2 4 5" xfId="25787"/>
    <cellStyle name="Normal 3 3 2 2 4 5 2" xfId="25788"/>
    <cellStyle name="Normal 3 3 2 2 4 5 2 2" xfId="25789"/>
    <cellStyle name="Normal 3 3 2 2 4 5 2 3" xfId="25790"/>
    <cellStyle name="Normal 3 3 2 2 4 5 3" xfId="25791"/>
    <cellStyle name="Normal 3 3 2 2 4 5 3 2" xfId="25792"/>
    <cellStyle name="Normal 3 3 2 2 4 5 4" xfId="25793"/>
    <cellStyle name="Normal 3 3 2 2 4 5 4 2" xfId="25794"/>
    <cellStyle name="Normal 3 3 2 2 4 5 5" xfId="25795"/>
    <cellStyle name="Normal 3 3 2 2 4 5 6" xfId="25796"/>
    <cellStyle name="Normal 3 3 2 2 4 5 7" xfId="25797"/>
    <cellStyle name="Normal 3 3 2 2 4 6" xfId="25798"/>
    <cellStyle name="Normal 3 3 2 2 4 6 2" xfId="25799"/>
    <cellStyle name="Normal 3 3 2 2 4 6 2 2" xfId="25800"/>
    <cellStyle name="Normal 3 3 2 2 4 6 2 3" xfId="25801"/>
    <cellStyle name="Normal 3 3 2 2 4 6 3" xfId="25802"/>
    <cellStyle name="Normal 3 3 2 2 4 6 3 2" xfId="25803"/>
    <cellStyle name="Normal 3 3 2 2 4 6 4" xfId="25804"/>
    <cellStyle name="Normal 3 3 2 2 4 6 4 2" xfId="25805"/>
    <cellStyle name="Normal 3 3 2 2 4 6 5" xfId="25806"/>
    <cellStyle name="Normal 3 3 2 2 4 6 6" xfId="25807"/>
    <cellStyle name="Normal 3 3 2 2 4 6 7" xfId="25808"/>
    <cellStyle name="Normal 3 3 2 2 4 7" xfId="25809"/>
    <cellStyle name="Normal 3 3 2 2 4 7 2" xfId="25810"/>
    <cellStyle name="Normal 3 3 2 2 4 7 2 2" xfId="25811"/>
    <cellStyle name="Normal 3 3 2 2 4 7 3" xfId="25812"/>
    <cellStyle name="Normal 3 3 2 2 4 7 3 2" xfId="25813"/>
    <cellStyle name="Normal 3 3 2 2 4 7 4" xfId="25814"/>
    <cellStyle name="Normal 3 3 2 2 4 7 5" xfId="25815"/>
    <cellStyle name="Normal 3 3 2 2 4 7 6" xfId="25816"/>
    <cellStyle name="Normal 3 3 2 2 4 8" xfId="25817"/>
    <cellStyle name="Normal 3 3 2 2 4 8 2" xfId="25818"/>
    <cellStyle name="Normal 3 3 2 2 4 9" xfId="25819"/>
    <cellStyle name="Normal 3 3 2 2 4 9 2" xfId="25820"/>
    <cellStyle name="Normal 3 3 2 2 5" xfId="25821"/>
    <cellStyle name="Normal 3 3 2 2 5 10" xfId="25822"/>
    <cellStyle name="Normal 3 3 2 2 5 11" xfId="25823"/>
    <cellStyle name="Normal 3 3 2 2 5 12" xfId="25824"/>
    <cellStyle name="Normal 3 3 2 2 5 2" xfId="25825"/>
    <cellStyle name="Normal 3 3 2 2 5 2 2" xfId="25826"/>
    <cellStyle name="Normal 3 3 2 2 5 2 2 2" xfId="25827"/>
    <cellStyle name="Normal 3 3 2 2 5 2 2 2 2" xfId="25828"/>
    <cellStyle name="Normal 3 3 2 2 5 2 2 3" xfId="25829"/>
    <cellStyle name="Normal 3 3 2 2 5 2 2 4" xfId="25830"/>
    <cellStyle name="Normal 3 3 2 2 5 2 3" xfId="25831"/>
    <cellStyle name="Normal 3 3 2 2 5 2 3 2" xfId="25832"/>
    <cellStyle name="Normal 3 3 2 2 5 2 3 2 2" xfId="25833"/>
    <cellStyle name="Normal 3 3 2 2 5 2 3 3" xfId="25834"/>
    <cellStyle name="Normal 3 3 2 2 5 2 4" xfId="25835"/>
    <cellStyle name="Normal 3 3 2 2 5 2 4 2" xfId="25836"/>
    <cellStyle name="Normal 3 3 2 2 5 2 4 2 2" xfId="25837"/>
    <cellStyle name="Normal 3 3 2 2 5 2 4 3" xfId="25838"/>
    <cellStyle name="Normal 3 3 2 2 5 2 5" xfId="25839"/>
    <cellStyle name="Normal 3 3 2 2 5 2 5 2" xfId="25840"/>
    <cellStyle name="Normal 3 3 2 2 5 2 6" xfId="25841"/>
    <cellStyle name="Normal 3 3 2 2 5 2 7" xfId="25842"/>
    <cellStyle name="Normal 3 3 2 2 5 3" xfId="25843"/>
    <cellStyle name="Normal 3 3 2 2 5 3 2" xfId="25844"/>
    <cellStyle name="Normal 3 3 2 2 5 3 2 2" xfId="25845"/>
    <cellStyle name="Normal 3 3 2 2 5 3 2 2 2" xfId="25846"/>
    <cellStyle name="Normal 3 3 2 2 5 3 2 3" xfId="25847"/>
    <cellStyle name="Normal 3 3 2 2 5 3 3" xfId="25848"/>
    <cellStyle name="Normal 3 3 2 2 5 3 3 2" xfId="25849"/>
    <cellStyle name="Normal 3 3 2 2 5 3 3 2 2" xfId="25850"/>
    <cellStyle name="Normal 3 3 2 2 5 3 3 3" xfId="25851"/>
    <cellStyle name="Normal 3 3 2 2 5 3 4" xfId="25852"/>
    <cellStyle name="Normal 3 3 2 2 5 3 4 2" xfId="25853"/>
    <cellStyle name="Normal 3 3 2 2 5 3 4 3" xfId="25854"/>
    <cellStyle name="Normal 3 3 2 2 5 3 5" xfId="25855"/>
    <cellStyle name="Normal 3 3 2 2 5 3 6" xfId="25856"/>
    <cellStyle name="Normal 3 3 2 2 5 3 7" xfId="25857"/>
    <cellStyle name="Normal 3 3 2 2 5 4" xfId="25858"/>
    <cellStyle name="Normal 3 3 2 2 5 4 2" xfId="25859"/>
    <cellStyle name="Normal 3 3 2 2 5 4 2 2" xfId="25860"/>
    <cellStyle name="Normal 3 3 2 2 5 4 2 3" xfId="25861"/>
    <cellStyle name="Normal 3 3 2 2 5 4 3" xfId="25862"/>
    <cellStyle name="Normal 3 3 2 2 5 4 3 2" xfId="25863"/>
    <cellStyle name="Normal 3 3 2 2 5 4 3 3" xfId="25864"/>
    <cellStyle name="Normal 3 3 2 2 5 4 4" xfId="25865"/>
    <cellStyle name="Normal 3 3 2 2 5 4 4 2" xfId="25866"/>
    <cellStyle name="Normal 3 3 2 2 5 4 5" xfId="25867"/>
    <cellStyle name="Normal 3 3 2 2 5 4 6" xfId="25868"/>
    <cellStyle name="Normal 3 3 2 2 5 4 7" xfId="25869"/>
    <cellStyle name="Normal 3 3 2 2 5 5" xfId="25870"/>
    <cellStyle name="Normal 3 3 2 2 5 5 2" xfId="25871"/>
    <cellStyle name="Normal 3 3 2 2 5 5 2 2" xfId="25872"/>
    <cellStyle name="Normal 3 3 2 2 5 5 2 3" xfId="25873"/>
    <cellStyle name="Normal 3 3 2 2 5 5 3" xfId="25874"/>
    <cellStyle name="Normal 3 3 2 2 5 5 3 2" xfId="25875"/>
    <cellStyle name="Normal 3 3 2 2 5 5 4" xfId="25876"/>
    <cellStyle name="Normal 3 3 2 2 5 5 4 2" xfId="25877"/>
    <cellStyle name="Normal 3 3 2 2 5 5 5" xfId="25878"/>
    <cellStyle name="Normal 3 3 2 2 5 5 6" xfId="25879"/>
    <cellStyle name="Normal 3 3 2 2 5 5 7" xfId="25880"/>
    <cellStyle name="Normal 3 3 2 2 5 6" xfId="25881"/>
    <cellStyle name="Normal 3 3 2 2 5 6 2" xfId="25882"/>
    <cellStyle name="Normal 3 3 2 2 5 6 2 2" xfId="25883"/>
    <cellStyle name="Normal 3 3 2 2 5 6 2 3" xfId="25884"/>
    <cellStyle name="Normal 3 3 2 2 5 6 3" xfId="25885"/>
    <cellStyle name="Normal 3 3 2 2 5 6 3 2" xfId="25886"/>
    <cellStyle name="Normal 3 3 2 2 5 6 4" xfId="25887"/>
    <cellStyle name="Normal 3 3 2 2 5 6 5" xfId="25888"/>
    <cellStyle name="Normal 3 3 2 2 5 6 6" xfId="25889"/>
    <cellStyle name="Normal 3 3 2 2 5 7" xfId="25890"/>
    <cellStyle name="Normal 3 3 2 2 5 7 2" xfId="25891"/>
    <cellStyle name="Normal 3 3 2 2 5 7 3" xfId="25892"/>
    <cellStyle name="Normal 3 3 2 2 5 8" xfId="25893"/>
    <cellStyle name="Normal 3 3 2 2 5 8 2" xfId="25894"/>
    <cellStyle name="Normal 3 3 2 2 5 9" xfId="25895"/>
    <cellStyle name="Normal 3 3 2 2 5 9 2" xfId="25896"/>
    <cellStyle name="Normal 3 3 2 2 6" xfId="25897"/>
    <cellStyle name="Normal 3 3 2 2 6 10" xfId="25898"/>
    <cellStyle name="Normal 3 3 2 2 6 11" xfId="25899"/>
    <cellStyle name="Normal 3 3 2 2 6 2" xfId="25900"/>
    <cellStyle name="Normal 3 3 2 2 6 2 2" xfId="25901"/>
    <cellStyle name="Normal 3 3 2 2 6 2 2 2" xfId="25902"/>
    <cellStyle name="Normal 3 3 2 2 6 2 2 2 2" xfId="25903"/>
    <cellStyle name="Normal 3 3 2 2 6 2 2 3" xfId="25904"/>
    <cellStyle name="Normal 3 3 2 2 6 2 3" xfId="25905"/>
    <cellStyle name="Normal 3 3 2 2 6 2 3 2" xfId="25906"/>
    <cellStyle name="Normal 3 3 2 2 6 2 3 2 2" xfId="25907"/>
    <cellStyle name="Normal 3 3 2 2 6 2 3 3" xfId="25908"/>
    <cellStyle name="Normal 3 3 2 2 6 2 4" xfId="25909"/>
    <cellStyle name="Normal 3 3 2 2 6 2 4 2" xfId="25910"/>
    <cellStyle name="Normal 3 3 2 2 6 2 4 3" xfId="25911"/>
    <cellStyle name="Normal 3 3 2 2 6 2 5" xfId="25912"/>
    <cellStyle name="Normal 3 3 2 2 6 2 6" xfId="25913"/>
    <cellStyle name="Normal 3 3 2 2 6 2 7" xfId="25914"/>
    <cellStyle name="Normal 3 3 2 2 6 3" xfId="25915"/>
    <cellStyle name="Normal 3 3 2 2 6 3 2" xfId="25916"/>
    <cellStyle name="Normal 3 3 2 2 6 3 2 2" xfId="25917"/>
    <cellStyle name="Normal 3 3 2 2 6 3 2 3" xfId="25918"/>
    <cellStyle name="Normal 3 3 2 2 6 3 3" xfId="25919"/>
    <cellStyle name="Normal 3 3 2 2 6 3 3 2" xfId="25920"/>
    <cellStyle name="Normal 3 3 2 2 6 3 3 3" xfId="25921"/>
    <cellStyle name="Normal 3 3 2 2 6 3 4" xfId="25922"/>
    <cellStyle name="Normal 3 3 2 2 6 3 4 2" xfId="25923"/>
    <cellStyle name="Normal 3 3 2 2 6 3 5" xfId="25924"/>
    <cellStyle name="Normal 3 3 2 2 6 3 6" xfId="25925"/>
    <cellStyle name="Normal 3 3 2 2 6 3 7" xfId="25926"/>
    <cellStyle name="Normal 3 3 2 2 6 4" xfId="25927"/>
    <cellStyle name="Normal 3 3 2 2 6 4 2" xfId="25928"/>
    <cellStyle name="Normal 3 3 2 2 6 4 2 2" xfId="25929"/>
    <cellStyle name="Normal 3 3 2 2 6 4 2 3" xfId="25930"/>
    <cellStyle name="Normal 3 3 2 2 6 4 3" xfId="25931"/>
    <cellStyle name="Normal 3 3 2 2 6 4 3 2" xfId="25932"/>
    <cellStyle name="Normal 3 3 2 2 6 4 4" xfId="25933"/>
    <cellStyle name="Normal 3 3 2 2 6 4 4 2" xfId="25934"/>
    <cellStyle name="Normal 3 3 2 2 6 4 5" xfId="25935"/>
    <cellStyle name="Normal 3 3 2 2 6 4 6" xfId="25936"/>
    <cellStyle name="Normal 3 3 2 2 6 4 7" xfId="25937"/>
    <cellStyle name="Normal 3 3 2 2 6 5" xfId="25938"/>
    <cellStyle name="Normal 3 3 2 2 6 5 2" xfId="25939"/>
    <cellStyle name="Normal 3 3 2 2 6 5 2 2" xfId="25940"/>
    <cellStyle name="Normal 3 3 2 2 6 5 2 3" xfId="25941"/>
    <cellStyle name="Normal 3 3 2 2 6 5 3" xfId="25942"/>
    <cellStyle name="Normal 3 3 2 2 6 5 3 2" xfId="25943"/>
    <cellStyle name="Normal 3 3 2 2 6 5 4" xfId="25944"/>
    <cellStyle name="Normal 3 3 2 2 6 5 5" xfId="25945"/>
    <cellStyle name="Normal 3 3 2 2 6 5 6" xfId="25946"/>
    <cellStyle name="Normal 3 3 2 2 6 6" xfId="25947"/>
    <cellStyle name="Normal 3 3 2 2 6 6 2" xfId="25948"/>
    <cellStyle name="Normal 3 3 2 2 6 6 3" xfId="25949"/>
    <cellStyle name="Normal 3 3 2 2 6 7" xfId="25950"/>
    <cellStyle name="Normal 3 3 2 2 6 7 2" xfId="25951"/>
    <cellStyle name="Normal 3 3 2 2 6 8" xfId="25952"/>
    <cellStyle name="Normal 3 3 2 2 6 8 2" xfId="25953"/>
    <cellStyle name="Normal 3 3 2 2 6 9" xfId="25954"/>
    <cellStyle name="Normal 3 3 2 2 7" xfId="25955"/>
    <cellStyle name="Normal 3 3 2 2 7 10" xfId="25956"/>
    <cellStyle name="Normal 3 3 2 2 7 11" xfId="25957"/>
    <cellStyle name="Normal 3 3 2 2 7 2" xfId="25958"/>
    <cellStyle name="Normal 3 3 2 2 7 2 2" xfId="25959"/>
    <cellStyle name="Normal 3 3 2 2 7 2 2 2" xfId="25960"/>
    <cellStyle name="Normal 3 3 2 2 7 2 2 3" xfId="25961"/>
    <cellStyle name="Normal 3 3 2 2 7 2 3" xfId="25962"/>
    <cellStyle name="Normal 3 3 2 2 7 2 3 2" xfId="25963"/>
    <cellStyle name="Normal 3 3 2 2 7 2 4" xfId="25964"/>
    <cellStyle name="Normal 3 3 2 2 7 2 4 2" xfId="25965"/>
    <cellStyle name="Normal 3 3 2 2 7 2 5" xfId="25966"/>
    <cellStyle name="Normal 3 3 2 2 7 2 6" xfId="25967"/>
    <cellStyle name="Normal 3 3 2 2 7 2 7" xfId="25968"/>
    <cellStyle name="Normal 3 3 2 2 7 3" xfId="25969"/>
    <cellStyle name="Normal 3 3 2 2 7 3 2" xfId="25970"/>
    <cellStyle name="Normal 3 3 2 2 7 3 2 2" xfId="25971"/>
    <cellStyle name="Normal 3 3 2 2 7 3 2 3" xfId="25972"/>
    <cellStyle name="Normal 3 3 2 2 7 3 3" xfId="25973"/>
    <cellStyle name="Normal 3 3 2 2 7 3 3 2" xfId="25974"/>
    <cellStyle name="Normal 3 3 2 2 7 3 4" xfId="25975"/>
    <cellStyle name="Normal 3 3 2 2 7 3 4 2" xfId="25976"/>
    <cellStyle name="Normal 3 3 2 2 7 3 5" xfId="25977"/>
    <cellStyle name="Normal 3 3 2 2 7 3 6" xfId="25978"/>
    <cellStyle name="Normal 3 3 2 2 7 3 7" xfId="25979"/>
    <cellStyle name="Normal 3 3 2 2 7 4" xfId="25980"/>
    <cellStyle name="Normal 3 3 2 2 7 4 2" xfId="25981"/>
    <cellStyle name="Normal 3 3 2 2 7 4 2 2" xfId="25982"/>
    <cellStyle name="Normal 3 3 2 2 7 4 3" xfId="25983"/>
    <cellStyle name="Normal 3 3 2 2 7 4 3 2" xfId="25984"/>
    <cellStyle name="Normal 3 3 2 2 7 4 4" xfId="25985"/>
    <cellStyle name="Normal 3 3 2 2 7 4 4 2" xfId="25986"/>
    <cellStyle name="Normal 3 3 2 2 7 4 5" xfId="25987"/>
    <cellStyle name="Normal 3 3 2 2 7 4 6" xfId="25988"/>
    <cellStyle name="Normal 3 3 2 2 7 4 7" xfId="25989"/>
    <cellStyle name="Normal 3 3 2 2 7 5" xfId="25990"/>
    <cellStyle name="Normal 3 3 2 2 7 5 2" xfId="25991"/>
    <cellStyle name="Normal 3 3 2 2 7 5 2 2" xfId="25992"/>
    <cellStyle name="Normal 3 3 2 2 7 5 3" xfId="25993"/>
    <cellStyle name="Normal 3 3 2 2 7 5 3 2" xfId="25994"/>
    <cellStyle name="Normal 3 3 2 2 7 5 4" xfId="25995"/>
    <cellStyle name="Normal 3 3 2 2 7 5 5" xfId="25996"/>
    <cellStyle name="Normal 3 3 2 2 7 6" xfId="25997"/>
    <cellStyle name="Normal 3 3 2 2 7 6 2" xfId="25998"/>
    <cellStyle name="Normal 3 3 2 2 7 7" xfId="25999"/>
    <cellStyle name="Normal 3 3 2 2 7 7 2" xfId="26000"/>
    <cellStyle name="Normal 3 3 2 2 7 8" xfId="26001"/>
    <cellStyle name="Normal 3 3 2 2 7 8 2" xfId="26002"/>
    <cellStyle name="Normal 3 3 2 2 7 9" xfId="26003"/>
    <cellStyle name="Normal 3 3 2 2 8" xfId="26004"/>
    <cellStyle name="Normal 3 3 2 2 8 2" xfId="26005"/>
    <cellStyle name="Normal 3 3 2 2 8 2 2" xfId="26006"/>
    <cellStyle name="Normal 3 3 2 2 8 2 2 2" xfId="26007"/>
    <cellStyle name="Normal 3 3 2 2 8 2 3" xfId="26008"/>
    <cellStyle name="Normal 3 3 2 2 8 3" xfId="26009"/>
    <cellStyle name="Normal 3 3 2 2 8 3 2" xfId="26010"/>
    <cellStyle name="Normal 3 3 2 2 8 3 2 2" xfId="26011"/>
    <cellStyle name="Normal 3 3 2 2 8 3 3" xfId="26012"/>
    <cellStyle name="Normal 3 3 2 2 8 4" xfId="26013"/>
    <cellStyle name="Normal 3 3 2 2 8 4 2" xfId="26014"/>
    <cellStyle name="Normal 3 3 2 2 8 4 3" xfId="26015"/>
    <cellStyle name="Normal 3 3 2 2 8 5" xfId="26016"/>
    <cellStyle name="Normal 3 3 2 2 8 6" xfId="26017"/>
    <cellStyle name="Normal 3 3 2 2 8 7" xfId="26018"/>
    <cellStyle name="Normal 3 3 2 2 9" xfId="26019"/>
    <cellStyle name="Normal 3 3 2 2 9 2" xfId="26020"/>
    <cellStyle name="Normal 3 3 2 2 9 2 2" xfId="26021"/>
    <cellStyle name="Normal 3 3 2 2 9 2 3" xfId="26022"/>
    <cellStyle name="Normal 3 3 2 2 9 3" xfId="26023"/>
    <cellStyle name="Normal 3 3 2 2 9 3 2" xfId="26024"/>
    <cellStyle name="Normal 3 3 2 2 9 3 3" xfId="26025"/>
    <cellStyle name="Normal 3 3 2 2 9 4" xfId="26026"/>
    <cellStyle name="Normal 3 3 2 2 9 4 2" xfId="26027"/>
    <cellStyle name="Normal 3 3 2 2 9 5" xfId="26028"/>
    <cellStyle name="Normal 3 3 2 2 9 6" xfId="26029"/>
    <cellStyle name="Normal 3 3 2 2 9 7" xfId="26030"/>
    <cellStyle name="Normal 3 3 2 3" xfId="358"/>
    <cellStyle name="Normal 3 3 2 3 10" xfId="26031"/>
    <cellStyle name="Normal 3 3 2 3 10 2" xfId="26032"/>
    <cellStyle name="Normal 3 3 2 3 10 2 2" xfId="26033"/>
    <cellStyle name="Normal 3 3 2 3 10 3" xfId="26034"/>
    <cellStyle name="Normal 3 3 2 3 11" xfId="26035"/>
    <cellStyle name="Normal 3 3 2 3 11 2" xfId="26036"/>
    <cellStyle name="Normal 3 3 2 3 11 3" xfId="26037"/>
    <cellStyle name="Normal 3 3 2 3 12" xfId="26038"/>
    <cellStyle name="Normal 3 3 2 3 13" xfId="26039"/>
    <cellStyle name="Normal 3 3 2 3 14" xfId="26040"/>
    <cellStyle name="Normal 3 3 2 3 2" xfId="26041"/>
    <cellStyle name="Normal 3 3 2 3 2 10" xfId="26042"/>
    <cellStyle name="Normal 3 3 2 3 2 11" xfId="26043"/>
    <cellStyle name="Normal 3 3 2 3 2 12" xfId="26044"/>
    <cellStyle name="Normal 3 3 2 3 2 2" xfId="26045"/>
    <cellStyle name="Normal 3 3 2 3 2 2 2" xfId="26046"/>
    <cellStyle name="Normal 3 3 2 3 2 2 2 2" xfId="26047"/>
    <cellStyle name="Normal 3 3 2 3 2 2 2 2 2" xfId="26048"/>
    <cellStyle name="Normal 3 3 2 3 2 2 2 2 3" xfId="26049"/>
    <cellStyle name="Normal 3 3 2 3 2 2 2 2 4" xfId="26050"/>
    <cellStyle name="Normal 3 3 2 3 2 2 2 3" xfId="26051"/>
    <cellStyle name="Normal 3 3 2 3 2 2 2 3 2" xfId="26052"/>
    <cellStyle name="Normal 3 3 2 3 2 2 2 4" xfId="26053"/>
    <cellStyle name="Normal 3 3 2 3 2 2 2 4 2" xfId="26054"/>
    <cellStyle name="Normal 3 3 2 3 2 2 2 5" xfId="26055"/>
    <cellStyle name="Normal 3 3 2 3 2 2 2 6" xfId="26056"/>
    <cellStyle name="Normal 3 3 2 3 2 2 3" xfId="26057"/>
    <cellStyle name="Normal 3 3 2 3 2 2 3 2" xfId="26058"/>
    <cellStyle name="Normal 3 3 2 3 2 2 3 2 2" xfId="26059"/>
    <cellStyle name="Normal 3 3 2 3 2 2 3 2 3" xfId="26060"/>
    <cellStyle name="Normal 3 3 2 3 2 2 3 3" xfId="26061"/>
    <cellStyle name="Normal 3 3 2 3 2 2 3 3 2" xfId="26062"/>
    <cellStyle name="Normal 3 3 2 3 2 2 3 4" xfId="26063"/>
    <cellStyle name="Normal 3 3 2 3 2 2 3 5" xfId="26064"/>
    <cellStyle name="Normal 3 3 2 3 2 2 4" xfId="26065"/>
    <cellStyle name="Normal 3 3 2 3 2 2 4 2" xfId="26066"/>
    <cellStyle name="Normal 3 3 2 3 2 2 4 2 2" xfId="26067"/>
    <cellStyle name="Normal 3 3 2 3 2 2 4 3" xfId="26068"/>
    <cellStyle name="Normal 3 3 2 3 2 2 4 4" xfId="26069"/>
    <cellStyle name="Normal 3 3 2 3 2 2 5" xfId="26070"/>
    <cellStyle name="Normal 3 3 2 3 2 2 5 2" xfId="26071"/>
    <cellStyle name="Normal 3 3 2 3 2 2 5 3" xfId="26072"/>
    <cellStyle name="Normal 3 3 2 3 2 2 6" xfId="26073"/>
    <cellStyle name="Normal 3 3 2 3 2 2 6 2" xfId="26074"/>
    <cellStyle name="Normal 3 3 2 3 2 2 6 3" xfId="26075"/>
    <cellStyle name="Normal 3 3 2 3 2 2 7" xfId="26076"/>
    <cellStyle name="Normal 3 3 2 3 2 2 8" xfId="26077"/>
    <cellStyle name="Normal 3 3 2 3 2 3" xfId="26078"/>
    <cellStyle name="Normal 3 3 2 3 2 3 2" xfId="26079"/>
    <cellStyle name="Normal 3 3 2 3 2 3 2 2" xfId="26080"/>
    <cellStyle name="Normal 3 3 2 3 2 3 2 2 2" xfId="26081"/>
    <cellStyle name="Normal 3 3 2 3 2 3 2 3" xfId="26082"/>
    <cellStyle name="Normal 3 3 2 3 2 3 2 4" xfId="26083"/>
    <cellStyle name="Normal 3 3 2 3 2 3 3" xfId="26084"/>
    <cellStyle name="Normal 3 3 2 3 2 3 3 2" xfId="26085"/>
    <cellStyle name="Normal 3 3 2 3 2 3 3 2 2" xfId="26086"/>
    <cellStyle name="Normal 3 3 2 3 2 3 3 3" xfId="26087"/>
    <cellStyle name="Normal 3 3 2 3 2 3 4" xfId="26088"/>
    <cellStyle name="Normal 3 3 2 3 2 3 4 2" xfId="26089"/>
    <cellStyle name="Normal 3 3 2 3 2 3 4 2 2" xfId="26090"/>
    <cellStyle name="Normal 3 3 2 3 2 3 4 3" xfId="26091"/>
    <cellStyle name="Normal 3 3 2 3 2 3 5" xfId="26092"/>
    <cellStyle name="Normal 3 3 2 3 2 3 5 2" xfId="26093"/>
    <cellStyle name="Normal 3 3 2 3 2 3 6" xfId="26094"/>
    <cellStyle name="Normal 3 3 2 3 2 3 7" xfId="26095"/>
    <cellStyle name="Normal 3 3 2 3 2 4" xfId="26096"/>
    <cellStyle name="Normal 3 3 2 3 2 4 2" xfId="26097"/>
    <cellStyle name="Normal 3 3 2 3 2 4 2 2" xfId="26098"/>
    <cellStyle name="Normal 3 3 2 3 2 4 2 2 2" xfId="26099"/>
    <cellStyle name="Normal 3 3 2 3 2 4 2 3" xfId="26100"/>
    <cellStyle name="Normal 3 3 2 3 2 4 3" xfId="26101"/>
    <cellStyle name="Normal 3 3 2 3 2 4 3 2" xfId="26102"/>
    <cellStyle name="Normal 3 3 2 3 2 4 3 2 2" xfId="26103"/>
    <cellStyle name="Normal 3 3 2 3 2 4 3 3" xfId="26104"/>
    <cellStyle name="Normal 3 3 2 3 2 4 4" xfId="26105"/>
    <cellStyle name="Normal 3 3 2 3 2 4 4 2" xfId="26106"/>
    <cellStyle name="Normal 3 3 2 3 2 4 4 3" xfId="26107"/>
    <cellStyle name="Normal 3 3 2 3 2 4 5" xfId="26108"/>
    <cellStyle name="Normal 3 3 2 3 2 4 6" xfId="26109"/>
    <cellStyle name="Normal 3 3 2 3 2 4 7" xfId="26110"/>
    <cellStyle name="Normal 3 3 2 3 2 5" xfId="26111"/>
    <cellStyle name="Normal 3 3 2 3 2 5 2" xfId="26112"/>
    <cellStyle name="Normal 3 3 2 3 2 5 2 2" xfId="26113"/>
    <cellStyle name="Normal 3 3 2 3 2 5 2 3" xfId="26114"/>
    <cellStyle name="Normal 3 3 2 3 2 5 3" xfId="26115"/>
    <cellStyle name="Normal 3 3 2 3 2 5 3 2" xfId="26116"/>
    <cellStyle name="Normal 3 3 2 3 2 5 3 3" xfId="26117"/>
    <cellStyle name="Normal 3 3 2 3 2 5 4" xfId="26118"/>
    <cellStyle name="Normal 3 3 2 3 2 5 4 2" xfId="26119"/>
    <cellStyle name="Normal 3 3 2 3 2 5 5" xfId="26120"/>
    <cellStyle name="Normal 3 3 2 3 2 5 6" xfId="26121"/>
    <cellStyle name="Normal 3 3 2 3 2 5 7" xfId="26122"/>
    <cellStyle name="Normal 3 3 2 3 2 6" xfId="26123"/>
    <cellStyle name="Normal 3 3 2 3 2 6 2" xfId="26124"/>
    <cellStyle name="Normal 3 3 2 3 2 6 2 2" xfId="26125"/>
    <cellStyle name="Normal 3 3 2 3 2 6 2 3" xfId="26126"/>
    <cellStyle name="Normal 3 3 2 3 2 6 3" xfId="26127"/>
    <cellStyle name="Normal 3 3 2 3 2 6 3 2" xfId="26128"/>
    <cellStyle name="Normal 3 3 2 3 2 6 4" xfId="26129"/>
    <cellStyle name="Normal 3 3 2 3 2 6 5" xfId="26130"/>
    <cellStyle name="Normal 3 3 2 3 2 6 6" xfId="26131"/>
    <cellStyle name="Normal 3 3 2 3 2 7" xfId="26132"/>
    <cellStyle name="Normal 3 3 2 3 2 7 2" xfId="26133"/>
    <cellStyle name="Normal 3 3 2 3 2 7 2 2" xfId="26134"/>
    <cellStyle name="Normal 3 3 2 3 2 7 3" xfId="26135"/>
    <cellStyle name="Normal 3 3 2 3 2 8" xfId="26136"/>
    <cellStyle name="Normal 3 3 2 3 2 8 2" xfId="26137"/>
    <cellStyle name="Normal 3 3 2 3 2 8 3" xfId="26138"/>
    <cellStyle name="Normal 3 3 2 3 2 9" xfId="26139"/>
    <cellStyle name="Normal 3 3 2 3 2 9 2" xfId="26140"/>
    <cellStyle name="Normal 3 3 2 3 3" xfId="26141"/>
    <cellStyle name="Normal 3 3 2 3 3 10" xfId="26142"/>
    <cellStyle name="Normal 3 3 2 3 3 11" xfId="26143"/>
    <cellStyle name="Normal 3 3 2 3 3 2" xfId="26144"/>
    <cellStyle name="Normal 3 3 2 3 3 2 2" xfId="26145"/>
    <cellStyle name="Normal 3 3 2 3 3 2 2 2" xfId="26146"/>
    <cellStyle name="Normal 3 3 2 3 3 2 2 2 2" xfId="26147"/>
    <cellStyle name="Normal 3 3 2 3 3 2 2 3" xfId="26148"/>
    <cellStyle name="Normal 3 3 2 3 3 2 2 4" xfId="26149"/>
    <cellStyle name="Normal 3 3 2 3 3 2 3" xfId="26150"/>
    <cellStyle name="Normal 3 3 2 3 3 2 3 2" xfId="26151"/>
    <cellStyle name="Normal 3 3 2 3 3 2 3 2 2" xfId="26152"/>
    <cellStyle name="Normal 3 3 2 3 3 2 3 3" xfId="26153"/>
    <cellStyle name="Normal 3 3 2 3 3 2 4" xfId="26154"/>
    <cellStyle name="Normal 3 3 2 3 3 2 4 2" xfId="26155"/>
    <cellStyle name="Normal 3 3 2 3 3 2 4 2 2" xfId="26156"/>
    <cellStyle name="Normal 3 3 2 3 3 2 4 3" xfId="26157"/>
    <cellStyle name="Normal 3 3 2 3 3 2 5" xfId="26158"/>
    <cellStyle name="Normal 3 3 2 3 3 2 5 2" xfId="26159"/>
    <cellStyle name="Normal 3 3 2 3 3 2 6" xfId="26160"/>
    <cellStyle name="Normal 3 3 2 3 3 2 7" xfId="26161"/>
    <cellStyle name="Normal 3 3 2 3 3 3" xfId="26162"/>
    <cellStyle name="Normal 3 3 2 3 3 3 2" xfId="26163"/>
    <cellStyle name="Normal 3 3 2 3 3 3 2 2" xfId="26164"/>
    <cellStyle name="Normal 3 3 2 3 3 3 2 2 2" xfId="26165"/>
    <cellStyle name="Normal 3 3 2 3 3 3 2 3" xfId="26166"/>
    <cellStyle name="Normal 3 3 2 3 3 3 3" xfId="26167"/>
    <cellStyle name="Normal 3 3 2 3 3 3 3 2" xfId="26168"/>
    <cellStyle name="Normal 3 3 2 3 3 3 3 2 2" xfId="26169"/>
    <cellStyle name="Normal 3 3 2 3 3 3 3 3" xfId="26170"/>
    <cellStyle name="Normal 3 3 2 3 3 3 4" xfId="26171"/>
    <cellStyle name="Normal 3 3 2 3 3 3 4 2" xfId="26172"/>
    <cellStyle name="Normal 3 3 2 3 3 3 4 3" xfId="26173"/>
    <cellStyle name="Normal 3 3 2 3 3 3 5" xfId="26174"/>
    <cellStyle name="Normal 3 3 2 3 3 3 6" xfId="26175"/>
    <cellStyle name="Normal 3 3 2 3 3 3 7" xfId="26176"/>
    <cellStyle name="Normal 3 3 2 3 3 4" xfId="26177"/>
    <cellStyle name="Normal 3 3 2 3 3 4 2" xfId="26178"/>
    <cellStyle name="Normal 3 3 2 3 3 4 2 2" xfId="26179"/>
    <cellStyle name="Normal 3 3 2 3 3 4 2 3" xfId="26180"/>
    <cellStyle name="Normal 3 3 2 3 3 4 3" xfId="26181"/>
    <cellStyle name="Normal 3 3 2 3 3 4 3 2" xfId="26182"/>
    <cellStyle name="Normal 3 3 2 3 3 4 3 3" xfId="26183"/>
    <cellStyle name="Normal 3 3 2 3 3 4 4" xfId="26184"/>
    <cellStyle name="Normal 3 3 2 3 3 4 4 2" xfId="26185"/>
    <cellStyle name="Normal 3 3 2 3 3 4 5" xfId="26186"/>
    <cellStyle name="Normal 3 3 2 3 3 4 6" xfId="26187"/>
    <cellStyle name="Normal 3 3 2 3 3 4 7" xfId="26188"/>
    <cellStyle name="Normal 3 3 2 3 3 5" xfId="26189"/>
    <cellStyle name="Normal 3 3 2 3 3 5 2" xfId="26190"/>
    <cellStyle name="Normal 3 3 2 3 3 5 2 2" xfId="26191"/>
    <cellStyle name="Normal 3 3 2 3 3 5 2 3" xfId="26192"/>
    <cellStyle name="Normal 3 3 2 3 3 5 3" xfId="26193"/>
    <cellStyle name="Normal 3 3 2 3 3 5 3 2" xfId="26194"/>
    <cellStyle name="Normal 3 3 2 3 3 5 4" xfId="26195"/>
    <cellStyle name="Normal 3 3 2 3 3 5 5" xfId="26196"/>
    <cellStyle name="Normal 3 3 2 3 3 5 6" xfId="26197"/>
    <cellStyle name="Normal 3 3 2 3 3 6" xfId="26198"/>
    <cellStyle name="Normal 3 3 2 3 3 6 2" xfId="26199"/>
    <cellStyle name="Normal 3 3 2 3 3 6 2 2" xfId="26200"/>
    <cellStyle name="Normal 3 3 2 3 3 6 3" xfId="26201"/>
    <cellStyle name="Normal 3 3 2 3 3 7" xfId="26202"/>
    <cellStyle name="Normal 3 3 2 3 3 7 2" xfId="26203"/>
    <cellStyle name="Normal 3 3 2 3 3 7 3" xfId="26204"/>
    <cellStyle name="Normal 3 3 2 3 3 8" xfId="26205"/>
    <cellStyle name="Normal 3 3 2 3 3 8 2" xfId="26206"/>
    <cellStyle name="Normal 3 3 2 3 3 9" xfId="26207"/>
    <cellStyle name="Normal 3 3 2 3 4" xfId="26208"/>
    <cellStyle name="Normal 3 3 2 3 4 10" xfId="26209"/>
    <cellStyle name="Normal 3 3 2 3 4 11" xfId="26210"/>
    <cellStyle name="Normal 3 3 2 3 4 2" xfId="26211"/>
    <cellStyle name="Normal 3 3 2 3 4 2 2" xfId="26212"/>
    <cellStyle name="Normal 3 3 2 3 4 2 2 2" xfId="26213"/>
    <cellStyle name="Normal 3 3 2 3 4 2 2 2 2" xfId="26214"/>
    <cellStyle name="Normal 3 3 2 3 4 2 2 3" xfId="26215"/>
    <cellStyle name="Normal 3 3 2 3 4 2 2 4" xfId="26216"/>
    <cellStyle name="Normal 3 3 2 3 4 2 3" xfId="26217"/>
    <cellStyle name="Normal 3 3 2 3 4 2 3 2" xfId="26218"/>
    <cellStyle name="Normal 3 3 2 3 4 2 3 2 2" xfId="26219"/>
    <cellStyle name="Normal 3 3 2 3 4 2 3 3" xfId="26220"/>
    <cellStyle name="Normal 3 3 2 3 4 2 4" xfId="26221"/>
    <cellStyle name="Normal 3 3 2 3 4 2 4 2" xfId="26222"/>
    <cellStyle name="Normal 3 3 2 3 4 2 4 2 2" xfId="26223"/>
    <cellStyle name="Normal 3 3 2 3 4 2 4 3" xfId="26224"/>
    <cellStyle name="Normal 3 3 2 3 4 2 5" xfId="26225"/>
    <cellStyle name="Normal 3 3 2 3 4 2 5 2" xfId="26226"/>
    <cellStyle name="Normal 3 3 2 3 4 2 6" xfId="26227"/>
    <cellStyle name="Normal 3 3 2 3 4 2 7" xfId="26228"/>
    <cellStyle name="Normal 3 3 2 3 4 3" xfId="26229"/>
    <cellStyle name="Normal 3 3 2 3 4 3 2" xfId="26230"/>
    <cellStyle name="Normal 3 3 2 3 4 3 2 2" xfId="26231"/>
    <cellStyle name="Normal 3 3 2 3 4 3 2 2 2" xfId="26232"/>
    <cellStyle name="Normal 3 3 2 3 4 3 2 3" xfId="26233"/>
    <cellStyle name="Normal 3 3 2 3 4 3 3" xfId="26234"/>
    <cellStyle name="Normal 3 3 2 3 4 3 3 2" xfId="26235"/>
    <cellStyle name="Normal 3 3 2 3 4 3 3 2 2" xfId="26236"/>
    <cellStyle name="Normal 3 3 2 3 4 3 3 3" xfId="26237"/>
    <cellStyle name="Normal 3 3 2 3 4 3 4" xfId="26238"/>
    <cellStyle name="Normal 3 3 2 3 4 3 4 2" xfId="26239"/>
    <cellStyle name="Normal 3 3 2 3 4 3 4 3" xfId="26240"/>
    <cellStyle name="Normal 3 3 2 3 4 3 5" xfId="26241"/>
    <cellStyle name="Normal 3 3 2 3 4 3 6" xfId="26242"/>
    <cellStyle name="Normal 3 3 2 3 4 3 7" xfId="26243"/>
    <cellStyle name="Normal 3 3 2 3 4 4" xfId="26244"/>
    <cellStyle name="Normal 3 3 2 3 4 4 2" xfId="26245"/>
    <cellStyle name="Normal 3 3 2 3 4 4 2 2" xfId="26246"/>
    <cellStyle name="Normal 3 3 2 3 4 4 2 3" xfId="26247"/>
    <cellStyle name="Normal 3 3 2 3 4 4 3" xfId="26248"/>
    <cellStyle name="Normal 3 3 2 3 4 4 3 2" xfId="26249"/>
    <cellStyle name="Normal 3 3 2 3 4 4 3 3" xfId="26250"/>
    <cellStyle name="Normal 3 3 2 3 4 4 4" xfId="26251"/>
    <cellStyle name="Normal 3 3 2 3 4 4 4 2" xfId="26252"/>
    <cellStyle name="Normal 3 3 2 3 4 4 5" xfId="26253"/>
    <cellStyle name="Normal 3 3 2 3 4 4 6" xfId="26254"/>
    <cellStyle name="Normal 3 3 2 3 4 4 7" xfId="26255"/>
    <cellStyle name="Normal 3 3 2 3 4 5" xfId="26256"/>
    <cellStyle name="Normal 3 3 2 3 4 5 2" xfId="26257"/>
    <cellStyle name="Normal 3 3 2 3 4 5 2 2" xfId="26258"/>
    <cellStyle name="Normal 3 3 2 3 4 5 2 3" xfId="26259"/>
    <cellStyle name="Normal 3 3 2 3 4 5 3" xfId="26260"/>
    <cellStyle name="Normal 3 3 2 3 4 5 3 2" xfId="26261"/>
    <cellStyle name="Normal 3 3 2 3 4 5 4" xfId="26262"/>
    <cellStyle name="Normal 3 3 2 3 4 5 5" xfId="26263"/>
    <cellStyle name="Normal 3 3 2 3 4 5 6" xfId="26264"/>
    <cellStyle name="Normal 3 3 2 3 4 6" xfId="26265"/>
    <cellStyle name="Normal 3 3 2 3 4 6 2" xfId="26266"/>
    <cellStyle name="Normal 3 3 2 3 4 6 2 2" xfId="26267"/>
    <cellStyle name="Normal 3 3 2 3 4 6 3" xfId="26268"/>
    <cellStyle name="Normal 3 3 2 3 4 7" xfId="26269"/>
    <cellStyle name="Normal 3 3 2 3 4 7 2" xfId="26270"/>
    <cellStyle name="Normal 3 3 2 3 4 7 3" xfId="26271"/>
    <cellStyle name="Normal 3 3 2 3 4 8" xfId="26272"/>
    <cellStyle name="Normal 3 3 2 3 4 8 2" xfId="26273"/>
    <cellStyle name="Normal 3 3 2 3 4 9" xfId="26274"/>
    <cellStyle name="Normal 3 3 2 3 5" xfId="26275"/>
    <cellStyle name="Normal 3 3 2 3 5 2" xfId="26276"/>
    <cellStyle name="Normal 3 3 2 3 5 2 2" xfId="26277"/>
    <cellStyle name="Normal 3 3 2 3 5 2 2 2" xfId="26278"/>
    <cellStyle name="Normal 3 3 2 3 5 2 2 3" xfId="26279"/>
    <cellStyle name="Normal 3 3 2 3 5 2 3" xfId="26280"/>
    <cellStyle name="Normal 3 3 2 3 5 2 3 2" xfId="26281"/>
    <cellStyle name="Normal 3 3 2 3 5 2 4" xfId="26282"/>
    <cellStyle name="Normal 3 3 2 3 5 2 5" xfId="26283"/>
    <cellStyle name="Normal 3 3 2 3 5 3" xfId="26284"/>
    <cellStyle name="Normal 3 3 2 3 5 3 2" xfId="26285"/>
    <cellStyle name="Normal 3 3 2 3 5 3 2 2" xfId="26286"/>
    <cellStyle name="Normal 3 3 2 3 5 3 3" xfId="26287"/>
    <cellStyle name="Normal 3 3 2 3 5 3 4" xfId="26288"/>
    <cellStyle name="Normal 3 3 2 3 5 4" xfId="26289"/>
    <cellStyle name="Normal 3 3 2 3 5 4 2" xfId="26290"/>
    <cellStyle name="Normal 3 3 2 3 5 4 2 2" xfId="26291"/>
    <cellStyle name="Normal 3 3 2 3 5 4 3" xfId="26292"/>
    <cellStyle name="Normal 3 3 2 3 5 5" xfId="26293"/>
    <cellStyle name="Normal 3 3 2 3 5 5 2" xfId="26294"/>
    <cellStyle name="Normal 3 3 2 3 5 5 3" xfId="26295"/>
    <cellStyle name="Normal 3 3 2 3 5 6" xfId="26296"/>
    <cellStyle name="Normal 3 3 2 3 5 6 2" xfId="26297"/>
    <cellStyle name="Normal 3 3 2 3 5 7" xfId="26298"/>
    <cellStyle name="Normal 3 3 2 3 6" xfId="26299"/>
    <cellStyle name="Normal 3 3 2 3 6 2" xfId="26300"/>
    <cellStyle name="Normal 3 3 2 3 6 2 2" xfId="26301"/>
    <cellStyle name="Normal 3 3 2 3 6 2 2 2" xfId="26302"/>
    <cellStyle name="Normal 3 3 2 3 6 2 3" xfId="26303"/>
    <cellStyle name="Normal 3 3 2 3 6 3" xfId="26304"/>
    <cellStyle name="Normal 3 3 2 3 6 3 2" xfId="26305"/>
    <cellStyle name="Normal 3 3 2 3 6 3 2 2" xfId="26306"/>
    <cellStyle name="Normal 3 3 2 3 6 3 3" xfId="26307"/>
    <cellStyle name="Normal 3 3 2 3 6 4" xfId="26308"/>
    <cellStyle name="Normal 3 3 2 3 6 4 2" xfId="26309"/>
    <cellStyle name="Normal 3 3 2 3 6 4 3" xfId="26310"/>
    <cellStyle name="Normal 3 3 2 3 6 5" xfId="26311"/>
    <cellStyle name="Normal 3 3 2 3 6 6" xfId="26312"/>
    <cellStyle name="Normal 3 3 2 3 6 7" xfId="26313"/>
    <cellStyle name="Normal 3 3 2 3 7" xfId="26314"/>
    <cellStyle name="Normal 3 3 2 3 7 2" xfId="26315"/>
    <cellStyle name="Normal 3 3 2 3 7 2 2" xfId="26316"/>
    <cellStyle name="Normal 3 3 2 3 7 2 2 2" xfId="26317"/>
    <cellStyle name="Normal 3 3 2 3 7 2 3" xfId="26318"/>
    <cellStyle name="Normal 3 3 2 3 7 3" xfId="26319"/>
    <cellStyle name="Normal 3 3 2 3 7 3 2" xfId="26320"/>
    <cellStyle name="Normal 3 3 2 3 7 3 2 2" xfId="26321"/>
    <cellStyle name="Normal 3 3 2 3 7 3 3" xfId="26322"/>
    <cellStyle name="Normal 3 3 2 3 7 4" xfId="26323"/>
    <cellStyle name="Normal 3 3 2 3 7 4 2" xfId="26324"/>
    <cellStyle name="Normal 3 3 2 3 7 4 3" xfId="26325"/>
    <cellStyle name="Normal 3 3 2 3 7 5" xfId="26326"/>
    <cellStyle name="Normal 3 3 2 3 7 6" xfId="26327"/>
    <cellStyle name="Normal 3 3 2 3 7 7" xfId="26328"/>
    <cellStyle name="Normal 3 3 2 3 8" xfId="26329"/>
    <cellStyle name="Normal 3 3 2 3 8 2" xfId="26330"/>
    <cellStyle name="Normal 3 3 2 3 8 2 2" xfId="26331"/>
    <cellStyle name="Normal 3 3 2 3 8 2 3" xfId="26332"/>
    <cellStyle name="Normal 3 3 2 3 8 3" xfId="26333"/>
    <cellStyle name="Normal 3 3 2 3 8 3 2" xfId="26334"/>
    <cellStyle name="Normal 3 3 2 3 8 3 3" xfId="26335"/>
    <cellStyle name="Normal 3 3 2 3 8 4" xfId="26336"/>
    <cellStyle name="Normal 3 3 2 3 8 5" xfId="26337"/>
    <cellStyle name="Normal 3 3 2 3 8 6" xfId="26338"/>
    <cellStyle name="Normal 3 3 2 3 9" xfId="26339"/>
    <cellStyle name="Normal 3 3 2 3 9 2" xfId="26340"/>
    <cellStyle name="Normal 3 3 2 3 9 2 2" xfId="26341"/>
    <cellStyle name="Normal 3 3 2 3 9 3" xfId="26342"/>
    <cellStyle name="Normal 3 3 2 4" xfId="26343"/>
    <cellStyle name="Normal 3 3 2 4 10" xfId="26344"/>
    <cellStyle name="Normal 3 3 2 4 10 2" xfId="26345"/>
    <cellStyle name="Normal 3 3 2 4 10 3" xfId="26346"/>
    <cellStyle name="Normal 3 3 2 4 11" xfId="26347"/>
    <cellStyle name="Normal 3 3 2 4 11 2" xfId="26348"/>
    <cellStyle name="Normal 3 3 2 4 12" xfId="26349"/>
    <cellStyle name="Normal 3 3 2 4 13" xfId="26350"/>
    <cellStyle name="Normal 3 3 2 4 14" xfId="26351"/>
    <cellStyle name="Normal 3 3 2 4 2" xfId="26352"/>
    <cellStyle name="Normal 3 3 2 4 2 10" xfId="26353"/>
    <cellStyle name="Normal 3 3 2 4 2 11" xfId="26354"/>
    <cellStyle name="Normal 3 3 2 4 2 12" xfId="26355"/>
    <cellStyle name="Normal 3 3 2 4 2 2" xfId="26356"/>
    <cellStyle name="Normal 3 3 2 4 2 2 2" xfId="26357"/>
    <cellStyle name="Normal 3 3 2 4 2 2 2 2" xfId="26358"/>
    <cellStyle name="Normal 3 3 2 4 2 2 2 2 2" xfId="26359"/>
    <cellStyle name="Normal 3 3 2 4 2 2 2 3" xfId="26360"/>
    <cellStyle name="Normal 3 3 2 4 2 2 2 4" xfId="26361"/>
    <cellStyle name="Normal 3 3 2 4 2 2 3" xfId="26362"/>
    <cellStyle name="Normal 3 3 2 4 2 2 3 2" xfId="26363"/>
    <cellStyle name="Normal 3 3 2 4 2 2 3 2 2" xfId="26364"/>
    <cellStyle name="Normal 3 3 2 4 2 2 3 3" xfId="26365"/>
    <cellStyle name="Normal 3 3 2 4 2 2 4" xfId="26366"/>
    <cellStyle name="Normal 3 3 2 4 2 2 4 2" xfId="26367"/>
    <cellStyle name="Normal 3 3 2 4 2 2 4 2 2" xfId="26368"/>
    <cellStyle name="Normal 3 3 2 4 2 2 4 3" xfId="26369"/>
    <cellStyle name="Normal 3 3 2 4 2 2 5" xfId="26370"/>
    <cellStyle name="Normal 3 3 2 4 2 2 5 2" xfId="26371"/>
    <cellStyle name="Normal 3 3 2 4 2 2 6" xfId="26372"/>
    <cellStyle name="Normal 3 3 2 4 2 2 7" xfId="26373"/>
    <cellStyle name="Normal 3 3 2 4 2 3" xfId="26374"/>
    <cellStyle name="Normal 3 3 2 4 2 3 2" xfId="26375"/>
    <cellStyle name="Normal 3 3 2 4 2 3 2 2" xfId="26376"/>
    <cellStyle name="Normal 3 3 2 4 2 3 2 2 2" xfId="26377"/>
    <cellStyle name="Normal 3 3 2 4 2 3 2 3" xfId="26378"/>
    <cellStyle name="Normal 3 3 2 4 2 3 3" xfId="26379"/>
    <cellStyle name="Normal 3 3 2 4 2 3 3 2" xfId="26380"/>
    <cellStyle name="Normal 3 3 2 4 2 3 3 2 2" xfId="26381"/>
    <cellStyle name="Normal 3 3 2 4 2 3 3 3" xfId="26382"/>
    <cellStyle name="Normal 3 3 2 4 2 3 4" xfId="26383"/>
    <cellStyle name="Normal 3 3 2 4 2 3 4 2" xfId="26384"/>
    <cellStyle name="Normal 3 3 2 4 2 3 4 3" xfId="26385"/>
    <cellStyle name="Normal 3 3 2 4 2 3 5" xfId="26386"/>
    <cellStyle name="Normal 3 3 2 4 2 3 6" xfId="26387"/>
    <cellStyle name="Normal 3 3 2 4 2 3 7" xfId="26388"/>
    <cellStyle name="Normal 3 3 2 4 2 4" xfId="26389"/>
    <cellStyle name="Normal 3 3 2 4 2 4 2" xfId="26390"/>
    <cellStyle name="Normal 3 3 2 4 2 4 2 2" xfId="26391"/>
    <cellStyle name="Normal 3 3 2 4 2 4 2 3" xfId="26392"/>
    <cellStyle name="Normal 3 3 2 4 2 4 3" xfId="26393"/>
    <cellStyle name="Normal 3 3 2 4 2 4 3 2" xfId="26394"/>
    <cellStyle name="Normal 3 3 2 4 2 4 3 3" xfId="26395"/>
    <cellStyle name="Normal 3 3 2 4 2 4 4" xfId="26396"/>
    <cellStyle name="Normal 3 3 2 4 2 4 4 2" xfId="26397"/>
    <cellStyle name="Normal 3 3 2 4 2 4 5" xfId="26398"/>
    <cellStyle name="Normal 3 3 2 4 2 4 6" xfId="26399"/>
    <cellStyle name="Normal 3 3 2 4 2 4 7" xfId="26400"/>
    <cellStyle name="Normal 3 3 2 4 2 5" xfId="26401"/>
    <cellStyle name="Normal 3 3 2 4 2 5 2" xfId="26402"/>
    <cellStyle name="Normal 3 3 2 4 2 5 2 2" xfId="26403"/>
    <cellStyle name="Normal 3 3 2 4 2 5 2 3" xfId="26404"/>
    <cellStyle name="Normal 3 3 2 4 2 5 3" xfId="26405"/>
    <cellStyle name="Normal 3 3 2 4 2 5 3 2" xfId="26406"/>
    <cellStyle name="Normal 3 3 2 4 2 5 4" xfId="26407"/>
    <cellStyle name="Normal 3 3 2 4 2 5 4 2" xfId="26408"/>
    <cellStyle name="Normal 3 3 2 4 2 5 5" xfId="26409"/>
    <cellStyle name="Normal 3 3 2 4 2 5 6" xfId="26410"/>
    <cellStyle name="Normal 3 3 2 4 2 5 7" xfId="26411"/>
    <cellStyle name="Normal 3 3 2 4 2 6" xfId="26412"/>
    <cellStyle name="Normal 3 3 2 4 2 6 2" xfId="26413"/>
    <cellStyle name="Normal 3 3 2 4 2 6 2 2" xfId="26414"/>
    <cellStyle name="Normal 3 3 2 4 2 6 2 3" xfId="26415"/>
    <cellStyle name="Normal 3 3 2 4 2 6 3" xfId="26416"/>
    <cellStyle name="Normal 3 3 2 4 2 6 3 2" xfId="26417"/>
    <cellStyle name="Normal 3 3 2 4 2 6 4" xfId="26418"/>
    <cellStyle name="Normal 3 3 2 4 2 6 5" xfId="26419"/>
    <cellStyle name="Normal 3 3 2 4 2 6 6" xfId="26420"/>
    <cellStyle name="Normal 3 3 2 4 2 7" xfId="26421"/>
    <cellStyle name="Normal 3 3 2 4 2 7 2" xfId="26422"/>
    <cellStyle name="Normal 3 3 2 4 2 7 3" xfId="26423"/>
    <cellStyle name="Normal 3 3 2 4 2 8" xfId="26424"/>
    <cellStyle name="Normal 3 3 2 4 2 8 2" xfId="26425"/>
    <cellStyle name="Normal 3 3 2 4 2 9" xfId="26426"/>
    <cellStyle name="Normal 3 3 2 4 2 9 2" xfId="26427"/>
    <cellStyle name="Normal 3 3 2 4 3" xfId="26428"/>
    <cellStyle name="Normal 3 3 2 4 3 10" xfId="26429"/>
    <cellStyle name="Normal 3 3 2 4 3 11" xfId="26430"/>
    <cellStyle name="Normal 3 3 2 4 3 2" xfId="26431"/>
    <cellStyle name="Normal 3 3 2 4 3 2 2" xfId="26432"/>
    <cellStyle name="Normal 3 3 2 4 3 2 2 2" xfId="26433"/>
    <cellStyle name="Normal 3 3 2 4 3 2 2 2 2" xfId="26434"/>
    <cellStyle name="Normal 3 3 2 4 3 2 2 3" xfId="26435"/>
    <cellStyle name="Normal 3 3 2 4 3 2 2 4" xfId="26436"/>
    <cellStyle name="Normal 3 3 2 4 3 2 3" xfId="26437"/>
    <cellStyle name="Normal 3 3 2 4 3 2 3 2" xfId="26438"/>
    <cellStyle name="Normal 3 3 2 4 3 2 3 2 2" xfId="26439"/>
    <cellStyle name="Normal 3 3 2 4 3 2 3 3" xfId="26440"/>
    <cellStyle name="Normal 3 3 2 4 3 2 4" xfId="26441"/>
    <cellStyle name="Normal 3 3 2 4 3 2 4 2" xfId="26442"/>
    <cellStyle name="Normal 3 3 2 4 3 2 4 2 2" xfId="26443"/>
    <cellStyle name="Normal 3 3 2 4 3 2 4 3" xfId="26444"/>
    <cellStyle name="Normal 3 3 2 4 3 2 5" xfId="26445"/>
    <cellStyle name="Normal 3 3 2 4 3 2 5 2" xfId="26446"/>
    <cellStyle name="Normal 3 3 2 4 3 2 6" xfId="26447"/>
    <cellStyle name="Normal 3 3 2 4 3 2 7" xfId="26448"/>
    <cellStyle name="Normal 3 3 2 4 3 3" xfId="26449"/>
    <cellStyle name="Normal 3 3 2 4 3 3 2" xfId="26450"/>
    <cellStyle name="Normal 3 3 2 4 3 3 2 2" xfId="26451"/>
    <cellStyle name="Normal 3 3 2 4 3 3 2 2 2" xfId="26452"/>
    <cellStyle name="Normal 3 3 2 4 3 3 2 3" xfId="26453"/>
    <cellStyle name="Normal 3 3 2 4 3 3 3" xfId="26454"/>
    <cellStyle name="Normal 3 3 2 4 3 3 3 2" xfId="26455"/>
    <cellStyle name="Normal 3 3 2 4 3 3 3 2 2" xfId="26456"/>
    <cellStyle name="Normal 3 3 2 4 3 3 3 3" xfId="26457"/>
    <cellStyle name="Normal 3 3 2 4 3 3 4" xfId="26458"/>
    <cellStyle name="Normal 3 3 2 4 3 3 4 2" xfId="26459"/>
    <cellStyle name="Normal 3 3 2 4 3 3 4 3" xfId="26460"/>
    <cellStyle name="Normal 3 3 2 4 3 3 5" xfId="26461"/>
    <cellStyle name="Normal 3 3 2 4 3 3 6" xfId="26462"/>
    <cellStyle name="Normal 3 3 2 4 3 3 7" xfId="26463"/>
    <cellStyle name="Normal 3 3 2 4 3 4" xfId="26464"/>
    <cellStyle name="Normal 3 3 2 4 3 4 2" xfId="26465"/>
    <cellStyle name="Normal 3 3 2 4 3 4 2 2" xfId="26466"/>
    <cellStyle name="Normal 3 3 2 4 3 4 2 3" xfId="26467"/>
    <cellStyle name="Normal 3 3 2 4 3 4 3" xfId="26468"/>
    <cellStyle name="Normal 3 3 2 4 3 4 3 2" xfId="26469"/>
    <cellStyle name="Normal 3 3 2 4 3 4 3 3" xfId="26470"/>
    <cellStyle name="Normal 3 3 2 4 3 4 4" xfId="26471"/>
    <cellStyle name="Normal 3 3 2 4 3 4 4 2" xfId="26472"/>
    <cellStyle name="Normal 3 3 2 4 3 4 5" xfId="26473"/>
    <cellStyle name="Normal 3 3 2 4 3 4 6" xfId="26474"/>
    <cellStyle name="Normal 3 3 2 4 3 4 7" xfId="26475"/>
    <cellStyle name="Normal 3 3 2 4 3 5" xfId="26476"/>
    <cellStyle name="Normal 3 3 2 4 3 5 2" xfId="26477"/>
    <cellStyle name="Normal 3 3 2 4 3 5 2 2" xfId="26478"/>
    <cellStyle name="Normal 3 3 2 4 3 5 2 3" xfId="26479"/>
    <cellStyle name="Normal 3 3 2 4 3 5 3" xfId="26480"/>
    <cellStyle name="Normal 3 3 2 4 3 5 3 2" xfId="26481"/>
    <cellStyle name="Normal 3 3 2 4 3 5 4" xfId="26482"/>
    <cellStyle name="Normal 3 3 2 4 3 5 5" xfId="26483"/>
    <cellStyle name="Normal 3 3 2 4 3 5 6" xfId="26484"/>
    <cellStyle name="Normal 3 3 2 4 3 6" xfId="26485"/>
    <cellStyle name="Normal 3 3 2 4 3 6 2" xfId="26486"/>
    <cellStyle name="Normal 3 3 2 4 3 6 2 2" xfId="26487"/>
    <cellStyle name="Normal 3 3 2 4 3 6 3" xfId="26488"/>
    <cellStyle name="Normal 3 3 2 4 3 7" xfId="26489"/>
    <cellStyle name="Normal 3 3 2 4 3 7 2" xfId="26490"/>
    <cellStyle name="Normal 3 3 2 4 3 7 3" xfId="26491"/>
    <cellStyle name="Normal 3 3 2 4 3 8" xfId="26492"/>
    <cellStyle name="Normal 3 3 2 4 3 8 2" xfId="26493"/>
    <cellStyle name="Normal 3 3 2 4 3 9" xfId="26494"/>
    <cellStyle name="Normal 3 3 2 4 4" xfId="26495"/>
    <cellStyle name="Normal 3 3 2 4 4 10" xfId="26496"/>
    <cellStyle name="Normal 3 3 2 4 4 11" xfId="26497"/>
    <cellStyle name="Normal 3 3 2 4 4 2" xfId="26498"/>
    <cellStyle name="Normal 3 3 2 4 4 2 2" xfId="26499"/>
    <cellStyle name="Normal 3 3 2 4 4 2 2 2" xfId="26500"/>
    <cellStyle name="Normal 3 3 2 4 4 2 2 2 2" xfId="26501"/>
    <cellStyle name="Normal 3 3 2 4 4 2 2 3" xfId="26502"/>
    <cellStyle name="Normal 3 3 2 4 4 2 3" xfId="26503"/>
    <cellStyle name="Normal 3 3 2 4 4 2 3 2" xfId="26504"/>
    <cellStyle name="Normal 3 3 2 4 4 2 3 2 2" xfId="26505"/>
    <cellStyle name="Normal 3 3 2 4 4 2 3 3" xfId="26506"/>
    <cellStyle name="Normal 3 3 2 4 4 2 4" xfId="26507"/>
    <cellStyle name="Normal 3 3 2 4 4 2 4 2" xfId="26508"/>
    <cellStyle name="Normal 3 3 2 4 4 2 4 3" xfId="26509"/>
    <cellStyle name="Normal 3 3 2 4 4 2 5" xfId="26510"/>
    <cellStyle name="Normal 3 3 2 4 4 2 6" xfId="26511"/>
    <cellStyle name="Normal 3 3 2 4 4 2 7" xfId="26512"/>
    <cellStyle name="Normal 3 3 2 4 4 3" xfId="26513"/>
    <cellStyle name="Normal 3 3 2 4 4 3 2" xfId="26514"/>
    <cellStyle name="Normal 3 3 2 4 4 3 2 2" xfId="26515"/>
    <cellStyle name="Normal 3 3 2 4 4 3 2 3" xfId="26516"/>
    <cellStyle name="Normal 3 3 2 4 4 3 3" xfId="26517"/>
    <cellStyle name="Normal 3 3 2 4 4 3 3 2" xfId="26518"/>
    <cellStyle name="Normal 3 3 2 4 4 3 3 3" xfId="26519"/>
    <cellStyle name="Normal 3 3 2 4 4 3 4" xfId="26520"/>
    <cellStyle name="Normal 3 3 2 4 4 3 4 2" xfId="26521"/>
    <cellStyle name="Normal 3 3 2 4 4 3 5" xfId="26522"/>
    <cellStyle name="Normal 3 3 2 4 4 3 6" xfId="26523"/>
    <cellStyle name="Normal 3 3 2 4 4 3 7" xfId="26524"/>
    <cellStyle name="Normal 3 3 2 4 4 4" xfId="26525"/>
    <cellStyle name="Normal 3 3 2 4 4 4 2" xfId="26526"/>
    <cellStyle name="Normal 3 3 2 4 4 4 2 2" xfId="26527"/>
    <cellStyle name="Normal 3 3 2 4 4 4 2 3" xfId="26528"/>
    <cellStyle name="Normal 3 3 2 4 4 4 3" xfId="26529"/>
    <cellStyle name="Normal 3 3 2 4 4 4 3 2" xfId="26530"/>
    <cellStyle name="Normal 3 3 2 4 4 4 4" xfId="26531"/>
    <cellStyle name="Normal 3 3 2 4 4 4 4 2" xfId="26532"/>
    <cellStyle name="Normal 3 3 2 4 4 4 5" xfId="26533"/>
    <cellStyle name="Normal 3 3 2 4 4 4 6" xfId="26534"/>
    <cellStyle name="Normal 3 3 2 4 4 4 7" xfId="26535"/>
    <cellStyle name="Normal 3 3 2 4 4 5" xfId="26536"/>
    <cellStyle name="Normal 3 3 2 4 4 5 2" xfId="26537"/>
    <cellStyle name="Normal 3 3 2 4 4 5 2 2" xfId="26538"/>
    <cellStyle name="Normal 3 3 2 4 4 5 2 3" xfId="26539"/>
    <cellStyle name="Normal 3 3 2 4 4 5 3" xfId="26540"/>
    <cellStyle name="Normal 3 3 2 4 4 5 3 2" xfId="26541"/>
    <cellStyle name="Normal 3 3 2 4 4 5 4" xfId="26542"/>
    <cellStyle name="Normal 3 3 2 4 4 5 5" xfId="26543"/>
    <cellStyle name="Normal 3 3 2 4 4 5 6" xfId="26544"/>
    <cellStyle name="Normal 3 3 2 4 4 6" xfId="26545"/>
    <cellStyle name="Normal 3 3 2 4 4 6 2" xfId="26546"/>
    <cellStyle name="Normal 3 3 2 4 4 6 3" xfId="26547"/>
    <cellStyle name="Normal 3 3 2 4 4 7" xfId="26548"/>
    <cellStyle name="Normal 3 3 2 4 4 7 2" xfId="26549"/>
    <cellStyle name="Normal 3 3 2 4 4 8" xfId="26550"/>
    <cellStyle name="Normal 3 3 2 4 4 8 2" xfId="26551"/>
    <cellStyle name="Normal 3 3 2 4 4 9" xfId="26552"/>
    <cellStyle name="Normal 3 3 2 4 5" xfId="26553"/>
    <cellStyle name="Normal 3 3 2 4 5 2" xfId="26554"/>
    <cellStyle name="Normal 3 3 2 4 5 2 2" xfId="26555"/>
    <cellStyle name="Normal 3 3 2 4 5 2 2 2" xfId="26556"/>
    <cellStyle name="Normal 3 3 2 4 5 2 3" xfId="26557"/>
    <cellStyle name="Normal 3 3 2 4 5 3" xfId="26558"/>
    <cellStyle name="Normal 3 3 2 4 5 3 2" xfId="26559"/>
    <cellStyle name="Normal 3 3 2 4 5 3 2 2" xfId="26560"/>
    <cellStyle name="Normal 3 3 2 4 5 3 3" xfId="26561"/>
    <cellStyle name="Normal 3 3 2 4 5 4" xfId="26562"/>
    <cellStyle name="Normal 3 3 2 4 5 4 2" xfId="26563"/>
    <cellStyle name="Normal 3 3 2 4 5 4 3" xfId="26564"/>
    <cellStyle name="Normal 3 3 2 4 5 5" xfId="26565"/>
    <cellStyle name="Normal 3 3 2 4 5 6" xfId="26566"/>
    <cellStyle name="Normal 3 3 2 4 5 7" xfId="26567"/>
    <cellStyle name="Normal 3 3 2 4 6" xfId="26568"/>
    <cellStyle name="Normal 3 3 2 4 6 2" xfId="26569"/>
    <cellStyle name="Normal 3 3 2 4 6 2 2" xfId="26570"/>
    <cellStyle name="Normal 3 3 2 4 6 2 2 2" xfId="26571"/>
    <cellStyle name="Normal 3 3 2 4 6 2 3" xfId="26572"/>
    <cellStyle name="Normal 3 3 2 4 6 3" xfId="26573"/>
    <cellStyle name="Normal 3 3 2 4 6 3 2" xfId="26574"/>
    <cellStyle name="Normal 3 3 2 4 6 3 2 2" xfId="26575"/>
    <cellStyle name="Normal 3 3 2 4 6 3 3" xfId="26576"/>
    <cellStyle name="Normal 3 3 2 4 6 4" xfId="26577"/>
    <cellStyle name="Normal 3 3 2 4 6 4 2" xfId="26578"/>
    <cellStyle name="Normal 3 3 2 4 6 4 3" xfId="26579"/>
    <cellStyle name="Normal 3 3 2 4 6 5" xfId="26580"/>
    <cellStyle name="Normal 3 3 2 4 6 6" xfId="26581"/>
    <cellStyle name="Normal 3 3 2 4 6 7" xfId="26582"/>
    <cellStyle name="Normal 3 3 2 4 7" xfId="26583"/>
    <cellStyle name="Normal 3 3 2 4 7 2" xfId="26584"/>
    <cellStyle name="Normal 3 3 2 4 7 2 2" xfId="26585"/>
    <cellStyle name="Normal 3 3 2 4 7 2 3" xfId="26586"/>
    <cellStyle name="Normal 3 3 2 4 7 3" xfId="26587"/>
    <cellStyle name="Normal 3 3 2 4 7 3 2" xfId="26588"/>
    <cellStyle name="Normal 3 3 2 4 7 3 3" xfId="26589"/>
    <cellStyle name="Normal 3 3 2 4 7 4" xfId="26590"/>
    <cellStyle name="Normal 3 3 2 4 7 4 2" xfId="26591"/>
    <cellStyle name="Normal 3 3 2 4 7 5" xfId="26592"/>
    <cellStyle name="Normal 3 3 2 4 7 6" xfId="26593"/>
    <cellStyle name="Normal 3 3 2 4 7 7" xfId="26594"/>
    <cellStyle name="Normal 3 3 2 4 8" xfId="26595"/>
    <cellStyle name="Normal 3 3 2 4 8 2" xfId="26596"/>
    <cellStyle name="Normal 3 3 2 4 8 2 2" xfId="26597"/>
    <cellStyle name="Normal 3 3 2 4 8 2 3" xfId="26598"/>
    <cellStyle name="Normal 3 3 2 4 8 3" xfId="26599"/>
    <cellStyle name="Normal 3 3 2 4 8 3 2" xfId="26600"/>
    <cellStyle name="Normal 3 3 2 4 8 4" xfId="26601"/>
    <cellStyle name="Normal 3 3 2 4 8 5" xfId="26602"/>
    <cellStyle name="Normal 3 3 2 4 8 6" xfId="26603"/>
    <cellStyle name="Normal 3 3 2 4 9" xfId="26604"/>
    <cellStyle name="Normal 3 3 2 4 9 2" xfId="26605"/>
    <cellStyle name="Normal 3 3 2 4 9 2 2" xfId="26606"/>
    <cellStyle name="Normal 3 3 2 4 9 3" xfId="26607"/>
    <cellStyle name="Normal 3 3 2 5" xfId="26608"/>
    <cellStyle name="Normal 3 3 2 5 10" xfId="26609"/>
    <cellStyle name="Normal 3 3 2 5 10 2" xfId="26610"/>
    <cellStyle name="Normal 3 3 2 5 11" xfId="26611"/>
    <cellStyle name="Normal 3 3 2 5 12" xfId="26612"/>
    <cellStyle name="Normal 3 3 2 5 13" xfId="26613"/>
    <cellStyle name="Normal 3 3 2 5 2" xfId="26614"/>
    <cellStyle name="Normal 3 3 2 5 2 10" xfId="26615"/>
    <cellStyle name="Normal 3 3 2 5 2 11" xfId="26616"/>
    <cellStyle name="Normal 3 3 2 5 2 2" xfId="26617"/>
    <cellStyle name="Normal 3 3 2 5 2 2 2" xfId="26618"/>
    <cellStyle name="Normal 3 3 2 5 2 2 2 2" xfId="26619"/>
    <cellStyle name="Normal 3 3 2 5 2 2 2 2 2" xfId="26620"/>
    <cellStyle name="Normal 3 3 2 5 2 2 2 3" xfId="26621"/>
    <cellStyle name="Normal 3 3 2 5 2 2 2 4" xfId="26622"/>
    <cellStyle name="Normal 3 3 2 5 2 2 3" xfId="26623"/>
    <cellStyle name="Normal 3 3 2 5 2 2 3 2" xfId="26624"/>
    <cellStyle name="Normal 3 3 2 5 2 2 3 2 2" xfId="26625"/>
    <cellStyle name="Normal 3 3 2 5 2 2 3 3" xfId="26626"/>
    <cellStyle name="Normal 3 3 2 5 2 2 4" xfId="26627"/>
    <cellStyle name="Normal 3 3 2 5 2 2 4 2" xfId="26628"/>
    <cellStyle name="Normal 3 3 2 5 2 2 4 2 2" xfId="26629"/>
    <cellStyle name="Normal 3 3 2 5 2 2 4 3" xfId="26630"/>
    <cellStyle name="Normal 3 3 2 5 2 2 5" xfId="26631"/>
    <cellStyle name="Normal 3 3 2 5 2 2 5 2" xfId="26632"/>
    <cellStyle name="Normal 3 3 2 5 2 2 6" xfId="26633"/>
    <cellStyle name="Normal 3 3 2 5 2 2 7" xfId="26634"/>
    <cellStyle name="Normal 3 3 2 5 2 3" xfId="26635"/>
    <cellStyle name="Normal 3 3 2 5 2 3 2" xfId="26636"/>
    <cellStyle name="Normal 3 3 2 5 2 3 2 2" xfId="26637"/>
    <cellStyle name="Normal 3 3 2 5 2 3 2 2 2" xfId="26638"/>
    <cellStyle name="Normal 3 3 2 5 2 3 2 3" xfId="26639"/>
    <cellStyle name="Normal 3 3 2 5 2 3 3" xfId="26640"/>
    <cellStyle name="Normal 3 3 2 5 2 3 3 2" xfId="26641"/>
    <cellStyle name="Normal 3 3 2 5 2 3 3 2 2" xfId="26642"/>
    <cellStyle name="Normal 3 3 2 5 2 3 3 3" xfId="26643"/>
    <cellStyle name="Normal 3 3 2 5 2 3 4" xfId="26644"/>
    <cellStyle name="Normal 3 3 2 5 2 3 4 2" xfId="26645"/>
    <cellStyle name="Normal 3 3 2 5 2 3 4 3" xfId="26646"/>
    <cellStyle name="Normal 3 3 2 5 2 3 5" xfId="26647"/>
    <cellStyle name="Normal 3 3 2 5 2 3 6" xfId="26648"/>
    <cellStyle name="Normal 3 3 2 5 2 3 7" xfId="26649"/>
    <cellStyle name="Normal 3 3 2 5 2 4" xfId="26650"/>
    <cellStyle name="Normal 3 3 2 5 2 4 2" xfId="26651"/>
    <cellStyle name="Normal 3 3 2 5 2 4 2 2" xfId="26652"/>
    <cellStyle name="Normal 3 3 2 5 2 4 2 3" xfId="26653"/>
    <cellStyle name="Normal 3 3 2 5 2 4 3" xfId="26654"/>
    <cellStyle name="Normal 3 3 2 5 2 4 3 2" xfId="26655"/>
    <cellStyle name="Normal 3 3 2 5 2 4 3 3" xfId="26656"/>
    <cellStyle name="Normal 3 3 2 5 2 4 4" xfId="26657"/>
    <cellStyle name="Normal 3 3 2 5 2 4 4 2" xfId="26658"/>
    <cellStyle name="Normal 3 3 2 5 2 4 5" xfId="26659"/>
    <cellStyle name="Normal 3 3 2 5 2 4 6" xfId="26660"/>
    <cellStyle name="Normal 3 3 2 5 2 4 7" xfId="26661"/>
    <cellStyle name="Normal 3 3 2 5 2 5" xfId="26662"/>
    <cellStyle name="Normal 3 3 2 5 2 5 2" xfId="26663"/>
    <cellStyle name="Normal 3 3 2 5 2 5 2 2" xfId="26664"/>
    <cellStyle name="Normal 3 3 2 5 2 5 2 3" xfId="26665"/>
    <cellStyle name="Normal 3 3 2 5 2 5 3" xfId="26666"/>
    <cellStyle name="Normal 3 3 2 5 2 5 3 2" xfId="26667"/>
    <cellStyle name="Normal 3 3 2 5 2 5 4" xfId="26668"/>
    <cellStyle name="Normal 3 3 2 5 2 5 5" xfId="26669"/>
    <cellStyle name="Normal 3 3 2 5 2 5 6" xfId="26670"/>
    <cellStyle name="Normal 3 3 2 5 2 6" xfId="26671"/>
    <cellStyle name="Normal 3 3 2 5 2 6 2" xfId="26672"/>
    <cellStyle name="Normal 3 3 2 5 2 6 2 2" xfId="26673"/>
    <cellStyle name="Normal 3 3 2 5 2 6 3" xfId="26674"/>
    <cellStyle name="Normal 3 3 2 5 2 7" xfId="26675"/>
    <cellStyle name="Normal 3 3 2 5 2 7 2" xfId="26676"/>
    <cellStyle name="Normal 3 3 2 5 2 7 3" xfId="26677"/>
    <cellStyle name="Normal 3 3 2 5 2 8" xfId="26678"/>
    <cellStyle name="Normal 3 3 2 5 2 8 2" xfId="26679"/>
    <cellStyle name="Normal 3 3 2 5 2 9" xfId="26680"/>
    <cellStyle name="Normal 3 3 2 5 3" xfId="26681"/>
    <cellStyle name="Normal 3 3 2 5 3 10" xfId="26682"/>
    <cellStyle name="Normal 3 3 2 5 3 11" xfId="26683"/>
    <cellStyle name="Normal 3 3 2 5 3 2" xfId="26684"/>
    <cellStyle name="Normal 3 3 2 5 3 2 2" xfId="26685"/>
    <cellStyle name="Normal 3 3 2 5 3 2 2 2" xfId="26686"/>
    <cellStyle name="Normal 3 3 2 5 3 2 2 3" xfId="26687"/>
    <cellStyle name="Normal 3 3 2 5 3 2 3" xfId="26688"/>
    <cellStyle name="Normal 3 3 2 5 3 2 3 2" xfId="26689"/>
    <cellStyle name="Normal 3 3 2 5 3 2 3 3" xfId="26690"/>
    <cellStyle name="Normal 3 3 2 5 3 2 4" xfId="26691"/>
    <cellStyle name="Normal 3 3 2 5 3 2 4 2" xfId="26692"/>
    <cellStyle name="Normal 3 3 2 5 3 2 5" xfId="26693"/>
    <cellStyle name="Normal 3 3 2 5 3 2 6" xfId="26694"/>
    <cellStyle name="Normal 3 3 2 5 3 2 7" xfId="26695"/>
    <cellStyle name="Normal 3 3 2 5 3 3" xfId="26696"/>
    <cellStyle name="Normal 3 3 2 5 3 3 2" xfId="26697"/>
    <cellStyle name="Normal 3 3 2 5 3 3 2 2" xfId="26698"/>
    <cellStyle name="Normal 3 3 2 5 3 3 2 3" xfId="26699"/>
    <cellStyle name="Normal 3 3 2 5 3 3 3" xfId="26700"/>
    <cellStyle name="Normal 3 3 2 5 3 3 3 2" xfId="26701"/>
    <cellStyle name="Normal 3 3 2 5 3 3 4" xfId="26702"/>
    <cellStyle name="Normal 3 3 2 5 3 3 4 2" xfId="26703"/>
    <cellStyle name="Normal 3 3 2 5 3 3 5" xfId="26704"/>
    <cellStyle name="Normal 3 3 2 5 3 3 6" xfId="26705"/>
    <cellStyle name="Normal 3 3 2 5 3 3 7" xfId="26706"/>
    <cellStyle name="Normal 3 3 2 5 3 4" xfId="26707"/>
    <cellStyle name="Normal 3 3 2 5 3 4 2" xfId="26708"/>
    <cellStyle name="Normal 3 3 2 5 3 4 2 2" xfId="26709"/>
    <cellStyle name="Normal 3 3 2 5 3 4 2 3" xfId="26710"/>
    <cellStyle name="Normal 3 3 2 5 3 4 3" xfId="26711"/>
    <cellStyle name="Normal 3 3 2 5 3 4 3 2" xfId="26712"/>
    <cellStyle name="Normal 3 3 2 5 3 4 4" xfId="26713"/>
    <cellStyle name="Normal 3 3 2 5 3 4 4 2" xfId="26714"/>
    <cellStyle name="Normal 3 3 2 5 3 4 5" xfId="26715"/>
    <cellStyle name="Normal 3 3 2 5 3 4 6" xfId="26716"/>
    <cellStyle name="Normal 3 3 2 5 3 4 7" xfId="26717"/>
    <cellStyle name="Normal 3 3 2 5 3 5" xfId="26718"/>
    <cellStyle name="Normal 3 3 2 5 3 5 2" xfId="26719"/>
    <cellStyle name="Normal 3 3 2 5 3 5 2 2" xfId="26720"/>
    <cellStyle name="Normal 3 3 2 5 3 5 3" xfId="26721"/>
    <cellStyle name="Normal 3 3 2 5 3 5 3 2" xfId="26722"/>
    <cellStyle name="Normal 3 3 2 5 3 5 4" xfId="26723"/>
    <cellStyle name="Normal 3 3 2 5 3 5 5" xfId="26724"/>
    <cellStyle name="Normal 3 3 2 5 3 5 6" xfId="26725"/>
    <cellStyle name="Normal 3 3 2 5 3 6" xfId="26726"/>
    <cellStyle name="Normal 3 3 2 5 3 6 2" xfId="26727"/>
    <cellStyle name="Normal 3 3 2 5 3 7" xfId="26728"/>
    <cellStyle name="Normal 3 3 2 5 3 7 2" xfId="26729"/>
    <cellStyle name="Normal 3 3 2 5 3 8" xfId="26730"/>
    <cellStyle name="Normal 3 3 2 5 3 8 2" xfId="26731"/>
    <cellStyle name="Normal 3 3 2 5 3 9" xfId="26732"/>
    <cellStyle name="Normal 3 3 2 5 4" xfId="26733"/>
    <cellStyle name="Normal 3 3 2 5 4 2" xfId="26734"/>
    <cellStyle name="Normal 3 3 2 5 4 2 2" xfId="26735"/>
    <cellStyle name="Normal 3 3 2 5 4 2 2 2" xfId="26736"/>
    <cellStyle name="Normal 3 3 2 5 4 2 3" xfId="26737"/>
    <cellStyle name="Normal 3 3 2 5 4 3" xfId="26738"/>
    <cellStyle name="Normal 3 3 2 5 4 3 2" xfId="26739"/>
    <cellStyle name="Normal 3 3 2 5 4 3 2 2" xfId="26740"/>
    <cellStyle name="Normal 3 3 2 5 4 3 3" xfId="26741"/>
    <cellStyle name="Normal 3 3 2 5 4 4" xfId="26742"/>
    <cellStyle name="Normal 3 3 2 5 4 4 2" xfId="26743"/>
    <cellStyle name="Normal 3 3 2 5 4 4 3" xfId="26744"/>
    <cellStyle name="Normal 3 3 2 5 4 5" xfId="26745"/>
    <cellStyle name="Normal 3 3 2 5 4 6" xfId="26746"/>
    <cellStyle name="Normal 3 3 2 5 4 7" xfId="26747"/>
    <cellStyle name="Normal 3 3 2 5 5" xfId="26748"/>
    <cellStyle name="Normal 3 3 2 5 5 2" xfId="26749"/>
    <cellStyle name="Normal 3 3 2 5 5 2 2" xfId="26750"/>
    <cellStyle name="Normal 3 3 2 5 5 2 3" xfId="26751"/>
    <cellStyle name="Normal 3 3 2 5 5 3" xfId="26752"/>
    <cellStyle name="Normal 3 3 2 5 5 3 2" xfId="26753"/>
    <cellStyle name="Normal 3 3 2 5 5 3 3" xfId="26754"/>
    <cellStyle name="Normal 3 3 2 5 5 4" xfId="26755"/>
    <cellStyle name="Normal 3 3 2 5 5 4 2" xfId="26756"/>
    <cellStyle name="Normal 3 3 2 5 5 5" xfId="26757"/>
    <cellStyle name="Normal 3 3 2 5 5 6" xfId="26758"/>
    <cellStyle name="Normal 3 3 2 5 5 7" xfId="26759"/>
    <cellStyle name="Normal 3 3 2 5 6" xfId="26760"/>
    <cellStyle name="Normal 3 3 2 5 6 2" xfId="26761"/>
    <cellStyle name="Normal 3 3 2 5 6 2 2" xfId="26762"/>
    <cellStyle name="Normal 3 3 2 5 6 2 3" xfId="26763"/>
    <cellStyle name="Normal 3 3 2 5 6 3" xfId="26764"/>
    <cellStyle name="Normal 3 3 2 5 6 3 2" xfId="26765"/>
    <cellStyle name="Normal 3 3 2 5 6 4" xfId="26766"/>
    <cellStyle name="Normal 3 3 2 5 6 4 2" xfId="26767"/>
    <cellStyle name="Normal 3 3 2 5 6 5" xfId="26768"/>
    <cellStyle name="Normal 3 3 2 5 6 6" xfId="26769"/>
    <cellStyle name="Normal 3 3 2 5 6 7" xfId="26770"/>
    <cellStyle name="Normal 3 3 2 5 7" xfId="26771"/>
    <cellStyle name="Normal 3 3 2 5 7 2" xfId="26772"/>
    <cellStyle name="Normal 3 3 2 5 7 2 2" xfId="26773"/>
    <cellStyle name="Normal 3 3 2 5 7 2 3" xfId="26774"/>
    <cellStyle name="Normal 3 3 2 5 7 3" xfId="26775"/>
    <cellStyle name="Normal 3 3 2 5 7 3 2" xfId="26776"/>
    <cellStyle name="Normal 3 3 2 5 7 4" xfId="26777"/>
    <cellStyle name="Normal 3 3 2 5 7 5" xfId="26778"/>
    <cellStyle name="Normal 3 3 2 5 7 6" xfId="26779"/>
    <cellStyle name="Normal 3 3 2 5 8" xfId="26780"/>
    <cellStyle name="Normal 3 3 2 5 8 2" xfId="26781"/>
    <cellStyle name="Normal 3 3 2 5 8 3" xfId="26782"/>
    <cellStyle name="Normal 3 3 2 5 9" xfId="26783"/>
    <cellStyle name="Normal 3 3 2 5 9 2" xfId="26784"/>
    <cellStyle name="Normal 3 3 2 6" xfId="26785"/>
    <cellStyle name="Normal 3 3 2 6 10" xfId="26786"/>
    <cellStyle name="Normal 3 3 2 6 11" xfId="26787"/>
    <cellStyle name="Normal 3 3 2 6 12" xfId="26788"/>
    <cellStyle name="Normal 3 3 2 6 2" xfId="26789"/>
    <cellStyle name="Normal 3 3 2 6 2 2" xfId="26790"/>
    <cellStyle name="Normal 3 3 2 6 2 2 2" xfId="26791"/>
    <cellStyle name="Normal 3 3 2 6 2 2 2 2" xfId="26792"/>
    <cellStyle name="Normal 3 3 2 6 2 2 3" xfId="26793"/>
    <cellStyle name="Normal 3 3 2 6 2 2 4" xfId="26794"/>
    <cellStyle name="Normal 3 3 2 6 2 3" xfId="26795"/>
    <cellStyle name="Normal 3 3 2 6 2 3 2" xfId="26796"/>
    <cellStyle name="Normal 3 3 2 6 2 3 2 2" xfId="26797"/>
    <cellStyle name="Normal 3 3 2 6 2 3 3" xfId="26798"/>
    <cellStyle name="Normal 3 3 2 6 2 4" xfId="26799"/>
    <cellStyle name="Normal 3 3 2 6 2 4 2" xfId="26800"/>
    <cellStyle name="Normal 3 3 2 6 2 4 2 2" xfId="26801"/>
    <cellStyle name="Normal 3 3 2 6 2 4 3" xfId="26802"/>
    <cellStyle name="Normal 3 3 2 6 2 5" xfId="26803"/>
    <cellStyle name="Normal 3 3 2 6 2 5 2" xfId="26804"/>
    <cellStyle name="Normal 3 3 2 6 2 6" xfId="26805"/>
    <cellStyle name="Normal 3 3 2 6 2 7" xfId="26806"/>
    <cellStyle name="Normal 3 3 2 6 3" xfId="26807"/>
    <cellStyle name="Normal 3 3 2 6 3 2" xfId="26808"/>
    <cellStyle name="Normal 3 3 2 6 3 2 2" xfId="26809"/>
    <cellStyle name="Normal 3 3 2 6 3 2 2 2" xfId="26810"/>
    <cellStyle name="Normal 3 3 2 6 3 2 3" xfId="26811"/>
    <cellStyle name="Normal 3 3 2 6 3 3" xfId="26812"/>
    <cellStyle name="Normal 3 3 2 6 3 3 2" xfId="26813"/>
    <cellStyle name="Normal 3 3 2 6 3 3 2 2" xfId="26814"/>
    <cellStyle name="Normal 3 3 2 6 3 3 3" xfId="26815"/>
    <cellStyle name="Normal 3 3 2 6 3 4" xfId="26816"/>
    <cellStyle name="Normal 3 3 2 6 3 4 2" xfId="26817"/>
    <cellStyle name="Normal 3 3 2 6 3 4 3" xfId="26818"/>
    <cellStyle name="Normal 3 3 2 6 3 5" xfId="26819"/>
    <cellStyle name="Normal 3 3 2 6 3 6" xfId="26820"/>
    <cellStyle name="Normal 3 3 2 6 3 7" xfId="26821"/>
    <cellStyle name="Normal 3 3 2 6 4" xfId="26822"/>
    <cellStyle name="Normal 3 3 2 6 4 2" xfId="26823"/>
    <cellStyle name="Normal 3 3 2 6 4 2 2" xfId="26824"/>
    <cellStyle name="Normal 3 3 2 6 4 2 3" xfId="26825"/>
    <cellStyle name="Normal 3 3 2 6 4 3" xfId="26826"/>
    <cellStyle name="Normal 3 3 2 6 4 3 2" xfId="26827"/>
    <cellStyle name="Normal 3 3 2 6 4 3 3" xfId="26828"/>
    <cellStyle name="Normal 3 3 2 6 4 4" xfId="26829"/>
    <cellStyle name="Normal 3 3 2 6 4 4 2" xfId="26830"/>
    <cellStyle name="Normal 3 3 2 6 4 5" xfId="26831"/>
    <cellStyle name="Normal 3 3 2 6 4 6" xfId="26832"/>
    <cellStyle name="Normal 3 3 2 6 4 7" xfId="26833"/>
    <cellStyle name="Normal 3 3 2 6 5" xfId="26834"/>
    <cellStyle name="Normal 3 3 2 6 5 2" xfId="26835"/>
    <cellStyle name="Normal 3 3 2 6 5 2 2" xfId="26836"/>
    <cellStyle name="Normal 3 3 2 6 5 2 3" xfId="26837"/>
    <cellStyle name="Normal 3 3 2 6 5 3" xfId="26838"/>
    <cellStyle name="Normal 3 3 2 6 5 3 2" xfId="26839"/>
    <cellStyle name="Normal 3 3 2 6 5 4" xfId="26840"/>
    <cellStyle name="Normal 3 3 2 6 5 4 2" xfId="26841"/>
    <cellStyle name="Normal 3 3 2 6 5 5" xfId="26842"/>
    <cellStyle name="Normal 3 3 2 6 5 6" xfId="26843"/>
    <cellStyle name="Normal 3 3 2 6 5 7" xfId="26844"/>
    <cellStyle name="Normal 3 3 2 6 6" xfId="26845"/>
    <cellStyle name="Normal 3 3 2 6 6 2" xfId="26846"/>
    <cellStyle name="Normal 3 3 2 6 6 2 2" xfId="26847"/>
    <cellStyle name="Normal 3 3 2 6 6 2 3" xfId="26848"/>
    <cellStyle name="Normal 3 3 2 6 6 3" xfId="26849"/>
    <cellStyle name="Normal 3 3 2 6 6 3 2" xfId="26850"/>
    <cellStyle name="Normal 3 3 2 6 6 4" xfId="26851"/>
    <cellStyle name="Normal 3 3 2 6 6 5" xfId="26852"/>
    <cellStyle name="Normal 3 3 2 6 6 6" xfId="26853"/>
    <cellStyle name="Normal 3 3 2 6 7" xfId="26854"/>
    <cellStyle name="Normal 3 3 2 6 7 2" xfId="26855"/>
    <cellStyle name="Normal 3 3 2 6 7 3" xfId="26856"/>
    <cellStyle name="Normal 3 3 2 6 8" xfId="26857"/>
    <cellStyle name="Normal 3 3 2 6 8 2" xfId="26858"/>
    <cellStyle name="Normal 3 3 2 6 9" xfId="26859"/>
    <cellStyle name="Normal 3 3 2 6 9 2" xfId="26860"/>
    <cellStyle name="Normal 3 3 2 7" xfId="26861"/>
    <cellStyle name="Normal 3 3 2 7 10" xfId="26862"/>
    <cellStyle name="Normal 3 3 2 7 11" xfId="26863"/>
    <cellStyle name="Normal 3 3 2 7 2" xfId="26864"/>
    <cellStyle name="Normal 3 3 2 7 2 2" xfId="26865"/>
    <cellStyle name="Normal 3 3 2 7 2 2 2" xfId="26866"/>
    <cellStyle name="Normal 3 3 2 7 2 2 2 2" xfId="26867"/>
    <cellStyle name="Normal 3 3 2 7 2 2 3" xfId="26868"/>
    <cellStyle name="Normal 3 3 2 7 2 2 4" xfId="26869"/>
    <cellStyle name="Normal 3 3 2 7 2 3" xfId="26870"/>
    <cellStyle name="Normal 3 3 2 7 2 3 2" xfId="26871"/>
    <cellStyle name="Normal 3 3 2 7 2 3 2 2" xfId="26872"/>
    <cellStyle name="Normal 3 3 2 7 2 3 3" xfId="26873"/>
    <cellStyle name="Normal 3 3 2 7 2 4" xfId="26874"/>
    <cellStyle name="Normal 3 3 2 7 2 4 2" xfId="26875"/>
    <cellStyle name="Normal 3 3 2 7 2 4 2 2" xfId="26876"/>
    <cellStyle name="Normal 3 3 2 7 2 4 3" xfId="26877"/>
    <cellStyle name="Normal 3 3 2 7 2 5" xfId="26878"/>
    <cellStyle name="Normal 3 3 2 7 2 5 2" xfId="26879"/>
    <cellStyle name="Normal 3 3 2 7 2 6" xfId="26880"/>
    <cellStyle name="Normal 3 3 2 7 2 7" xfId="26881"/>
    <cellStyle name="Normal 3 3 2 7 3" xfId="26882"/>
    <cellStyle name="Normal 3 3 2 7 3 2" xfId="26883"/>
    <cellStyle name="Normal 3 3 2 7 3 2 2" xfId="26884"/>
    <cellStyle name="Normal 3 3 2 7 3 2 2 2" xfId="26885"/>
    <cellStyle name="Normal 3 3 2 7 3 2 3" xfId="26886"/>
    <cellStyle name="Normal 3 3 2 7 3 3" xfId="26887"/>
    <cellStyle name="Normal 3 3 2 7 3 3 2" xfId="26888"/>
    <cellStyle name="Normal 3 3 2 7 3 3 2 2" xfId="26889"/>
    <cellStyle name="Normal 3 3 2 7 3 3 3" xfId="26890"/>
    <cellStyle name="Normal 3 3 2 7 3 4" xfId="26891"/>
    <cellStyle name="Normal 3 3 2 7 3 4 2" xfId="26892"/>
    <cellStyle name="Normal 3 3 2 7 3 4 3" xfId="26893"/>
    <cellStyle name="Normal 3 3 2 7 3 5" xfId="26894"/>
    <cellStyle name="Normal 3 3 2 7 3 6" xfId="26895"/>
    <cellStyle name="Normal 3 3 2 7 3 7" xfId="26896"/>
    <cellStyle name="Normal 3 3 2 7 4" xfId="26897"/>
    <cellStyle name="Normal 3 3 2 7 4 2" xfId="26898"/>
    <cellStyle name="Normal 3 3 2 7 4 2 2" xfId="26899"/>
    <cellStyle name="Normal 3 3 2 7 4 2 3" xfId="26900"/>
    <cellStyle name="Normal 3 3 2 7 4 3" xfId="26901"/>
    <cellStyle name="Normal 3 3 2 7 4 3 2" xfId="26902"/>
    <cellStyle name="Normal 3 3 2 7 4 3 3" xfId="26903"/>
    <cellStyle name="Normal 3 3 2 7 4 4" xfId="26904"/>
    <cellStyle name="Normal 3 3 2 7 4 4 2" xfId="26905"/>
    <cellStyle name="Normal 3 3 2 7 4 5" xfId="26906"/>
    <cellStyle name="Normal 3 3 2 7 4 6" xfId="26907"/>
    <cellStyle name="Normal 3 3 2 7 4 7" xfId="26908"/>
    <cellStyle name="Normal 3 3 2 7 5" xfId="26909"/>
    <cellStyle name="Normal 3 3 2 7 5 2" xfId="26910"/>
    <cellStyle name="Normal 3 3 2 7 5 2 2" xfId="26911"/>
    <cellStyle name="Normal 3 3 2 7 5 2 3" xfId="26912"/>
    <cellStyle name="Normal 3 3 2 7 5 3" xfId="26913"/>
    <cellStyle name="Normal 3 3 2 7 5 3 2" xfId="26914"/>
    <cellStyle name="Normal 3 3 2 7 5 4" xfId="26915"/>
    <cellStyle name="Normal 3 3 2 7 5 5" xfId="26916"/>
    <cellStyle name="Normal 3 3 2 7 5 6" xfId="26917"/>
    <cellStyle name="Normal 3 3 2 7 6" xfId="26918"/>
    <cellStyle name="Normal 3 3 2 7 6 2" xfId="26919"/>
    <cellStyle name="Normal 3 3 2 7 6 2 2" xfId="26920"/>
    <cellStyle name="Normal 3 3 2 7 6 3" xfId="26921"/>
    <cellStyle name="Normal 3 3 2 7 7" xfId="26922"/>
    <cellStyle name="Normal 3 3 2 7 7 2" xfId="26923"/>
    <cellStyle name="Normal 3 3 2 7 7 3" xfId="26924"/>
    <cellStyle name="Normal 3 3 2 7 8" xfId="26925"/>
    <cellStyle name="Normal 3 3 2 7 8 2" xfId="26926"/>
    <cellStyle name="Normal 3 3 2 7 9" xfId="26927"/>
    <cellStyle name="Normal 3 3 2 8" xfId="26928"/>
    <cellStyle name="Normal 3 3 2 8 10" xfId="26929"/>
    <cellStyle name="Normal 3 3 2 8 11" xfId="26930"/>
    <cellStyle name="Normal 3 3 2 8 2" xfId="26931"/>
    <cellStyle name="Normal 3 3 2 8 2 2" xfId="26932"/>
    <cellStyle name="Normal 3 3 2 8 2 2 2" xfId="26933"/>
    <cellStyle name="Normal 3 3 2 8 2 2 2 2" xfId="26934"/>
    <cellStyle name="Normal 3 3 2 8 2 2 3" xfId="26935"/>
    <cellStyle name="Normal 3 3 2 8 2 3" xfId="26936"/>
    <cellStyle name="Normal 3 3 2 8 2 3 2" xfId="26937"/>
    <cellStyle name="Normal 3 3 2 8 2 3 2 2" xfId="26938"/>
    <cellStyle name="Normal 3 3 2 8 2 3 3" xfId="26939"/>
    <cellStyle name="Normal 3 3 2 8 2 4" xfId="26940"/>
    <cellStyle name="Normal 3 3 2 8 2 4 2" xfId="26941"/>
    <cellStyle name="Normal 3 3 2 8 2 4 3" xfId="26942"/>
    <cellStyle name="Normal 3 3 2 8 2 5" xfId="26943"/>
    <cellStyle name="Normal 3 3 2 8 2 6" xfId="26944"/>
    <cellStyle name="Normal 3 3 2 8 2 7" xfId="26945"/>
    <cellStyle name="Normal 3 3 2 8 3" xfId="26946"/>
    <cellStyle name="Normal 3 3 2 8 3 2" xfId="26947"/>
    <cellStyle name="Normal 3 3 2 8 3 2 2" xfId="26948"/>
    <cellStyle name="Normal 3 3 2 8 3 2 3" xfId="26949"/>
    <cellStyle name="Normal 3 3 2 8 3 3" xfId="26950"/>
    <cellStyle name="Normal 3 3 2 8 3 3 2" xfId="26951"/>
    <cellStyle name="Normal 3 3 2 8 3 3 3" xfId="26952"/>
    <cellStyle name="Normal 3 3 2 8 3 4" xfId="26953"/>
    <cellStyle name="Normal 3 3 2 8 3 4 2" xfId="26954"/>
    <cellStyle name="Normal 3 3 2 8 3 5" xfId="26955"/>
    <cellStyle name="Normal 3 3 2 8 3 6" xfId="26956"/>
    <cellStyle name="Normal 3 3 2 8 3 7" xfId="26957"/>
    <cellStyle name="Normal 3 3 2 8 4" xfId="26958"/>
    <cellStyle name="Normal 3 3 2 8 4 2" xfId="26959"/>
    <cellStyle name="Normal 3 3 2 8 4 2 2" xfId="26960"/>
    <cellStyle name="Normal 3 3 2 8 4 2 3" xfId="26961"/>
    <cellStyle name="Normal 3 3 2 8 4 3" xfId="26962"/>
    <cellStyle name="Normal 3 3 2 8 4 3 2" xfId="26963"/>
    <cellStyle name="Normal 3 3 2 8 4 4" xfId="26964"/>
    <cellStyle name="Normal 3 3 2 8 4 4 2" xfId="26965"/>
    <cellStyle name="Normal 3 3 2 8 4 5" xfId="26966"/>
    <cellStyle name="Normal 3 3 2 8 4 6" xfId="26967"/>
    <cellStyle name="Normal 3 3 2 8 4 7" xfId="26968"/>
    <cellStyle name="Normal 3 3 2 8 5" xfId="26969"/>
    <cellStyle name="Normal 3 3 2 8 5 2" xfId="26970"/>
    <cellStyle name="Normal 3 3 2 8 5 2 2" xfId="26971"/>
    <cellStyle name="Normal 3 3 2 8 5 2 3" xfId="26972"/>
    <cellStyle name="Normal 3 3 2 8 5 3" xfId="26973"/>
    <cellStyle name="Normal 3 3 2 8 5 3 2" xfId="26974"/>
    <cellStyle name="Normal 3 3 2 8 5 4" xfId="26975"/>
    <cellStyle name="Normal 3 3 2 8 5 5" xfId="26976"/>
    <cellStyle name="Normal 3 3 2 8 5 6" xfId="26977"/>
    <cellStyle name="Normal 3 3 2 8 6" xfId="26978"/>
    <cellStyle name="Normal 3 3 2 8 6 2" xfId="26979"/>
    <cellStyle name="Normal 3 3 2 8 6 3" xfId="26980"/>
    <cellStyle name="Normal 3 3 2 8 7" xfId="26981"/>
    <cellStyle name="Normal 3 3 2 8 7 2" xfId="26982"/>
    <cellStyle name="Normal 3 3 2 8 8" xfId="26983"/>
    <cellStyle name="Normal 3 3 2 8 8 2" xfId="26984"/>
    <cellStyle name="Normal 3 3 2 8 9" xfId="26985"/>
    <cellStyle name="Normal 3 3 2 9" xfId="26986"/>
    <cellStyle name="Normal 3 3 2 9 2" xfId="26987"/>
    <cellStyle name="Normal 3 3 2 9 2 2" xfId="26988"/>
    <cellStyle name="Normal 3 3 2 9 2 2 2" xfId="26989"/>
    <cellStyle name="Normal 3 3 2 9 2 3" xfId="26990"/>
    <cellStyle name="Normal 3 3 2 9 3" xfId="26991"/>
    <cellStyle name="Normal 3 3 2 9 3 2" xfId="26992"/>
    <cellStyle name="Normal 3 3 2 9 3 2 2" xfId="26993"/>
    <cellStyle name="Normal 3 3 2 9 3 3" xfId="26994"/>
    <cellStyle name="Normal 3 3 2 9 4" xfId="26995"/>
    <cellStyle name="Normal 3 3 2 9 4 2" xfId="26996"/>
    <cellStyle name="Normal 3 3 2 9 4 3" xfId="26997"/>
    <cellStyle name="Normal 3 3 2 9 5" xfId="26998"/>
    <cellStyle name="Normal 3 3 2 9 6" xfId="26999"/>
    <cellStyle name="Normal 3 3 2 9 7" xfId="27000"/>
    <cellStyle name="Normal 3 3 3" xfId="359"/>
    <cellStyle name="Normal 3 3 3 10" xfId="27001"/>
    <cellStyle name="Normal 3 3 3 10 2" xfId="27002"/>
    <cellStyle name="Normal 3 3 3 10 2 2" xfId="27003"/>
    <cellStyle name="Normal 3 3 3 10 3" xfId="27004"/>
    <cellStyle name="Normal 3 3 3 10 4" xfId="27005"/>
    <cellStyle name="Normal 3 3 3 11" xfId="27006"/>
    <cellStyle name="Normal 3 3 3 11 2" xfId="27007"/>
    <cellStyle name="Normal 3 3 3 11 2 2" xfId="27008"/>
    <cellStyle name="Normal 3 3 3 11 3" xfId="27009"/>
    <cellStyle name="Normal 3 3 3 12" xfId="27010"/>
    <cellStyle name="Normal 3 3 3 12 2" xfId="27011"/>
    <cellStyle name="Normal 3 3 3 12 3" xfId="27012"/>
    <cellStyle name="Normal 3 3 3 13" xfId="27013"/>
    <cellStyle name="Normal 3 3 3 13 2" xfId="27014"/>
    <cellStyle name="Normal 3 3 3 14" xfId="27015"/>
    <cellStyle name="Normal 3 3 3 2" xfId="360"/>
    <cellStyle name="Normal 3 3 3 2 10" xfId="27016"/>
    <cellStyle name="Normal 3 3 3 2 10 2" xfId="27017"/>
    <cellStyle name="Normal 3 3 3 2 10 3" xfId="27018"/>
    <cellStyle name="Normal 3 3 3 2 11" xfId="27019"/>
    <cellStyle name="Normal 3 3 3 2 11 2" xfId="27020"/>
    <cellStyle name="Normal 3 3 3 2 12" xfId="27021"/>
    <cellStyle name="Normal 3 3 3 2 2" xfId="27022"/>
    <cellStyle name="Normal 3 3 3 2 2 2" xfId="27023"/>
    <cellStyle name="Normal 3 3 3 2 2 2 2" xfId="27024"/>
    <cellStyle name="Normal 3 3 3 2 2 2 2 2" xfId="27025"/>
    <cellStyle name="Normal 3 3 3 2 2 2 2 2 2" xfId="27026"/>
    <cellStyle name="Normal 3 3 3 2 2 2 2 2 3" xfId="27027"/>
    <cellStyle name="Normal 3 3 3 2 2 2 2 3" xfId="27028"/>
    <cellStyle name="Normal 3 3 3 2 2 2 2 3 2" xfId="27029"/>
    <cellStyle name="Normal 3 3 3 2 2 2 2 4" xfId="27030"/>
    <cellStyle name="Normal 3 3 3 2 2 2 2 4 2" xfId="27031"/>
    <cellStyle name="Normal 3 3 3 2 2 2 2 5" xfId="27032"/>
    <cellStyle name="Normal 3 3 3 2 2 2 2 6" xfId="27033"/>
    <cellStyle name="Normal 3 3 3 2 2 2 3" xfId="27034"/>
    <cellStyle name="Normal 3 3 3 2 2 2 3 2" xfId="27035"/>
    <cellStyle name="Normal 3 3 3 2 2 2 3 2 2" xfId="27036"/>
    <cellStyle name="Normal 3 3 3 2 2 2 3 3" xfId="27037"/>
    <cellStyle name="Normal 3 3 3 2 2 2 3 3 2" xfId="27038"/>
    <cellStyle name="Normal 3 3 3 2 2 2 3 4" xfId="27039"/>
    <cellStyle name="Normal 3 3 3 2 2 2 4" xfId="27040"/>
    <cellStyle name="Normal 3 3 3 2 2 2 4 2" xfId="27041"/>
    <cellStyle name="Normal 3 3 3 2 2 2 4 3" xfId="27042"/>
    <cellStyle name="Normal 3 3 3 2 2 2 5" xfId="27043"/>
    <cellStyle name="Normal 3 3 3 2 2 2 5 2" xfId="27044"/>
    <cellStyle name="Normal 3 3 3 2 2 2 6" xfId="27045"/>
    <cellStyle name="Normal 3 3 3 2 2 2 6 2" xfId="27046"/>
    <cellStyle name="Normal 3 3 3 2 2 2 7" xfId="27047"/>
    <cellStyle name="Normal 3 3 3 2 2 2 8" xfId="27048"/>
    <cellStyle name="Normal 3 3 3 2 2 3" xfId="27049"/>
    <cellStyle name="Normal 3 3 3 2 2 3 2" xfId="27050"/>
    <cellStyle name="Normal 3 3 3 2 2 3 2 2" xfId="27051"/>
    <cellStyle name="Normal 3 3 3 2 2 3 2 3" xfId="27052"/>
    <cellStyle name="Normal 3 3 3 2 2 3 2 4" xfId="27053"/>
    <cellStyle name="Normal 3 3 3 2 2 3 3" xfId="27054"/>
    <cellStyle name="Normal 3 3 3 2 2 3 3 2" xfId="27055"/>
    <cellStyle name="Normal 3 3 3 2 2 3 4" xfId="27056"/>
    <cellStyle name="Normal 3 3 3 2 2 3 4 2" xfId="27057"/>
    <cellStyle name="Normal 3 3 3 2 2 3 5" xfId="27058"/>
    <cellStyle name="Normal 3 3 3 2 2 3 6" xfId="27059"/>
    <cellStyle name="Normal 3 3 3 2 2 4" xfId="27060"/>
    <cellStyle name="Normal 3 3 3 2 2 4 2" xfId="27061"/>
    <cellStyle name="Normal 3 3 3 2 2 4 2 2" xfId="27062"/>
    <cellStyle name="Normal 3 3 3 2 2 4 2 3" xfId="27063"/>
    <cellStyle name="Normal 3 3 3 2 2 4 3" xfId="27064"/>
    <cellStyle name="Normal 3 3 3 2 2 4 3 2" xfId="27065"/>
    <cellStyle name="Normal 3 3 3 2 2 4 4" xfId="27066"/>
    <cellStyle name="Normal 3 3 3 2 2 4 5" xfId="27067"/>
    <cellStyle name="Normal 3 3 3 2 2 5" xfId="27068"/>
    <cellStyle name="Normal 3 3 3 2 2 5 2" xfId="27069"/>
    <cellStyle name="Normal 3 3 3 2 2 5 3" xfId="27070"/>
    <cellStyle name="Normal 3 3 3 2 2 5 4" xfId="27071"/>
    <cellStyle name="Normal 3 3 3 2 2 6" xfId="27072"/>
    <cellStyle name="Normal 3 3 3 2 2 6 2" xfId="27073"/>
    <cellStyle name="Normal 3 3 3 2 2 6 3" xfId="27074"/>
    <cellStyle name="Normal 3 3 3 2 2 7" xfId="27075"/>
    <cellStyle name="Normal 3 3 3 2 2 7 2" xfId="27076"/>
    <cellStyle name="Normal 3 3 3 2 2 8" xfId="27077"/>
    <cellStyle name="Normal 3 3 3 2 2 9" xfId="27078"/>
    <cellStyle name="Normal 3 3 3 2 3" xfId="27079"/>
    <cellStyle name="Normal 3 3 3 2 3 2" xfId="27080"/>
    <cellStyle name="Normal 3 3 3 2 3 2 2" xfId="27081"/>
    <cellStyle name="Normal 3 3 3 2 3 2 2 2" xfId="27082"/>
    <cellStyle name="Normal 3 3 3 2 3 2 2 3" xfId="27083"/>
    <cellStyle name="Normal 3 3 3 2 3 2 2 4" xfId="27084"/>
    <cellStyle name="Normal 3 3 3 2 3 2 3" xfId="27085"/>
    <cellStyle name="Normal 3 3 3 2 3 2 3 2" xfId="27086"/>
    <cellStyle name="Normal 3 3 3 2 3 2 4" xfId="27087"/>
    <cellStyle name="Normal 3 3 3 2 3 2 4 2" xfId="27088"/>
    <cellStyle name="Normal 3 3 3 2 3 2 5" xfId="27089"/>
    <cellStyle name="Normal 3 3 3 2 3 2 6" xfId="27090"/>
    <cellStyle name="Normal 3 3 3 2 3 3" xfId="27091"/>
    <cellStyle name="Normal 3 3 3 2 3 3 2" xfId="27092"/>
    <cellStyle name="Normal 3 3 3 2 3 3 2 2" xfId="27093"/>
    <cellStyle name="Normal 3 3 3 2 3 3 2 3" xfId="27094"/>
    <cellStyle name="Normal 3 3 3 2 3 3 3" xfId="27095"/>
    <cellStyle name="Normal 3 3 3 2 3 3 3 2" xfId="27096"/>
    <cellStyle name="Normal 3 3 3 2 3 3 4" xfId="27097"/>
    <cellStyle name="Normal 3 3 3 2 3 3 5" xfId="27098"/>
    <cellStyle name="Normal 3 3 3 2 3 4" xfId="27099"/>
    <cellStyle name="Normal 3 3 3 2 3 4 2" xfId="27100"/>
    <cellStyle name="Normal 3 3 3 2 3 4 2 2" xfId="27101"/>
    <cellStyle name="Normal 3 3 3 2 3 4 3" xfId="27102"/>
    <cellStyle name="Normal 3 3 3 2 3 4 4" xfId="27103"/>
    <cellStyle name="Normal 3 3 3 2 3 5" xfId="27104"/>
    <cellStyle name="Normal 3 3 3 2 3 5 2" xfId="27105"/>
    <cellStyle name="Normal 3 3 3 2 3 5 3" xfId="27106"/>
    <cellStyle name="Normal 3 3 3 2 3 6" xfId="27107"/>
    <cellStyle name="Normal 3 3 3 2 3 6 2" xfId="27108"/>
    <cellStyle name="Normal 3 3 3 2 3 6 3" xfId="27109"/>
    <cellStyle name="Normal 3 3 3 2 3 7" xfId="27110"/>
    <cellStyle name="Normal 3 3 3 2 3 8" xfId="27111"/>
    <cellStyle name="Normal 3 3 3 2 4" xfId="27112"/>
    <cellStyle name="Normal 3 3 3 2 4 2" xfId="27113"/>
    <cellStyle name="Normal 3 3 3 2 4 2 2" xfId="27114"/>
    <cellStyle name="Normal 3 3 3 2 4 2 2 2" xfId="27115"/>
    <cellStyle name="Normal 3 3 3 2 4 2 2 3" xfId="27116"/>
    <cellStyle name="Normal 3 3 3 2 4 2 2 4" xfId="27117"/>
    <cellStyle name="Normal 3 3 3 2 4 2 3" xfId="27118"/>
    <cellStyle name="Normal 3 3 3 2 4 2 3 2" xfId="27119"/>
    <cellStyle name="Normal 3 3 3 2 4 2 4" xfId="27120"/>
    <cellStyle name="Normal 3 3 3 2 4 2 4 2" xfId="27121"/>
    <cellStyle name="Normal 3 3 3 2 4 2 5" xfId="27122"/>
    <cellStyle name="Normal 3 3 3 2 4 2 6" xfId="27123"/>
    <cellStyle name="Normal 3 3 3 2 4 3" xfId="27124"/>
    <cellStyle name="Normal 3 3 3 2 4 3 2" xfId="27125"/>
    <cellStyle name="Normal 3 3 3 2 4 3 2 2" xfId="27126"/>
    <cellStyle name="Normal 3 3 3 2 4 3 2 3" xfId="27127"/>
    <cellStyle name="Normal 3 3 3 2 4 3 3" xfId="27128"/>
    <cellStyle name="Normal 3 3 3 2 4 3 3 2" xfId="27129"/>
    <cellStyle name="Normal 3 3 3 2 4 3 4" xfId="27130"/>
    <cellStyle name="Normal 3 3 3 2 4 3 5" xfId="27131"/>
    <cellStyle name="Normal 3 3 3 2 4 4" xfId="27132"/>
    <cellStyle name="Normal 3 3 3 2 4 4 2" xfId="27133"/>
    <cellStyle name="Normal 3 3 3 2 4 4 2 2" xfId="27134"/>
    <cellStyle name="Normal 3 3 3 2 4 4 3" xfId="27135"/>
    <cellStyle name="Normal 3 3 3 2 4 4 4" xfId="27136"/>
    <cellStyle name="Normal 3 3 3 2 4 5" xfId="27137"/>
    <cellStyle name="Normal 3 3 3 2 4 5 2" xfId="27138"/>
    <cellStyle name="Normal 3 3 3 2 4 5 3" xfId="27139"/>
    <cellStyle name="Normal 3 3 3 2 4 6" xfId="27140"/>
    <cellStyle name="Normal 3 3 3 2 4 6 2" xfId="27141"/>
    <cellStyle name="Normal 3 3 3 2 4 6 3" xfId="27142"/>
    <cellStyle name="Normal 3 3 3 2 4 7" xfId="27143"/>
    <cellStyle name="Normal 3 3 3 2 4 8" xfId="27144"/>
    <cellStyle name="Normal 3 3 3 2 5" xfId="27145"/>
    <cellStyle name="Normal 3 3 3 2 5 2" xfId="27146"/>
    <cellStyle name="Normal 3 3 3 2 5 2 2" xfId="27147"/>
    <cellStyle name="Normal 3 3 3 2 5 2 2 2" xfId="27148"/>
    <cellStyle name="Normal 3 3 3 2 5 2 2 3" xfId="27149"/>
    <cellStyle name="Normal 3 3 3 2 5 2 3" xfId="27150"/>
    <cellStyle name="Normal 3 3 3 2 5 2 3 2" xfId="27151"/>
    <cellStyle name="Normal 3 3 3 2 5 2 4" xfId="27152"/>
    <cellStyle name="Normal 3 3 3 2 5 2 5" xfId="27153"/>
    <cellStyle name="Normal 3 3 3 2 5 3" xfId="27154"/>
    <cellStyle name="Normal 3 3 3 2 5 3 2" xfId="27155"/>
    <cellStyle name="Normal 3 3 3 2 5 3 2 2" xfId="27156"/>
    <cellStyle name="Normal 3 3 3 2 5 3 3" xfId="27157"/>
    <cellStyle name="Normal 3 3 3 2 5 3 4" xfId="27158"/>
    <cellStyle name="Normal 3 3 3 2 5 4" xfId="27159"/>
    <cellStyle name="Normal 3 3 3 2 5 4 2" xfId="27160"/>
    <cellStyle name="Normal 3 3 3 2 5 4 2 2" xfId="27161"/>
    <cellStyle name="Normal 3 3 3 2 5 4 3" xfId="27162"/>
    <cellStyle name="Normal 3 3 3 2 5 5" xfId="27163"/>
    <cellStyle name="Normal 3 3 3 2 5 5 2" xfId="27164"/>
    <cellStyle name="Normal 3 3 3 2 5 5 3" xfId="27165"/>
    <cellStyle name="Normal 3 3 3 2 5 6" xfId="27166"/>
    <cellStyle name="Normal 3 3 3 2 5 6 2" xfId="27167"/>
    <cellStyle name="Normal 3 3 3 2 5 7" xfId="27168"/>
    <cellStyle name="Normal 3 3 3 2 6" xfId="27169"/>
    <cellStyle name="Normal 3 3 3 2 6 2" xfId="27170"/>
    <cellStyle name="Normal 3 3 3 2 6 2 2" xfId="27171"/>
    <cellStyle name="Normal 3 3 3 2 6 2 2 2" xfId="27172"/>
    <cellStyle name="Normal 3 3 3 2 6 2 3" xfId="27173"/>
    <cellStyle name="Normal 3 3 3 2 6 3" xfId="27174"/>
    <cellStyle name="Normal 3 3 3 2 6 3 2" xfId="27175"/>
    <cellStyle name="Normal 3 3 3 2 6 3 2 2" xfId="27176"/>
    <cellStyle name="Normal 3 3 3 2 6 3 3" xfId="27177"/>
    <cellStyle name="Normal 3 3 3 2 6 4" xfId="27178"/>
    <cellStyle name="Normal 3 3 3 2 6 4 2" xfId="27179"/>
    <cellStyle name="Normal 3 3 3 2 6 5" xfId="27180"/>
    <cellStyle name="Normal 3 3 3 2 6 6" xfId="27181"/>
    <cellStyle name="Normal 3 3 3 2 7" xfId="27182"/>
    <cellStyle name="Normal 3 3 3 2 7 2" xfId="27183"/>
    <cellStyle name="Normal 3 3 3 2 7 2 2" xfId="27184"/>
    <cellStyle name="Normal 3 3 3 2 7 2 3" xfId="27185"/>
    <cellStyle name="Normal 3 3 3 2 7 3" xfId="27186"/>
    <cellStyle name="Normal 3 3 3 2 7 3 2" xfId="27187"/>
    <cellStyle name="Normal 3 3 3 2 7 4" xfId="27188"/>
    <cellStyle name="Normal 3 3 3 2 7 5" xfId="27189"/>
    <cellStyle name="Normal 3 3 3 2 8" xfId="27190"/>
    <cellStyle name="Normal 3 3 3 2 8 2" xfId="27191"/>
    <cellStyle name="Normal 3 3 3 2 8 2 2" xfId="27192"/>
    <cellStyle name="Normal 3 3 3 2 8 3" xfId="27193"/>
    <cellStyle name="Normal 3 3 3 2 8 4" xfId="27194"/>
    <cellStyle name="Normal 3 3 3 2 9" xfId="27195"/>
    <cellStyle name="Normal 3 3 3 2 9 2" xfId="27196"/>
    <cellStyle name="Normal 3 3 3 2 9 2 2" xfId="27197"/>
    <cellStyle name="Normal 3 3 3 2 9 3" xfId="27198"/>
    <cellStyle name="Normal 3 3 3 3" xfId="27199"/>
    <cellStyle name="Normal 3 3 3 3 10" xfId="27200"/>
    <cellStyle name="Normal 3 3 3 3 10 2" xfId="27201"/>
    <cellStyle name="Normal 3 3 3 3 11" xfId="27202"/>
    <cellStyle name="Normal 3 3 3 3 2" xfId="27203"/>
    <cellStyle name="Normal 3 3 3 3 2 2" xfId="27204"/>
    <cellStyle name="Normal 3 3 3 3 2 2 2" xfId="27205"/>
    <cellStyle name="Normal 3 3 3 3 2 2 2 2" xfId="27206"/>
    <cellStyle name="Normal 3 3 3 3 2 2 2 3" xfId="27207"/>
    <cellStyle name="Normal 3 3 3 3 2 2 2 4" xfId="27208"/>
    <cellStyle name="Normal 3 3 3 3 2 2 3" xfId="27209"/>
    <cellStyle name="Normal 3 3 3 3 2 2 3 2" xfId="27210"/>
    <cellStyle name="Normal 3 3 3 3 2 2 4" xfId="27211"/>
    <cellStyle name="Normal 3 3 3 3 2 2 4 2" xfId="27212"/>
    <cellStyle name="Normal 3 3 3 3 2 2 5" xfId="27213"/>
    <cellStyle name="Normal 3 3 3 3 2 2 6" xfId="27214"/>
    <cellStyle name="Normal 3 3 3 3 2 3" xfId="27215"/>
    <cellStyle name="Normal 3 3 3 3 2 3 2" xfId="27216"/>
    <cellStyle name="Normal 3 3 3 3 2 3 2 2" xfId="27217"/>
    <cellStyle name="Normal 3 3 3 3 2 3 2 3" xfId="27218"/>
    <cellStyle name="Normal 3 3 3 3 2 3 3" xfId="27219"/>
    <cellStyle name="Normal 3 3 3 3 2 3 3 2" xfId="27220"/>
    <cellStyle name="Normal 3 3 3 3 2 3 4" xfId="27221"/>
    <cellStyle name="Normal 3 3 3 3 2 3 5" xfId="27222"/>
    <cellStyle name="Normal 3 3 3 3 2 4" xfId="27223"/>
    <cellStyle name="Normal 3 3 3 3 2 4 2" xfId="27224"/>
    <cellStyle name="Normal 3 3 3 3 2 4 2 2" xfId="27225"/>
    <cellStyle name="Normal 3 3 3 3 2 4 3" xfId="27226"/>
    <cellStyle name="Normal 3 3 3 3 2 4 4" xfId="27227"/>
    <cellStyle name="Normal 3 3 3 3 2 5" xfId="27228"/>
    <cellStyle name="Normal 3 3 3 3 2 5 2" xfId="27229"/>
    <cellStyle name="Normal 3 3 3 3 2 5 3" xfId="27230"/>
    <cellStyle name="Normal 3 3 3 3 2 6" xfId="27231"/>
    <cellStyle name="Normal 3 3 3 3 2 6 2" xfId="27232"/>
    <cellStyle name="Normal 3 3 3 3 2 6 3" xfId="27233"/>
    <cellStyle name="Normal 3 3 3 3 2 7" xfId="27234"/>
    <cellStyle name="Normal 3 3 3 3 2 8" xfId="27235"/>
    <cellStyle name="Normal 3 3 3 3 3" xfId="27236"/>
    <cellStyle name="Normal 3 3 3 3 3 2" xfId="27237"/>
    <cellStyle name="Normal 3 3 3 3 3 2 2" xfId="27238"/>
    <cellStyle name="Normal 3 3 3 3 3 2 2 2" xfId="27239"/>
    <cellStyle name="Normal 3 3 3 3 3 2 2 3" xfId="27240"/>
    <cellStyle name="Normal 3 3 3 3 3 2 2 4" xfId="27241"/>
    <cellStyle name="Normal 3 3 3 3 3 2 3" xfId="27242"/>
    <cellStyle name="Normal 3 3 3 3 3 2 3 2" xfId="27243"/>
    <cellStyle name="Normal 3 3 3 3 3 2 4" xfId="27244"/>
    <cellStyle name="Normal 3 3 3 3 3 2 4 2" xfId="27245"/>
    <cellStyle name="Normal 3 3 3 3 3 2 5" xfId="27246"/>
    <cellStyle name="Normal 3 3 3 3 3 2 6" xfId="27247"/>
    <cellStyle name="Normal 3 3 3 3 3 3" xfId="27248"/>
    <cellStyle name="Normal 3 3 3 3 3 3 2" xfId="27249"/>
    <cellStyle name="Normal 3 3 3 3 3 3 2 2" xfId="27250"/>
    <cellStyle name="Normal 3 3 3 3 3 3 2 3" xfId="27251"/>
    <cellStyle name="Normal 3 3 3 3 3 3 3" xfId="27252"/>
    <cellStyle name="Normal 3 3 3 3 3 3 3 2" xfId="27253"/>
    <cellStyle name="Normal 3 3 3 3 3 3 4" xfId="27254"/>
    <cellStyle name="Normal 3 3 3 3 3 3 5" xfId="27255"/>
    <cellStyle name="Normal 3 3 3 3 3 4" xfId="27256"/>
    <cellStyle name="Normal 3 3 3 3 3 4 2" xfId="27257"/>
    <cellStyle name="Normal 3 3 3 3 3 4 2 2" xfId="27258"/>
    <cellStyle name="Normal 3 3 3 3 3 4 3" xfId="27259"/>
    <cellStyle name="Normal 3 3 3 3 3 4 4" xfId="27260"/>
    <cellStyle name="Normal 3 3 3 3 3 5" xfId="27261"/>
    <cellStyle name="Normal 3 3 3 3 3 5 2" xfId="27262"/>
    <cellStyle name="Normal 3 3 3 3 3 5 3" xfId="27263"/>
    <cellStyle name="Normal 3 3 3 3 3 6" xfId="27264"/>
    <cellStyle name="Normal 3 3 3 3 3 6 2" xfId="27265"/>
    <cellStyle name="Normal 3 3 3 3 3 6 3" xfId="27266"/>
    <cellStyle name="Normal 3 3 3 3 3 7" xfId="27267"/>
    <cellStyle name="Normal 3 3 3 3 3 8" xfId="27268"/>
    <cellStyle name="Normal 3 3 3 3 4" xfId="27269"/>
    <cellStyle name="Normal 3 3 3 3 4 2" xfId="27270"/>
    <cellStyle name="Normal 3 3 3 3 4 2 2" xfId="27271"/>
    <cellStyle name="Normal 3 3 3 3 4 2 2 2" xfId="27272"/>
    <cellStyle name="Normal 3 3 3 3 4 2 2 3" xfId="27273"/>
    <cellStyle name="Normal 3 3 3 3 4 2 3" xfId="27274"/>
    <cellStyle name="Normal 3 3 3 3 4 2 3 2" xfId="27275"/>
    <cellStyle name="Normal 3 3 3 3 4 2 4" xfId="27276"/>
    <cellStyle name="Normal 3 3 3 3 4 2 5" xfId="27277"/>
    <cellStyle name="Normal 3 3 3 3 4 3" xfId="27278"/>
    <cellStyle name="Normal 3 3 3 3 4 3 2" xfId="27279"/>
    <cellStyle name="Normal 3 3 3 3 4 3 2 2" xfId="27280"/>
    <cellStyle name="Normal 3 3 3 3 4 3 3" xfId="27281"/>
    <cellStyle name="Normal 3 3 3 3 4 3 4" xfId="27282"/>
    <cellStyle name="Normal 3 3 3 3 4 4" xfId="27283"/>
    <cellStyle name="Normal 3 3 3 3 4 4 2" xfId="27284"/>
    <cellStyle name="Normal 3 3 3 3 4 4 2 2" xfId="27285"/>
    <cellStyle name="Normal 3 3 3 3 4 4 3" xfId="27286"/>
    <cellStyle name="Normal 3 3 3 3 4 5" xfId="27287"/>
    <cellStyle name="Normal 3 3 3 3 4 5 2" xfId="27288"/>
    <cellStyle name="Normal 3 3 3 3 4 5 3" xfId="27289"/>
    <cellStyle name="Normal 3 3 3 3 4 6" xfId="27290"/>
    <cellStyle name="Normal 3 3 3 3 4 6 2" xfId="27291"/>
    <cellStyle name="Normal 3 3 3 3 4 7" xfId="27292"/>
    <cellStyle name="Normal 3 3 3 3 5" xfId="27293"/>
    <cellStyle name="Normal 3 3 3 3 5 2" xfId="27294"/>
    <cellStyle name="Normal 3 3 3 3 5 2 2" xfId="27295"/>
    <cellStyle name="Normal 3 3 3 3 5 2 2 2" xfId="27296"/>
    <cellStyle name="Normal 3 3 3 3 5 2 3" xfId="27297"/>
    <cellStyle name="Normal 3 3 3 3 5 3" xfId="27298"/>
    <cellStyle name="Normal 3 3 3 3 5 3 2" xfId="27299"/>
    <cellStyle name="Normal 3 3 3 3 5 3 2 2" xfId="27300"/>
    <cellStyle name="Normal 3 3 3 3 5 3 3" xfId="27301"/>
    <cellStyle name="Normal 3 3 3 3 5 4" xfId="27302"/>
    <cellStyle name="Normal 3 3 3 3 5 4 2" xfId="27303"/>
    <cellStyle name="Normal 3 3 3 3 5 5" xfId="27304"/>
    <cellStyle name="Normal 3 3 3 3 5 6" xfId="27305"/>
    <cellStyle name="Normal 3 3 3 3 6" xfId="27306"/>
    <cellStyle name="Normal 3 3 3 3 6 2" xfId="27307"/>
    <cellStyle name="Normal 3 3 3 3 6 2 2" xfId="27308"/>
    <cellStyle name="Normal 3 3 3 3 6 2 3" xfId="27309"/>
    <cellStyle name="Normal 3 3 3 3 6 3" xfId="27310"/>
    <cellStyle name="Normal 3 3 3 3 6 3 2" xfId="27311"/>
    <cellStyle name="Normal 3 3 3 3 6 4" xfId="27312"/>
    <cellStyle name="Normal 3 3 3 3 6 5" xfId="27313"/>
    <cellStyle name="Normal 3 3 3 3 7" xfId="27314"/>
    <cellStyle name="Normal 3 3 3 3 7 2" xfId="27315"/>
    <cellStyle name="Normal 3 3 3 3 7 2 2" xfId="27316"/>
    <cellStyle name="Normal 3 3 3 3 7 3" xfId="27317"/>
    <cellStyle name="Normal 3 3 3 3 7 4" xfId="27318"/>
    <cellStyle name="Normal 3 3 3 3 8" xfId="27319"/>
    <cellStyle name="Normal 3 3 3 3 8 2" xfId="27320"/>
    <cellStyle name="Normal 3 3 3 3 8 2 2" xfId="27321"/>
    <cellStyle name="Normal 3 3 3 3 8 3" xfId="27322"/>
    <cellStyle name="Normal 3 3 3 3 9" xfId="27323"/>
    <cellStyle name="Normal 3 3 3 3 9 2" xfId="27324"/>
    <cellStyle name="Normal 3 3 3 3 9 3" xfId="27325"/>
    <cellStyle name="Normal 3 3 3 4" xfId="27326"/>
    <cellStyle name="Normal 3 3 3 4 10" xfId="27327"/>
    <cellStyle name="Normal 3 3 3 4 11" xfId="27328"/>
    <cellStyle name="Normal 3 3 3 4 2" xfId="27329"/>
    <cellStyle name="Normal 3 3 3 4 2 2" xfId="27330"/>
    <cellStyle name="Normal 3 3 3 4 2 2 2" xfId="27331"/>
    <cellStyle name="Normal 3 3 3 4 2 2 2 2" xfId="27332"/>
    <cellStyle name="Normal 3 3 3 4 2 2 2 3" xfId="27333"/>
    <cellStyle name="Normal 3 3 3 4 2 2 2 4" xfId="27334"/>
    <cellStyle name="Normal 3 3 3 4 2 2 3" xfId="27335"/>
    <cellStyle name="Normal 3 3 3 4 2 2 3 2" xfId="27336"/>
    <cellStyle name="Normal 3 3 3 4 2 2 4" xfId="27337"/>
    <cellStyle name="Normal 3 3 3 4 2 2 4 2" xfId="27338"/>
    <cellStyle name="Normal 3 3 3 4 2 2 5" xfId="27339"/>
    <cellStyle name="Normal 3 3 3 4 2 2 6" xfId="27340"/>
    <cellStyle name="Normal 3 3 3 4 2 3" xfId="27341"/>
    <cellStyle name="Normal 3 3 3 4 2 3 2" xfId="27342"/>
    <cellStyle name="Normal 3 3 3 4 2 3 2 2" xfId="27343"/>
    <cellStyle name="Normal 3 3 3 4 2 3 2 3" xfId="27344"/>
    <cellStyle name="Normal 3 3 3 4 2 3 3" xfId="27345"/>
    <cellStyle name="Normal 3 3 3 4 2 3 3 2" xfId="27346"/>
    <cellStyle name="Normal 3 3 3 4 2 3 4" xfId="27347"/>
    <cellStyle name="Normal 3 3 3 4 2 3 5" xfId="27348"/>
    <cellStyle name="Normal 3 3 3 4 2 4" xfId="27349"/>
    <cellStyle name="Normal 3 3 3 4 2 4 2" xfId="27350"/>
    <cellStyle name="Normal 3 3 3 4 2 4 2 2" xfId="27351"/>
    <cellStyle name="Normal 3 3 3 4 2 4 3" xfId="27352"/>
    <cellStyle name="Normal 3 3 3 4 2 4 4" xfId="27353"/>
    <cellStyle name="Normal 3 3 3 4 2 5" xfId="27354"/>
    <cellStyle name="Normal 3 3 3 4 2 5 2" xfId="27355"/>
    <cellStyle name="Normal 3 3 3 4 2 5 3" xfId="27356"/>
    <cellStyle name="Normal 3 3 3 4 2 6" xfId="27357"/>
    <cellStyle name="Normal 3 3 3 4 2 6 2" xfId="27358"/>
    <cellStyle name="Normal 3 3 3 4 2 6 3" xfId="27359"/>
    <cellStyle name="Normal 3 3 3 4 2 7" xfId="27360"/>
    <cellStyle name="Normal 3 3 3 4 2 8" xfId="27361"/>
    <cellStyle name="Normal 3 3 3 4 3" xfId="27362"/>
    <cellStyle name="Normal 3 3 3 4 3 2" xfId="27363"/>
    <cellStyle name="Normal 3 3 3 4 3 2 2" xfId="27364"/>
    <cellStyle name="Normal 3 3 3 4 3 2 2 2" xfId="27365"/>
    <cellStyle name="Normal 3 3 3 4 3 2 3" xfId="27366"/>
    <cellStyle name="Normal 3 3 3 4 3 2 4" xfId="27367"/>
    <cellStyle name="Normal 3 3 3 4 3 3" xfId="27368"/>
    <cellStyle name="Normal 3 3 3 4 3 3 2" xfId="27369"/>
    <cellStyle name="Normal 3 3 3 4 3 3 2 2" xfId="27370"/>
    <cellStyle name="Normal 3 3 3 4 3 3 3" xfId="27371"/>
    <cellStyle name="Normal 3 3 3 4 3 4" xfId="27372"/>
    <cellStyle name="Normal 3 3 3 4 3 4 2" xfId="27373"/>
    <cellStyle name="Normal 3 3 3 4 3 4 2 2" xfId="27374"/>
    <cellStyle name="Normal 3 3 3 4 3 4 3" xfId="27375"/>
    <cellStyle name="Normal 3 3 3 4 3 5" xfId="27376"/>
    <cellStyle name="Normal 3 3 3 4 3 5 2" xfId="27377"/>
    <cellStyle name="Normal 3 3 3 4 3 6" xfId="27378"/>
    <cellStyle name="Normal 3 3 3 4 3 7" xfId="27379"/>
    <cellStyle name="Normal 3 3 3 4 4" xfId="27380"/>
    <cellStyle name="Normal 3 3 3 4 4 2" xfId="27381"/>
    <cellStyle name="Normal 3 3 3 4 4 2 2" xfId="27382"/>
    <cellStyle name="Normal 3 3 3 4 4 2 2 2" xfId="27383"/>
    <cellStyle name="Normal 3 3 3 4 4 2 3" xfId="27384"/>
    <cellStyle name="Normal 3 3 3 4 4 3" xfId="27385"/>
    <cellStyle name="Normal 3 3 3 4 4 3 2" xfId="27386"/>
    <cellStyle name="Normal 3 3 3 4 4 3 2 2" xfId="27387"/>
    <cellStyle name="Normal 3 3 3 4 4 3 3" xfId="27388"/>
    <cellStyle name="Normal 3 3 3 4 4 4" xfId="27389"/>
    <cellStyle name="Normal 3 3 3 4 4 4 2" xfId="27390"/>
    <cellStyle name="Normal 3 3 3 4 4 4 3" xfId="27391"/>
    <cellStyle name="Normal 3 3 3 4 4 5" xfId="27392"/>
    <cellStyle name="Normal 3 3 3 4 4 6" xfId="27393"/>
    <cellStyle name="Normal 3 3 3 4 4 7" xfId="27394"/>
    <cellStyle name="Normal 3 3 3 4 5" xfId="27395"/>
    <cellStyle name="Normal 3 3 3 4 5 2" xfId="27396"/>
    <cellStyle name="Normal 3 3 3 4 5 2 2" xfId="27397"/>
    <cellStyle name="Normal 3 3 3 4 5 2 3" xfId="27398"/>
    <cellStyle name="Normal 3 3 3 4 5 3" xfId="27399"/>
    <cellStyle name="Normal 3 3 3 4 5 3 2" xfId="27400"/>
    <cellStyle name="Normal 3 3 3 4 5 3 3" xfId="27401"/>
    <cellStyle name="Normal 3 3 3 4 5 4" xfId="27402"/>
    <cellStyle name="Normal 3 3 3 4 5 5" xfId="27403"/>
    <cellStyle name="Normal 3 3 3 4 5 6" xfId="27404"/>
    <cellStyle name="Normal 3 3 3 4 6" xfId="27405"/>
    <cellStyle name="Normal 3 3 3 4 6 2" xfId="27406"/>
    <cellStyle name="Normal 3 3 3 4 6 2 2" xfId="27407"/>
    <cellStyle name="Normal 3 3 3 4 6 3" xfId="27408"/>
    <cellStyle name="Normal 3 3 3 4 7" xfId="27409"/>
    <cellStyle name="Normal 3 3 3 4 7 2" xfId="27410"/>
    <cellStyle name="Normal 3 3 3 4 7 2 2" xfId="27411"/>
    <cellStyle name="Normal 3 3 3 4 7 3" xfId="27412"/>
    <cellStyle name="Normal 3 3 3 4 8" xfId="27413"/>
    <cellStyle name="Normal 3 3 3 4 8 2" xfId="27414"/>
    <cellStyle name="Normal 3 3 3 4 8 3" xfId="27415"/>
    <cellStyle name="Normal 3 3 3 4 9" xfId="27416"/>
    <cellStyle name="Normal 3 3 3 5" xfId="27417"/>
    <cellStyle name="Normal 3 3 3 5 2" xfId="27418"/>
    <cellStyle name="Normal 3 3 3 5 2 2" xfId="27419"/>
    <cellStyle name="Normal 3 3 3 5 2 2 2" xfId="27420"/>
    <cellStyle name="Normal 3 3 3 5 2 2 3" xfId="27421"/>
    <cellStyle name="Normal 3 3 3 5 2 2 4" xfId="27422"/>
    <cellStyle name="Normal 3 3 3 5 2 3" xfId="27423"/>
    <cellStyle name="Normal 3 3 3 5 2 3 2" xfId="27424"/>
    <cellStyle name="Normal 3 3 3 5 2 4" xfId="27425"/>
    <cellStyle name="Normal 3 3 3 5 2 4 2" xfId="27426"/>
    <cellStyle name="Normal 3 3 3 5 2 5" xfId="27427"/>
    <cellStyle name="Normal 3 3 3 5 2 6" xfId="27428"/>
    <cellStyle name="Normal 3 3 3 5 3" xfId="27429"/>
    <cellStyle name="Normal 3 3 3 5 3 2" xfId="27430"/>
    <cellStyle name="Normal 3 3 3 5 3 2 2" xfId="27431"/>
    <cellStyle name="Normal 3 3 3 5 3 2 3" xfId="27432"/>
    <cellStyle name="Normal 3 3 3 5 3 3" xfId="27433"/>
    <cellStyle name="Normal 3 3 3 5 3 3 2" xfId="27434"/>
    <cellStyle name="Normal 3 3 3 5 3 4" xfId="27435"/>
    <cellStyle name="Normal 3 3 3 5 3 5" xfId="27436"/>
    <cellStyle name="Normal 3 3 3 5 4" xfId="27437"/>
    <cellStyle name="Normal 3 3 3 5 4 2" xfId="27438"/>
    <cellStyle name="Normal 3 3 3 5 4 2 2" xfId="27439"/>
    <cellStyle name="Normal 3 3 3 5 4 3" xfId="27440"/>
    <cellStyle name="Normal 3 3 3 5 4 4" xfId="27441"/>
    <cellStyle name="Normal 3 3 3 5 5" xfId="27442"/>
    <cellStyle name="Normal 3 3 3 5 5 2" xfId="27443"/>
    <cellStyle name="Normal 3 3 3 5 5 3" xfId="27444"/>
    <cellStyle name="Normal 3 3 3 5 6" xfId="27445"/>
    <cellStyle name="Normal 3 3 3 5 6 2" xfId="27446"/>
    <cellStyle name="Normal 3 3 3 5 6 3" xfId="27447"/>
    <cellStyle name="Normal 3 3 3 5 7" xfId="27448"/>
    <cellStyle name="Normal 3 3 3 5 8" xfId="27449"/>
    <cellStyle name="Normal 3 3 3 6" xfId="27450"/>
    <cellStyle name="Normal 3 3 3 6 2" xfId="27451"/>
    <cellStyle name="Normal 3 3 3 6 2 2" xfId="27452"/>
    <cellStyle name="Normal 3 3 3 6 2 2 2" xfId="27453"/>
    <cellStyle name="Normal 3 3 3 6 2 2 3" xfId="27454"/>
    <cellStyle name="Normal 3 3 3 6 2 2 4" xfId="27455"/>
    <cellStyle name="Normal 3 3 3 6 2 3" xfId="27456"/>
    <cellStyle name="Normal 3 3 3 6 2 3 2" xfId="27457"/>
    <cellStyle name="Normal 3 3 3 6 2 4" xfId="27458"/>
    <cellStyle name="Normal 3 3 3 6 2 4 2" xfId="27459"/>
    <cellStyle name="Normal 3 3 3 6 2 5" xfId="27460"/>
    <cellStyle name="Normal 3 3 3 6 2 6" xfId="27461"/>
    <cellStyle name="Normal 3 3 3 6 3" xfId="27462"/>
    <cellStyle name="Normal 3 3 3 6 3 2" xfId="27463"/>
    <cellStyle name="Normal 3 3 3 6 3 2 2" xfId="27464"/>
    <cellStyle name="Normal 3 3 3 6 3 2 3" xfId="27465"/>
    <cellStyle name="Normal 3 3 3 6 3 3" xfId="27466"/>
    <cellStyle name="Normal 3 3 3 6 3 3 2" xfId="27467"/>
    <cellStyle name="Normal 3 3 3 6 3 4" xfId="27468"/>
    <cellStyle name="Normal 3 3 3 6 3 5" xfId="27469"/>
    <cellStyle name="Normal 3 3 3 6 4" xfId="27470"/>
    <cellStyle name="Normal 3 3 3 6 4 2" xfId="27471"/>
    <cellStyle name="Normal 3 3 3 6 4 2 2" xfId="27472"/>
    <cellStyle name="Normal 3 3 3 6 4 3" xfId="27473"/>
    <cellStyle name="Normal 3 3 3 6 4 4" xfId="27474"/>
    <cellStyle name="Normal 3 3 3 6 5" xfId="27475"/>
    <cellStyle name="Normal 3 3 3 6 5 2" xfId="27476"/>
    <cellStyle name="Normal 3 3 3 6 5 3" xfId="27477"/>
    <cellStyle name="Normal 3 3 3 6 6" xfId="27478"/>
    <cellStyle name="Normal 3 3 3 6 6 2" xfId="27479"/>
    <cellStyle name="Normal 3 3 3 6 6 3" xfId="27480"/>
    <cellStyle name="Normal 3 3 3 6 7" xfId="27481"/>
    <cellStyle name="Normal 3 3 3 6 8" xfId="27482"/>
    <cellStyle name="Normal 3 3 3 7" xfId="27483"/>
    <cellStyle name="Normal 3 3 3 7 2" xfId="27484"/>
    <cellStyle name="Normal 3 3 3 7 2 2" xfId="27485"/>
    <cellStyle name="Normal 3 3 3 7 2 2 2" xfId="27486"/>
    <cellStyle name="Normal 3 3 3 7 2 2 3" xfId="27487"/>
    <cellStyle name="Normal 3 3 3 7 2 3" xfId="27488"/>
    <cellStyle name="Normal 3 3 3 7 2 3 2" xfId="27489"/>
    <cellStyle name="Normal 3 3 3 7 2 4" xfId="27490"/>
    <cellStyle name="Normal 3 3 3 7 2 5" xfId="27491"/>
    <cellStyle name="Normal 3 3 3 7 3" xfId="27492"/>
    <cellStyle name="Normal 3 3 3 7 3 2" xfId="27493"/>
    <cellStyle name="Normal 3 3 3 7 3 2 2" xfId="27494"/>
    <cellStyle name="Normal 3 3 3 7 3 3" xfId="27495"/>
    <cellStyle name="Normal 3 3 3 7 3 4" xfId="27496"/>
    <cellStyle name="Normal 3 3 3 7 4" xfId="27497"/>
    <cellStyle name="Normal 3 3 3 7 4 2" xfId="27498"/>
    <cellStyle name="Normal 3 3 3 7 4 2 2" xfId="27499"/>
    <cellStyle name="Normal 3 3 3 7 4 3" xfId="27500"/>
    <cellStyle name="Normal 3 3 3 7 5" xfId="27501"/>
    <cellStyle name="Normal 3 3 3 7 5 2" xfId="27502"/>
    <cellStyle name="Normal 3 3 3 7 5 3" xfId="27503"/>
    <cellStyle name="Normal 3 3 3 7 6" xfId="27504"/>
    <cellStyle name="Normal 3 3 3 7 6 2" xfId="27505"/>
    <cellStyle name="Normal 3 3 3 7 7" xfId="27506"/>
    <cellStyle name="Normal 3 3 3 8" xfId="27507"/>
    <cellStyle name="Normal 3 3 3 8 2" xfId="27508"/>
    <cellStyle name="Normal 3 3 3 8 2 2" xfId="27509"/>
    <cellStyle name="Normal 3 3 3 8 2 2 2" xfId="27510"/>
    <cellStyle name="Normal 3 3 3 8 2 3" xfId="27511"/>
    <cellStyle name="Normal 3 3 3 8 3" xfId="27512"/>
    <cellStyle name="Normal 3 3 3 8 3 2" xfId="27513"/>
    <cellStyle name="Normal 3 3 3 8 3 2 2" xfId="27514"/>
    <cellStyle name="Normal 3 3 3 8 3 3" xfId="27515"/>
    <cellStyle name="Normal 3 3 3 8 4" xfId="27516"/>
    <cellStyle name="Normal 3 3 3 8 4 2" xfId="27517"/>
    <cellStyle name="Normal 3 3 3 8 5" xfId="27518"/>
    <cellStyle name="Normal 3 3 3 8 6" xfId="27519"/>
    <cellStyle name="Normal 3 3 3 9" xfId="27520"/>
    <cellStyle name="Normal 3 3 3 9 2" xfId="27521"/>
    <cellStyle name="Normal 3 3 3 9 2 2" xfId="27522"/>
    <cellStyle name="Normal 3 3 3 9 2 3" xfId="27523"/>
    <cellStyle name="Normal 3 3 3 9 3" xfId="27524"/>
    <cellStyle name="Normal 3 3 3 9 3 2" xfId="27525"/>
    <cellStyle name="Normal 3 3 3 9 4" xfId="27526"/>
    <cellStyle name="Normal 3 3 3 9 5" xfId="27527"/>
    <cellStyle name="Normal 3 3 4" xfId="361"/>
    <cellStyle name="Normal 3 3 4 10" xfId="27528"/>
    <cellStyle name="Normal 3 3 4 10 2" xfId="27529"/>
    <cellStyle name="Normal 3 3 4 10 2 2" xfId="27530"/>
    <cellStyle name="Normal 3 3 4 10 3" xfId="27531"/>
    <cellStyle name="Normal 3 3 4 11" xfId="27532"/>
    <cellStyle name="Normal 3 3 4 11 2" xfId="27533"/>
    <cellStyle name="Normal 3 3 4 11 3" xfId="27534"/>
    <cellStyle name="Normal 3 3 4 12" xfId="27535"/>
    <cellStyle name="Normal 3 3 4 13" xfId="27536"/>
    <cellStyle name="Normal 3 3 4 14" xfId="27537"/>
    <cellStyle name="Normal 3 3 4 2" xfId="27538"/>
    <cellStyle name="Normal 3 3 4 2 10" xfId="27539"/>
    <cellStyle name="Normal 3 3 4 2 11" xfId="27540"/>
    <cellStyle name="Normal 3 3 4 2 12" xfId="27541"/>
    <cellStyle name="Normal 3 3 4 2 2" xfId="27542"/>
    <cellStyle name="Normal 3 3 4 2 2 2" xfId="27543"/>
    <cellStyle name="Normal 3 3 4 2 2 2 2" xfId="27544"/>
    <cellStyle name="Normal 3 3 4 2 2 2 2 2" xfId="27545"/>
    <cellStyle name="Normal 3 3 4 2 2 2 2 3" xfId="27546"/>
    <cellStyle name="Normal 3 3 4 2 2 2 2 4" xfId="27547"/>
    <cellStyle name="Normal 3 3 4 2 2 2 3" xfId="27548"/>
    <cellStyle name="Normal 3 3 4 2 2 2 3 2" xfId="27549"/>
    <cellStyle name="Normal 3 3 4 2 2 2 4" xfId="27550"/>
    <cellStyle name="Normal 3 3 4 2 2 2 4 2" xfId="27551"/>
    <cellStyle name="Normal 3 3 4 2 2 2 5" xfId="27552"/>
    <cellStyle name="Normal 3 3 4 2 2 2 6" xfId="27553"/>
    <cellStyle name="Normal 3 3 4 2 2 3" xfId="27554"/>
    <cellStyle name="Normal 3 3 4 2 2 3 2" xfId="27555"/>
    <cellStyle name="Normal 3 3 4 2 2 3 2 2" xfId="27556"/>
    <cellStyle name="Normal 3 3 4 2 2 3 2 3" xfId="27557"/>
    <cellStyle name="Normal 3 3 4 2 2 3 3" xfId="27558"/>
    <cellStyle name="Normal 3 3 4 2 2 3 3 2" xfId="27559"/>
    <cellStyle name="Normal 3 3 4 2 2 3 4" xfId="27560"/>
    <cellStyle name="Normal 3 3 4 2 2 3 5" xfId="27561"/>
    <cellStyle name="Normal 3 3 4 2 2 4" xfId="27562"/>
    <cellStyle name="Normal 3 3 4 2 2 4 2" xfId="27563"/>
    <cellStyle name="Normal 3 3 4 2 2 4 2 2" xfId="27564"/>
    <cellStyle name="Normal 3 3 4 2 2 4 3" xfId="27565"/>
    <cellStyle name="Normal 3 3 4 2 2 4 4" xfId="27566"/>
    <cellStyle name="Normal 3 3 4 2 2 5" xfId="27567"/>
    <cellStyle name="Normal 3 3 4 2 2 5 2" xfId="27568"/>
    <cellStyle name="Normal 3 3 4 2 2 5 3" xfId="27569"/>
    <cellStyle name="Normal 3 3 4 2 2 6" xfId="27570"/>
    <cellStyle name="Normal 3 3 4 2 2 6 2" xfId="27571"/>
    <cellStyle name="Normal 3 3 4 2 2 6 3" xfId="27572"/>
    <cellStyle name="Normal 3 3 4 2 2 7" xfId="27573"/>
    <cellStyle name="Normal 3 3 4 2 2 8" xfId="27574"/>
    <cellStyle name="Normal 3 3 4 2 3" xfId="27575"/>
    <cellStyle name="Normal 3 3 4 2 3 2" xfId="27576"/>
    <cellStyle name="Normal 3 3 4 2 3 2 2" xfId="27577"/>
    <cellStyle name="Normal 3 3 4 2 3 2 2 2" xfId="27578"/>
    <cellStyle name="Normal 3 3 4 2 3 2 3" xfId="27579"/>
    <cellStyle name="Normal 3 3 4 2 3 2 4" xfId="27580"/>
    <cellStyle name="Normal 3 3 4 2 3 3" xfId="27581"/>
    <cellStyle name="Normal 3 3 4 2 3 3 2" xfId="27582"/>
    <cellStyle name="Normal 3 3 4 2 3 3 2 2" xfId="27583"/>
    <cellStyle name="Normal 3 3 4 2 3 3 3" xfId="27584"/>
    <cellStyle name="Normal 3 3 4 2 3 4" xfId="27585"/>
    <cellStyle name="Normal 3 3 4 2 3 4 2" xfId="27586"/>
    <cellStyle name="Normal 3 3 4 2 3 4 2 2" xfId="27587"/>
    <cellStyle name="Normal 3 3 4 2 3 4 3" xfId="27588"/>
    <cellStyle name="Normal 3 3 4 2 3 5" xfId="27589"/>
    <cellStyle name="Normal 3 3 4 2 3 5 2" xfId="27590"/>
    <cellStyle name="Normal 3 3 4 2 3 6" xfId="27591"/>
    <cellStyle name="Normal 3 3 4 2 3 7" xfId="27592"/>
    <cellStyle name="Normal 3 3 4 2 4" xfId="27593"/>
    <cellStyle name="Normal 3 3 4 2 4 2" xfId="27594"/>
    <cellStyle name="Normal 3 3 4 2 4 2 2" xfId="27595"/>
    <cellStyle name="Normal 3 3 4 2 4 2 2 2" xfId="27596"/>
    <cellStyle name="Normal 3 3 4 2 4 2 3" xfId="27597"/>
    <cellStyle name="Normal 3 3 4 2 4 3" xfId="27598"/>
    <cellStyle name="Normal 3 3 4 2 4 3 2" xfId="27599"/>
    <cellStyle name="Normal 3 3 4 2 4 3 2 2" xfId="27600"/>
    <cellStyle name="Normal 3 3 4 2 4 3 3" xfId="27601"/>
    <cellStyle name="Normal 3 3 4 2 4 4" xfId="27602"/>
    <cellStyle name="Normal 3 3 4 2 4 4 2" xfId="27603"/>
    <cellStyle name="Normal 3 3 4 2 4 4 3" xfId="27604"/>
    <cellStyle name="Normal 3 3 4 2 4 5" xfId="27605"/>
    <cellStyle name="Normal 3 3 4 2 4 6" xfId="27606"/>
    <cellStyle name="Normal 3 3 4 2 4 7" xfId="27607"/>
    <cellStyle name="Normal 3 3 4 2 5" xfId="27608"/>
    <cellStyle name="Normal 3 3 4 2 5 2" xfId="27609"/>
    <cellStyle name="Normal 3 3 4 2 5 2 2" xfId="27610"/>
    <cellStyle name="Normal 3 3 4 2 5 2 3" xfId="27611"/>
    <cellStyle name="Normal 3 3 4 2 5 3" xfId="27612"/>
    <cellStyle name="Normal 3 3 4 2 5 3 2" xfId="27613"/>
    <cellStyle name="Normal 3 3 4 2 5 3 3" xfId="27614"/>
    <cellStyle name="Normal 3 3 4 2 5 4" xfId="27615"/>
    <cellStyle name="Normal 3 3 4 2 5 4 2" xfId="27616"/>
    <cellStyle name="Normal 3 3 4 2 5 5" xfId="27617"/>
    <cellStyle name="Normal 3 3 4 2 5 6" xfId="27618"/>
    <cellStyle name="Normal 3 3 4 2 5 7" xfId="27619"/>
    <cellStyle name="Normal 3 3 4 2 6" xfId="27620"/>
    <cellStyle name="Normal 3 3 4 2 6 2" xfId="27621"/>
    <cellStyle name="Normal 3 3 4 2 6 2 2" xfId="27622"/>
    <cellStyle name="Normal 3 3 4 2 6 2 3" xfId="27623"/>
    <cellStyle name="Normal 3 3 4 2 6 3" xfId="27624"/>
    <cellStyle name="Normal 3 3 4 2 6 3 2" xfId="27625"/>
    <cellStyle name="Normal 3 3 4 2 6 4" xfId="27626"/>
    <cellStyle name="Normal 3 3 4 2 6 5" xfId="27627"/>
    <cellStyle name="Normal 3 3 4 2 6 6" xfId="27628"/>
    <cellStyle name="Normal 3 3 4 2 7" xfId="27629"/>
    <cellStyle name="Normal 3 3 4 2 7 2" xfId="27630"/>
    <cellStyle name="Normal 3 3 4 2 7 2 2" xfId="27631"/>
    <cellStyle name="Normal 3 3 4 2 7 3" xfId="27632"/>
    <cellStyle name="Normal 3 3 4 2 8" xfId="27633"/>
    <cellStyle name="Normal 3 3 4 2 8 2" xfId="27634"/>
    <cellStyle name="Normal 3 3 4 2 8 3" xfId="27635"/>
    <cellStyle name="Normal 3 3 4 2 9" xfId="27636"/>
    <cellStyle name="Normal 3 3 4 2 9 2" xfId="27637"/>
    <cellStyle name="Normal 3 3 4 3" xfId="27638"/>
    <cellStyle name="Normal 3 3 4 3 10" xfId="27639"/>
    <cellStyle name="Normal 3 3 4 3 11" xfId="27640"/>
    <cellStyle name="Normal 3 3 4 3 2" xfId="27641"/>
    <cellStyle name="Normal 3 3 4 3 2 2" xfId="27642"/>
    <cellStyle name="Normal 3 3 4 3 2 2 2" xfId="27643"/>
    <cellStyle name="Normal 3 3 4 3 2 2 2 2" xfId="27644"/>
    <cellStyle name="Normal 3 3 4 3 2 2 3" xfId="27645"/>
    <cellStyle name="Normal 3 3 4 3 2 2 4" xfId="27646"/>
    <cellStyle name="Normal 3 3 4 3 2 3" xfId="27647"/>
    <cellStyle name="Normal 3 3 4 3 2 3 2" xfId="27648"/>
    <cellStyle name="Normal 3 3 4 3 2 3 2 2" xfId="27649"/>
    <cellStyle name="Normal 3 3 4 3 2 3 3" xfId="27650"/>
    <cellStyle name="Normal 3 3 4 3 2 4" xfId="27651"/>
    <cellStyle name="Normal 3 3 4 3 2 4 2" xfId="27652"/>
    <cellStyle name="Normal 3 3 4 3 2 4 2 2" xfId="27653"/>
    <cellStyle name="Normal 3 3 4 3 2 4 3" xfId="27654"/>
    <cellStyle name="Normal 3 3 4 3 2 5" xfId="27655"/>
    <cellStyle name="Normal 3 3 4 3 2 5 2" xfId="27656"/>
    <cellStyle name="Normal 3 3 4 3 2 6" xfId="27657"/>
    <cellStyle name="Normal 3 3 4 3 2 7" xfId="27658"/>
    <cellStyle name="Normal 3 3 4 3 3" xfId="27659"/>
    <cellStyle name="Normal 3 3 4 3 3 2" xfId="27660"/>
    <cellStyle name="Normal 3 3 4 3 3 2 2" xfId="27661"/>
    <cellStyle name="Normal 3 3 4 3 3 2 2 2" xfId="27662"/>
    <cellStyle name="Normal 3 3 4 3 3 2 3" xfId="27663"/>
    <cellStyle name="Normal 3 3 4 3 3 3" xfId="27664"/>
    <cellStyle name="Normal 3 3 4 3 3 3 2" xfId="27665"/>
    <cellStyle name="Normal 3 3 4 3 3 3 2 2" xfId="27666"/>
    <cellStyle name="Normal 3 3 4 3 3 3 3" xfId="27667"/>
    <cellStyle name="Normal 3 3 4 3 3 4" xfId="27668"/>
    <cellStyle name="Normal 3 3 4 3 3 4 2" xfId="27669"/>
    <cellStyle name="Normal 3 3 4 3 3 4 3" xfId="27670"/>
    <cellStyle name="Normal 3 3 4 3 3 5" xfId="27671"/>
    <cellStyle name="Normal 3 3 4 3 3 6" xfId="27672"/>
    <cellStyle name="Normal 3 3 4 3 3 7" xfId="27673"/>
    <cellStyle name="Normal 3 3 4 3 4" xfId="27674"/>
    <cellStyle name="Normal 3 3 4 3 4 2" xfId="27675"/>
    <cellStyle name="Normal 3 3 4 3 4 2 2" xfId="27676"/>
    <cellStyle name="Normal 3 3 4 3 4 2 3" xfId="27677"/>
    <cellStyle name="Normal 3 3 4 3 4 3" xfId="27678"/>
    <cellStyle name="Normal 3 3 4 3 4 3 2" xfId="27679"/>
    <cellStyle name="Normal 3 3 4 3 4 3 3" xfId="27680"/>
    <cellStyle name="Normal 3 3 4 3 4 4" xfId="27681"/>
    <cellStyle name="Normal 3 3 4 3 4 4 2" xfId="27682"/>
    <cellStyle name="Normal 3 3 4 3 4 5" xfId="27683"/>
    <cellStyle name="Normal 3 3 4 3 4 6" xfId="27684"/>
    <cellStyle name="Normal 3 3 4 3 4 7" xfId="27685"/>
    <cellStyle name="Normal 3 3 4 3 5" xfId="27686"/>
    <cellStyle name="Normal 3 3 4 3 5 2" xfId="27687"/>
    <cellStyle name="Normal 3 3 4 3 5 2 2" xfId="27688"/>
    <cellStyle name="Normal 3 3 4 3 5 2 3" xfId="27689"/>
    <cellStyle name="Normal 3 3 4 3 5 3" xfId="27690"/>
    <cellStyle name="Normal 3 3 4 3 5 3 2" xfId="27691"/>
    <cellStyle name="Normal 3 3 4 3 5 4" xfId="27692"/>
    <cellStyle name="Normal 3 3 4 3 5 5" xfId="27693"/>
    <cellStyle name="Normal 3 3 4 3 5 6" xfId="27694"/>
    <cellStyle name="Normal 3 3 4 3 6" xfId="27695"/>
    <cellStyle name="Normal 3 3 4 3 6 2" xfId="27696"/>
    <cellStyle name="Normal 3 3 4 3 6 2 2" xfId="27697"/>
    <cellStyle name="Normal 3 3 4 3 6 3" xfId="27698"/>
    <cellStyle name="Normal 3 3 4 3 7" xfId="27699"/>
    <cellStyle name="Normal 3 3 4 3 7 2" xfId="27700"/>
    <cellStyle name="Normal 3 3 4 3 7 3" xfId="27701"/>
    <cellStyle name="Normal 3 3 4 3 8" xfId="27702"/>
    <cellStyle name="Normal 3 3 4 3 8 2" xfId="27703"/>
    <cellStyle name="Normal 3 3 4 3 9" xfId="27704"/>
    <cellStyle name="Normal 3 3 4 4" xfId="27705"/>
    <cellStyle name="Normal 3 3 4 4 10" xfId="27706"/>
    <cellStyle name="Normal 3 3 4 4 11" xfId="27707"/>
    <cellStyle name="Normal 3 3 4 4 2" xfId="27708"/>
    <cellStyle name="Normal 3 3 4 4 2 2" xfId="27709"/>
    <cellStyle name="Normal 3 3 4 4 2 2 2" xfId="27710"/>
    <cellStyle name="Normal 3 3 4 4 2 2 2 2" xfId="27711"/>
    <cellStyle name="Normal 3 3 4 4 2 2 3" xfId="27712"/>
    <cellStyle name="Normal 3 3 4 4 2 2 4" xfId="27713"/>
    <cellStyle name="Normal 3 3 4 4 2 3" xfId="27714"/>
    <cellStyle name="Normal 3 3 4 4 2 3 2" xfId="27715"/>
    <cellStyle name="Normal 3 3 4 4 2 3 2 2" xfId="27716"/>
    <cellStyle name="Normal 3 3 4 4 2 3 3" xfId="27717"/>
    <cellStyle name="Normal 3 3 4 4 2 4" xfId="27718"/>
    <cellStyle name="Normal 3 3 4 4 2 4 2" xfId="27719"/>
    <cellStyle name="Normal 3 3 4 4 2 4 2 2" xfId="27720"/>
    <cellStyle name="Normal 3 3 4 4 2 4 3" xfId="27721"/>
    <cellStyle name="Normal 3 3 4 4 2 5" xfId="27722"/>
    <cellStyle name="Normal 3 3 4 4 2 5 2" xfId="27723"/>
    <cellStyle name="Normal 3 3 4 4 2 6" xfId="27724"/>
    <cellStyle name="Normal 3 3 4 4 2 7" xfId="27725"/>
    <cellStyle name="Normal 3 3 4 4 3" xfId="27726"/>
    <cellStyle name="Normal 3 3 4 4 3 2" xfId="27727"/>
    <cellStyle name="Normal 3 3 4 4 3 2 2" xfId="27728"/>
    <cellStyle name="Normal 3 3 4 4 3 2 2 2" xfId="27729"/>
    <cellStyle name="Normal 3 3 4 4 3 2 3" xfId="27730"/>
    <cellStyle name="Normal 3 3 4 4 3 3" xfId="27731"/>
    <cellStyle name="Normal 3 3 4 4 3 3 2" xfId="27732"/>
    <cellStyle name="Normal 3 3 4 4 3 3 2 2" xfId="27733"/>
    <cellStyle name="Normal 3 3 4 4 3 3 3" xfId="27734"/>
    <cellStyle name="Normal 3 3 4 4 3 4" xfId="27735"/>
    <cellStyle name="Normal 3 3 4 4 3 4 2" xfId="27736"/>
    <cellStyle name="Normal 3 3 4 4 3 4 3" xfId="27737"/>
    <cellStyle name="Normal 3 3 4 4 3 5" xfId="27738"/>
    <cellStyle name="Normal 3 3 4 4 3 6" xfId="27739"/>
    <cellStyle name="Normal 3 3 4 4 3 7" xfId="27740"/>
    <cellStyle name="Normal 3 3 4 4 4" xfId="27741"/>
    <cellStyle name="Normal 3 3 4 4 4 2" xfId="27742"/>
    <cellStyle name="Normal 3 3 4 4 4 2 2" xfId="27743"/>
    <cellStyle name="Normal 3 3 4 4 4 2 3" xfId="27744"/>
    <cellStyle name="Normal 3 3 4 4 4 3" xfId="27745"/>
    <cellStyle name="Normal 3 3 4 4 4 3 2" xfId="27746"/>
    <cellStyle name="Normal 3 3 4 4 4 3 3" xfId="27747"/>
    <cellStyle name="Normal 3 3 4 4 4 4" xfId="27748"/>
    <cellStyle name="Normal 3 3 4 4 4 4 2" xfId="27749"/>
    <cellStyle name="Normal 3 3 4 4 4 5" xfId="27750"/>
    <cellStyle name="Normal 3 3 4 4 4 6" xfId="27751"/>
    <cellStyle name="Normal 3 3 4 4 4 7" xfId="27752"/>
    <cellStyle name="Normal 3 3 4 4 5" xfId="27753"/>
    <cellStyle name="Normal 3 3 4 4 5 2" xfId="27754"/>
    <cellStyle name="Normal 3 3 4 4 5 2 2" xfId="27755"/>
    <cellStyle name="Normal 3 3 4 4 5 2 3" xfId="27756"/>
    <cellStyle name="Normal 3 3 4 4 5 3" xfId="27757"/>
    <cellStyle name="Normal 3 3 4 4 5 3 2" xfId="27758"/>
    <cellStyle name="Normal 3 3 4 4 5 4" xfId="27759"/>
    <cellStyle name="Normal 3 3 4 4 5 5" xfId="27760"/>
    <cellStyle name="Normal 3 3 4 4 5 6" xfId="27761"/>
    <cellStyle name="Normal 3 3 4 4 6" xfId="27762"/>
    <cellStyle name="Normal 3 3 4 4 6 2" xfId="27763"/>
    <cellStyle name="Normal 3 3 4 4 6 2 2" xfId="27764"/>
    <cellStyle name="Normal 3 3 4 4 6 3" xfId="27765"/>
    <cellStyle name="Normal 3 3 4 4 7" xfId="27766"/>
    <cellStyle name="Normal 3 3 4 4 7 2" xfId="27767"/>
    <cellStyle name="Normal 3 3 4 4 7 3" xfId="27768"/>
    <cellStyle name="Normal 3 3 4 4 8" xfId="27769"/>
    <cellStyle name="Normal 3 3 4 4 8 2" xfId="27770"/>
    <cellStyle name="Normal 3 3 4 4 9" xfId="27771"/>
    <cellStyle name="Normal 3 3 4 5" xfId="27772"/>
    <cellStyle name="Normal 3 3 4 5 2" xfId="27773"/>
    <cellStyle name="Normal 3 3 4 5 2 2" xfId="27774"/>
    <cellStyle name="Normal 3 3 4 5 2 2 2" xfId="27775"/>
    <cellStyle name="Normal 3 3 4 5 2 2 3" xfId="27776"/>
    <cellStyle name="Normal 3 3 4 5 2 3" xfId="27777"/>
    <cellStyle name="Normal 3 3 4 5 2 3 2" xfId="27778"/>
    <cellStyle name="Normal 3 3 4 5 2 4" xfId="27779"/>
    <cellStyle name="Normal 3 3 4 5 2 5" xfId="27780"/>
    <cellStyle name="Normal 3 3 4 5 3" xfId="27781"/>
    <cellStyle name="Normal 3 3 4 5 3 2" xfId="27782"/>
    <cellStyle name="Normal 3 3 4 5 3 2 2" xfId="27783"/>
    <cellStyle name="Normal 3 3 4 5 3 3" xfId="27784"/>
    <cellStyle name="Normal 3 3 4 5 3 4" xfId="27785"/>
    <cellStyle name="Normal 3 3 4 5 4" xfId="27786"/>
    <cellStyle name="Normal 3 3 4 5 4 2" xfId="27787"/>
    <cellStyle name="Normal 3 3 4 5 4 2 2" xfId="27788"/>
    <cellStyle name="Normal 3 3 4 5 4 3" xfId="27789"/>
    <cellStyle name="Normal 3 3 4 5 5" xfId="27790"/>
    <cellStyle name="Normal 3 3 4 5 5 2" xfId="27791"/>
    <cellStyle name="Normal 3 3 4 5 5 3" xfId="27792"/>
    <cellStyle name="Normal 3 3 4 5 6" xfId="27793"/>
    <cellStyle name="Normal 3 3 4 5 6 2" xfId="27794"/>
    <cellStyle name="Normal 3 3 4 5 7" xfId="27795"/>
    <cellStyle name="Normal 3 3 4 6" xfId="27796"/>
    <cellStyle name="Normal 3 3 4 6 2" xfId="27797"/>
    <cellStyle name="Normal 3 3 4 6 2 2" xfId="27798"/>
    <cellStyle name="Normal 3 3 4 6 2 2 2" xfId="27799"/>
    <cellStyle name="Normal 3 3 4 6 2 3" xfId="27800"/>
    <cellStyle name="Normal 3 3 4 6 3" xfId="27801"/>
    <cellStyle name="Normal 3 3 4 6 3 2" xfId="27802"/>
    <cellStyle name="Normal 3 3 4 6 3 2 2" xfId="27803"/>
    <cellStyle name="Normal 3 3 4 6 3 3" xfId="27804"/>
    <cellStyle name="Normal 3 3 4 6 4" xfId="27805"/>
    <cellStyle name="Normal 3 3 4 6 4 2" xfId="27806"/>
    <cellStyle name="Normal 3 3 4 6 4 3" xfId="27807"/>
    <cellStyle name="Normal 3 3 4 6 5" xfId="27808"/>
    <cellStyle name="Normal 3 3 4 6 6" xfId="27809"/>
    <cellStyle name="Normal 3 3 4 6 7" xfId="27810"/>
    <cellStyle name="Normal 3 3 4 7" xfId="27811"/>
    <cellStyle name="Normal 3 3 4 7 2" xfId="27812"/>
    <cellStyle name="Normal 3 3 4 7 2 2" xfId="27813"/>
    <cellStyle name="Normal 3 3 4 7 2 2 2" xfId="27814"/>
    <cellStyle name="Normal 3 3 4 7 2 3" xfId="27815"/>
    <cellStyle name="Normal 3 3 4 7 3" xfId="27816"/>
    <cellStyle name="Normal 3 3 4 7 3 2" xfId="27817"/>
    <cellStyle name="Normal 3 3 4 7 3 2 2" xfId="27818"/>
    <cellStyle name="Normal 3 3 4 7 3 3" xfId="27819"/>
    <cellStyle name="Normal 3 3 4 7 4" xfId="27820"/>
    <cellStyle name="Normal 3 3 4 7 4 2" xfId="27821"/>
    <cellStyle name="Normal 3 3 4 7 4 3" xfId="27822"/>
    <cellStyle name="Normal 3 3 4 7 5" xfId="27823"/>
    <cellStyle name="Normal 3 3 4 7 6" xfId="27824"/>
    <cellStyle name="Normal 3 3 4 7 7" xfId="27825"/>
    <cellStyle name="Normal 3 3 4 8" xfId="27826"/>
    <cellStyle name="Normal 3 3 4 8 2" xfId="27827"/>
    <cellStyle name="Normal 3 3 4 8 2 2" xfId="27828"/>
    <cellStyle name="Normal 3 3 4 8 2 3" xfId="27829"/>
    <cellStyle name="Normal 3 3 4 8 3" xfId="27830"/>
    <cellStyle name="Normal 3 3 4 8 3 2" xfId="27831"/>
    <cellStyle name="Normal 3 3 4 8 3 3" xfId="27832"/>
    <cellStyle name="Normal 3 3 4 8 4" xfId="27833"/>
    <cellStyle name="Normal 3 3 4 8 5" xfId="27834"/>
    <cellStyle name="Normal 3 3 4 8 6" xfId="27835"/>
    <cellStyle name="Normal 3 3 4 9" xfId="27836"/>
    <cellStyle name="Normal 3 3 4 9 2" xfId="27837"/>
    <cellStyle name="Normal 3 3 4 9 2 2" xfId="27838"/>
    <cellStyle name="Normal 3 3 4 9 3" xfId="27839"/>
    <cellStyle name="Normal 3 3 5" xfId="27840"/>
    <cellStyle name="Normal 3 3 5 10" xfId="27841"/>
    <cellStyle name="Normal 3 3 5 10 2" xfId="27842"/>
    <cellStyle name="Normal 3 3 5 10 2 2" xfId="27843"/>
    <cellStyle name="Normal 3 3 5 10 3" xfId="27844"/>
    <cellStyle name="Normal 3 3 5 11" xfId="27845"/>
    <cellStyle name="Normal 3 3 5 11 2" xfId="27846"/>
    <cellStyle name="Normal 3 3 5 12" xfId="27847"/>
    <cellStyle name="Normal 3 3 5 13" xfId="27848"/>
    <cellStyle name="Normal 3 3 5 2" xfId="27849"/>
    <cellStyle name="Normal 3 3 5 2 10" xfId="27850"/>
    <cellStyle name="Normal 3 3 5 2 11" xfId="27851"/>
    <cellStyle name="Normal 3 3 5 2 2" xfId="27852"/>
    <cellStyle name="Normal 3 3 5 2 2 2" xfId="27853"/>
    <cellStyle name="Normal 3 3 5 2 2 2 2" xfId="27854"/>
    <cellStyle name="Normal 3 3 5 2 2 2 2 2" xfId="27855"/>
    <cellStyle name="Normal 3 3 5 2 2 2 2 3" xfId="27856"/>
    <cellStyle name="Normal 3 3 5 2 2 2 2 4" xfId="27857"/>
    <cellStyle name="Normal 3 3 5 2 2 2 3" xfId="27858"/>
    <cellStyle name="Normal 3 3 5 2 2 2 3 2" xfId="27859"/>
    <cellStyle name="Normal 3 3 5 2 2 2 4" xfId="27860"/>
    <cellStyle name="Normal 3 3 5 2 2 2 4 2" xfId="27861"/>
    <cellStyle name="Normal 3 3 5 2 2 2 5" xfId="27862"/>
    <cellStyle name="Normal 3 3 5 2 2 2 6" xfId="27863"/>
    <cellStyle name="Normal 3 3 5 2 2 3" xfId="27864"/>
    <cellStyle name="Normal 3 3 5 2 2 3 2" xfId="27865"/>
    <cellStyle name="Normal 3 3 5 2 2 3 2 2" xfId="27866"/>
    <cellStyle name="Normal 3 3 5 2 2 3 2 3" xfId="27867"/>
    <cellStyle name="Normal 3 3 5 2 2 3 3" xfId="27868"/>
    <cellStyle name="Normal 3 3 5 2 2 3 3 2" xfId="27869"/>
    <cellStyle name="Normal 3 3 5 2 2 3 4" xfId="27870"/>
    <cellStyle name="Normal 3 3 5 2 2 3 5" xfId="27871"/>
    <cellStyle name="Normal 3 3 5 2 2 4" xfId="27872"/>
    <cellStyle name="Normal 3 3 5 2 2 4 2" xfId="27873"/>
    <cellStyle name="Normal 3 3 5 2 2 4 2 2" xfId="27874"/>
    <cellStyle name="Normal 3 3 5 2 2 4 3" xfId="27875"/>
    <cellStyle name="Normal 3 3 5 2 2 4 4" xfId="27876"/>
    <cellStyle name="Normal 3 3 5 2 2 5" xfId="27877"/>
    <cellStyle name="Normal 3 3 5 2 2 5 2" xfId="27878"/>
    <cellStyle name="Normal 3 3 5 2 2 5 3" xfId="27879"/>
    <cellStyle name="Normal 3 3 5 2 2 6" xfId="27880"/>
    <cellStyle name="Normal 3 3 5 2 2 6 2" xfId="27881"/>
    <cellStyle name="Normal 3 3 5 2 2 6 3" xfId="27882"/>
    <cellStyle name="Normal 3 3 5 2 2 7" xfId="27883"/>
    <cellStyle name="Normal 3 3 5 2 2 8" xfId="27884"/>
    <cellStyle name="Normal 3 3 5 2 3" xfId="27885"/>
    <cellStyle name="Normal 3 3 5 2 3 2" xfId="27886"/>
    <cellStyle name="Normal 3 3 5 2 3 2 2" xfId="27887"/>
    <cellStyle name="Normal 3 3 5 2 3 2 2 2" xfId="27888"/>
    <cellStyle name="Normal 3 3 5 2 3 2 3" xfId="27889"/>
    <cellStyle name="Normal 3 3 5 2 3 2 4" xfId="27890"/>
    <cellStyle name="Normal 3 3 5 2 3 3" xfId="27891"/>
    <cellStyle name="Normal 3 3 5 2 3 3 2" xfId="27892"/>
    <cellStyle name="Normal 3 3 5 2 3 3 2 2" xfId="27893"/>
    <cellStyle name="Normal 3 3 5 2 3 3 3" xfId="27894"/>
    <cellStyle name="Normal 3 3 5 2 3 4" xfId="27895"/>
    <cellStyle name="Normal 3 3 5 2 3 4 2" xfId="27896"/>
    <cellStyle name="Normal 3 3 5 2 3 4 2 2" xfId="27897"/>
    <cellStyle name="Normal 3 3 5 2 3 4 3" xfId="27898"/>
    <cellStyle name="Normal 3 3 5 2 3 5" xfId="27899"/>
    <cellStyle name="Normal 3 3 5 2 3 5 2" xfId="27900"/>
    <cellStyle name="Normal 3 3 5 2 3 6" xfId="27901"/>
    <cellStyle name="Normal 3 3 5 2 3 7" xfId="27902"/>
    <cellStyle name="Normal 3 3 5 2 4" xfId="27903"/>
    <cellStyle name="Normal 3 3 5 2 4 2" xfId="27904"/>
    <cellStyle name="Normal 3 3 5 2 4 2 2" xfId="27905"/>
    <cellStyle name="Normal 3 3 5 2 4 2 2 2" xfId="27906"/>
    <cellStyle name="Normal 3 3 5 2 4 2 3" xfId="27907"/>
    <cellStyle name="Normal 3 3 5 2 4 3" xfId="27908"/>
    <cellStyle name="Normal 3 3 5 2 4 3 2" xfId="27909"/>
    <cellStyle name="Normal 3 3 5 2 4 3 2 2" xfId="27910"/>
    <cellStyle name="Normal 3 3 5 2 4 3 3" xfId="27911"/>
    <cellStyle name="Normal 3 3 5 2 4 4" xfId="27912"/>
    <cellStyle name="Normal 3 3 5 2 4 4 2" xfId="27913"/>
    <cellStyle name="Normal 3 3 5 2 4 4 3" xfId="27914"/>
    <cellStyle name="Normal 3 3 5 2 4 5" xfId="27915"/>
    <cellStyle name="Normal 3 3 5 2 4 6" xfId="27916"/>
    <cellStyle name="Normal 3 3 5 2 4 7" xfId="27917"/>
    <cellStyle name="Normal 3 3 5 2 5" xfId="27918"/>
    <cellStyle name="Normal 3 3 5 2 5 2" xfId="27919"/>
    <cellStyle name="Normal 3 3 5 2 5 2 2" xfId="27920"/>
    <cellStyle name="Normal 3 3 5 2 5 2 3" xfId="27921"/>
    <cellStyle name="Normal 3 3 5 2 5 3" xfId="27922"/>
    <cellStyle name="Normal 3 3 5 2 5 3 2" xfId="27923"/>
    <cellStyle name="Normal 3 3 5 2 5 3 3" xfId="27924"/>
    <cellStyle name="Normal 3 3 5 2 5 4" xfId="27925"/>
    <cellStyle name="Normal 3 3 5 2 5 5" xfId="27926"/>
    <cellStyle name="Normal 3 3 5 2 5 6" xfId="27927"/>
    <cellStyle name="Normal 3 3 5 2 6" xfId="27928"/>
    <cellStyle name="Normal 3 3 5 2 6 2" xfId="27929"/>
    <cellStyle name="Normal 3 3 5 2 6 2 2" xfId="27930"/>
    <cellStyle name="Normal 3 3 5 2 6 3" xfId="27931"/>
    <cellStyle name="Normal 3 3 5 2 7" xfId="27932"/>
    <cellStyle name="Normal 3 3 5 2 7 2" xfId="27933"/>
    <cellStyle name="Normal 3 3 5 2 7 2 2" xfId="27934"/>
    <cellStyle name="Normal 3 3 5 2 7 3" xfId="27935"/>
    <cellStyle name="Normal 3 3 5 2 8" xfId="27936"/>
    <cellStyle name="Normal 3 3 5 2 8 2" xfId="27937"/>
    <cellStyle name="Normal 3 3 5 2 8 3" xfId="27938"/>
    <cellStyle name="Normal 3 3 5 2 9" xfId="27939"/>
    <cellStyle name="Normal 3 3 5 3" xfId="27940"/>
    <cellStyle name="Normal 3 3 5 3 10" xfId="27941"/>
    <cellStyle name="Normal 3 3 5 3 11" xfId="27942"/>
    <cellStyle name="Normal 3 3 5 3 2" xfId="27943"/>
    <cellStyle name="Normal 3 3 5 3 2 2" xfId="27944"/>
    <cellStyle name="Normal 3 3 5 3 2 2 2" xfId="27945"/>
    <cellStyle name="Normal 3 3 5 3 2 2 2 2" xfId="27946"/>
    <cellStyle name="Normal 3 3 5 3 2 2 3" xfId="27947"/>
    <cellStyle name="Normal 3 3 5 3 2 2 4" xfId="27948"/>
    <cellStyle name="Normal 3 3 5 3 2 3" xfId="27949"/>
    <cellStyle name="Normal 3 3 5 3 2 3 2" xfId="27950"/>
    <cellStyle name="Normal 3 3 5 3 2 3 2 2" xfId="27951"/>
    <cellStyle name="Normal 3 3 5 3 2 3 3" xfId="27952"/>
    <cellStyle name="Normal 3 3 5 3 2 4" xfId="27953"/>
    <cellStyle name="Normal 3 3 5 3 2 4 2" xfId="27954"/>
    <cellStyle name="Normal 3 3 5 3 2 4 2 2" xfId="27955"/>
    <cellStyle name="Normal 3 3 5 3 2 4 3" xfId="27956"/>
    <cellStyle name="Normal 3 3 5 3 2 5" xfId="27957"/>
    <cellStyle name="Normal 3 3 5 3 2 5 2" xfId="27958"/>
    <cellStyle name="Normal 3 3 5 3 2 6" xfId="27959"/>
    <cellStyle name="Normal 3 3 5 3 2 7" xfId="27960"/>
    <cellStyle name="Normal 3 3 5 3 3" xfId="27961"/>
    <cellStyle name="Normal 3 3 5 3 3 2" xfId="27962"/>
    <cellStyle name="Normal 3 3 5 3 3 2 2" xfId="27963"/>
    <cellStyle name="Normal 3 3 5 3 3 2 2 2" xfId="27964"/>
    <cellStyle name="Normal 3 3 5 3 3 2 3" xfId="27965"/>
    <cellStyle name="Normal 3 3 5 3 3 3" xfId="27966"/>
    <cellStyle name="Normal 3 3 5 3 3 3 2" xfId="27967"/>
    <cellStyle name="Normal 3 3 5 3 3 3 2 2" xfId="27968"/>
    <cellStyle name="Normal 3 3 5 3 3 3 3" xfId="27969"/>
    <cellStyle name="Normal 3 3 5 3 3 4" xfId="27970"/>
    <cellStyle name="Normal 3 3 5 3 3 4 2" xfId="27971"/>
    <cellStyle name="Normal 3 3 5 3 3 4 3" xfId="27972"/>
    <cellStyle name="Normal 3 3 5 3 3 5" xfId="27973"/>
    <cellStyle name="Normal 3 3 5 3 3 6" xfId="27974"/>
    <cellStyle name="Normal 3 3 5 3 3 7" xfId="27975"/>
    <cellStyle name="Normal 3 3 5 3 4" xfId="27976"/>
    <cellStyle name="Normal 3 3 5 3 4 2" xfId="27977"/>
    <cellStyle name="Normal 3 3 5 3 4 2 2" xfId="27978"/>
    <cellStyle name="Normal 3 3 5 3 4 2 3" xfId="27979"/>
    <cellStyle name="Normal 3 3 5 3 4 3" xfId="27980"/>
    <cellStyle name="Normal 3 3 5 3 4 3 2" xfId="27981"/>
    <cellStyle name="Normal 3 3 5 3 4 3 3" xfId="27982"/>
    <cellStyle name="Normal 3 3 5 3 4 4" xfId="27983"/>
    <cellStyle name="Normal 3 3 5 3 4 4 2" xfId="27984"/>
    <cellStyle name="Normal 3 3 5 3 4 5" xfId="27985"/>
    <cellStyle name="Normal 3 3 5 3 4 6" xfId="27986"/>
    <cellStyle name="Normal 3 3 5 3 4 7" xfId="27987"/>
    <cellStyle name="Normal 3 3 5 3 5" xfId="27988"/>
    <cellStyle name="Normal 3 3 5 3 5 2" xfId="27989"/>
    <cellStyle name="Normal 3 3 5 3 5 2 2" xfId="27990"/>
    <cellStyle name="Normal 3 3 5 3 5 2 3" xfId="27991"/>
    <cellStyle name="Normal 3 3 5 3 5 3" xfId="27992"/>
    <cellStyle name="Normal 3 3 5 3 5 3 2" xfId="27993"/>
    <cellStyle name="Normal 3 3 5 3 5 4" xfId="27994"/>
    <cellStyle name="Normal 3 3 5 3 5 5" xfId="27995"/>
    <cellStyle name="Normal 3 3 5 3 5 6" xfId="27996"/>
    <cellStyle name="Normal 3 3 5 3 6" xfId="27997"/>
    <cellStyle name="Normal 3 3 5 3 6 2" xfId="27998"/>
    <cellStyle name="Normal 3 3 5 3 6 2 2" xfId="27999"/>
    <cellStyle name="Normal 3 3 5 3 6 3" xfId="28000"/>
    <cellStyle name="Normal 3 3 5 3 7" xfId="28001"/>
    <cellStyle name="Normal 3 3 5 3 7 2" xfId="28002"/>
    <cellStyle name="Normal 3 3 5 3 7 3" xfId="28003"/>
    <cellStyle name="Normal 3 3 5 3 8" xfId="28004"/>
    <cellStyle name="Normal 3 3 5 3 8 2" xfId="28005"/>
    <cellStyle name="Normal 3 3 5 3 9" xfId="28006"/>
    <cellStyle name="Normal 3 3 5 4" xfId="28007"/>
    <cellStyle name="Normal 3 3 5 4 2" xfId="28008"/>
    <cellStyle name="Normal 3 3 5 4 2 2" xfId="28009"/>
    <cellStyle name="Normal 3 3 5 4 2 2 2" xfId="28010"/>
    <cellStyle name="Normal 3 3 5 4 2 2 3" xfId="28011"/>
    <cellStyle name="Normal 3 3 5 4 2 2 4" xfId="28012"/>
    <cellStyle name="Normal 3 3 5 4 2 3" xfId="28013"/>
    <cellStyle name="Normal 3 3 5 4 2 3 2" xfId="28014"/>
    <cellStyle name="Normal 3 3 5 4 2 4" xfId="28015"/>
    <cellStyle name="Normal 3 3 5 4 2 4 2" xfId="28016"/>
    <cellStyle name="Normal 3 3 5 4 2 5" xfId="28017"/>
    <cellStyle name="Normal 3 3 5 4 2 6" xfId="28018"/>
    <cellStyle name="Normal 3 3 5 4 3" xfId="28019"/>
    <cellStyle name="Normal 3 3 5 4 3 2" xfId="28020"/>
    <cellStyle name="Normal 3 3 5 4 3 2 2" xfId="28021"/>
    <cellStyle name="Normal 3 3 5 4 3 2 3" xfId="28022"/>
    <cellStyle name="Normal 3 3 5 4 3 3" xfId="28023"/>
    <cellStyle name="Normal 3 3 5 4 3 3 2" xfId="28024"/>
    <cellStyle name="Normal 3 3 5 4 3 4" xfId="28025"/>
    <cellStyle name="Normal 3 3 5 4 3 5" xfId="28026"/>
    <cellStyle name="Normal 3 3 5 4 4" xfId="28027"/>
    <cellStyle name="Normal 3 3 5 4 4 2" xfId="28028"/>
    <cellStyle name="Normal 3 3 5 4 4 2 2" xfId="28029"/>
    <cellStyle name="Normal 3 3 5 4 4 3" xfId="28030"/>
    <cellStyle name="Normal 3 3 5 4 4 4" xfId="28031"/>
    <cellStyle name="Normal 3 3 5 4 5" xfId="28032"/>
    <cellStyle name="Normal 3 3 5 4 5 2" xfId="28033"/>
    <cellStyle name="Normal 3 3 5 4 5 3" xfId="28034"/>
    <cellStyle name="Normal 3 3 5 4 6" xfId="28035"/>
    <cellStyle name="Normal 3 3 5 4 6 2" xfId="28036"/>
    <cellStyle name="Normal 3 3 5 4 6 3" xfId="28037"/>
    <cellStyle name="Normal 3 3 5 4 7" xfId="28038"/>
    <cellStyle name="Normal 3 3 5 4 8" xfId="28039"/>
    <cellStyle name="Normal 3 3 5 5" xfId="28040"/>
    <cellStyle name="Normal 3 3 5 5 2" xfId="28041"/>
    <cellStyle name="Normal 3 3 5 5 2 2" xfId="28042"/>
    <cellStyle name="Normal 3 3 5 5 2 2 2" xfId="28043"/>
    <cellStyle name="Normal 3 3 5 5 2 2 3" xfId="28044"/>
    <cellStyle name="Normal 3 3 5 5 2 3" xfId="28045"/>
    <cellStyle name="Normal 3 3 5 5 2 3 2" xfId="28046"/>
    <cellStyle name="Normal 3 3 5 5 2 4" xfId="28047"/>
    <cellStyle name="Normal 3 3 5 5 2 5" xfId="28048"/>
    <cellStyle name="Normal 3 3 5 5 3" xfId="28049"/>
    <cellStyle name="Normal 3 3 5 5 3 2" xfId="28050"/>
    <cellStyle name="Normal 3 3 5 5 3 2 2" xfId="28051"/>
    <cellStyle name="Normal 3 3 5 5 3 3" xfId="28052"/>
    <cellStyle name="Normal 3 3 5 5 3 4" xfId="28053"/>
    <cellStyle name="Normal 3 3 5 5 4" xfId="28054"/>
    <cellStyle name="Normal 3 3 5 5 4 2" xfId="28055"/>
    <cellStyle name="Normal 3 3 5 5 4 2 2" xfId="28056"/>
    <cellStyle name="Normal 3 3 5 5 4 3" xfId="28057"/>
    <cellStyle name="Normal 3 3 5 5 5" xfId="28058"/>
    <cellStyle name="Normal 3 3 5 5 5 2" xfId="28059"/>
    <cellStyle name="Normal 3 3 5 5 5 3" xfId="28060"/>
    <cellStyle name="Normal 3 3 5 5 6" xfId="28061"/>
    <cellStyle name="Normal 3 3 5 5 6 2" xfId="28062"/>
    <cellStyle name="Normal 3 3 5 5 7" xfId="28063"/>
    <cellStyle name="Normal 3 3 5 6" xfId="28064"/>
    <cellStyle name="Normal 3 3 5 6 2" xfId="28065"/>
    <cellStyle name="Normal 3 3 5 6 2 2" xfId="28066"/>
    <cellStyle name="Normal 3 3 5 6 2 2 2" xfId="28067"/>
    <cellStyle name="Normal 3 3 5 6 2 3" xfId="28068"/>
    <cellStyle name="Normal 3 3 5 6 3" xfId="28069"/>
    <cellStyle name="Normal 3 3 5 6 3 2" xfId="28070"/>
    <cellStyle name="Normal 3 3 5 6 3 2 2" xfId="28071"/>
    <cellStyle name="Normal 3 3 5 6 3 3" xfId="28072"/>
    <cellStyle name="Normal 3 3 5 6 4" xfId="28073"/>
    <cellStyle name="Normal 3 3 5 6 4 2" xfId="28074"/>
    <cellStyle name="Normal 3 3 5 6 4 3" xfId="28075"/>
    <cellStyle name="Normal 3 3 5 6 5" xfId="28076"/>
    <cellStyle name="Normal 3 3 5 6 6" xfId="28077"/>
    <cellStyle name="Normal 3 3 5 6 7" xfId="28078"/>
    <cellStyle name="Normal 3 3 5 7" xfId="28079"/>
    <cellStyle name="Normal 3 3 5 7 2" xfId="28080"/>
    <cellStyle name="Normal 3 3 5 7 2 2" xfId="28081"/>
    <cellStyle name="Normal 3 3 5 7 2 2 2" xfId="28082"/>
    <cellStyle name="Normal 3 3 5 7 2 3" xfId="28083"/>
    <cellStyle name="Normal 3 3 5 7 3" xfId="28084"/>
    <cellStyle name="Normal 3 3 5 7 3 2" xfId="28085"/>
    <cellStyle name="Normal 3 3 5 7 3 2 2" xfId="28086"/>
    <cellStyle name="Normal 3 3 5 7 3 3" xfId="28087"/>
    <cellStyle name="Normal 3 3 5 7 4" xfId="28088"/>
    <cellStyle name="Normal 3 3 5 7 4 2" xfId="28089"/>
    <cellStyle name="Normal 3 3 5 7 5" xfId="28090"/>
    <cellStyle name="Normal 3 3 5 7 6" xfId="28091"/>
    <cellStyle name="Normal 3 3 5 8" xfId="28092"/>
    <cellStyle name="Normal 3 3 5 8 2" xfId="28093"/>
    <cellStyle name="Normal 3 3 5 8 2 2" xfId="28094"/>
    <cellStyle name="Normal 3 3 5 8 3" xfId="28095"/>
    <cellStyle name="Normal 3 3 5 8 4" xfId="28096"/>
    <cellStyle name="Normal 3 3 5 9" xfId="28097"/>
    <cellStyle name="Normal 3 3 5 9 2" xfId="28098"/>
    <cellStyle name="Normal 3 3 5 9 2 2" xfId="28099"/>
    <cellStyle name="Normal 3 3 5 9 3" xfId="28100"/>
    <cellStyle name="Normal 3 3 6" xfId="28101"/>
    <cellStyle name="Normal 3 3 6 10" xfId="28102"/>
    <cellStyle name="Normal 3 3 6 10 2" xfId="28103"/>
    <cellStyle name="Normal 3 3 6 11" xfId="28104"/>
    <cellStyle name="Normal 3 3 6 12" xfId="28105"/>
    <cellStyle name="Normal 3 3 6 2" xfId="28106"/>
    <cellStyle name="Normal 3 3 6 2 2" xfId="28107"/>
    <cellStyle name="Normal 3 3 6 2 2 2" xfId="28108"/>
    <cellStyle name="Normal 3 3 6 2 2 2 2" xfId="28109"/>
    <cellStyle name="Normal 3 3 6 2 2 2 3" xfId="28110"/>
    <cellStyle name="Normal 3 3 6 2 2 2 4" xfId="28111"/>
    <cellStyle name="Normal 3 3 6 2 2 3" xfId="28112"/>
    <cellStyle name="Normal 3 3 6 2 2 3 2" xfId="28113"/>
    <cellStyle name="Normal 3 3 6 2 2 4" xfId="28114"/>
    <cellStyle name="Normal 3 3 6 2 2 4 2" xfId="28115"/>
    <cellStyle name="Normal 3 3 6 2 2 5" xfId="28116"/>
    <cellStyle name="Normal 3 3 6 2 2 6" xfId="28117"/>
    <cellStyle name="Normal 3 3 6 2 3" xfId="28118"/>
    <cellStyle name="Normal 3 3 6 2 3 2" xfId="28119"/>
    <cellStyle name="Normal 3 3 6 2 3 2 2" xfId="28120"/>
    <cellStyle name="Normal 3 3 6 2 3 2 3" xfId="28121"/>
    <cellStyle name="Normal 3 3 6 2 3 3" xfId="28122"/>
    <cellStyle name="Normal 3 3 6 2 3 3 2" xfId="28123"/>
    <cellStyle name="Normal 3 3 6 2 3 4" xfId="28124"/>
    <cellStyle name="Normal 3 3 6 2 3 5" xfId="28125"/>
    <cellStyle name="Normal 3 3 6 2 4" xfId="28126"/>
    <cellStyle name="Normal 3 3 6 2 4 2" xfId="28127"/>
    <cellStyle name="Normal 3 3 6 2 4 2 2" xfId="28128"/>
    <cellStyle name="Normal 3 3 6 2 4 3" xfId="28129"/>
    <cellStyle name="Normal 3 3 6 2 4 4" xfId="28130"/>
    <cellStyle name="Normal 3 3 6 2 5" xfId="28131"/>
    <cellStyle name="Normal 3 3 6 2 5 2" xfId="28132"/>
    <cellStyle name="Normal 3 3 6 2 5 3" xfId="28133"/>
    <cellStyle name="Normal 3 3 6 2 6" xfId="28134"/>
    <cellStyle name="Normal 3 3 6 2 6 2" xfId="28135"/>
    <cellStyle name="Normal 3 3 6 2 6 3" xfId="28136"/>
    <cellStyle name="Normal 3 3 6 2 7" xfId="28137"/>
    <cellStyle name="Normal 3 3 6 2 8" xfId="28138"/>
    <cellStyle name="Normal 3 3 6 3" xfId="28139"/>
    <cellStyle name="Normal 3 3 6 3 2" xfId="28140"/>
    <cellStyle name="Normal 3 3 6 3 2 2" xfId="28141"/>
    <cellStyle name="Normal 3 3 6 3 2 2 2" xfId="28142"/>
    <cellStyle name="Normal 3 3 6 3 2 2 3" xfId="28143"/>
    <cellStyle name="Normal 3 3 6 3 2 2 4" xfId="28144"/>
    <cellStyle name="Normal 3 3 6 3 2 3" xfId="28145"/>
    <cellStyle name="Normal 3 3 6 3 2 3 2" xfId="28146"/>
    <cellStyle name="Normal 3 3 6 3 2 4" xfId="28147"/>
    <cellStyle name="Normal 3 3 6 3 2 4 2" xfId="28148"/>
    <cellStyle name="Normal 3 3 6 3 2 5" xfId="28149"/>
    <cellStyle name="Normal 3 3 6 3 2 6" xfId="28150"/>
    <cellStyle name="Normal 3 3 6 3 3" xfId="28151"/>
    <cellStyle name="Normal 3 3 6 3 3 2" xfId="28152"/>
    <cellStyle name="Normal 3 3 6 3 3 2 2" xfId="28153"/>
    <cellStyle name="Normal 3 3 6 3 3 2 3" xfId="28154"/>
    <cellStyle name="Normal 3 3 6 3 3 3" xfId="28155"/>
    <cellStyle name="Normal 3 3 6 3 3 3 2" xfId="28156"/>
    <cellStyle name="Normal 3 3 6 3 3 4" xfId="28157"/>
    <cellStyle name="Normal 3 3 6 3 3 5" xfId="28158"/>
    <cellStyle name="Normal 3 3 6 3 4" xfId="28159"/>
    <cellStyle name="Normal 3 3 6 3 4 2" xfId="28160"/>
    <cellStyle name="Normal 3 3 6 3 4 2 2" xfId="28161"/>
    <cellStyle name="Normal 3 3 6 3 4 3" xfId="28162"/>
    <cellStyle name="Normal 3 3 6 3 4 4" xfId="28163"/>
    <cellStyle name="Normal 3 3 6 3 5" xfId="28164"/>
    <cellStyle name="Normal 3 3 6 3 5 2" xfId="28165"/>
    <cellStyle name="Normal 3 3 6 3 5 3" xfId="28166"/>
    <cellStyle name="Normal 3 3 6 3 6" xfId="28167"/>
    <cellStyle name="Normal 3 3 6 3 6 2" xfId="28168"/>
    <cellStyle name="Normal 3 3 6 3 6 3" xfId="28169"/>
    <cellStyle name="Normal 3 3 6 3 7" xfId="28170"/>
    <cellStyle name="Normal 3 3 6 3 8" xfId="28171"/>
    <cellStyle name="Normal 3 3 6 4" xfId="28172"/>
    <cellStyle name="Normal 3 3 6 4 2" xfId="28173"/>
    <cellStyle name="Normal 3 3 6 4 2 2" xfId="28174"/>
    <cellStyle name="Normal 3 3 6 4 2 2 2" xfId="28175"/>
    <cellStyle name="Normal 3 3 6 4 2 2 3" xfId="28176"/>
    <cellStyle name="Normal 3 3 6 4 2 3" xfId="28177"/>
    <cellStyle name="Normal 3 3 6 4 2 3 2" xfId="28178"/>
    <cellStyle name="Normal 3 3 6 4 2 4" xfId="28179"/>
    <cellStyle name="Normal 3 3 6 4 2 5" xfId="28180"/>
    <cellStyle name="Normal 3 3 6 4 3" xfId="28181"/>
    <cellStyle name="Normal 3 3 6 4 3 2" xfId="28182"/>
    <cellStyle name="Normal 3 3 6 4 3 2 2" xfId="28183"/>
    <cellStyle name="Normal 3 3 6 4 3 3" xfId="28184"/>
    <cellStyle name="Normal 3 3 6 4 3 4" xfId="28185"/>
    <cellStyle name="Normal 3 3 6 4 4" xfId="28186"/>
    <cellStyle name="Normal 3 3 6 4 4 2" xfId="28187"/>
    <cellStyle name="Normal 3 3 6 4 4 2 2" xfId="28188"/>
    <cellStyle name="Normal 3 3 6 4 4 3" xfId="28189"/>
    <cellStyle name="Normal 3 3 6 4 5" xfId="28190"/>
    <cellStyle name="Normal 3 3 6 4 5 2" xfId="28191"/>
    <cellStyle name="Normal 3 3 6 4 5 3" xfId="28192"/>
    <cellStyle name="Normal 3 3 6 4 6" xfId="28193"/>
    <cellStyle name="Normal 3 3 6 4 6 2" xfId="28194"/>
    <cellStyle name="Normal 3 3 6 4 7" xfId="28195"/>
    <cellStyle name="Normal 3 3 6 5" xfId="28196"/>
    <cellStyle name="Normal 3 3 6 5 2" xfId="28197"/>
    <cellStyle name="Normal 3 3 6 5 2 2" xfId="28198"/>
    <cellStyle name="Normal 3 3 6 5 2 2 2" xfId="28199"/>
    <cellStyle name="Normal 3 3 6 5 2 3" xfId="28200"/>
    <cellStyle name="Normal 3 3 6 5 3" xfId="28201"/>
    <cellStyle name="Normal 3 3 6 5 3 2" xfId="28202"/>
    <cellStyle name="Normal 3 3 6 5 3 2 2" xfId="28203"/>
    <cellStyle name="Normal 3 3 6 5 3 3" xfId="28204"/>
    <cellStyle name="Normal 3 3 6 5 4" xfId="28205"/>
    <cellStyle name="Normal 3 3 6 5 4 2" xfId="28206"/>
    <cellStyle name="Normal 3 3 6 5 4 3" xfId="28207"/>
    <cellStyle name="Normal 3 3 6 5 5" xfId="28208"/>
    <cellStyle name="Normal 3 3 6 5 6" xfId="28209"/>
    <cellStyle name="Normal 3 3 6 5 7" xfId="28210"/>
    <cellStyle name="Normal 3 3 6 6" xfId="28211"/>
    <cellStyle name="Normal 3 3 6 6 2" xfId="28212"/>
    <cellStyle name="Normal 3 3 6 6 2 2" xfId="28213"/>
    <cellStyle name="Normal 3 3 6 6 2 2 2" xfId="28214"/>
    <cellStyle name="Normal 3 3 6 6 2 3" xfId="28215"/>
    <cellStyle name="Normal 3 3 6 6 3" xfId="28216"/>
    <cellStyle name="Normal 3 3 6 6 3 2" xfId="28217"/>
    <cellStyle name="Normal 3 3 6 6 3 2 2" xfId="28218"/>
    <cellStyle name="Normal 3 3 6 6 3 3" xfId="28219"/>
    <cellStyle name="Normal 3 3 6 6 4" xfId="28220"/>
    <cellStyle name="Normal 3 3 6 6 4 2" xfId="28221"/>
    <cellStyle name="Normal 3 3 6 6 5" xfId="28222"/>
    <cellStyle name="Normal 3 3 6 6 6" xfId="28223"/>
    <cellStyle name="Normal 3 3 6 7" xfId="28224"/>
    <cellStyle name="Normal 3 3 6 7 2" xfId="28225"/>
    <cellStyle name="Normal 3 3 6 7 2 2" xfId="28226"/>
    <cellStyle name="Normal 3 3 6 7 3" xfId="28227"/>
    <cellStyle name="Normal 3 3 6 7 4" xfId="28228"/>
    <cellStyle name="Normal 3 3 6 8" xfId="28229"/>
    <cellStyle name="Normal 3 3 6 8 2" xfId="28230"/>
    <cellStyle name="Normal 3 3 6 8 2 2" xfId="28231"/>
    <cellStyle name="Normal 3 3 6 8 3" xfId="28232"/>
    <cellStyle name="Normal 3 3 6 9" xfId="28233"/>
    <cellStyle name="Normal 3 3 6 9 2" xfId="28234"/>
    <cellStyle name="Normal 3 3 6 9 2 2" xfId="28235"/>
    <cellStyle name="Normal 3 3 6 9 3" xfId="28236"/>
    <cellStyle name="Normal 3 3 7" xfId="28237"/>
    <cellStyle name="Normal 3 3 7 10" xfId="28238"/>
    <cellStyle name="Normal 3 3 7 11" xfId="28239"/>
    <cellStyle name="Normal 3 3 7 2" xfId="28240"/>
    <cellStyle name="Normal 3 3 7 2 2" xfId="28241"/>
    <cellStyle name="Normal 3 3 7 2 2 2" xfId="28242"/>
    <cellStyle name="Normal 3 3 7 2 2 2 2" xfId="28243"/>
    <cellStyle name="Normal 3 3 7 2 2 2 3" xfId="28244"/>
    <cellStyle name="Normal 3 3 7 2 2 2 4" xfId="28245"/>
    <cellStyle name="Normal 3 3 7 2 2 3" xfId="28246"/>
    <cellStyle name="Normal 3 3 7 2 2 3 2" xfId="28247"/>
    <cellStyle name="Normal 3 3 7 2 2 4" xfId="28248"/>
    <cellStyle name="Normal 3 3 7 2 2 4 2" xfId="28249"/>
    <cellStyle name="Normal 3 3 7 2 2 5" xfId="28250"/>
    <cellStyle name="Normal 3 3 7 2 2 6" xfId="28251"/>
    <cellStyle name="Normal 3 3 7 2 3" xfId="28252"/>
    <cellStyle name="Normal 3 3 7 2 3 2" xfId="28253"/>
    <cellStyle name="Normal 3 3 7 2 3 2 2" xfId="28254"/>
    <cellStyle name="Normal 3 3 7 2 3 2 3" xfId="28255"/>
    <cellStyle name="Normal 3 3 7 2 3 3" xfId="28256"/>
    <cellStyle name="Normal 3 3 7 2 3 3 2" xfId="28257"/>
    <cellStyle name="Normal 3 3 7 2 3 4" xfId="28258"/>
    <cellStyle name="Normal 3 3 7 2 3 5" xfId="28259"/>
    <cellStyle name="Normal 3 3 7 2 4" xfId="28260"/>
    <cellStyle name="Normal 3 3 7 2 4 2" xfId="28261"/>
    <cellStyle name="Normal 3 3 7 2 4 2 2" xfId="28262"/>
    <cellStyle name="Normal 3 3 7 2 4 3" xfId="28263"/>
    <cellStyle name="Normal 3 3 7 2 4 4" xfId="28264"/>
    <cellStyle name="Normal 3 3 7 2 5" xfId="28265"/>
    <cellStyle name="Normal 3 3 7 2 5 2" xfId="28266"/>
    <cellStyle name="Normal 3 3 7 2 5 3" xfId="28267"/>
    <cellStyle name="Normal 3 3 7 2 6" xfId="28268"/>
    <cellStyle name="Normal 3 3 7 2 6 2" xfId="28269"/>
    <cellStyle name="Normal 3 3 7 2 6 3" xfId="28270"/>
    <cellStyle name="Normal 3 3 7 2 7" xfId="28271"/>
    <cellStyle name="Normal 3 3 7 2 8" xfId="28272"/>
    <cellStyle name="Normal 3 3 7 3" xfId="28273"/>
    <cellStyle name="Normal 3 3 7 3 2" xfId="28274"/>
    <cellStyle name="Normal 3 3 7 3 2 2" xfId="28275"/>
    <cellStyle name="Normal 3 3 7 3 2 2 2" xfId="28276"/>
    <cellStyle name="Normal 3 3 7 3 2 3" xfId="28277"/>
    <cellStyle name="Normal 3 3 7 3 2 4" xfId="28278"/>
    <cellStyle name="Normal 3 3 7 3 3" xfId="28279"/>
    <cellStyle name="Normal 3 3 7 3 3 2" xfId="28280"/>
    <cellStyle name="Normal 3 3 7 3 3 2 2" xfId="28281"/>
    <cellStyle name="Normal 3 3 7 3 3 3" xfId="28282"/>
    <cellStyle name="Normal 3 3 7 3 4" xfId="28283"/>
    <cellStyle name="Normal 3 3 7 3 4 2" xfId="28284"/>
    <cellStyle name="Normal 3 3 7 3 4 2 2" xfId="28285"/>
    <cellStyle name="Normal 3 3 7 3 4 3" xfId="28286"/>
    <cellStyle name="Normal 3 3 7 3 5" xfId="28287"/>
    <cellStyle name="Normal 3 3 7 3 5 2" xfId="28288"/>
    <cellStyle name="Normal 3 3 7 3 6" xfId="28289"/>
    <cellStyle name="Normal 3 3 7 3 7" xfId="28290"/>
    <cellStyle name="Normal 3 3 7 4" xfId="28291"/>
    <cellStyle name="Normal 3 3 7 4 2" xfId="28292"/>
    <cellStyle name="Normal 3 3 7 4 2 2" xfId="28293"/>
    <cellStyle name="Normal 3 3 7 4 2 2 2" xfId="28294"/>
    <cellStyle name="Normal 3 3 7 4 2 3" xfId="28295"/>
    <cellStyle name="Normal 3 3 7 4 3" xfId="28296"/>
    <cellStyle name="Normal 3 3 7 4 3 2" xfId="28297"/>
    <cellStyle name="Normal 3 3 7 4 3 2 2" xfId="28298"/>
    <cellStyle name="Normal 3 3 7 4 3 3" xfId="28299"/>
    <cellStyle name="Normal 3 3 7 4 4" xfId="28300"/>
    <cellStyle name="Normal 3 3 7 4 4 2" xfId="28301"/>
    <cellStyle name="Normal 3 3 7 4 4 3" xfId="28302"/>
    <cellStyle name="Normal 3 3 7 4 5" xfId="28303"/>
    <cellStyle name="Normal 3 3 7 4 6" xfId="28304"/>
    <cellStyle name="Normal 3 3 7 4 7" xfId="28305"/>
    <cellStyle name="Normal 3 3 7 5" xfId="28306"/>
    <cellStyle name="Normal 3 3 7 5 2" xfId="28307"/>
    <cellStyle name="Normal 3 3 7 5 2 2" xfId="28308"/>
    <cellStyle name="Normal 3 3 7 5 2 3" xfId="28309"/>
    <cellStyle name="Normal 3 3 7 5 3" xfId="28310"/>
    <cellStyle name="Normal 3 3 7 5 3 2" xfId="28311"/>
    <cellStyle name="Normal 3 3 7 5 3 3" xfId="28312"/>
    <cellStyle name="Normal 3 3 7 5 4" xfId="28313"/>
    <cellStyle name="Normal 3 3 7 5 5" xfId="28314"/>
    <cellStyle name="Normal 3 3 7 5 6" xfId="28315"/>
    <cellStyle name="Normal 3 3 7 6" xfId="28316"/>
    <cellStyle name="Normal 3 3 7 6 2" xfId="28317"/>
    <cellStyle name="Normal 3 3 7 6 2 2" xfId="28318"/>
    <cellStyle name="Normal 3 3 7 6 3" xfId="28319"/>
    <cellStyle name="Normal 3 3 7 7" xfId="28320"/>
    <cellStyle name="Normal 3 3 7 7 2" xfId="28321"/>
    <cellStyle name="Normal 3 3 7 7 2 2" xfId="28322"/>
    <cellStyle name="Normal 3 3 7 7 3" xfId="28323"/>
    <cellStyle name="Normal 3 3 7 8" xfId="28324"/>
    <cellStyle name="Normal 3 3 7 8 2" xfId="28325"/>
    <cellStyle name="Normal 3 3 7 8 3" xfId="28326"/>
    <cellStyle name="Normal 3 3 7 9" xfId="28327"/>
    <cellStyle name="Normal 3 3 8" xfId="28328"/>
    <cellStyle name="Normal 3 3 8 10" xfId="28329"/>
    <cellStyle name="Normal 3 3 8 11" xfId="28330"/>
    <cellStyle name="Normal 3 3 8 2" xfId="28331"/>
    <cellStyle name="Normal 3 3 8 2 2" xfId="28332"/>
    <cellStyle name="Normal 3 3 8 2 2 2" xfId="28333"/>
    <cellStyle name="Normal 3 3 8 2 2 2 2" xfId="28334"/>
    <cellStyle name="Normal 3 3 8 2 2 3" xfId="28335"/>
    <cellStyle name="Normal 3 3 8 2 2 4" xfId="28336"/>
    <cellStyle name="Normal 3 3 8 2 3" xfId="28337"/>
    <cellStyle name="Normal 3 3 8 2 3 2" xfId="28338"/>
    <cellStyle name="Normal 3 3 8 2 3 2 2" xfId="28339"/>
    <cellStyle name="Normal 3 3 8 2 3 3" xfId="28340"/>
    <cellStyle name="Normal 3 3 8 2 4" xfId="28341"/>
    <cellStyle name="Normal 3 3 8 2 4 2" xfId="28342"/>
    <cellStyle name="Normal 3 3 8 2 4 2 2" xfId="28343"/>
    <cellStyle name="Normal 3 3 8 2 4 3" xfId="28344"/>
    <cellStyle name="Normal 3 3 8 2 5" xfId="28345"/>
    <cellStyle name="Normal 3 3 8 2 5 2" xfId="28346"/>
    <cellStyle name="Normal 3 3 8 2 6" xfId="28347"/>
    <cellStyle name="Normal 3 3 8 2 7" xfId="28348"/>
    <cellStyle name="Normal 3 3 8 3" xfId="28349"/>
    <cellStyle name="Normal 3 3 8 3 2" xfId="28350"/>
    <cellStyle name="Normal 3 3 8 3 2 2" xfId="28351"/>
    <cellStyle name="Normal 3 3 8 3 2 2 2" xfId="28352"/>
    <cellStyle name="Normal 3 3 8 3 2 3" xfId="28353"/>
    <cellStyle name="Normal 3 3 8 3 3" xfId="28354"/>
    <cellStyle name="Normal 3 3 8 3 3 2" xfId="28355"/>
    <cellStyle name="Normal 3 3 8 3 3 2 2" xfId="28356"/>
    <cellStyle name="Normal 3 3 8 3 3 3" xfId="28357"/>
    <cellStyle name="Normal 3 3 8 3 4" xfId="28358"/>
    <cellStyle name="Normal 3 3 8 3 4 2" xfId="28359"/>
    <cellStyle name="Normal 3 3 8 3 4 3" xfId="28360"/>
    <cellStyle name="Normal 3 3 8 3 5" xfId="28361"/>
    <cellStyle name="Normal 3 3 8 3 6" xfId="28362"/>
    <cellStyle name="Normal 3 3 8 3 7" xfId="28363"/>
    <cellStyle name="Normal 3 3 8 4" xfId="28364"/>
    <cellStyle name="Normal 3 3 8 4 2" xfId="28365"/>
    <cellStyle name="Normal 3 3 8 4 2 2" xfId="28366"/>
    <cellStyle name="Normal 3 3 8 4 2 3" xfId="28367"/>
    <cellStyle name="Normal 3 3 8 4 3" xfId="28368"/>
    <cellStyle name="Normal 3 3 8 4 3 2" xfId="28369"/>
    <cellStyle name="Normal 3 3 8 4 3 3" xfId="28370"/>
    <cellStyle name="Normal 3 3 8 4 4" xfId="28371"/>
    <cellStyle name="Normal 3 3 8 4 4 2" xfId="28372"/>
    <cellStyle name="Normal 3 3 8 4 5" xfId="28373"/>
    <cellStyle name="Normal 3 3 8 4 6" xfId="28374"/>
    <cellStyle name="Normal 3 3 8 4 7" xfId="28375"/>
    <cellStyle name="Normal 3 3 8 5" xfId="28376"/>
    <cellStyle name="Normal 3 3 8 5 2" xfId="28377"/>
    <cellStyle name="Normal 3 3 8 5 2 2" xfId="28378"/>
    <cellStyle name="Normal 3 3 8 5 2 3" xfId="28379"/>
    <cellStyle name="Normal 3 3 8 5 3" xfId="28380"/>
    <cellStyle name="Normal 3 3 8 5 3 2" xfId="28381"/>
    <cellStyle name="Normal 3 3 8 5 4" xfId="28382"/>
    <cellStyle name="Normal 3 3 8 5 5" xfId="28383"/>
    <cellStyle name="Normal 3 3 8 5 6" xfId="28384"/>
    <cellStyle name="Normal 3 3 8 6" xfId="28385"/>
    <cellStyle name="Normal 3 3 8 6 2" xfId="28386"/>
    <cellStyle name="Normal 3 3 8 6 2 2" xfId="28387"/>
    <cellStyle name="Normal 3 3 8 6 3" xfId="28388"/>
    <cellStyle name="Normal 3 3 8 7" xfId="28389"/>
    <cellStyle name="Normal 3 3 8 7 2" xfId="28390"/>
    <cellStyle name="Normal 3 3 8 7 3" xfId="28391"/>
    <cellStyle name="Normal 3 3 8 8" xfId="28392"/>
    <cellStyle name="Normal 3 3 8 8 2" xfId="28393"/>
    <cellStyle name="Normal 3 3 8 9" xfId="28394"/>
    <cellStyle name="Normal 3 3 9" xfId="28395"/>
    <cellStyle name="Normal 3 3 9 2" xfId="28396"/>
    <cellStyle name="Normal 3 3 9 2 2" xfId="28397"/>
    <cellStyle name="Normal 3 3 9 2 2 2" xfId="28398"/>
    <cellStyle name="Normal 3 3 9 2 2 3" xfId="28399"/>
    <cellStyle name="Normal 3 3 9 2 2 4" xfId="28400"/>
    <cellStyle name="Normal 3 3 9 2 3" xfId="28401"/>
    <cellStyle name="Normal 3 3 9 2 3 2" xfId="28402"/>
    <cellStyle name="Normal 3 3 9 2 4" xfId="28403"/>
    <cellStyle name="Normal 3 3 9 2 4 2" xfId="28404"/>
    <cellStyle name="Normal 3 3 9 2 5" xfId="28405"/>
    <cellStyle name="Normal 3 3 9 2 6" xfId="28406"/>
    <cellStyle name="Normal 3 3 9 3" xfId="28407"/>
    <cellStyle name="Normal 3 3 9 3 2" xfId="28408"/>
    <cellStyle name="Normal 3 3 9 3 2 2" xfId="28409"/>
    <cellStyle name="Normal 3 3 9 3 2 3" xfId="28410"/>
    <cellStyle name="Normal 3 3 9 3 3" xfId="28411"/>
    <cellStyle name="Normal 3 3 9 3 3 2" xfId="28412"/>
    <cellStyle name="Normal 3 3 9 3 4" xfId="28413"/>
    <cellStyle name="Normal 3 3 9 3 5" xfId="28414"/>
    <cellStyle name="Normal 3 3 9 4" xfId="28415"/>
    <cellStyle name="Normal 3 3 9 4 2" xfId="28416"/>
    <cellStyle name="Normal 3 3 9 4 2 2" xfId="28417"/>
    <cellStyle name="Normal 3 3 9 4 3" xfId="28418"/>
    <cellStyle name="Normal 3 3 9 4 4" xfId="28419"/>
    <cellStyle name="Normal 3 3 9 5" xfId="28420"/>
    <cellStyle name="Normal 3 3 9 5 2" xfId="28421"/>
    <cellStyle name="Normal 3 3 9 5 3" xfId="28422"/>
    <cellStyle name="Normal 3 3 9 6" xfId="28423"/>
    <cellStyle name="Normal 3 3 9 6 2" xfId="28424"/>
    <cellStyle name="Normal 3 3 9 6 3" xfId="28425"/>
    <cellStyle name="Normal 3 3 9 7" xfId="28426"/>
    <cellStyle name="Normal 3 3 9 8" xfId="28427"/>
    <cellStyle name="Normal 3 4" xfId="362"/>
    <cellStyle name="Normal 3 4 10" xfId="28428"/>
    <cellStyle name="Normal 3 4 10 2" xfId="28429"/>
    <cellStyle name="Normal 3 4 10 2 2" xfId="28430"/>
    <cellStyle name="Normal 3 4 10 3" xfId="28431"/>
    <cellStyle name="Normal 3 4 10 3 2" xfId="28432"/>
    <cellStyle name="Normal 3 4 10 4" xfId="28433"/>
    <cellStyle name="Normal 3 4 11" xfId="28434"/>
    <cellStyle name="Normal 3 4 11 2" xfId="28435"/>
    <cellStyle name="Normal 3 4 11 3" xfId="28436"/>
    <cellStyle name="Normal 3 4 12" xfId="28437"/>
    <cellStyle name="Normal 3 4 12 2" xfId="28438"/>
    <cellStyle name="Normal 3 4 13" xfId="28439"/>
    <cellStyle name="Normal 3 4 13 2" xfId="28440"/>
    <cellStyle name="Normal 3 4 14" xfId="28441"/>
    <cellStyle name="Normal 3 4 15" xfId="28442"/>
    <cellStyle name="Normal 3 4 2" xfId="363"/>
    <cellStyle name="Normal 3 4 2 10" xfId="28443"/>
    <cellStyle name="Normal 3 4 2 10 2" xfId="28444"/>
    <cellStyle name="Normal 3 4 2 11" xfId="28445"/>
    <cellStyle name="Normal 3 4 2 11 2" xfId="28446"/>
    <cellStyle name="Normal 3 4 2 12" xfId="28447"/>
    <cellStyle name="Normal 3 4 2 13" xfId="28448"/>
    <cellStyle name="Normal 3 4 2 2" xfId="364"/>
    <cellStyle name="Normal 3 4 2 2 10" xfId="28449"/>
    <cellStyle name="Normal 3 4 2 2 2" xfId="365"/>
    <cellStyle name="Normal 3 4 2 2 2 2" xfId="28450"/>
    <cellStyle name="Normal 3 4 2 2 2 2 2" xfId="28451"/>
    <cellStyle name="Normal 3 4 2 2 2 2 2 2" xfId="28452"/>
    <cellStyle name="Normal 3 4 2 2 2 2 2 3" xfId="28453"/>
    <cellStyle name="Normal 3 4 2 2 2 2 3" xfId="28454"/>
    <cellStyle name="Normal 3 4 2 2 2 2 3 2" xfId="28455"/>
    <cellStyle name="Normal 3 4 2 2 2 2 4" xfId="28456"/>
    <cellStyle name="Normal 3 4 2 2 2 2 4 2" xfId="28457"/>
    <cellStyle name="Normal 3 4 2 2 2 2 5" xfId="28458"/>
    <cellStyle name="Normal 3 4 2 2 2 3" xfId="28459"/>
    <cellStyle name="Normal 3 4 2 2 2 3 2" xfId="28460"/>
    <cellStyle name="Normal 3 4 2 2 2 3 2 2" xfId="28461"/>
    <cellStyle name="Normal 3 4 2 2 2 3 3" xfId="28462"/>
    <cellStyle name="Normal 3 4 2 2 2 3 3 2" xfId="28463"/>
    <cellStyle name="Normal 3 4 2 2 2 3 4" xfId="28464"/>
    <cellStyle name="Normal 3 4 2 2 2 4" xfId="28465"/>
    <cellStyle name="Normal 3 4 2 2 2 4 2" xfId="28466"/>
    <cellStyle name="Normal 3 4 2 2 2 4 3" xfId="28467"/>
    <cellStyle name="Normal 3 4 2 2 2 5" xfId="28468"/>
    <cellStyle name="Normal 3 4 2 2 2 5 2" xfId="28469"/>
    <cellStyle name="Normal 3 4 2 2 2 6" xfId="28470"/>
    <cellStyle name="Normal 3 4 2 2 2 6 2" xfId="28471"/>
    <cellStyle name="Normal 3 4 2 2 2 7" xfId="28472"/>
    <cellStyle name="Normal 3 4 2 2 3" xfId="28473"/>
    <cellStyle name="Normal 3 4 2 2 3 2" xfId="28474"/>
    <cellStyle name="Normal 3 4 2 2 3 2 2" xfId="28475"/>
    <cellStyle name="Normal 3 4 2 2 3 2 2 2" xfId="28476"/>
    <cellStyle name="Normal 3 4 2 2 3 2 2 3" xfId="28477"/>
    <cellStyle name="Normal 3 4 2 2 3 2 3" xfId="28478"/>
    <cellStyle name="Normal 3 4 2 2 3 2 3 2" xfId="28479"/>
    <cellStyle name="Normal 3 4 2 2 3 2 4" xfId="28480"/>
    <cellStyle name="Normal 3 4 2 2 3 2 4 2" xfId="28481"/>
    <cellStyle name="Normal 3 4 2 2 3 2 5" xfId="28482"/>
    <cellStyle name="Normal 3 4 2 2 3 3" xfId="28483"/>
    <cellStyle name="Normal 3 4 2 2 3 3 2" xfId="28484"/>
    <cellStyle name="Normal 3 4 2 2 3 3 2 2" xfId="28485"/>
    <cellStyle name="Normal 3 4 2 2 3 3 3" xfId="28486"/>
    <cellStyle name="Normal 3 4 2 2 3 3 3 2" xfId="28487"/>
    <cellStyle name="Normal 3 4 2 2 3 3 4" xfId="28488"/>
    <cellStyle name="Normal 3 4 2 2 3 4" xfId="28489"/>
    <cellStyle name="Normal 3 4 2 2 3 4 2" xfId="28490"/>
    <cellStyle name="Normal 3 4 2 2 3 4 3" xfId="28491"/>
    <cellStyle name="Normal 3 4 2 2 3 5" xfId="28492"/>
    <cellStyle name="Normal 3 4 2 2 3 5 2" xfId="28493"/>
    <cellStyle name="Normal 3 4 2 2 3 6" xfId="28494"/>
    <cellStyle name="Normal 3 4 2 2 3 6 2" xfId="28495"/>
    <cellStyle name="Normal 3 4 2 2 3 7" xfId="28496"/>
    <cellStyle name="Normal 3 4 2 2 4" xfId="28497"/>
    <cellStyle name="Normal 3 4 2 2 4 2" xfId="28498"/>
    <cellStyle name="Normal 3 4 2 2 4 2 2" xfId="28499"/>
    <cellStyle name="Normal 3 4 2 2 4 2 2 2" xfId="28500"/>
    <cellStyle name="Normal 3 4 2 2 4 2 3" xfId="28501"/>
    <cellStyle name="Normal 3 4 2 2 4 2 3 2" xfId="28502"/>
    <cellStyle name="Normal 3 4 2 2 4 2 4" xfId="28503"/>
    <cellStyle name="Normal 3 4 2 2 4 3" xfId="28504"/>
    <cellStyle name="Normal 3 4 2 2 4 3 2" xfId="28505"/>
    <cellStyle name="Normal 3 4 2 2 4 3 3" xfId="28506"/>
    <cellStyle name="Normal 3 4 2 2 4 4" xfId="28507"/>
    <cellStyle name="Normal 3 4 2 2 4 4 2" xfId="28508"/>
    <cellStyle name="Normal 3 4 2 2 4 5" xfId="28509"/>
    <cellStyle name="Normal 3 4 2 2 4 5 2" xfId="28510"/>
    <cellStyle name="Normal 3 4 2 2 4 6" xfId="28511"/>
    <cellStyle name="Normal 3 4 2 2 5" xfId="28512"/>
    <cellStyle name="Normal 3 4 2 2 5 2" xfId="28513"/>
    <cellStyle name="Normal 3 4 2 2 5 2 2" xfId="28514"/>
    <cellStyle name="Normal 3 4 2 2 5 3" xfId="28515"/>
    <cellStyle name="Normal 3 4 2 2 5 3 2" xfId="28516"/>
    <cellStyle name="Normal 3 4 2 2 5 4" xfId="28517"/>
    <cellStyle name="Normal 3 4 2 2 6" xfId="28518"/>
    <cellStyle name="Normal 3 4 2 2 6 2" xfId="28519"/>
    <cellStyle name="Normal 3 4 2 2 6 2 2" xfId="28520"/>
    <cellStyle name="Normal 3 4 2 2 6 3" xfId="28521"/>
    <cellStyle name="Normal 3 4 2 2 6 3 2" xfId="28522"/>
    <cellStyle name="Normal 3 4 2 2 6 4" xfId="28523"/>
    <cellStyle name="Normal 3 4 2 2 7" xfId="28524"/>
    <cellStyle name="Normal 3 4 2 2 7 2" xfId="28525"/>
    <cellStyle name="Normal 3 4 2 2 7 3" xfId="28526"/>
    <cellStyle name="Normal 3 4 2 2 8" xfId="28527"/>
    <cellStyle name="Normal 3 4 2 2 8 2" xfId="28528"/>
    <cellStyle name="Normal 3 4 2 2 9" xfId="28529"/>
    <cellStyle name="Normal 3 4 2 2 9 2" xfId="28530"/>
    <cellStyle name="Normal 3 4 2 3" xfId="366"/>
    <cellStyle name="Normal 3 4 2 3 2" xfId="28531"/>
    <cellStyle name="Normal 3 4 2 3 2 2" xfId="28532"/>
    <cellStyle name="Normal 3 4 2 3 2 2 2" xfId="28533"/>
    <cellStyle name="Normal 3 4 2 3 2 2 2 2" xfId="28534"/>
    <cellStyle name="Normal 3 4 2 3 2 2 2 3" xfId="28535"/>
    <cellStyle name="Normal 3 4 2 3 2 2 3" xfId="28536"/>
    <cellStyle name="Normal 3 4 2 3 2 2 3 2" xfId="28537"/>
    <cellStyle name="Normal 3 4 2 3 2 2 4" xfId="28538"/>
    <cellStyle name="Normal 3 4 2 3 2 2 4 2" xfId="28539"/>
    <cellStyle name="Normal 3 4 2 3 2 2 5" xfId="28540"/>
    <cellStyle name="Normal 3 4 2 3 2 3" xfId="28541"/>
    <cellStyle name="Normal 3 4 2 3 2 3 2" xfId="28542"/>
    <cellStyle name="Normal 3 4 2 3 2 3 2 2" xfId="28543"/>
    <cellStyle name="Normal 3 4 2 3 2 3 3" xfId="28544"/>
    <cellStyle name="Normal 3 4 2 3 2 3 3 2" xfId="28545"/>
    <cellStyle name="Normal 3 4 2 3 2 3 4" xfId="28546"/>
    <cellStyle name="Normal 3 4 2 3 2 4" xfId="28547"/>
    <cellStyle name="Normal 3 4 2 3 2 4 2" xfId="28548"/>
    <cellStyle name="Normal 3 4 2 3 2 4 3" xfId="28549"/>
    <cellStyle name="Normal 3 4 2 3 2 5" xfId="28550"/>
    <cellStyle name="Normal 3 4 2 3 2 5 2" xfId="28551"/>
    <cellStyle name="Normal 3 4 2 3 2 6" xfId="28552"/>
    <cellStyle name="Normal 3 4 2 3 2 6 2" xfId="28553"/>
    <cellStyle name="Normal 3 4 2 3 2 7" xfId="28554"/>
    <cellStyle name="Normal 3 4 2 3 3" xfId="28555"/>
    <cellStyle name="Normal 3 4 2 3 3 2" xfId="28556"/>
    <cellStyle name="Normal 3 4 2 3 3 2 2" xfId="28557"/>
    <cellStyle name="Normal 3 4 2 3 3 2 3" xfId="28558"/>
    <cellStyle name="Normal 3 4 2 3 3 3" xfId="28559"/>
    <cellStyle name="Normal 3 4 2 3 3 3 2" xfId="28560"/>
    <cellStyle name="Normal 3 4 2 3 3 4" xfId="28561"/>
    <cellStyle name="Normal 3 4 2 3 3 4 2" xfId="28562"/>
    <cellStyle name="Normal 3 4 2 3 3 5" xfId="28563"/>
    <cellStyle name="Normal 3 4 2 3 4" xfId="28564"/>
    <cellStyle name="Normal 3 4 2 3 4 2" xfId="28565"/>
    <cellStyle name="Normal 3 4 2 3 4 2 2" xfId="28566"/>
    <cellStyle name="Normal 3 4 2 3 4 3" xfId="28567"/>
    <cellStyle name="Normal 3 4 2 3 4 3 2" xfId="28568"/>
    <cellStyle name="Normal 3 4 2 3 4 4" xfId="28569"/>
    <cellStyle name="Normal 3 4 2 3 5" xfId="28570"/>
    <cellStyle name="Normal 3 4 2 3 5 2" xfId="28571"/>
    <cellStyle name="Normal 3 4 2 3 5 3" xfId="28572"/>
    <cellStyle name="Normal 3 4 2 3 6" xfId="28573"/>
    <cellStyle name="Normal 3 4 2 3 6 2" xfId="28574"/>
    <cellStyle name="Normal 3 4 2 3 7" xfId="28575"/>
    <cellStyle name="Normal 3 4 2 3 7 2" xfId="28576"/>
    <cellStyle name="Normal 3 4 2 3 8" xfId="28577"/>
    <cellStyle name="Normal 3 4 2 4" xfId="28578"/>
    <cellStyle name="Normal 3 4 2 4 2" xfId="28579"/>
    <cellStyle name="Normal 3 4 2 4 2 2" xfId="28580"/>
    <cellStyle name="Normal 3 4 2 4 2 2 2" xfId="28581"/>
    <cellStyle name="Normal 3 4 2 4 2 2 3" xfId="28582"/>
    <cellStyle name="Normal 3 4 2 4 2 3" xfId="28583"/>
    <cellStyle name="Normal 3 4 2 4 2 3 2" xfId="28584"/>
    <cellStyle name="Normal 3 4 2 4 2 4" xfId="28585"/>
    <cellStyle name="Normal 3 4 2 4 2 4 2" xfId="28586"/>
    <cellStyle name="Normal 3 4 2 4 2 5" xfId="28587"/>
    <cellStyle name="Normal 3 4 2 4 3" xfId="28588"/>
    <cellStyle name="Normal 3 4 2 4 3 2" xfId="28589"/>
    <cellStyle name="Normal 3 4 2 4 3 2 2" xfId="28590"/>
    <cellStyle name="Normal 3 4 2 4 3 3" xfId="28591"/>
    <cellStyle name="Normal 3 4 2 4 3 3 2" xfId="28592"/>
    <cellStyle name="Normal 3 4 2 4 3 4" xfId="28593"/>
    <cellStyle name="Normal 3 4 2 4 4" xfId="28594"/>
    <cellStyle name="Normal 3 4 2 4 4 2" xfId="28595"/>
    <cellStyle name="Normal 3 4 2 4 4 3" xfId="28596"/>
    <cellStyle name="Normal 3 4 2 4 5" xfId="28597"/>
    <cellStyle name="Normal 3 4 2 4 5 2" xfId="28598"/>
    <cellStyle name="Normal 3 4 2 4 6" xfId="28599"/>
    <cellStyle name="Normal 3 4 2 4 6 2" xfId="28600"/>
    <cellStyle name="Normal 3 4 2 4 7" xfId="28601"/>
    <cellStyle name="Normal 3 4 2 5" xfId="28602"/>
    <cellStyle name="Normal 3 4 2 5 2" xfId="28603"/>
    <cellStyle name="Normal 3 4 2 5 2 2" xfId="28604"/>
    <cellStyle name="Normal 3 4 2 5 2 2 2" xfId="28605"/>
    <cellStyle name="Normal 3 4 2 5 2 2 3" xfId="28606"/>
    <cellStyle name="Normal 3 4 2 5 2 3" xfId="28607"/>
    <cellStyle name="Normal 3 4 2 5 2 3 2" xfId="28608"/>
    <cellStyle name="Normal 3 4 2 5 2 4" xfId="28609"/>
    <cellStyle name="Normal 3 4 2 5 2 4 2" xfId="28610"/>
    <cellStyle name="Normal 3 4 2 5 2 5" xfId="28611"/>
    <cellStyle name="Normal 3 4 2 5 3" xfId="28612"/>
    <cellStyle name="Normal 3 4 2 5 3 2" xfId="28613"/>
    <cellStyle name="Normal 3 4 2 5 3 2 2" xfId="28614"/>
    <cellStyle name="Normal 3 4 2 5 3 3" xfId="28615"/>
    <cellStyle name="Normal 3 4 2 5 3 3 2" xfId="28616"/>
    <cellStyle name="Normal 3 4 2 5 3 4" xfId="28617"/>
    <cellStyle name="Normal 3 4 2 5 4" xfId="28618"/>
    <cellStyle name="Normal 3 4 2 5 4 2" xfId="28619"/>
    <cellStyle name="Normal 3 4 2 5 4 3" xfId="28620"/>
    <cellStyle name="Normal 3 4 2 5 5" xfId="28621"/>
    <cellStyle name="Normal 3 4 2 5 5 2" xfId="28622"/>
    <cellStyle name="Normal 3 4 2 5 6" xfId="28623"/>
    <cellStyle name="Normal 3 4 2 5 6 2" xfId="28624"/>
    <cellStyle name="Normal 3 4 2 5 7" xfId="28625"/>
    <cellStyle name="Normal 3 4 2 6" xfId="28626"/>
    <cellStyle name="Normal 3 4 2 6 2" xfId="28627"/>
    <cellStyle name="Normal 3 4 2 6 2 2" xfId="28628"/>
    <cellStyle name="Normal 3 4 2 6 2 2 2" xfId="28629"/>
    <cellStyle name="Normal 3 4 2 6 2 3" xfId="28630"/>
    <cellStyle name="Normal 3 4 2 6 2 3 2" xfId="28631"/>
    <cellStyle name="Normal 3 4 2 6 2 4" xfId="28632"/>
    <cellStyle name="Normal 3 4 2 6 3" xfId="28633"/>
    <cellStyle name="Normal 3 4 2 6 3 2" xfId="28634"/>
    <cellStyle name="Normal 3 4 2 6 3 3" xfId="28635"/>
    <cellStyle name="Normal 3 4 2 6 4" xfId="28636"/>
    <cellStyle name="Normal 3 4 2 6 4 2" xfId="28637"/>
    <cellStyle name="Normal 3 4 2 6 5" xfId="28638"/>
    <cellStyle name="Normal 3 4 2 6 5 2" xfId="28639"/>
    <cellStyle name="Normal 3 4 2 6 6" xfId="28640"/>
    <cellStyle name="Normal 3 4 2 7" xfId="28641"/>
    <cellStyle name="Normal 3 4 2 7 2" xfId="28642"/>
    <cellStyle name="Normal 3 4 2 7 2 2" xfId="28643"/>
    <cellStyle name="Normal 3 4 2 7 3" xfId="28644"/>
    <cellStyle name="Normal 3 4 2 7 3 2" xfId="28645"/>
    <cellStyle name="Normal 3 4 2 7 4" xfId="28646"/>
    <cellStyle name="Normal 3 4 2 8" xfId="28647"/>
    <cellStyle name="Normal 3 4 2 8 2" xfId="28648"/>
    <cellStyle name="Normal 3 4 2 8 2 2" xfId="28649"/>
    <cellStyle name="Normal 3 4 2 8 3" xfId="28650"/>
    <cellStyle name="Normal 3 4 2 8 3 2" xfId="28651"/>
    <cellStyle name="Normal 3 4 2 8 4" xfId="28652"/>
    <cellStyle name="Normal 3 4 2 9" xfId="28653"/>
    <cellStyle name="Normal 3 4 2 9 2" xfId="28654"/>
    <cellStyle name="Normal 3 4 2 9 3" xfId="28655"/>
    <cellStyle name="Normal 3 4 3" xfId="367"/>
    <cellStyle name="Normal 3 4 3 10" xfId="28656"/>
    <cellStyle name="Normal 3 4 3 10 2" xfId="28657"/>
    <cellStyle name="Normal 3 4 3 11" xfId="28658"/>
    <cellStyle name="Normal 3 4 3 2" xfId="368"/>
    <cellStyle name="Normal 3 4 3 2 2" xfId="28659"/>
    <cellStyle name="Normal 3 4 3 2 2 2" xfId="28660"/>
    <cellStyle name="Normal 3 4 3 2 2 2 2" xfId="28661"/>
    <cellStyle name="Normal 3 4 3 2 2 2 2 2" xfId="28662"/>
    <cellStyle name="Normal 3 4 3 2 2 2 2 3" xfId="28663"/>
    <cellStyle name="Normal 3 4 3 2 2 2 3" xfId="28664"/>
    <cellStyle name="Normal 3 4 3 2 2 2 3 2" xfId="28665"/>
    <cellStyle name="Normal 3 4 3 2 2 2 4" xfId="28666"/>
    <cellStyle name="Normal 3 4 3 2 2 2 4 2" xfId="28667"/>
    <cellStyle name="Normal 3 4 3 2 2 2 5" xfId="28668"/>
    <cellStyle name="Normal 3 4 3 2 2 3" xfId="28669"/>
    <cellStyle name="Normal 3 4 3 2 2 3 2" xfId="28670"/>
    <cellStyle name="Normal 3 4 3 2 2 3 2 2" xfId="28671"/>
    <cellStyle name="Normal 3 4 3 2 2 3 3" xfId="28672"/>
    <cellStyle name="Normal 3 4 3 2 2 3 3 2" xfId="28673"/>
    <cellStyle name="Normal 3 4 3 2 2 3 4" xfId="28674"/>
    <cellStyle name="Normal 3 4 3 2 2 4" xfId="28675"/>
    <cellStyle name="Normal 3 4 3 2 2 4 2" xfId="28676"/>
    <cellStyle name="Normal 3 4 3 2 2 4 3" xfId="28677"/>
    <cellStyle name="Normal 3 4 3 2 2 5" xfId="28678"/>
    <cellStyle name="Normal 3 4 3 2 2 5 2" xfId="28679"/>
    <cellStyle name="Normal 3 4 3 2 2 6" xfId="28680"/>
    <cellStyle name="Normal 3 4 3 2 2 6 2" xfId="28681"/>
    <cellStyle name="Normal 3 4 3 2 2 7" xfId="28682"/>
    <cellStyle name="Normal 3 4 3 2 3" xfId="28683"/>
    <cellStyle name="Normal 3 4 3 2 3 2" xfId="28684"/>
    <cellStyle name="Normal 3 4 3 2 3 2 2" xfId="28685"/>
    <cellStyle name="Normal 3 4 3 2 3 2 3" xfId="28686"/>
    <cellStyle name="Normal 3 4 3 2 3 3" xfId="28687"/>
    <cellStyle name="Normal 3 4 3 2 3 3 2" xfId="28688"/>
    <cellStyle name="Normal 3 4 3 2 3 4" xfId="28689"/>
    <cellStyle name="Normal 3 4 3 2 3 4 2" xfId="28690"/>
    <cellStyle name="Normal 3 4 3 2 3 5" xfId="28691"/>
    <cellStyle name="Normal 3 4 3 2 4" xfId="28692"/>
    <cellStyle name="Normal 3 4 3 2 4 2" xfId="28693"/>
    <cellStyle name="Normal 3 4 3 2 4 2 2" xfId="28694"/>
    <cellStyle name="Normal 3 4 3 2 4 3" xfId="28695"/>
    <cellStyle name="Normal 3 4 3 2 4 3 2" xfId="28696"/>
    <cellStyle name="Normal 3 4 3 2 4 4" xfId="28697"/>
    <cellStyle name="Normal 3 4 3 2 5" xfId="28698"/>
    <cellStyle name="Normal 3 4 3 2 5 2" xfId="28699"/>
    <cellStyle name="Normal 3 4 3 2 5 3" xfId="28700"/>
    <cellStyle name="Normal 3 4 3 2 6" xfId="28701"/>
    <cellStyle name="Normal 3 4 3 2 6 2" xfId="28702"/>
    <cellStyle name="Normal 3 4 3 2 7" xfId="28703"/>
    <cellStyle name="Normal 3 4 3 2 7 2" xfId="28704"/>
    <cellStyle name="Normal 3 4 3 2 8" xfId="28705"/>
    <cellStyle name="Normal 3 4 3 3" xfId="28706"/>
    <cellStyle name="Normal 3 4 3 3 2" xfId="28707"/>
    <cellStyle name="Normal 3 4 3 3 2 2" xfId="28708"/>
    <cellStyle name="Normal 3 4 3 3 2 2 2" xfId="28709"/>
    <cellStyle name="Normal 3 4 3 3 2 2 3" xfId="28710"/>
    <cellStyle name="Normal 3 4 3 3 2 3" xfId="28711"/>
    <cellStyle name="Normal 3 4 3 3 2 3 2" xfId="28712"/>
    <cellStyle name="Normal 3 4 3 3 2 4" xfId="28713"/>
    <cellStyle name="Normal 3 4 3 3 2 4 2" xfId="28714"/>
    <cellStyle name="Normal 3 4 3 3 2 5" xfId="28715"/>
    <cellStyle name="Normal 3 4 3 3 3" xfId="28716"/>
    <cellStyle name="Normal 3 4 3 3 3 2" xfId="28717"/>
    <cellStyle name="Normal 3 4 3 3 3 2 2" xfId="28718"/>
    <cellStyle name="Normal 3 4 3 3 3 3" xfId="28719"/>
    <cellStyle name="Normal 3 4 3 3 3 3 2" xfId="28720"/>
    <cellStyle name="Normal 3 4 3 3 3 4" xfId="28721"/>
    <cellStyle name="Normal 3 4 3 3 4" xfId="28722"/>
    <cellStyle name="Normal 3 4 3 3 4 2" xfId="28723"/>
    <cellStyle name="Normal 3 4 3 3 4 3" xfId="28724"/>
    <cellStyle name="Normal 3 4 3 3 5" xfId="28725"/>
    <cellStyle name="Normal 3 4 3 3 5 2" xfId="28726"/>
    <cellStyle name="Normal 3 4 3 3 6" xfId="28727"/>
    <cellStyle name="Normal 3 4 3 3 6 2" xfId="28728"/>
    <cellStyle name="Normal 3 4 3 3 7" xfId="28729"/>
    <cellStyle name="Normal 3 4 3 4" xfId="28730"/>
    <cellStyle name="Normal 3 4 3 4 2" xfId="28731"/>
    <cellStyle name="Normal 3 4 3 4 2 2" xfId="28732"/>
    <cellStyle name="Normal 3 4 3 4 2 2 2" xfId="28733"/>
    <cellStyle name="Normal 3 4 3 4 2 2 3" xfId="28734"/>
    <cellStyle name="Normal 3 4 3 4 2 3" xfId="28735"/>
    <cellStyle name="Normal 3 4 3 4 2 3 2" xfId="28736"/>
    <cellStyle name="Normal 3 4 3 4 2 4" xfId="28737"/>
    <cellStyle name="Normal 3 4 3 4 2 4 2" xfId="28738"/>
    <cellStyle name="Normal 3 4 3 4 2 5" xfId="28739"/>
    <cellStyle name="Normal 3 4 3 4 3" xfId="28740"/>
    <cellStyle name="Normal 3 4 3 4 3 2" xfId="28741"/>
    <cellStyle name="Normal 3 4 3 4 3 2 2" xfId="28742"/>
    <cellStyle name="Normal 3 4 3 4 3 3" xfId="28743"/>
    <cellStyle name="Normal 3 4 3 4 3 3 2" xfId="28744"/>
    <cellStyle name="Normal 3 4 3 4 3 4" xfId="28745"/>
    <cellStyle name="Normal 3 4 3 4 4" xfId="28746"/>
    <cellStyle name="Normal 3 4 3 4 4 2" xfId="28747"/>
    <cellStyle name="Normal 3 4 3 4 4 3" xfId="28748"/>
    <cellStyle name="Normal 3 4 3 4 5" xfId="28749"/>
    <cellStyle name="Normal 3 4 3 4 5 2" xfId="28750"/>
    <cellStyle name="Normal 3 4 3 4 6" xfId="28751"/>
    <cellStyle name="Normal 3 4 3 4 6 2" xfId="28752"/>
    <cellStyle name="Normal 3 4 3 4 7" xfId="28753"/>
    <cellStyle name="Normal 3 4 3 5" xfId="28754"/>
    <cellStyle name="Normal 3 4 3 5 2" xfId="28755"/>
    <cellStyle name="Normal 3 4 3 5 2 2" xfId="28756"/>
    <cellStyle name="Normal 3 4 3 5 2 2 2" xfId="28757"/>
    <cellStyle name="Normal 3 4 3 5 2 3" xfId="28758"/>
    <cellStyle name="Normal 3 4 3 5 2 3 2" xfId="28759"/>
    <cellStyle name="Normal 3 4 3 5 2 4" xfId="28760"/>
    <cellStyle name="Normal 3 4 3 5 3" xfId="28761"/>
    <cellStyle name="Normal 3 4 3 5 3 2" xfId="28762"/>
    <cellStyle name="Normal 3 4 3 5 3 3" xfId="28763"/>
    <cellStyle name="Normal 3 4 3 5 4" xfId="28764"/>
    <cellStyle name="Normal 3 4 3 5 4 2" xfId="28765"/>
    <cellStyle name="Normal 3 4 3 5 5" xfId="28766"/>
    <cellStyle name="Normal 3 4 3 5 5 2" xfId="28767"/>
    <cellStyle name="Normal 3 4 3 5 6" xfId="28768"/>
    <cellStyle name="Normal 3 4 3 6" xfId="28769"/>
    <cellStyle name="Normal 3 4 3 6 2" xfId="28770"/>
    <cellStyle name="Normal 3 4 3 6 2 2" xfId="28771"/>
    <cellStyle name="Normal 3 4 3 6 3" xfId="28772"/>
    <cellStyle name="Normal 3 4 3 6 3 2" xfId="28773"/>
    <cellStyle name="Normal 3 4 3 6 4" xfId="28774"/>
    <cellStyle name="Normal 3 4 3 7" xfId="28775"/>
    <cellStyle name="Normal 3 4 3 7 2" xfId="28776"/>
    <cellStyle name="Normal 3 4 3 7 2 2" xfId="28777"/>
    <cellStyle name="Normal 3 4 3 7 3" xfId="28778"/>
    <cellStyle name="Normal 3 4 3 7 3 2" xfId="28779"/>
    <cellStyle name="Normal 3 4 3 7 4" xfId="28780"/>
    <cellStyle name="Normal 3 4 3 8" xfId="28781"/>
    <cellStyle name="Normal 3 4 3 8 2" xfId="28782"/>
    <cellStyle name="Normal 3 4 3 8 3" xfId="28783"/>
    <cellStyle name="Normal 3 4 3 9" xfId="28784"/>
    <cellStyle name="Normal 3 4 3 9 2" xfId="28785"/>
    <cellStyle name="Normal 3 4 4" xfId="369"/>
    <cellStyle name="Normal 3 4 4 10" xfId="28786"/>
    <cellStyle name="Normal 3 4 4 2" xfId="28787"/>
    <cellStyle name="Normal 3 4 4 2 2" xfId="28788"/>
    <cellStyle name="Normal 3 4 4 2 2 2" xfId="28789"/>
    <cellStyle name="Normal 3 4 4 2 2 2 2" xfId="28790"/>
    <cellStyle name="Normal 3 4 4 2 2 2 3" xfId="28791"/>
    <cellStyle name="Normal 3 4 4 2 2 3" xfId="28792"/>
    <cellStyle name="Normal 3 4 4 2 2 3 2" xfId="28793"/>
    <cellStyle name="Normal 3 4 4 2 2 4" xfId="28794"/>
    <cellStyle name="Normal 3 4 4 2 2 4 2" xfId="28795"/>
    <cellStyle name="Normal 3 4 4 2 2 5" xfId="28796"/>
    <cellStyle name="Normal 3 4 4 2 3" xfId="28797"/>
    <cellStyle name="Normal 3 4 4 2 3 2" xfId="28798"/>
    <cellStyle name="Normal 3 4 4 2 3 2 2" xfId="28799"/>
    <cellStyle name="Normal 3 4 4 2 3 3" xfId="28800"/>
    <cellStyle name="Normal 3 4 4 2 3 3 2" xfId="28801"/>
    <cellStyle name="Normal 3 4 4 2 3 4" xfId="28802"/>
    <cellStyle name="Normal 3 4 4 2 4" xfId="28803"/>
    <cellStyle name="Normal 3 4 4 2 4 2" xfId="28804"/>
    <cellStyle name="Normal 3 4 4 2 4 3" xfId="28805"/>
    <cellStyle name="Normal 3 4 4 2 5" xfId="28806"/>
    <cellStyle name="Normal 3 4 4 2 5 2" xfId="28807"/>
    <cellStyle name="Normal 3 4 4 2 6" xfId="28808"/>
    <cellStyle name="Normal 3 4 4 2 6 2" xfId="28809"/>
    <cellStyle name="Normal 3 4 4 2 7" xfId="28810"/>
    <cellStyle name="Normal 3 4 4 3" xfId="28811"/>
    <cellStyle name="Normal 3 4 4 3 2" xfId="28812"/>
    <cellStyle name="Normal 3 4 4 3 2 2" xfId="28813"/>
    <cellStyle name="Normal 3 4 4 3 2 2 2" xfId="28814"/>
    <cellStyle name="Normal 3 4 4 3 2 2 3" xfId="28815"/>
    <cellStyle name="Normal 3 4 4 3 2 3" xfId="28816"/>
    <cellStyle name="Normal 3 4 4 3 2 3 2" xfId="28817"/>
    <cellStyle name="Normal 3 4 4 3 2 4" xfId="28818"/>
    <cellStyle name="Normal 3 4 4 3 2 4 2" xfId="28819"/>
    <cellStyle name="Normal 3 4 4 3 2 5" xfId="28820"/>
    <cellStyle name="Normal 3 4 4 3 3" xfId="28821"/>
    <cellStyle name="Normal 3 4 4 3 3 2" xfId="28822"/>
    <cellStyle name="Normal 3 4 4 3 3 2 2" xfId="28823"/>
    <cellStyle name="Normal 3 4 4 3 3 3" xfId="28824"/>
    <cellStyle name="Normal 3 4 4 3 3 3 2" xfId="28825"/>
    <cellStyle name="Normal 3 4 4 3 3 4" xfId="28826"/>
    <cellStyle name="Normal 3 4 4 3 4" xfId="28827"/>
    <cellStyle name="Normal 3 4 4 3 4 2" xfId="28828"/>
    <cellStyle name="Normal 3 4 4 3 4 3" xfId="28829"/>
    <cellStyle name="Normal 3 4 4 3 5" xfId="28830"/>
    <cellStyle name="Normal 3 4 4 3 5 2" xfId="28831"/>
    <cellStyle name="Normal 3 4 4 3 6" xfId="28832"/>
    <cellStyle name="Normal 3 4 4 3 6 2" xfId="28833"/>
    <cellStyle name="Normal 3 4 4 3 7" xfId="28834"/>
    <cellStyle name="Normal 3 4 4 4" xfId="28835"/>
    <cellStyle name="Normal 3 4 4 4 2" xfId="28836"/>
    <cellStyle name="Normal 3 4 4 4 2 2" xfId="28837"/>
    <cellStyle name="Normal 3 4 4 4 2 2 2" xfId="28838"/>
    <cellStyle name="Normal 3 4 4 4 2 3" xfId="28839"/>
    <cellStyle name="Normal 3 4 4 4 2 3 2" xfId="28840"/>
    <cellStyle name="Normal 3 4 4 4 2 4" xfId="28841"/>
    <cellStyle name="Normal 3 4 4 4 3" xfId="28842"/>
    <cellStyle name="Normal 3 4 4 4 3 2" xfId="28843"/>
    <cellStyle name="Normal 3 4 4 4 3 3" xfId="28844"/>
    <cellStyle name="Normal 3 4 4 4 4" xfId="28845"/>
    <cellStyle name="Normal 3 4 4 4 4 2" xfId="28846"/>
    <cellStyle name="Normal 3 4 4 4 5" xfId="28847"/>
    <cellStyle name="Normal 3 4 4 4 5 2" xfId="28848"/>
    <cellStyle name="Normal 3 4 4 4 6" xfId="28849"/>
    <cellStyle name="Normal 3 4 4 5" xfId="28850"/>
    <cellStyle name="Normal 3 4 4 5 2" xfId="28851"/>
    <cellStyle name="Normal 3 4 4 5 2 2" xfId="28852"/>
    <cellStyle name="Normal 3 4 4 5 3" xfId="28853"/>
    <cellStyle name="Normal 3 4 4 5 3 2" xfId="28854"/>
    <cellStyle name="Normal 3 4 4 5 4" xfId="28855"/>
    <cellStyle name="Normal 3 4 4 6" xfId="28856"/>
    <cellStyle name="Normal 3 4 4 6 2" xfId="28857"/>
    <cellStyle name="Normal 3 4 4 6 2 2" xfId="28858"/>
    <cellStyle name="Normal 3 4 4 6 3" xfId="28859"/>
    <cellStyle name="Normal 3 4 4 6 3 2" xfId="28860"/>
    <cellStyle name="Normal 3 4 4 6 4" xfId="28861"/>
    <cellStyle name="Normal 3 4 4 7" xfId="28862"/>
    <cellStyle name="Normal 3 4 4 7 2" xfId="28863"/>
    <cellStyle name="Normal 3 4 4 7 3" xfId="28864"/>
    <cellStyle name="Normal 3 4 4 8" xfId="28865"/>
    <cellStyle name="Normal 3 4 4 8 2" xfId="28866"/>
    <cellStyle name="Normal 3 4 4 9" xfId="28867"/>
    <cellStyle name="Normal 3 4 4 9 2" xfId="28868"/>
    <cellStyle name="Normal 3 4 5" xfId="28869"/>
    <cellStyle name="Normal 3 4 5 2" xfId="28870"/>
    <cellStyle name="Normal 3 4 5 2 2" xfId="28871"/>
    <cellStyle name="Normal 3 4 5 2 2 2" xfId="28872"/>
    <cellStyle name="Normal 3 4 5 2 2 2 2" xfId="28873"/>
    <cellStyle name="Normal 3 4 5 2 2 2 3" xfId="28874"/>
    <cellStyle name="Normal 3 4 5 2 2 3" xfId="28875"/>
    <cellStyle name="Normal 3 4 5 2 2 3 2" xfId="28876"/>
    <cellStyle name="Normal 3 4 5 2 2 4" xfId="28877"/>
    <cellStyle name="Normal 3 4 5 2 2 4 2" xfId="28878"/>
    <cellStyle name="Normal 3 4 5 2 2 5" xfId="28879"/>
    <cellStyle name="Normal 3 4 5 2 3" xfId="28880"/>
    <cellStyle name="Normal 3 4 5 2 3 2" xfId="28881"/>
    <cellStyle name="Normal 3 4 5 2 3 2 2" xfId="28882"/>
    <cellStyle name="Normal 3 4 5 2 3 3" xfId="28883"/>
    <cellStyle name="Normal 3 4 5 2 3 3 2" xfId="28884"/>
    <cellStyle name="Normal 3 4 5 2 3 4" xfId="28885"/>
    <cellStyle name="Normal 3 4 5 2 4" xfId="28886"/>
    <cellStyle name="Normal 3 4 5 2 4 2" xfId="28887"/>
    <cellStyle name="Normal 3 4 5 2 4 3" xfId="28888"/>
    <cellStyle name="Normal 3 4 5 2 5" xfId="28889"/>
    <cellStyle name="Normal 3 4 5 2 5 2" xfId="28890"/>
    <cellStyle name="Normal 3 4 5 2 6" xfId="28891"/>
    <cellStyle name="Normal 3 4 5 2 6 2" xfId="28892"/>
    <cellStyle name="Normal 3 4 5 2 7" xfId="28893"/>
    <cellStyle name="Normal 3 4 5 3" xfId="28894"/>
    <cellStyle name="Normal 3 4 5 3 2" xfId="28895"/>
    <cellStyle name="Normal 3 4 5 3 2 2" xfId="28896"/>
    <cellStyle name="Normal 3 4 5 3 2 3" xfId="28897"/>
    <cellStyle name="Normal 3 4 5 3 3" xfId="28898"/>
    <cellStyle name="Normal 3 4 5 3 3 2" xfId="28899"/>
    <cellStyle name="Normal 3 4 5 3 4" xfId="28900"/>
    <cellStyle name="Normal 3 4 5 3 4 2" xfId="28901"/>
    <cellStyle name="Normal 3 4 5 3 5" xfId="28902"/>
    <cellStyle name="Normal 3 4 5 4" xfId="28903"/>
    <cellStyle name="Normal 3 4 5 4 2" xfId="28904"/>
    <cellStyle name="Normal 3 4 5 4 2 2" xfId="28905"/>
    <cellStyle name="Normal 3 4 5 4 3" xfId="28906"/>
    <cellStyle name="Normal 3 4 5 4 3 2" xfId="28907"/>
    <cellStyle name="Normal 3 4 5 4 4" xfId="28908"/>
    <cellStyle name="Normal 3 4 5 5" xfId="28909"/>
    <cellStyle name="Normal 3 4 5 5 2" xfId="28910"/>
    <cellStyle name="Normal 3 4 5 5 3" xfId="28911"/>
    <cellStyle name="Normal 3 4 5 6" xfId="28912"/>
    <cellStyle name="Normal 3 4 5 6 2" xfId="28913"/>
    <cellStyle name="Normal 3 4 5 7" xfId="28914"/>
    <cellStyle name="Normal 3 4 5 7 2" xfId="28915"/>
    <cellStyle name="Normal 3 4 5 8" xfId="28916"/>
    <cellStyle name="Normal 3 4 6" xfId="28917"/>
    <cellStyle name="Normal 3 4 6 2" xfId="28918"/>
    <cellStyle name="Normal 3 4 6 2 2" xfId="28919"/>
    <cellStyle name="Normal 3 4 6 2 2 2" xfId="28920"/>
    <cellStyle name="Normal 3 4 6 2 2 3" xfId="28921"/>
    <cellStyle name="Normal 3 4 6 2 3" xfId="28922"/>
    <cellStyle name="Normal 3 4 6 2 3 2" xfId="28923"/>
    <cellStyle name="Normal 3 4 6 2 4" xfId="28924"/>
    <cellStyle name="Normal 3 4 6 2 4 2" xfId="28925"/>
    <cellStyle name="Normal 3 4 6 2 5" xfId="28926"/>
    <cellStyle name="Normal 3 4 6 3" xfId="28927"/>
    <cellStyle name="Normal 3 4 6 3 2" xfId="28928"/>
    <cellStyle name="Normal 3 4 6 3 2 2" xfId="28929"/>
    <cellStyle name="Normal 3 4 6 3 3" xfId="28930"/>
    <cellStyle name="Normal 3 4 6 3 3 2" xfId="28931"/>
    <cellStyle name="Normal 3 4 6 3 4" xfId="28932"/>
    <cellStyle name="Normal 3 4 6 4" xfId="28933"/>
    <cellStyle name="Normal 3 4 6 4 2" xfId="28934"/>
    <cellStyle name="Normal 3 4 6 4 3" xfId="28935"/>
    <cellStyle name="Normal 3 4 6 5" xfId="28936"/>
    <cellStyle name="Normal 3 4 6 5 2" xfId="28937"/>
    <cellStyle name="Normal 3 4 6 6" xfId="28938"/>
    <cellStyle name="Normal 3 4 6 6 2" xfId="28939"/>
    <cellStyle name="Normal 3 4 6 7" xfId="28940"/>
    <cellStyle name="Normal 3 4 7" xfId="28941"/>
    <cellStyle name="Normal 3 4 7 2" xfId="28942"/>
    <cellStyle name="Normal 3 4 7 2 2" xfId="28943"/>
    <cellStyle name="Normal 3 4 7 2 2 2" xfId="28944"/>
    <cellStyle name="Normal 3 4 7 2 2 3" xfId="28945"/>
    <cellStyle name="Normal 3 4 7 2 3" xfId="28946"/>
    <cellStyle name="Normal 3 4 7 2 3 2" xfId="28947"/>
    <cellStyle name="Normal 3 4 7 2 4" xfId="28948"/>
    <cellStyle name="Normal 3 4 7 2 4 2" xfId="28949"/>
    <cellStyle name="Normal 3 4 7 2 5" xfId="28950"/>
    <cellStyle name="Normal 3 4 7 3" xfId="28951"/>
    <cellStyle name="Normal 3 4 7 3 2" xfId="28952"/>
    <cellStyle name="Normal 3 4 7 3 2 2" xfId="28953"/>
    <cellStyle name="Normal 3 4 7 3 3" xfId="28954"/>
    <cellStyle name="Normal 3 4 7 3 3 2" xfId="28955"/>
    <cellStyle name="Normal 3 4 7 3 4" xfId="28956"/>
    <cellStyle name="Normal 3 4 7 4" xfId="28957"/>
    <cellStyle name="Normal 3 4 7 4 2" xfId="28958"/>
    <cellStyle name="Normal 3 4 7 4 3" xfId="28959"/>
    <cellStyle name="Normal 3 4 7 5" xfId="28960"/>
    <cellStyle name="Normal 3 4 7 5 2" xfId="28961"/>
    <cellStyle name="Normal 3 4 7 6" xfId="28962"/>
    <cellStyle name="Normal 3 4 7 6 2" xfId="28963"/>
    <cellStyle name="Normal 3 4 7 7" xfId="28964"/>
    <cellStyle name="Normal 3 4 8" xfId="28965"/>
    <cellStyle name="Normal 3 4 8 2" xfId="28966"/>
    <cellStyle name="Normal 3 4 8 2 2" xfId="28967"/>
    <cellStyle name="Normal 3 4 8 2 2 2" xfId="28968"/>
    <cellStyle name="Normal 3 4 8 2 3" xfId="28969"/>
    <cellStyle name="Normal 3 4 8 2 3 2" xfId="28970"/>
    <cellStyle name="Normal 3 4 8 2 4" xfId="28971"/>
    <cellStyle name="Normal 3 4 8 3" xfId="28972"/>
    <cellStyle name="Normal 3 4 8 3 2" xfId="28973"/>
    <cellStyle name="Normal 3 4 8 3 3" xfId="28974"/>
    <cellStyle name="Normal 3 4 8 4" xfId="28975"/>
    <cellStyle name="Normal 3 4 8 4 2" xfId="28976"/>
    <cellStyle name="Normal 3 4 8 5" xfId="28977"/>
    <cellStyle name="Normal 3 4 8 5 2" xfId="28978"/>
    <cellStyle name="Normal 3 4 8 6" xfId="28979"/>
    <cellStyle name="Normal 3 4 9" xfId="28980"/>
    <cellStyle name="Normal 3 4 9 2" xfId="28981"/>
    <cellStyle name="Normal 3 4 9 2 2" xfId="28982"/>
    <cellStyle name="Normal 3 4 9 3" xfId="28983"/>
    <cellStyle name="Normal 3 4 9 3 2" xfId="28984"/>
    <cellStyle name="Normal 3 4 9 4" xfId="28985"/>
    <cellStyle name="Normal 3 5" xfId="370"/>
    <cellStyle name="Normal 3 5 10" xfId="28986"/>
    <cellStyle name="Normal 3 5 10 2" xfId="28987"/>
    <cellStyle name="Normal 3 5 10 3" xfId="28988"/>
    <cellStyle name="Normal 3 5 11" xfId="28989"/>
    <cellStyle name="Normal 3 5 11 2" xfId="28990"/>
    <cellStyle name="Normal 3 5 12" xfId="28991"/>
    <cellStyle name="Normal 3 5 12 2" xfId="28992"/>
    <cellStyle name="Normal 3 5 13" xfId="28993"/>
    <cellStyle name="Normal 3 5 14" xfId="28994"/>
    <cellStyle name="Normal 3 5 2" xfId="371"/>
    <cellStyle name="Normal 3 5 2 10" xfId="28995"/>
    <cellStyle name="Normal 3 5 2 10 2" xfId="28996"/>
    <cellStyle name="Normal 3 5 2 11" xfId="28997"/>
    <cellStyle name="Normal 3 5 2 2" xfId="372"/>
    <cellStyle name="Normal 3 5 2 2 2" xfId="373"/>
    <cellStyle name="Normal 3 5 2 2 2 2" xfId="28998"/>
    <cellStyle name="Normal 3 5 2 2 2 2 2" xfId="28999"/>
    <cellStyle name="Normal 3 5 2 2 2 2 2 2" xfId="29000"/>
    <cellStyle name="Normal 3 5 2 2 2 2 2 3" xfId="29001"/>
    <cellStyle name="Normal 3 5 2 2 2 2 3" xfId="29002"/>
    <cellStyle name="Normal 3 5 2 2 2 2 3 2" xfId="29003"/>
    <cellStyle name="Normal 3 5 2 2 2 2 4" xfId="29004"/>
    <cellStyle name="Normal 3 5 2 2 2 2 4 2" xfId="29005"/>
    <cellStyle name="Normal 3 5 2 2 2 2 5" xfId="29006"/>
    <cellStyle name="Normal 3 5 2 2 2 3" xfId="29007"/>
    <cellStyle name="Normal 3 5 2 2 2 3 2" xfId="29008"/>
    <cellStyle name="Normal 3 5 2 2 2 3 2 2" xfId="29009"/>
    <cellStyle name="Normal 3 5 2 2 2 3 3" xfId="29010"/>
    <cellStyle name="Normal 3 5 2 2 2 3 3 2" xfId="29011"/>
    <cellStyle name="Normal 3 5 2 2 2 3 4" xfId="29012"/>
    <cellStyle name="Normal 3 5 2 2 2 4" xfId="29013"/>
    <cellStyle name="Normal 3 5 2 2 2 4 2" xfId="29014"/>
    <cellStyle name="Normal 3 5 2 2 2 4 3" xfId="29015"/>
    <cellStyle name="Normal 3 5 2 2 2 5" xfId="29016"/>
    <cellStyle name="Normal 3 5 2 2 2 5 2" xfId="29017"/>
    <cellStyle name="Normal 3 5 2 2 2 6" xfId="29018"/>
    <cellStyle name="Normal 3 5 2 2 2 6 2" xfId="29019"/>
    <cellStyle name="Normal 3 5 2 2 2 7" xfId="29020"/>
    <cellStyle name="Normal 3 5 2 2 3" xfId="29021"/>
    <cellStyle name="Normal 3 5 2 2 3 2" xfId="29022"/>
    <cellStyle name="Normal 3 5 2 2 3 2 2" xfId="29023"/>
    <cellStyle name="Normal 3 5 2 2 3 2 3" xfId="29024"/>
    <cellStyle name="Normal 3 5 2 2 3 3" xfId="29025"/>
    <cellStyle name="Normal 3 5 2 2 3 3 2" xfId="29026"/>
    <cellStyle name="Normal 3 5 2 2 3 4" xfId="29027"/>
    <cellStyle name="Normal 3 5 2 2 3 4 2" xfId="29028"/>
    <cellStyle name="Normal 3 5 2 2 3 5" xfId="29029"/>
    <cellStyle name="Normal 3 5 2 2 4" xfId="29030"/>
    <cellStyle name="Normal 3 5 2 2 4 2" xfId="29031"/>
    <cellStyle name="Normal 3 5 2 2 4 2 2" xfId="29032"/>
    <cellStyle name="Normal 3 5 2 2 4 3" xfId="29033"/>
    <cellStyle name="Normal 3 5 2 2 4 3 2" xfId="29034"/>
    <cellStyle name="Normal 3 5 2 2 4 4" xfId="29035"/>
    <cellStyle name="Normal 3 5 2 2 5" xfId="29036"/>
    <cellStyle name="Normal 3 5 2 2 5 2" xfId="29037"/>
    <cellStyle name="Normal 3 5 2 2 5 3" xfId="29038"/>
    <cellStyle name="Normal 3 5 2 2 6" xfId="29039"/>
    <cellStyle name="Normal 3 5 2 2 6 2" xfId="29040"/>
    <cellStyle name="Normal 3 5 2 2 7" xfId="29041"/>
    <cellStyle name="Normal 3 5 2 2 7 2" xfId="29042"/>
    <cellStyle name="Normal 3 5 2 2 8" xfId="29043"/>
    <cellStyle name="Normal 3 5 2 3" xfId="374"/>
    <cellStyle name="Normal 3 5 2 3 2" xfId="29044"/>
    <cellStyle name="Normal 3 5 2 3 2 2" xfId="29045"/>
    <cellStyle name="Normal 3 5 2 3 2 2 2" xfId="29046"/>
    <cellStyle name="Normal 3 5 2 3 2 2 3" xfId="29047"/>
    <cellStyle name="Normal 3 5 2 3 2 3" xfId="29048"/>
    <cellStyle name="Normal 3 5 2 3 2 3 2" xfId="29049"/>
    <cellStyle name="Normal 3 5 2 3 2 4" xfId="29050"/>
    <cellStyle name="Normal 3 5 2 3 2 4 2" xfId="29051"/>
    <cellStyle name="Normal 3 5 2 3 2 5" xfId="29052"/>
    <cellStyle name="Normal 3 5 2 3 3" xfId="29053"/>
    <cellStyle name="Normal 3 5 2 3 3 2" xfId="29054"/>
    <cellStyle name="Normal 3 5 2 3 3 2 2" xfId="29055"/>
    <cellStyle name="Normal 3 5 2 3 3 3" xfId="29056"/>
    <cellStyle name="Normal 3 5 2 3 3 3 2" xfId="29057"/>
    <cellStyle name="Normal 3 5 2 3 3 4" xfId="29058"/>
    <cellStyle name="Normal 3 5 2 3 4" xfId="29059"/>
    <cellStyle name="Normal 3 5 2 3 4 2" xfId="29060"/>
    <cellStyle name="Normal 3 5 2 3 4 3" xfId="29061"/>
    <cellStyle name="Normal 3 5 2 3 5" xfId="29062"/>
    <cellStyle name="Normal 3 5 2 3 5 2" xfId="29063"/>
    <cellStyle name="Normal 3 5 2 3 6" xfId="29064"/>
    <cellStyle name="Normal 3 5 2 3 6 2" xfId="29065"/>
    <cellStyle name="Normal 3 5 2 3 7" xfId="29066"/>
    <cellStyle name="Normal 3 5 2 4" xfId="29067"/>
    <cellStyle name="Normal 3 5 2 4 2" xfId="29068"/>
    <cellStyle name="Normal 3 5 2 4 2 2" xfId="29069"/>
    <cellStyle name="Normal 3 5 2 4 2 2 2" xfId="29070"/>
    <cellStyle name="Normal 3 5 2 4 2 2 3" xfId="29071"/>
    <cellStyle name="Normal 3 5 2 4 2 3" xfId="29072"/>
    <cellStyle name="Normal 3 5 2 4 2 3 2" xfId="29073"/>
    <cellStyle name="Normal 3 5 2 4 2 4" xfId="29074"/>
    <cellStyle name="Normal 3 5 2 4 2 4 2" xfId="29075"/>
    <cellStyle name="Normal 3 5 2 4 2 5" xfId="29076"/>
    <cellStyle name="Normal 3 5 2 4 3" xfId="29077"/>
    <cellStyle name="Normal 3 5 2 4 3 2" xfId="29078"/>
    <cellStyle name="Normal 3 5 2 4 3 2 2" xfId="29079"/>
    <cellStyle name="Normal 3 5 2 4 3 3" xfId="29080"/>
    <cellStyle name="Normal 3 5 2 4 3 3 2" xfId="29081"/>
    <cellStyle name="Normal 3 5 2 4 3 4" xfId="29082"/>
    <cellStyle name="Normal 3 5 2 4 4" xfId="29083"/>
    <cellStyle name="Normal 3 5 2 4 4 2" xfId="29084"/>
    <cellStyle name="Normal 3 5 2 4 4 3" xfId="29085"/>
    <cellStyle name="Normal 3 5 2 4 5" xfId="29086"/>
    <cellStyle name="Normal 3 5 2 4 5 2" xfId="29087"/>
    <cellStyle name="Normal 3 5 2 4 6" xfId="29088"/>
    <cellStyle name="Normal 3 5 2 4 6 2" xfId="29089"/>
    <cellStyle name="Normal 3 5 2 4 7" xfId="29090"/>
    <cellStyle name="Normal 3 5 2 5" xfId="29091"/>
    <cellStyle name="Normal 3 5 2 5 2" xfId="29092"/>
    <cellStyle name="Normal 3 5 2 5 2 2" xfId="29093"/>
    <cellStyle name="Normal 3 5 2 5 2 2 2" xfId="29094"/>
    <cellStyle name="Normal 3 5 2 5 2 3" xfId="29095"/>
    <cellStyle name="Normal 3 5 2 5 2 3 2" xfId="29096"/>
    <cellStyle name="Normal 3 5 2 5 2 4" xfId="29097"/>
    <cellStyle name="Normal 3 5 2 5 3" xfId="29098"/>
    <cellStyle name="Normal 3 5 2 5 3 2" xfId="29099"/>
    <cellStyle name="Normal 3 5 2 5 3 3" xfId="29100"/>
    <cellStyle name="Normal 3 5 2 5 4" xfId="29101"/>
    <cellStyle name="Normal 3 5 2 5 4 2" xfId="29102"/>
    <cellStyle name="Normal 3 5 2 5 5" xfId="29103"/>
    <cellStyle name="Normal 3 5 2 5 5 2" xfId="29104"/>
    <cellStyle name="Normal 3 5 2 5 6" xfId="29105"/>
    <cellStyle name="Normal 3 5 2 6" xfId="29106"/>
    <cellStyle name="Normal 3 5 2 6 2" xfId="29107"/>
    <cellStyle name="Normal 3 5 2 6 2 2" xfId="29108"/>
    <cellStyle name="Normal 3 5 2 6 3" xfId="29109"/>
    <cellStyle name="Normal 3 5 2 6 3 2" xfId="29110"/>
    <cellStyle name="Normal 3 5 2 6 4" xfId="29111"/>
    <cellStyle name="Normal 3 5 2 7" xfId="29112"/>
    <cellStyle name="Normal 3 5 2 7 2" xfId="29113"/>
    <cellStyle name="Normal 3 5 2 7 2 2" xfId="29114"/>
    <cellStyle name="Normal 3 5 2 7 3" xfId="29115"/>
    <cellStyle name="Normal 3 5 2 7 3 2" xfId="29116"/>
    <cellStyle name="Normal 3 5 2 7 4" xfId="29117"/>
    <cellStyle name="Normal 3 5 2 8" xfId="29118"/>
    <cellStyle name="Normal 3 5 2 8 2" xfId="29119"/>
    <cellStyle name="Normal 3 5 2 8 3" xfId="29120"/>
    <cellStyle name="Normal 3 5 2 9" xfId="29121"/>
    <cellStyle name="Normal 3 5 2 9 2" xfId="29122"/>
    <cellStyle name="Normal 3 5 3" xfId="375"/>
    <cellStyle name="Normal 3 5 3 10" xfId="29123"/>
    <cellStyle name="Normal 3 5 3 2" xfId="376"/>
    <cellStyle name="Normal 3 5 3 2 2" xfId="29124"/>
    <cellStyle name="Normal 3 5 3 2 2 2" xfId="29125"/>
    <cellStyle name="Normal 3 5 3 2 2 2 2" xfId="29126"/>
    <cellStyle name="Normal 3 5 3 2 2 2 3" xfId="29127"/>
    <cellStyle name="Normal 3 5 3 2 2 3" xfId="29128"/>
    <cellStyle name="Normal 3 5 3 2 2 3 2" xfId="29129"/>
    <cellStyle name="Normal 3 5 3 2 2 4" xfId="29130"/>
    <cellStyle name="Normal 3 5 3 2 2 4 2" xfId="29131"/>
    <cellStyle name="Normal 3 5 3 2 2 5" xfId="29132"/>
    <cellStyle name="Normal 3 5 3 2 3" xfId="29133"/>
    <cellStyle name="Normal 3 5 3 2 3 2" xfId="29134"/>
    <cellStyle name="Normal 3 5 3 2 3 2 2" xfId="29135"/>
    <cellStyle name="Normal 3 5 3 2 3 3" xfId="29136"/>
    <cellStyle name="Normal 3 5 3 2 3 3 2" xfId="29137"/>
    <cellStyle name="Normal 3 5 3 2 3 4" xfId="29138"/>
    <cellStyle name="Normal 3 5 3 2 4" xfId="29139"/>
    <cellStyle name="Normal 3 5 3 2 4 2" xfId="29140"/>
    <cellStyle name="Normal 3 5 3 2 4 3" xfId="29141"/>
    <cellStyle name="Normal 3 5 3 2 5" xfId="29142"/>
    <cellStyle name="Normal 3 5 3 2 5 2" xfId="29143"/>
    <cellStyle name="Normal 3 5 3 2 6" xfId="29144"/>
    <cellStyle name="Normal 3 5 3 2 6 2" xfId="29145"/>
    <cellStyle name="Normal 3 5 3 2 7" xfId="29146"/>
    <cellStyle name="Normal 3 5 3 3" xfId="29147"/>
    <cellStyle name="Normal 3 5 3 3 2" xfId="29148"/>
    <cellStyle name="Normal 3 5 3 3 2 2" xfId="29149"/>
    <cellStyle name="Normal 3 5 3 3 2 2 2" xfId="29150"/>
    <cellStyle name="Normal 3 5 3 3 2 2 3" xfId="29151"/>
    <cellStyle name="Normal 3 5 3 3 2 3" xfId="29152"/>
    <cellStyle name="Normal 3 5 3 3 2 3 2" xfId="29153"/>
    <cellStyle name="Normal 3 5 3 3 2 4" xfId="29154"/>
    <cellStyle name="Normal 3 5 3 3 2 4 2" xfId="29155"/>
    <cellStyle name="Normal 3 5 3 3 2 5" xfId="29156"/>
    <cellStyle name="Normal 3 5 3 3 3" xfId="29157"/>
    <cellStyle name="Normal 3 5 3 3 3 2" xfId="29158"/>
    <cellStyle name="Normal 3 5 3 3 3 2 2" xfId="29159"/>
    <cellStyle name="Normal 3 5 3 3 3 3" xfId="29160"/>
    <cellStyle name="Normal 3 5 3 3 3 3 2" xfId="29161"/>
    <cellStyle name="Normal 3 5 3 3 3 4" xfId="29162"/>
    <cellStyle name="Normal 3 5 3 3 4" xfId="29163"/>
    <cellStyle name="Normal 3 5 3 3 4 2" xfId="29164"/>
    <cellStyle name="Normal 3 5 3 3 4 3" xfId="29165"/>
    <cellStyle name="Normal 3 5 3 3 5" xfId="29166"/>
    <cellStyle name="Normal 3 5 3 3 5 2" xfId="29167"/>
    <cellStyle name="Normal 3 5 3 3 6" xfId="29168"/>
    <cellStyle name="Normal 3 5 3 3 6 2" xfId="29169"/>
    <cellStyle name="Normal 3 5 3 3 7" xfId="29170"/>
    <cellStyle name="Normal 3 5 3 4" xfId="29171"/>
    <cellStyle name="Normal 3 5 3 4 2" xfId="29172"/>
    <cellStyle name="Normal 3 5 3 4 2 2" xfId="29173"/>
    <cellStyle name="Normal 3 5 3 4 2 2 2" xfId="29174"/>
    <cellStyle name="Normal 3 5 3 4 2 3" xfId="29175"/>
    <cellStyle name="Normal 3 5 3 4 2 3 2" xfId="29176"/>
    <cellStyle name="Normal 3 5 3 4 2 4" xfId="29177"/>
    <cellStyle name="Normal 3 5 3 4 3" xfId="29178"/>
    <cellStyle name="Normal 3 5 3 4 3 2" xfId="29179"/>
    <cellStyle name="Normal 3 5 3 4 3 3" xfId="29180"/>
    <cellStyle name="Normal 3 5 3 4 4" xfId="29181"/>
    <cellStyle name="Normal 3 5 3 4 4 2" xfId="29182"/>
    <cellStyle name="Normal 3 5 3 4 5" xfId="29183"/>
    <cellStyle name="Normal 3 5 3 4 5 2" xfId="29184"/>
    <cellStyle name="Normal 3 5 3 4 6" xfId="29185"/>
    <cellStyle name="Normal 3 5 3 5" xfId="29186"/>
    <cellStyle name="Normal 3 5 3 5 2" xfId="29187"/>
    <cellStyle name="Normal 3 5 3 5 2 2" xfId="29188"/>
    <cellStyle name="Normal 3 5 3 5 3" xfId="29189"/>
    <cellStyle name="Normal 3 5 3 5 3 2" xfId="29190"/>
    <cellStyle name="Normal 3 5 3 5 4" xfId="29191"/>
    <cellStyle name="Normal 3 5 3 6" xfId="29192"/>
    <cellStyle name="Normal 3 5 3 6 2" xfId="29193"/>
    <cellStyle name="Normal 3 5 3 6 2 2" xfId="29194"/>
    <cellStyle name="Normal 3 5 3 6 3" xfId="29195"/>
    <cellStyle name="Normal 3 5 3 6 3 2" xfId="29196"/>
    <cellStyle name="Normal 3 5 3 6 4" xfId="29197"/>
    <cellStyle name="Normal 3 5 3 7" xfId="29198"/>
    <cellStyle name="Normal 3 5 3 7 2" xfId="29199"/>
    <cellStyle name="Normal 3 5 3 7 3" xfId="29200"/>
    <cellStyle name="Normal 3 5 3 8" xfId="29201"/>
    <cellStyle name="Normal 3 5 3 8 2" xfId="29202"/>
    <cellStyle name="Normal 3 5 3 9" xfId="29203"/>
    <cellStyle name="Normal 3 5 3 9 2" xfId="29204"/>
    <cellStyle name="Normal 3 5 4" xfId="377"/>
    <cellStyle name="Normal 3 5 4 2" xfId="29205"/>
    <cellStyle name="Normal 3 5 4 2 2" xfId="29206"/>
    <cellStyle name="Normal 3 5 4 2 2 2" xfId="29207"/>
    <cellStyle name="Normal 3 5 4 2 2 2 2" xfId="29208"/>
    <cellStyle name="Normal 3 5 4 2 2 2 3" xfId="29209"/>
    <cellStyle name="Normal 3 5 4 2 2 3" xfId="29210"/>
    <cellStyle name="Normal 3 5 4 2 2 3 2" xfId="29211"/>
    <cellStyle name="Normal 3 5 4 2 2 4" xfId="29212"/>
    <cellStyle name="Normal 3 5 4 2 2 4 2" xfId="29213"/>
    <cellStyle name="Normal 3 5 4 2 2 5" xfId="29214"/>
    <cellStyle name="Normal 3 5 4 2 3" xfId="29215"/>
    <cellStyle name="Normal 3 5 4 2 3 2" xfId="29216"/>
    <cellStyle name="Normal 3 5 4 2 3 2 2" xfId="29217"/>
    <cellStyle name="Normal 3 5 4 2 3 3" xfId="29218"/>
    <cellStyle name="Normal 3 5 4 2 3 3 2" xfId="29219"/>
    <cellStyle name="Normal 3 5 4 2 3 4" xfId="29220"/>
    <cellStyle name="Normal 3 5 4 2 4" xfId="29221"/>
    <cellStyle name="Normal 3 5 4 2 4 2" xfId="29222"/>
    <cellStyle name="Normal 3 5 4 2 4 3" xfId="29223"/>
    <cellStyle name="Normal 3 5 4 2 5" xfId="29224"/>
    <cellStyle name="Normal 3 5 4 2 5 2" xfId="29225"/>
    <cellStyle name="Normal 3 5 4 2 6" xfId="29226"/>
    <cellStyle name="Normal 3 5 4 2 6 2" xfId="29227"/>
    <cellStyle name="Normal 3 5 4 2 7" xfId="29228"/>
    <cellStyle name="Normal 3 5 4 3" xfId="29229"/>
    <cellStyle name="Normal 3 5 4 3 2" xfId="29230"/>
    <cellStyle name="Normal 3 5 4 3 2 2" xfId="29231"/>
    <cellStyle name="Normal 3 5 4 3 2 3" xfId="29232"/>
    <cellStyle name="Normal 3 5 4 3 3" xfId="29233"/>
    <cellStyle name="Normal 3 5 4 3 3 2" xfId="29234"/>
    <cellStyle name="Normal 3 5 4 3 4" xfId="29235"/>
    <cellStyle name="Normal 3 5 4 3 4 2" xfId="29236"/>
    <cellStyle name="Normal 3 5 4 3 5" xfId="29237"/>
    <cellStyle name="Normal 3 5 4 4" xfId="29238"/>
    <cellStyle name="Normal 3 5 4 4 2" xfId="29239"/>
    <cellStyle name="Normal 3 5 4 4 2 2" xfId="29240"/>
    <cellStyle name="Normal 3 5 4 4 3" xfId="29241"/>
    <cellStyle name="Normal 3 5 4 4 3 2" xfId="29242"/>
    <cellStyle name="Normal 3 5 4 4 4" xfId="29243"/>
    <cellStyle name="Normal 3 5 4 5" xfId="29244"/>
    <cellStyle name="Normal 3 5 4 5 2" xfId="29245"/>
    <cellStyle name="Normal 3 5 4 5 3" xfId="29246"/>
    <cellStyle name="Normal 3 5 4 6" xfId="29247"/>
    <cellStyle name="Normal 3 5 4 6 2" xfId="29248"/>
    <cellStyle name="Normal 3 5 4 7" xfId="29249"/>
    <cellStyle name="Normal 3 5 4 7 2" xfId="29250"/>
    <cellStyle name="Normal 3 5 4 8" xfId="29251"/>
    <cellStyle name="Normal 3 5 5" xfId="29252"/>
    <cellStyle name="Normal 3 5 5 2" xfId="29253"/>
    <cellStyle name="Normal 3 5 5 2 2" xfId="29254"/>
    <cellStyle name="Normal 3 5 5 2 2 2" xfId="29255"/>
    <cellStyle name="Normal 3 5 5 2 2 3" xfId="29256"/>
    <cellStyle name="Normal 3 5 5 2 3" xfId="29257"/>
    <cellStyle name="Normal 3 5 5 2 3 2" xfId="29258"/>
    <cellStyle name="Normal 3 5 5 2 4" xfId="29259"/>
    <cellStyle name="Normal 3 5 5 2 4 2" xfId="29260"/>
    <cellStyle name="Normal 3 5 5 2 5" xfId="29261"/>
    <cellStyle name="Normal 3 5 5 3" xfId="29262"/>
    <cellStyle name="Normal 3 5 5 3 2" xfId="29263"/>
    <cellStyle name="Normal 3 5 5 3 2 2" xfId="29264"/>
    <cellStyle name="Normal 3 5 5 3 3" xfId="29265"/>
    <cellStyle name="Normal 3 5 5 3 3 2" xfId="29266"/>
    <cellStyle name="Normal 3 5 5 3 4" xfId="29267"/>
    <cellStyle name="Normal 3 5 5 4" xfId="29268"/>
    <cellStyle name="Normal 3 5 5 4 2" xfId="29269"/>
    <cellStyle name="Normal 3 5 5 4 3" xfId="29270"/>
    <cellStyle name="Normal 3 5 5 5" xfId="29271"/>
    <cellStyle name="Normal 3 5 5 5 2" xfId="29272"/>
    <cellStyle name="Normal 3 5 5 6" xfId="29273"/>
    <cellStyle name="Normal 3 5 5 6 2" xfId="29274"/>
    <cellStyle name="Normal 3 5 5 7" xfId="29275"/>
    <cellStyle name="Normal 3 5 6" xfId="29276"/>
    <cellStyle name="Normal 3 5 6 2" xfId="29277"/>
    <cellStyle name="Normal 3 5 6 2 2" xfId="29278"/>
    <cellStyle name="Normal 3 5 6 2 2 2" xfId="29279"/>
    <cellStyle name="Normal 3 5 6 2 2 3" xfId="29280"/>
    <cellStyle name="Normal 3 5 6 2 3" xfId="29281"/>
    <cellStyle name="Normal 3 5 6 2 3 2" xfId="29282"/>
    <cellStyle name="Normal 3 5 6 2 4" xfId="29283"/>
    <cellStyle name="Normal 3 5 6 2 4 2" xfId="29284"/>
    <cellStyle name="Normal 3 5 6 2 5" xfId="29285"/>
    <cellStyle name="Normal 3 5 6 3" xfId="29286"/>
    <cellStyle name="Normal 3 5 6 3 2" xfId="29287"/>
    <cellStyle name="Normal 3 5 6 3 2 2" xfId="29288"/>
    <cellStyle name="Normal 3 5 6 3 3" xfId="29289"/>
    <cellStyle name="Normal 3 5 6 3 3 2" xfId="29290"/>
    <cellStyle name="Normal 3 5 6 3 4" xfId="29291"/>
    <cellStyle name="Normal 3 5 6 4" xfId="29292"/>
    <cellStyle name="Normal 3 5 6 4 2" xfId="29293"/>
    <cellStyle name="Normal 3 5 6 4 3" xfId="29294"/>
    <cellStyle name="Normal 3 5 6 5" xfId="29295"/>
    <cellStyle name="Normal 3 5 6 5 2" xfId="29296"/>
    <cellStyle name="Normal 3 5 6 6" xfId="29297"/>
    <cellStyle name="Normal 3 5 6 6 2" xfId="29298"/>
    <cellStyle name="Normal 3 5 6 7" xfId="29299"/>
    <cellStyle name="Normal 3 5 7" xfId="29300"/>
    <cellStyle name="Normal 3 5 7 2" xfId="29301"/>
    <cellStyle name="Normal 3 5 7 2 2" xfId="29302"/>
    <cellStyle name="Normal 3 5 7 2 2 2" xfId="29303"/>
    <cellStyle name="Normal 3 5 7 2 3" xfId="29304"/>
    <cellStyle name="Normal 3 5 7 2 3 2" xfId="29305"/>
    <cellStyle name="Normal 3 5 7 2 4" xfId="29306"/>
    <cellStyle name="Normal 3 5 7 3" xfId="29307"/>
    <cellStyle name="Normal 3 5 7 3 2" xfId="29308"/>
    <cellStyle name="Normal 3 5 7 3 3" xfId="29309"/>
    <cellStyle name="Normal 3 5 7 4" xfId="29310"/>
    <cellStyle name="Normal 3 5 7 4 2" xfId="29311"/>
    <cellStyle name="Normal 3 5 7 5" xfId="29312"/>
    <cellStyle name="Normal 3 5 7 5 2" xfId="29313"/>
    <cellStyle name="Normal 3 5 7 6" xfId="29314"/>
    <cellStyle name="Normal 3 5 8" xfId="29315"/>
    <cellStyle name="Normal 3 5 8 2" xfId="29316"/>
    <cellStyle name="Normal 3 5 8 2 2" xfId="29317"/>
    <cellStyle name="Normal 3 5 8 3" xfId="29318"/>
    <cellStyle name="Normal 3 5 8 3 2" xfId="29319"/>
    <cellStyle name="Normal 3 5 8 4" xfId="29320"/>
    <cellStyle name="Normal 3 5 9" xfId="29321"/>
    <cellStyle name="Normal 3 5 9 2" xfId="29322"/>
    <cellStyle name="Normal 3 5 9 2 2" xfId="29323"/>
    <cellStyle name="Normal 3 5 9 3" xfId="29324"/>
    <cellStyle name="Normal 3 5 9 3 2" xfId="29325"/>
    <cellStyle name="Normal 3 5 9 4" xfId="29326"/>
    <cellStyle name="Normal 3 6" xfId="378"/>
    <cellStyle name="Normal 3 6 10" xfId="29327"/>
    <cellStyle name="Normal 3 6 10 2" xfId="29328"/>
    <cellStyle name="Normal 3 6 11" xfId="29329"/>
    <cellStyle name="Normal 3 6 2" xfId="379"/>
    <cellStyle name="Normal 3 6 2 2" xfId="380"/>
    <cellStyle name="Normal 3 6 2 2 2" xfId="381"/>
    <cellStyle name="Normal 3 6 2 2 2 2" xfId="29330"/>
    <cellStyle name="Normal 3 6 2 2 2 2 2" xfId="29331"/>
    <cellStyle name="Normal 3 6 2 2 2 2 3" xfId="29332"/>
    <cellStyle name="Normal 3 6 2 2 2 3" xfId="29333"/>
    <cellStyle name="Normal 3 6 2 2 2 3 2" xfId="29334"/>
    <cellStyle name="Normal 3 6 2 2 2 4" xfId="29335"/>
    <cellStyle name="Normal 3 6 2 2 2 4 2" xfId="29336"/>
    <cellStyle name="Normal 3 6 2 2 2 5" xfId="29337"/>
    <cellStyle name="Normal 3 6 2 2 3" xfId="29338"/>
    <cellStyle name="Normal 3 6 2 2 3 2" xfId="29339"/>
    <cellStyle name="Normal 3 6 2 2 3 2 2" xfId="29340"/>
    <cellStyle name="Normal 3 6 2 2 3 3" xfId="29341"/>
    <cellStyle name="Normal 3 6 2 2 3 3 2" xfId="29342"/>
    <cellStyle name="Normal 3 6 2 2 3 4" xfId="29343"/>
    <cellStyle name="Normal 3 6 2 2 4" xfId="29344"/>
    <cellStyle name="Normal 3 6 2 2 4 2" xfId="29345"/>
    <cellStyle name="Normal 3 6 2 2 4 3" xfId="29346"/>
    <cellStyle name="Normal 3 6 2 2 5" xfId="29347"/>
    <cellStyle name="Normal 3 6 2 2 5 2" xfId="29348"/>
    <cellStyle name="Normal 3 6 2 2 6" xfId="29349"/>
    <cellStyle name="Normal 3 6 2 2 6 2" xfId="29350"/>
    <cellStyle name="Normal 3 6 2 2 7" xfId="29351"/>
    <cellStyle name="Normal 3 6 2 3" xfId="382"/>
    <cellStyle name="Normal 3 6 2 3 2" xfId="29352"/>
    <cellStyle name="Normal 3 6 2 3 2 2" xfId="29353"/>
    <cellStyle name="Normal 3 6 2 3 2 3" xfId="29354"/>
    <cellStyle name="Normal 3 6 2 3 3" xfId="29355"/>
    <cellStyle name="Normal 3 6 2 3 3 2" xfId="29356"/>
    <cellStyle name="Normal 3 6 2 3 4" xfId="29357"/>
    <cellStyle name="Normal 3 6 2 3 4 2" xfId="29358"/>
    <cellStyle name="Normal 3 6 2 3 5" xfId="29359"/>
    <cellStyle name="Normal 3 6 2 4" xfId="29360"/>
    <cellStyle name="Normal 3 6 2 4 2" xfId="29361"/>
    <cellStyle name="Normal 3 6 2 4 2 2" xfId="29362"/>
    <cellStyle name="Normal 3 6 2 4 3" xfId="29363"/>
    <cellStyle name="Normal 3 6 2 4 3 2" xfId="29364"/>
    <cellStyle name="Normal 3 6 2 4 4" xfId="29365"/>
    <cellStyle name="Normal 3 6 2 5" xfId="29366"/>
    <cellStyle name="Normal 3 6 2 5 2" xfId="29367"/>
    <cellStyle name="Normal 3 6 2 5 3" xfId="29368"/>
    <cellStyle name="Normal 3 6 2 6" xfId="29369"/>
    <cellStyle name="Normal 3 6 2 6 2" xfId="29370"/>
    <cellStyle name="Normal 3 6 2 7" xfId="29371"/>
    <cellStyle name="Normal 3 6 2 7 2" xfId="29372"/>
    <cellStyle name="Normal 3 6 2 8" xfId="29373"/>
    <cellStyle name="Normal 3 6 3" xfId="383"/>
    <cellStyle name="Normal 3 6 3 2" xfId="384"/>
    <cellStyle name="Normal 3 6 3 2 2" xfId="29374"/>
    <cellStyle name="Normal 3 6 3 2 2 2" xfId="29375"/>
    <cellStyle name="Normal 3 6 3 2 2 3" xfId="29376"/>
    <cellStyle name="Normal 3 6 3 2 3" xfId="29377"/>
    <cellStyle name="Normal 3 6 3 2 3 2" xfId="29378"/>
    <cellStyle name="Normal 3 6 3 2 4" xfId="29379"/>
    <cellStyle name="Normal 3 6 3 2 4 2" xfId="29380"/>
    <cellStyle name="Normal 3 6 3 2 5" xfId="29381"/>
    <cellStyle name="Normal 3 6 3 3" xfId="29382"/>
    <cellStyle name="Normal 3 6 3 3 2" xfId="29383"/>
    <cellStyle name="Normal 3 6 3 3 2 2" xfId="29384"/>
    <cellStyle name="Normal 3 6 3 3 3" xfId="29385"/>
    <cellStyle name="Normal 3 6 3 3 3 2" xfId="29386"/>
    <cellStyle name="Normal 3 6 3 3 4" xfId="29387"/>
    <cellStyle name="Normal 3 6 3 4" xfId="29388"/>
    <cellStyle name="Normal 3 6 3 4 2" xfId="29389"/>
    <cellStyle name="Normal 3 6 3 4 3" xfId="29390"/>
    <cellStyle name="Normal 3 6 3 5" xfId="29391"/>
    <cellStyle name="Normal 3 6 3 5 2" xfId="29392"/>
    <cellStyle name="Normal 3 6 3 6" xfId="29393"/>
    <cellStyle name="Normal 3 6 3 6 2" xfId="29394"/>
    <cellStyle name="Normal 3 6 3 7" xfId="29395"/>
    <cellStyle name="Normal 3 6 4" xfId="385"/>
    <cellStyle name="Normal 3 6 4 2" xfId="29396"/>
    <cellStyle name="Normal 3 6 4 2 2" xfId="29397"/>
    <cellStyle name="Normal 3 6 4 2 2 2" xfId="29398"/>
    <cellStyle name="Normal 3 6 4 2 2 3" xfId="29399"/>
    <cellStyle name="Normal 3 6 4 2 3" xfId="29400"/>
    <cellStyle name="Normal 3 6 4 2 3 2" xfId="29401"/>
    <cellStyle name="Normal 3 6 4 2 4" xfId="29402"/>
    <cellStyle name="Normal 3 6 4 2 4 2" xfId="29403"/>
    <cellStyle name="Normal 3 6 4 2 5" xfId="29404"/>
    <cellStyle name="Normal 3 6 4 3" xfId="29405"/>
    <cellStyle name="Normal 3 6 4 3 2" xfId="29406"/>
    <cellStyle name="Normal 3 6 4 3 2 2" xfId="29407"/>
    <cellStyle name="Normal 3 6 4 3 3" xfId="29408"/>
    <cellStyle name="Normal 3 6 4 3 3 2" xfId="29409"/>
    <cellStyle name="Normal 3 6 4 3 4" xfId="29410"/>
    <cellStyle name="Normal 3 6 4 4" xfId="29411"/>
    <cellStyle name="Normal 3 6 4 4 2" xfId="29412"/>
    <cellStyle name="Normal 3 6 4 4 3" xfId="29413"/>
    <cellStyle name="Normal 3 6 4 5" xfId="29414"/>
    <cellStyle name="Normal 3 6 4 5 2" xfId="29415"/>
    <cellStyle name="Normal 3 6 4 6" xfId="29416"/>
    <cellStyle name="Normal 3 6 4 6 2" xfId="29417"/>
    <cellStyle name="Normal 3 6 4 7" xfId="29418"/>
    <cellStyle name="Normal 3 6 5" xfId="29419"/>
    <cellStyle name="Normal 3 6 5 2" xfId="29420"/>
    <cellStyle name="Normal 3 6 5 2 2" xfId="29421"/>
    <cellStyle name="Normal 3 6 5 2 2 2" xfId="29422"/>
    <cellStyle name="Normal 3 6 5 2 3" xfId="29423"/>
    <cellStyle name="Normal 3 6 5 2 3 2" xfId="29424"/>
    <cellStyle name="Normal 3 6 5 2 4" xfId="29425"/>
    <cellStyle name="Normal 3 6 5 3" xfId="29426"/>
    <cellStyle name="Normal 3 6 5 3 2" xfId="29427"/>
    <cellStyle name="Normal 3 6 5 3 3" xfId="29428"/>
    <cellStyle name="Normal 3 6 5 4" xfId="29429"/>
    <cellStyle name="Normal 3 6 5 4 2" xfId="29430"/>
    <cellStyle name="Normal 3 6 5 5" xfId="29431"/>
    <cellStyle name="Normal 3 6 5 5 2" xfId="29432"/>
    <cellStyle name="Normal 3 6 5 6" xfId="29433"/>
    <cellStyle name="Normal 3 6 6" xfId="29434"/>
    <cellStyle name="Normal 3 6 6 2" xfId="29435"/>
    <cellStyle name="Normal 3 6 6 2 2" xfId="29436"/>
    <cellStyle name="Normal 3 6 6 3" xfId="29437"/>
    <cellStyle name="Normal 3 6 6 3 2" xfId="29438"/>
    <cellStyle name="Normal 3 6 6 4" xfId="29439"/>
    <cellStyle name="Normal 3 6 7" xfId="29440"/>
    <cellStyle name="Normal 3 6 7 2" xfId="29441"/>
    <cellStyle name="Normal 3 6 7 2 2" xfId="29442"/>
    <cellStyle name="Normal 3 6 7 3" xfId="29443"/>
    <cellStyle name="Normal 3 6 7 3 2" xfId="29444"/>
    <cellStyle name="Normal 3 6 7 4" xfId="29445"/>
    <cellStyle name="Normal 3 6 8" xfId="29446"/>
    <cellStyle name="Normal 3 6 8 2" xfId="29447"/>
    <cellStyle name="Normal 3 6 8 3" xfId="29448"/>
    <cellStyle name="Normal 3 6 9" xfId="29449"/>
    <cellStyle name="Normal 3 6 9 2" xfId="29450"/>
    <cellStyle name="Normal 3 7" xfId="386"/>
    <cellStyle name="Normal 3 7 10" xfId="29451"/>
    <cellStyle name="Normal 3 7 10 2" xfId="29452"/>
    <cellStyle name="Normal 3 7 11" xfId="29453"/>
    <cellStyle name="Normal 3 7 2" xfId="387"/>
    <cellStyle name="Normal 3 7 2 2" xfId="388"/>
    <cellStyle name="Normal 3 7 2 2 2" xfId="389"/>
    <cellStyle name="Normal 3 7 2 2 2 2" xfId="29454"/>
    <cellStyle name="Normal 3 7 2 2 2 2 2" xfId="29455"/>
    <cellStyle name="Normal 3 7 2 2 2 2 3" xfId="29456"/>
    <cellStyle name="Normal 3 7 2 2 2 3" xfId="29457"/>
    <cellStyle name="Normal 3 7 2 2 2 3 2" xfId="29458"/>
    <cellStyle name="Normal 3 7 2 2 2 4" xfId="29459"/>
    <cellStyle name="Normal 3 7 2 2 2 4 2" xfId="29460"/>
    <cellStyle name="Normal 3 7 2 2 2 5" xfId="29461"/>
    <cellStyle name="Normal 3 7 2 2 3" xfId="29462"/>
    <cellStyle name="Normal 3 7 2 2 3 2" xfId="29463"/>
    <cellStyle name="Normal 3 7 2 2 3 2 2" xfId="29464"/>
    <cellStyle name="Normal 3 7 2 2 3 3" xfId="29465"/>
    <cellStyle name="Normal 3 7 2 2 3 3 2" xfId="29466"/>
    <cellStyle name="Normal 3 7 2 2 3 4" xfId="29467"/>
    <cellStyle name="Normal 3 7 2 2 4" xfId="29468"/>
    <cellStyle name="Normal 3 7 2 2 4 2" xfId="29469"/>
    <cellStyle name="Normal 3 7 2 2 4 3" xfId="29470"/>
    <cellStyle name="Normal 3 7 2 2 5" xfId="29471"/>
    <cellStyle name="Normal 3 7 2 2 5 2" xfId="29472"/>
    <cellStyle name="Normal 3 7 2 2 6" xfId="29473"/>
    <cellStyle name="Normal 3 7 2 2 6 2" xfId="29474"/>
    <cellStyle name="Normal 3 7 2 2 7" xfId="29475"/>
    <cellStyle name="Normal 3 7 2 3" xfId="390"/>
    <cellStyle name="Normal 3 7 2 3 2" xfId="29476"/>
    <cellStyle name="Normal 3 7 2 3 2 2" xfId="29477"/>
    <cellStyle name="Normal 3 7 2 3 2 3" xfId="29478"/>
    <cellStyle name="Normal 3 7 2 3 3" xfId="29479"/>
    <cellStyle name="Normal 3 7 2 3 3 2" xfId="29480"/>
    <cellStyle name="Normal 3 7 2 3 4" xfId="29481"/>
    <cellStyle name="Normal 3 7 2 3 4 2" xfId="29482"/>
    <cellStyle name="Normal 3 7 2 3 5" xfId="29483"/>
    <cellStyle name="Normal 3 7 2 4" xfId="29484"/>
    <cellStyle name="Normal 3 7 2 4 2" xfId="29485"/>
    <cellStyle name="Normal 3 7 2 4 2 2" xfId="29486"/>
    <cellStyle name="Normal 3 7 2 4 3" xfId="29487"/>
    <cellStyle name="Normal 3 7 2 4 3 2" xfId="29488"/>
    <cellStyle name="Normal 3 7 2 4 4" xfId="29489"/>
    <cellStyle name="Normal 3 7 2 5" xfId="29490"/>
    <cellStyle name="Normal 3 7 2 5 2" xfId="29491"/>
    <cellStyle name="Normal 3 7 2 5 3" xfId="29492"/>
    <cellStyle name="Normal 3 7 2 6" xfId="29493"/>
    <cellStyle name="Normal 3 7 2 6 2" xfId="29494"/>
    <cellStyle name="Normal 3 7 2 7" xfId="29495"/>
    <cellStyle name="Normal 3 7 2 7 2" xfId="29496"/>
    <cellStyle name="Normal 3 7 2 8" xfId="29497"/>
    <cellStyle name="Normal 3 7 3" xfId="391"/>
    <cellStyle name="Normal 3 7 3 2" xfId="392"/>
    <cellStyle name="Normal 3 7 3 2 2" xfId="29498"/>
    <cellStyle name="Normal 3 7 3 2 2 2" xfId="29499"/>
    <cellStyle name="Normal 3 7 3 2 2 3" xfId="29500"/>
    <cellStyle name="Normal 3 7 3 2 3" xfId="29501"/>
    <cellStyle name="Normal 3 7 3 2 3 2" xfId="29502"/>
    <cellStyle name="Normal 3 7 3 2 4" xfId="29503"/>
    <cellStyle name="Normal 3 7 3 2 4 2" xfId="29504"/>
    <cellStyle name="Normal 3 7 3 2 5" xfId="29505"/>
    <cellStyle name="Normal 3 7 3 3" xfId="29506"/>
    <cellStyle name="Normal 3 7 3 3 2" xfId="29507"/>
    <cellStyle name="Normal 3 7 3 3 2 2" xfId="29508"/>
    <cellStyle name="Normal 3 7 3 3 3" xfId="29509"/>
    <cellStyle name="Normal 3 7 3 3 3 2" xfId="29510"/>
    <cellStyle name="Normal 3 7 3 3 4" xfId="29511"/>
    <cellStyle name="Normal 3 7 3 4" xfId="29512"/>
    <cellStyle name="Normal 3 7 3 4 2" xfId="29513"/>
    <cellStyle name="Normal 3 7 3 4 3" xfId="29514"/>
    <cellStyle name="Normal 3 7 3 5" xfId="29515"/>
    <cellStyle name="Normal 3 7 3 5 2" xfId="29516"/>
    <cellStyle name="Normal 3 7 3 6" xfId="29517"/>
    <cellStyle name="Normal 3 7 3 6 2" xfId="29518"/>
    <cellStyle name="Normal 3 7 3 7" xfId="29519"/>
    <cellStyle name="Normal 3 7 4" xfId="393"/>
    <cellStyle name="Normal 3 7 4 2" xfId="29520"/>
    <cellStyle name="Normal 3 7 4 2 2" xfId="29521"/>
    <cellStyle name="Normal 3 7 4 2 2 2" xfId="29522"/>
    <cellStyle name="Normal 3 7 4 2 2 3" xfId="29523"/>
    <cellStyle name="Normal 3 7 4 2 3" xfId="29524"/>
    <cellStyle name="Normal 3 7 4 2 3 2" xfId="29525"/>
    <cellStyle name="Normal 3 7 4 2 4" xfId="29526"/>
    <cellStyle name="Normal 3 7 4 2 4 2" xfId="29527"/>
    <cellStyle name="Normal 3 7 4 2 5" xfId="29528"/>
    <cellStyle name="Normal 3 7 4 3" xfId="29529"/>
    <cellStyle name="Normal 3 7 4 3 2" xfId="29530"/>
    <cellStyle name="Normal 3 7 4 3 2 2" xfId="29531"/>
    <cellStyle name="Normal 3 7 4 3 3" xfId="29532"/>
    <cellStyle name="Normal 3 7 4 3 3 2" xfId="29533"/>
    <cellStyle name="Normal 3 7 4 3 4" xfId="29534"/>
    <cellStyle name="Normal 3 7 4 4" xfId="29535"/>
    <cellStyle name="Normal 3 7 4 4 2" xfId="29536"/>
    <cellStyle name="Normal 3 7 4 4 3" xfId="29537"/>
    <cellStyle name="Normal 3 7 4 5" xfId="29538"/>
    <cellStyle name="Normal 3 7 4 5 2" xfId="29539"/>
    <cellStyle name="Normal 3 7 4 6" xfId="29540"/>
    <cellStyle name="Normal 3 7 4 6 2" xfId="29541"/>
    <cellStyle name="Normal 3 7 4 7" xfId="29542"/>
    <cellStyle name="Normal 3 7 5" xfId="588"/>
    <cellStyle name="Normal 3 7 5 2" xfId="29543"/>
    <cellStyle name="Normal 3 7 5 2 2" xfId="29544"/>
    <cellStyle name="Normal 3 7 5 2 2 2" xfId="29545"/>
    <cellStyle name="Normal 3 7 5 2 3" xfId="29546"/>
    <cellStyle name="Normal 3 7 5 2 3 2" xfId="29547"/>
    <cellStyle name="Normal 3 7 5 2 4" xfId="29548"/>
    <cellStyle name="Normal 3 7 5 3" xfId="29549"/>
    <cellStyle name="Normal 3 7 5 3 2" xfId="29550"/>
    <cellStyle name="Normal 3 7 5 3 3" xfId="29551"/>
    <cellStyle name="Normal 3 7 5 4" xfId="29552"/>
    <cellStyle name="Normal 3 7 5 4 2" xfId="29553"/>
    <cellStyle name="Normal 3 7 5 5" xfId="29554"/>
    <cellStyle name="Normal 3 7 5 5 2" xfId="29555"/>
    <cellStyle name="Normal 3 7 5 6" xfId="29556"/>
    <cellStyle name="Normal 3 7 6" xfId="29557"/>
    <cellStyle name="Normal 3 7 6 2" xfId="29558"/>
    <cellStyle name="Normal 3 7 6 2 2" xfId="29559"/>
    <cellStyle name="Normal 3 7 6 3" xfId="29560"/>
    <cellStyle name="Normal 3 7 6 3 2" xfId="29561"/>
    <cellStyle name="Normal 3 7 6 4" xfId="29562"/>
    <cellStyle name="Normal 3 7 7" xfId="29563"/>
    <cellStyle name="Normal 3 7 7 2" xfId="29564"/>
    <cellStyle name="Normal 3 7 7 2 2" xfId="29565"/>
    <cellStyle name="Normal 3 7 7 3" xfId="29566"/>
    <cellStyle name="Normal 3 7 7 3 2" xfId="29567"/>
    <cellStyle name="Normal 3 7 7 4" xfId="29568"/>
    <cellStyle name="Normal 3 7 8" xfId="29569"/>
    <cellStyle name="Normal 3 7 8 2" xfId="29570"/>
    <cellStyle name="Normal 3 7 8 3" xfId="29571"/>
    <cellStyle name="Normal 3 7 9" xfId="29572"/>
    <cellStyle name="Normal 3 7 9 2" xfId="29573"/>
    <cellStyle name="Normal 3 8" xfId="394"/>
    <cellStyle name="Normal 3 8 10" xfId="29574"/>
    <cellStyle name="Normal 3 8 2" xfId="395"/>
    <cellStyle name="Normal 3 8 2 2" xfId="396"/>
    <cellStyle name="Normal 3 8 2 2 2" xfId="29575"/>
    <cellStyle name="Normal 3 8 2 2 2 2" xfId="29576"/>
    <cellStyle name="Normal 3 8 2 2 2 3" xfId="29577"/>
    <cellStyle name="Normal 3 8 2 2 3" xfId="29578"/>
    <cellStyle name="Normal 3 8 2 2 3 2" xfId="29579"/>
    <cellStyle name="Normal 3 8 2 2 4" xfId="29580"/>
    <cellStyle name="Normal 3 8 2 2 4 2" xfId="29581"/>
    <cellStyle name="Normal 3 8 2 2 5" xfId="29582"/>
    <cellStyle name="Normal 3 8 2 3" xfId="29583"/>
    <cellStyle name="Normal 3 8 2 3 2" xfId="29584"/>
    <cellStyle name="Normal 3 8 2 3 2 2" xfId="29585"/>
    <cellStyle name="Normal 3 8 2 3 3" xfId="29586"/>
    <cellStyle name="Normal 3 8 2 3 3 2" xfId="29587"/>
    <cellStyle name="Normal 3 8 2 3 4" xfId="29588"/>
    <cellStyle name="Normal 3 8 2 4" xfId="29589"/>
    <cellStyle name="Normal 3 8 2 4 2" xfId="29590"/>
    <cellStyle name="Normal 3 8 2 4 3" xfId="29591"/>
    <cellStyle name="Normal 3 8 2 5" xfId="29592"/>
    <cellStyle name="Normal 3 8 2 5 2" xfId="29593"/>
    <cellStyle name="Normal 3 8 2 6" xfId="29594"/>
    <cellStyle name="Normal 3 8 2 6 2" xfId="29595"/>
    <cellStyle name="Normal 3 8 2 7" xfId="29596"/>
    <cellStyle name="Normal 3 8 3" xfId="397"/>
    <cellStyle name="Normal 3 8 3 2" xfId="29597"/>
    <cellStyle name="Normal 3 8 3 2 2" xfId="29598"/>
    <cellStyle name="Normal 3 8 3 2 2 2" xfId="29599"/>
    <cellStyle name="Normal 3 8 3 2 2 3" xfId="29600"/>
    <cellStyle name="Normal 3 8 3 2 3" xfId="29601"/>
    <cellStyle name="Normal 3 8 3 2 3 2" xfId="29602"/>
    <cellStyle name="Normal 3 8 3 2 4" xfId="29603"/>
    <cellStyle name="Normal 3 8 3 2 4 2" xfId="29604"/>
    <cellStyle name="Normal 3 8 3 2 5" xfId="29605"/>
    <cellStyle name="Normal 3 8 3 3" xfId="29606"/>
    <cellStyle name="Normal 3 8 3 3 2" xfId="29607"/>
    <cellStyle name="Normal 3 8 3 3 2 2" xfId="29608"/>
    <cellStyle name="Normal 3 8 3 3 3" xfId="29609"/>
    <cellStyle name="Normal 3 8 3 3 3 2" xfId="29610"/>
    <cellStyle name="Normal 3 8 3 3 4" xfId="29611"/>
    <cellStyle name="Normal 3 8 3 4" xfId="29612"/>
    <cellStyle name="Normal 3 8 3 4 2" xfId="29613"/>
    <cellStyle name="Normal 3 8 3 4 3" xfId="29614"/>
    <cellStyle name="Normal 3 8 3 5" xfId="29615"/>
    <cellStyle name="Normal 3 8 3 5 2" xfId="29616"/>
    <cellStyle name="Normal 3 8 3 6" xfId="29617"/>
    <cellStyle name="Normal 3 8 3 6 2" xfId="29618"/>
    <cellStyle name="Normal 3 8 3 7" xfId="29619"/>
    <cellStyle name="Normal 3 8 4" xfId="29620"/>
    <cellStyle name="Normal 3 8 4 2" xfId="29621"/>
    <cellStyle name="Normal 3 8 4 2 2" xfId="29622"/>
    <cellStyle name="Normal 3 8 4 2 2 2" xfId="29623"/>
    <cellStyle name="Normal 3 8 4 2 3" xfId="29624"/>
    <cellStyle name="Normal 3 8 4 2 3 2" xfId="29625"/>
    <cellStyle name="Normal 3 8 4 2 4" xfId="29626"/>
    <cellStyle name="Normal 3 8 4 3" xfId="29627"/>
    <cellStyle name="Normal 3 8 4 3 2" xfId="29628"/>
    <cellStyle name="Normal 3 8 4 3 3" xfId="29629"/>
    <cellStyle name="Normal 3 8 4 4" xfId="29630"/>
    <cellStyle name="Normal 3 8 4 4 2" xfId="29631"/>
    <cellStyle name="Normal 3 8 4 5" xfId="29632"/>
    <cellStyle name="Normal 3 8 4 5 2" xfId="29633"/>
    <cellStyle name="Normal 3 8 4 6" xfId="29634"/>
    <cellStyle name="Normal 3 8 5" xfId="29635"/>
    <cellStyle name="Normal 3 8 5 2" xfId="29636"/>
    <cellStyle name="Normal 3 8 5 2 2" xfId="29637"/>
    <cellStyle name="Normal 3 8 5 3" xfId="29638"/>
    <cellStyle name="Normal 3 8 5 3 2" xfId="29639"/>
    <cellStyle name="Normal 3 8 5 4" xfId="29640"/>
    <cellStyle name="Normal 3 8 6" xfId="29641"/>
    <cellStyle name="Normal 3 8 6 2" xfId="29642"/>
    <cellStyle name="Normal 3 8 6 2 2" xfId="29643"/>
    <cellStyle name="Normal 3 8 6 3" xfId="29644"/>
    <cellStyle name="Normal 3 8 6 3 2" xfId="29645"/>
    <cellStyle name="Normal 3 8 6 4" xfId="29646"/>
    <cellStyle name="Normal 3 8 7" xfId="29647"/>
    <cellStyle name="Normal 3 8 7 2" xfId="29648"/>
    <cellStyle name="Normal 3 8 7 3" xfId="29649"/>
    <cellStyle name="Normal 3 8 8" xfId="29650"/>
    <cellStyle name="Normal 3 8 8 2" xfId="29651"/>
    <cellStyle name="Normal 3 8 9" xfId="29652"/>
    <cellStyle name="Normal 3 8 9 2" xfId="29653"/>
    <cellStyle name="Normal 3 9" xfId="398"/>
    <cellStyle name="Normal 3 9 2" xfId="399"/>
    <cellStyle name="Normal 3 9 2 2" xfId="29654"/>
    <cellStyle name="Normal 3 9 2 2 2" xfId="29655"/>
    <cellStyle name="Normal 3 9 2 2 2 2" xfId="29656"/>
    <cellStyle name="Normal 3 9 2 2 2 3" xfId="29657"/>
    <cellStyle name="Normal 3 9 2 2 3" xfId="29658"/>
    <cellStyle name="Normal 3 9 2 2 3 2" xfId="29659"/>
    <cellStyle name="Normal 3 9 2 2 4" xfId="29660"/>
    <cellStyle name="Normal 3 9 2 2 4 2" xfId="29661"/>
    <cellStyle name="Normal 3 9 2 2 5" xfId="29662"/>
    <cellStyle name="Normal 3 9 2 3" xfId="29663"/>
    <cellStyle name="Normal 3 9 2 3 2" xfId="29664"/>
    <cellStyle name="Normal 3 9 2 3 2 2" xfId="29665"/>
    <cellStyle name="Normal 3 9 2 3 3" xfId="29666"/>
    <cellStyle name="Normal 3 9 2 3 3 2" xfId="29667"/>
    <cellStyle name="Normal 3 9 2 3 4" xfId="29668"/>
    <cellStyle name="Normal 3 9 2 4" xfId="29669"/>
    <cellStyle name="Normal 3 9 2 4 2" xfId="29670"/>
    <cellStyle name="Normal 3 9 2 4 3" xfId="29671"/>
    <cellStyle name="Normal 3 9 2 5" xfId="29672"/>
    <cellStyle name="Normal 3 9 2 5 2" xfId="29673"/>
    <cellStyle name="Normal 3 9 2 6" xfId="29674"/>
    <cellStyle name="Normal 3 9 2 6 2" xfId="29675"/>
    <cellStyle name="Normal 3 9 2 7" xfId="29676"/>
    <cellStyle name="Normal 3 9 3" xfId="29677"/>
    <cellStyle name="Normal 3 9 3 2" xfId="29678"/>
    <cellStyle name="Normal 3 9 3 2 2" xfId="29679"/>
    <cellStyle name="Normal 3 9 3 2 3" xfId="29680"/>
    <cellStyle name="Normal 3 9 3 3" xfId="29681"/>
    <cellStyle name="Normal 3 9 3 3 2" xfId="29682"/>
    <cellStyle name="Normal 3 9 3 4" xfId="29683"/>
    <cellStyle name="Normal 3 9 3 4 2" xfId="29684"/>
    <cellStyle name="Normal 3 9 3 5" xfId="29685"/>
    <cellStyle name="Normal 3 9 4" xfId="29686"/>
    <cellStyle name="Normal 3 9 4 2" xfId="29687"/>
    <cellStyle name="Normal 3 9 4 2 2" xfId="29688"/>
    <cellStyle name="Normal 3 9 4 3" xfId="29689"/>
    <cellStyle name="Normal 3 9 4 3 2" xfId="29690"/>
    <cellStyle name="Normal 3 9 4 4" xfId="29691"/>
    <cellStyle name="Normal 3 9 5" xfId="29692"/>
    <cellStyle name="Normal 3 9 5 2" xfId="29693"/>
    <cellStyle name="Normal 3 9 5 3" xfId="29694"/>
    <cellStyle name="Normal 3 9 6" xfId="29695"/>
    <cellStyle name="Normal 3 9 6 2" xfId="29696"/>
    <cellStyle name="Normal 3 9 7" xfId="29697"/>
    <cellStyle name="Normal 3 9 7 2" xfId="29698"/>
    <cellStyle name="Normal 3 9 8" xfId="29699"/>
    <cellStyle name="Normal 3_DEK" xfId="400"/>
    <cellStyle name="Normal 30" xfId="6"/>
    <cellStyle name="Normal 30 2" xfId="699"/>
    <cellStyle name="Normal 30 3" xfId="29700"/>
    <cellStyle name="Normal 31" xfId="401"/>
    <cellStyle name="Normal 31 2" xfId="402"/>
    <cellStyle name="Normal 31 3" xfId="589"/>
    <cellStyle name="Normal 31 4" xfId="736"/>
    <cellStyle name="Normal 32" xfId="403"/>
    <cellStyle name="Normal 32 2" xfId="404"/>
    <cellStyle name="Normal 32 3" xfId="590"/>
    <cellStyle name="Normal 32 4" xfId="668"/>
    <cellStyle name="Normal 33" xfId="405"/>
    <cellStyle name="Normal 33 2" xfId="406"/>
    <cellStyle name="Normal 33 3" xfId="29701"/>
    <cellStyle name="Normal 34" xfId="407"/>
    <cellStyle name="Normal 34 2" xfId="408"/>
    <cellStyle name="Normal 34 3" xfId="29702"/>
    <cellStyle name="Normal 35" xfId="409"/>
    <cellStyle name="Normal 35 2" xfId="29703"/>
    <cellStyle name="Normal 35 3" xfId="29704"/>
    <cellStyle name="Normal 35 4" xfId="29705"/>
    <cellStyle name="Normal 36" xfId="410"/>
    <cellStyle name="Normal 36 2" xfId="29706"/>
    <cellStyle name="Normal 36 3" xfId="29707"/>
    <cellStyle name="Normal 37" xfId="411"/>
    <cellStyle name="Normal 37 2" xfId="29708"/>
    <cellStyle name="Normal 37 3" xfId="29709"/>
    <cellStyle name="Normal 38" xfId="412"/>
    <cellStyle name="Normal 38 2" xfId="29710"/>
    <cellStyle name="Normal 38 3" xfId="29711"/>
    <cellStyle name="Normal 39" xfId="413"/>
    <cellStyle name="Normal 39 2" xfId="29712"/>
    <cellStyle name="Normal 4" xfId="414"/>
    <cellStyle name="Normal 4 2" xfId="415"/>
    <cellStyle name="Normal 4 2 2" xfId="416"/>
    <cellStyle name="Normal 4 2 2 2" xfId="417"/>
    <cellStyle name="Normal 4 2 2 2 2" xfId="29713"/>
    <cellStyle name="Normal 4 2 2 3" xfId="418"/>
    <cellStyle name="Normal 4 2 2 3 2" xfId="419"/>
    <cellStyle name="Normal 4 2 2 4" xfId="420"/>
    <cellStyle name="Normal 4 2 3" xfId="421"/>
    <cellStyle name="Normal 4 2 3 2" xfId="422"/>
    <cellStyle name="Normal 4 2 4" xfId="423"/>
    <cellStyle name="Normal 4 3" xfId="424"/>
    <cellStyle name="Normal 4 3 2" xfId="425"/>
    <cellStyle name="Normal 4 3 2 2" xfId="426"/>
    <cellStyle name="Normal 4 3 2 3" xfId="29714"/>
    <cellStyle name="Normal 4 3 2 4" xfId="29715"/>
    <cellStyle name="Normal 4 3 3" xfId="427"/>
    <cellStyle name="Normal 4 3 3 2" xfId="29716"/>
    <cellStyle name="Normal 4 3 4" xfId="29717"/>
    <cellStyle name="Normal 4 4" xfId="428"/>
    <cellStyle name="Normal 4 4 2" xfId="429"/>
    <cellStyle name="Normal 4 4 2 2" xfId="430"/>
    <cellStyle name="Normal 4 4 2 3" xfId="29718"/>
    <cellStyle name="Normal 4 4 3" xfId="431"/>
    <cellStyle name="Normal 4 4 4" xfId="29719"/>
    <cellStyle name="Normal 4 4 5" xfId="29720"/>
    <cellStyle name="Normal 4 5" xfId="432"/>
    <cellStyle name="Normal 4 5 2" xfId="433"/>
    <cellStyle name="Normal 4 5 2 2" xfId="29721"/>
    <cellStyle name="Normal 4 5 3" xfId="29722"/>
    <cellStyle name="Normal 4 5 4" xfId="29723"/>
    <cellStyle name="Normal 4 5 5" xfId="29724"/>
    <cellStyle name="Normal 4 6" xfId="434"/>
    <cellStyle name="Normal 40" xfId="435"/>
    <cellStyle name="Normal 40 2" xfId="29725"/>
    <cellStyle name="Normal 41" xfId="436"/>
    <cellStyle name="Normal 41 2" xfId="29726"/>
    <cellStyle name="Normal 42" xfId="437"/>
    <cellStyle name="Normal 42 2" xfId="29727"/>
    <cellStyle name="Normal 43" xfId="438"/>
    <cellStyle name="Normal 43 2" xfId="29728"/>
    <cellStyle name="Normal 44" xfId="439"/>
    <cellStyle name="Normal 44 2" xfId="440"/>
    <cellStyle name="Normal 45" xfId="441"/>
    <cellStyle name="Normal 45 2" xfId="442"/>
    <cellStyle name="Normal 46" xfId="443"/>
    <cellStyle name="Normal 46 2" xfId="29729"/>
    <cellStyle name="Normal 47" xfId="444"/>
    <cellStyle name="Normal 47 2" xfId="591"/>
    <cellStyle name="Normal 48" xfId="445"/>
    <cellStyle name="Normal 48 2" xfId="592"/>
    <cellStyle name="Normal 48 3" xfId="29730"/>
    <cellStyle name="Normal 49" xfId="446"/>
    <cellStyle name="Normal 49 2" xfId="29731"/>
    <cellStyle name="Normal 5" xfId="447"/>
    <cellStyle name="Normal 5 10" xfId="29732"/>
    <cellStyle name="Normal 5 10 2" xfId="29733"/>
    <cellStyle name="Normal 5 10 2 2" xfId="29734"/>
    <cellStyle name="Normal 5 10 3" xfId="29735"/>
    <cellStyle name="Normal 5 10 3 2" xfId="29736"/>
    <cellStyle name="Normal 5 10 4" xfId="29737"/>
    <cellStyle name="Normal 5 10 4 2" xfId="29738"/>
    <cellStyle name="Normal 5 10 5" xfId="29739"/>
    <cellStyle name="Normal 5 10 6" xfId="29740"/>
    <cellStyle name="Normal 5 11" xfId="29741"/>
    <cellStyle name="Normal 5 11 2" xfId="29742"/>
    <cellStyle name="Normal 5 11 2 2" xfId="29743"/>
    <cellStyle name="Normal 5 11 3" xfId="29744"/>
    <cellStyle name="Normal 5 11 3 2" xfId="29745"/>
    <cellStyle name="Normal 5 11 4" xfId="29746"/>
    <cellStyle name="Normal 5 11 5" xfId="29747"/>
    <cellStyle name="Normal 5 12" xfId="29748"/>
    <cellStyle name="Normal 5 12 2" xfId="29749"/>
    <cellStyle name="Normal 5 13" xfId="29750"/>
    <cellStyle name="Normal 5 13 2" xfId="29751"/>
    <cellStyle name="Normal 5 14" xfId="29752"/>
    <cellStyle name="Normal 5 14 2" xfId="29753"/>
    <cellStyle name="Normal 5 15" xfId="29754"/>
    <cellStyle name="Normal 5 16" xfId="29755"/>
    <cellStyle name="Normal 5 17" xfId="29756"/>
    <cellStyle name="Normal 5 18" xfId="29757"/>
    <cellStyle name="Normal 5 2" xfId="448"/>
    <cellStyle name="Normal 5 2 10" xfId="29758"/>
    <cellStyle name="Normal 5 2 10 2" xfId="29759"/>
    <cellStyle name="Normal 5 2 11" xfId="29760"/>
    <cellStyle name="Normal 5 2 11 2" xfId="29761"/>
    <cellStyle name="Normal 5 2 12" xfId="29762"/>
    <cellStyle name="Normal 5 2 13" xfId="29763"/>
    <cellStyle name="Normal 5 2 14" xfId="29764"/>
    <cellStyle name="Normal 5 2 2" xfId="449"/>
    <cellStyle name="Normal 5 2 2 10" xfId="29765"/>
    <cellStyle name="Normal 5 2 2 11" xfId="29766"/>
    <cellStyle name="Normal 5 2 2 12" xfId="29767"/>
    <cellStyle name="Normal 5 2 2 2" xfId="450"/>
    <cellStyle name="Normal 5 2 2 2 2" xfId="29768"/>
    <cellStyle name="Normal 5 2 2 2 2 2" xfId="29769"/>
    <cellStyle name="Normal 5 2 2 2 2 3" xfId="29770"/>
    <cellStyle name="Normal 5 2 2 2 3" xfId="29771"/>
    <cellStyle name="Normal 5 2 2 2 3 2" xfId="29772"/>
    <cellStyle name="Normal 5 2 2 2 4" xfId="29773"/>
    <cellStyle name="Normal 5 2 2 2 4 2" xfId="29774"/>
    <cellStyle name="Normal 5 2 2 2 5" xfId="29775"/>
    <cellStyle name="Normal 5 2 2 2 6" xfId="29776"/>
    <cellStyle name="Normal 5 2 2 2 7" xfId="29777"/>
    <cellStyle name="Normal 5 2 2 3" xfId="29778"/>
    <cellStyle name="Normal 5 2 2 3 2" xfId="29779"/>
    <cellStyle name="Normal 5 2 2 3 2 2" xfId="29780"/>
    <cellStyle name="Normal 5 2 2 3 3" xfId="29781"/>
    <cellStyle name="Normal 5 2 2 3 3 2" xfId="29782"/>
    <cellStyle name="Normal 5 2 2 3 4" xfId="29783"/>
    <cellStyle name="Normal 5 2 2 3 4 2" xfId="29784"/>
    <cellStyle name="Normal 5 2 2 3 5" xfId="29785"/>
    <cellStyle name="Normal 5 2 2 3 6" xfId="29786"/>
    <cellStyle name="Normal 5 2 2 3 7" xfId="29787"/>
    <cellStyle name="Normal 5 2 2 4" xfId="29788"/>
    <cellStyle name="Normal 5 2 2 4 2" xfId="29789"/>
    <cellStyle name="Normal 5 2 2 4 2 2" xfId="29790"/>
    <cellStyle name="Normal 5 2 2 4 3" xfId="29791"/>
    <cellStyle name="Normal 5 2 2 4 3 2" xfId="29792"/>
    <cellStyle name="Normal 5 2 2 4 4" xfId="29793"/>
    <cellStyle name="Normal 5 2 2 4 4 2" xfId="29794"/>
    <cellStyle name="Normal 5 2 2 4 5" xfId="29795"/>
    <cellStyle name="Normal 5 2 2 4 6" xfId="29796"/>
    <cellStyle name="Normal 5 2 2 4 7" xfId="29797"/>
    <cellStyle name="Normal 5 2 2 5" xfId="29798"/>
    <cellStyle name="Normal 5 2 2 5 2" xfId="29799"/>
    <cellStyle name="Normal 5 2 2 5 2 2" xfId="29800"/>
    <cellStyle name="Normal 5 2 2 5 3" xfId="29801"/>
    <cellStyle name="Normal 5 2 2 5 3 2" xfId="29802"/>
    <cellStyle name="Normal 5 2 2 5 4" xfId="29803"/>
    <cellStyle name="Normal 5 2 2 5 4 2" xfId="29804"/>
    <cellStyle name="Normal 5 2 2 5 5" xfId="29805"/>
    <cellStyle name="Normal 5 2 2 5 6" xfId="29806"/>
    <cellStyle name="Normal 5 2 2 6" xfId="29807"/>
    <cellStyle name="Normal 5 2 2 6 2" xfId="29808"/>
    <cellStyle name="Normal 5 2 2 6 2 2" xfId="29809"/>
    <cellStyle name="Normal 5 2 2 6 3" xfId="29810"/>
    <cellStyle name="Normal 5 2 2 6 3 2" xfId="29811"/>
    <cellStyle name="Normal 5 2 2 6 4" xfId="29812"/>
    <cellStyle name="Normal 5 2 2 6 5" xfId="29813"/>
    <cellStyle name="Normal 5 2 2 7" xfId="29814"/>
    <cellStyle name="Normal 5 2 2 7 2" xfId="29815"/>
    <cellStyle name="Normal 5 2 2 8" xfId="29816"/>
    <cellStyle name="Normal 5 2 2 8 2" xfId="29817"/>
    <cellStyle name="Normal 5 2 2 9" xfId="29818"/>
    <cellStyle name="Normal 5 2 2 9 2" xfId="29819"/>
    <cellStyle name="Normal 5 2 3" xfId="451"/>
    <cellStyle name="Normal 5 2 3 10" xfId="29820"/>
    <cellStyle name="Normal 5 2 3 11" xfId="29821"/>
    <cellStyle name="Normal 5 2 3 2" xfId="29822"/>
    <cellStyle name="Normal 5 2 3 2 2" xfId="29823"/>
    <cellStyle name="Normal 5 2 3 2 2 2" xfId="29824"/>
    <cellStyle name="Normal 5 2 3 2 3" xfId="29825"/>
    <cellStyle name="Normal 5 2 3 2 3 2" xfId="29826"/>
    <cellStyle name="Normal 5 2 3 2 4" xfId="29827"/>
    <cellStyle name="Normal 5 2 3 2 4 2" xfId="29828"/>
    <cellStyle name="Normal 5 2 3 2 5" xfId="29829"/>
    <cellStyle name="Normal 5 2 3 2 6" xfId="29830"/>
    <cellStyle name="Normal 5 2 3 2 7" xfId="29831"/>
    <cellStyle name="Normal 5 2 3 3" xfId="29832"/>
    <cellStyle name="Normal 5 2 3 3 2" xfId="29833"/>
    <cellStyle name="Normal 5 2 3 3 2 2" xfId="29834"/>
    <cellStyle name="Normal 5 2 3 3 3" xfId="29835"/>
    <cellStyle name="Normal 5 2 3 3 3 2" xfId="29836"/>
    <cellStyle name="Normal 5 2 3 3 4" xfId="29837"/>
    <cellStyle name="Normal 5 2 3 3 4 2" xfId="29838"/>
    <cellStyle name="Normal 5 2 3 3 5" xfId="29839"/>
    <cellStyle name="Normal 5 2 3 3 6" xfId="29840"/>
    <cellStyle name="Normal 5 2 3 4" xfId="29841"/>
    <cellStyle name="Normal 5 2 3 4 2" xfId="29842"/>
    <cellStyle name="Normal 5 2 3 4 2 2" xfId="29843"/>
    <cellStyle name="Normal 5 2 3 4 3" xfId="29844"/>
    <cellStyle name="Normal 5 2 3 4 3 2" xfId="29845"/>
    <cellStyle name="Normal 5 2 3 4 4" xfId="29846"/>
    <cellStyle name="Normal 5 2 3 4 4 2" xfId="29847"/>
    <cellStyle name="Normal 5 2 3 4 5" xfId="29848"/>
    <cellStyle name="Normal 5 2 3 4 6" xfId="29849"/>
    <cellStyle name="Normal 5 2 3 5" xfId="29850"/>
    <cellStyle name="Normal 5 2 3 5 2" xfId="29851"/>
    <cellStyle name="Normal 5 2 3 5 2 2" xfId="29852"/>
    <cellStyle name="Normal 5 2 3 5 3" xfId="29853"/>
    <cellStyle name="Normal 5 2 3 5 3 2" xfId="29854"/>
    <cellStyle name="Normal 5 2 3 5 4" xfId="29855"/>
    <cellStyle name="Normal 5 2 3 5 5" xfId="29856"/>
    <cellStyle name="Normal 5 2 3 6" xfId="29857"/>
    <cellStyle name="Normal 5 2 3 6 2" xfId="29858"/>
    <cellStyle name="Normal 5 2 3 7" xfId="29859"/>
    <cellStyle name="Normal 5 2 3 7 2" xfId="29860"/>
    <cellStyle name="Normal 5 2 3 8" xfId="29861"/>
    <cellStyle name="Normal 5 2 3 8 2" xfId="29862"/>
    <cellStyle name="Normal 5 2 3 9" xfId="29863"/>
    <cellStyle name="Normal 5 2 4" xfId="29864"/>
    <cellStyle name="Normal 5 2 4 10" xfId="29865"/>
    <cellStyle name="Normal 5 2 4 11" xfId="29866"/>
    <cellStyle name="Normal 5 2 4 2" xfId="29867"/>
    <cellStyle name="Normal 5 2 4 2 2" xfId="29868"/>
    <cellStyle name="Normal 5 2 4 2 2 2" xfId="29869"/>
    <cellStyle name="Normal 5 2 4 2 3" xfId="29870"/>
    <cellStyle name="Normal 5 2 4 2 3 2" xfId="29871"/>
    <cellStyle name="Normal 5 2 4 2 4" xfId="29872"/>
    <cellStyle name="Normal 5 2 4 2 4 2" xfId="29873"/>
    <cellStyle name="Normal 5 2 4 2 5" xfId="29874"/>
    <cellStyle name="Normal 5 2 4 2 6" xfId="29875"/>
    <cellStyle name="Normal 5 2 4 3" xfId="29876"/>
    <cellStyle name="Normal 5 2 4 3 2" xfId="29877"/>
    <cellStyle name="Normal 5 2 4 3 2 2" xfId="29878"/>
    <cellStyle name="Normal 5 2 4 3 3" xfId="29879"/>
    <cellStyle name="Normal 5 2 4 3 3 2" xfId="29880"/>
    <cellStyle name="Normal 5 2 4 3 4" xfId="29881"/>
    <cellStyle name="Normal 5 2 4 3 4 2" xfId="29882"/>
    <cellStyle name="Normal 5 2 4 3 5" xfId="29883"/>
    <cellStyle name="Normal 5 2 4 3 6" xfId="29884"/>
    <cellStyle name="Normal 5 2 4 4" xfId="29885"/>
    <cellStyle name="Normal 5 2 4 4 2" xfId="29886"/>
    <cellStyle name="Normal 5 2 4 4 2 2" xfId="29887"/>
    <cellStyle name="Normal 5 2 4 4 3" xfId="29888"/>
    <cellStyle name="Normal 5 2 4 4 3 2" xfId="29889"/>
    <cellStyle name="Normal 5 2 4 4 4" xfId="29890"/>
    <cellStyle name="Normal 5 2 4 4 4 2" xfId="29891"/>
    <cellStyle name="Normal 5 2 4 4 5" xfId="29892"/>
    <cellStyle name="Normal 5 2 4 4 6" xfId="29893"/>
    <cellStyle name="Normal 5 2 4 5" xfId="29894"/>
    <cellStyle name="Normal 5 2 4 5 2" xfId="29895"/>
    <cellStyle name="Normal 5 2 4 5 2 2" xfId="29896"/>
    <cellStyle name="Normal 5 2 4 5 3" xfId="29897"/>
    <cellStyle name="Normal 5 2 4 5 3 2" xfId="29898"/>
    <cellStyle name="Normal 5 2 4 5 4" xfId="29899"/>
    <cellStyle name="Normal 5 2 4 5 5" xfId="29900"/>
    <cellStyle name="Normal 5 2 4 6" xfId="29901"/>
    <cellStyle name="Normal 5 2 4 6 2" xfId="29902"/>
    <cellStyle name="Normal 5 2 4 7" xfId="29903"/>
    <cellStyle name="Normal 5 2 4 7 2" xfId="29904"/>
    <cellStyle name="Normal 5 2 4 8" xfId="29905"/>
    <cellStyle name="Normal 5 2 4 8 2" xfId="29906"/>
    <cellStyle name="Normal 5 2 4 9" xfId="29907"/>
    <cellStyle name="Normal 5 2 5" xfId="29908"/>
    <cellStyle name="Normal 5 2 5 2" xfId="29909"/>
    <cellStyle name="Normal 5 2 5 2 2" xfId="29910"/>
    <cellStyle name="Normal 5 2 5 3" xfId="29911"/>
    <cellStyle name="Normal 5 2 5 3 2" xfId="29912"/>
    <cellStyle name="Normal 5 2 5 4" xfId="29913"/>
    <cellStyle name="Normal 5 2 5 4 2" xfId="29914"/>
    <cellStyle name="Normal 5 2 5 5" xfId="29915"/>
    <cellStyle name="Normal 5 2 5 6" xfId="29916"/>
    <cellStyle name="Normal 5 2 6" xfId="29917"/>
    <cellStyle name="Normal 5 2 6 2" xfId="29918"/>
    <cellStyle name="Normal 5 2 6 2 2" xfId="29919"/>
    <cellStyle name="Normal 5 2 6 3" xfId="29920"/>
    <cellStyle name="Normal 5 2 6 3 2" xfId="29921"/>
    <cellStyle name="Normal 5 2 6 4" xfId="29922"/>
    <cellStyle name="Normal 5 2 6 4 2" xfId="29923"/>
    <cellStyle name="Normal 5 2 6 5" xfId="29924"/>
    <cellStyle name="Normal 5 2 6 6" xfId="29925"/>
    <cellStyle name="Normal 5 2 7" xfId="29926"/>
    <cellStyle name="Normal 5 2 7 2" xfId="29927"/>
    <cellStyle name="Normal 5 2 7 2 2" xfId="29928"/>
    <cellStyle name="Normal 5 2 7 3" xfId="29929"/>
    <cellStyle name="Normal 5 2 7 3 2" xfId="29930"/>
    <cellStyle name="Normal 5 2 7 4" xfId="29931"/>
    <cellStyle name="Normal 5 2 7 4 2" xfId="29932"/>
    <cellStyle name="Normal 5 2 7 5" xfId="29933"/>
    <cellStyle name="Normal 5 2 7 6" xfId="29934"/>
    <cellStyle name="Normal 5 2 8" xfId="29935"/>
    <cellStyle name="Normal 5 2 8 2" xfId="29936"/>
    <cellStyle name="Normal 5 2 8 2 2" xfId="29937"/>
    <cellStyle name="Normal 5 2 8 3" xfId="29938"/>
    <cellStyle name="Normal 5 2 8 3 2" xfId="29939"/>
    <cellStyle name="Normal 5 2 8 4" xfId="29940"/>
    <cellStyle name="Normal 5 2 8 5" xfId="29941"/>
    <cellStyle name="Normal 5 2 9" xfId="29942"/>
    <cellStyle name="Normal 5 2 9 2" xfId="29943"/>
    <cellStyle name="Normal 5 3" xfId="452"/>
    <cellStyle name="Normal 5 3 10" xfId="29944"/>
    <cellStyle name="Normal 5 3 10 2" xfId="29945"/>
    <cellStyle name="Normal 5 3 11" xfId="29946"/>
    <cellStyle name="Normal 5 3 11 2" xfId="29947"/>
    <cellStyle name="Normal 5 3 12" xfId="29948"/>
    <cellStyle name="Normal 5 3 13" xfId="29949"/>
    <cellStyle name="Normal 5 3 14" xfId="29950"/>
    <cellStyle name="Normal 5 3 2" xfId="453"/>
    <cellStyle name="Normal 5 3 2 10" xfId="29951"/>
    <cellStyle name="Normal 5 3 2 11" xfId="29952"/>
    <cellStyle name="Normal 5 3 2 12" xfId="29953"/>
    <cellStyle name="Normal 5 3 2 2" xfId="454"/>
    <cellStyle name="Normal 5 3 2 2 2" xfId="29954"/>
    <cellStyle name="Normal 5 3 2 2 2 2" xfId="29955"/>
    <cellStyle name="Normal 5 3 2 2 3" xfId="29956"/>
    <cellStyle name="Normal 5 3 2 2 3 2" xfId="29957"/>
    <cellStyle name="Normal 5 3 2 2 4" xfId="29958"/>
    <cellStyle name="Normal 5 3 2 2 4 2" xfId="29959"/>
    <cellStyle name="Normal 5 3 2 2 5" xfId="29960"/>
    <cellStyle name="Normal 5 3 2 2 6" xfId="29961"/>
    <cellStyle name="Normal 5 3 2 2 7" xfId="29962"/>
    <cellStyle name="Normal 5 3 2 3" xfId="29963"/>
    <cellStyle name="Normal 5 3 2 3 2" xfId="29964"/>
    <cellStyle name="Normal 5 3 2 3 2 2" xfId="29965"/>
    <cellStyle name="Normal 5 3 2 3 3" xfId="29966"/>
    <cellStyle name="Normal 5 3 2 3 3 2" xfId="29967"/>
    <cellStyle name="Normal 5 3 2 3 4" xfId="29968"/>
    <cellStyle name="Normal 5 3 2 3 4 2" xfId="29969"/>
    <cellStyle name="Normal 5 3 2 3 5" xfId="29970"/>
    <cellStyle name="Normal 5 3 2 3 6" xfId="29971"/>
    <cellStyle name="Normal 5 3 2 4" xfId="29972"/>
    <cellStyle name="Normal 5 3 2 4 2" xfId="29973"/>
    <cellStyle name="Normal 5 3 2 4 2 2" xfId="29974"/>
    <cellStyle name="Normal 5 3 2 4 3" xfId="29975"/>
    <cellStyle name="Normal 5 3 2 4 3 2" xfId="29976"/>
    <cellStyle name="Normal 5 3 2 4 4" xfId="29977"/>
    <cellStyle name="Normal 5 3 2 4 4 2" xfId="29978"/>
    <cellStyle name="Normal 5 3 2 4 5" xfId="29979"/>
    <cellStyle name="Normal 5 3 2 4 6" xfId="29980"/>
    <cellStyle name="Normal 5 3 2 5" xfId="29981"/>
    <cellStyle name="Normal 5 3 2 5 2" xfId="29982"/>
    <cellStyle name="Normal 5 3 2 5 2 2" xfId="29983"/>
    <cellStyle name="Normal 5 3 2 5 3" xfId="29984"/>
    <cellStyle name="Normal 5 3 2 5 3 2" xfId="29985"/>
    <cellStyle name="Normal 5 3 2 5 4" xfId="29986"/>
    <cellStyle name="Normal 5 3 2 5 4 2" xfId="29987"/>
    <cellStyle name="Normal 5 3 2 5 5" xfId="29988"/>
    <cellStyle name="Normal 5 3 2 5 6" xfId="29989"/>
    <cellStyle name="Normal 5 3 2 6" xfId="29990"/>
    <cellStyle name="Normal 5 3 2 6 2" xfId="29991"/>
    <cellStyle name="Normal 5 3 2 6 2 2" xfId="29992"/>
    <cellStyle name="Normal 5 3 2 6 3" xfId="29993"/>
    <cellStyle name="Normal 5 3 2 6 3 2" xfId="29994"/>
    <cellStyle name="Normal 5 3 2 6 4" xfId="29995"/>
    <cellStyle name="Normal 5 3 2 6 5" xfId="29996"/>
    <cellStyle name="Normal 5 3 2 7" xfId="29997"/>
    <cellStyle name="Normal 5 3 2 7 2" xfId="29998"/>
    <cellStyle name="Normal 5 3 2 8" xfId="29999"/>
    <cellStyle name="Normal 5 3 2 8 2" xfId="30000"/>
    <cellStyle name="Normal 5 3 2 9" xfId="30001"/>
    <cellStyle name="Normal 5 3 2 9 2" xfId="30002"/>
    <cellStyle name="Normal 5 3 3" xfId="455"/>
    <cellStyle name="Normal 5 3 3 10" xfId="30003"/>
    <cellStyle name="Normal 5 3 3 11" xfId="30004"/>
    <cellStyle name="Normal 5 3 3 2" xfId="30005"/>
    <cellStyle name="Normal 5 3 3 2 2" xfId="30006"/>
    <cellStyle name="Normal 5 3 3 2 2 2" xfId="30007"/>
    <cellStyle name="Normal 5 3 3 2 3" xfId="30008"/>
    <cellStyle name="Normal 5 3 3 2 3 2" xfId="30009"/>
    <cellStyle name="Normal 5 3 3 2 4" xfId="30010"/>
    <cellStyle name="Normal 5 3 3 2 4 2" xfId="30011"/>
    <cellStyle name="Normal 5 3 3 2 5" xfId="30012"/>
    <cellStyle name="Normal 5 3 3 2 6" xfId="30013"/>
    <cellStyle name="Normal 5 3 3 3" xfId="30014"/>
    <cellStyle name="Normal 5 3 3 3 2" xfId="30015"/>
    <cellStyle name="Normal 5 3 3 3 2 2" xfId="30016"/>
    <cellStyle name="Normal 5 3 3 3 3" xfId="30017"/>
    <cellStyle name="Normal 5 3 3 3 3 2" xfId="30018"/>
    <cellStyle name="Normal 5 3 3 3 4" xfId="30019"/>
    <cellStyle name="Normal 5 3 3 3 4 2" xfId="30020"/>
    <cellStyle name="Normal 5 3 3 3 5" xfId="30021"/>
    <cellStyle name="Normal 5 3 3 3 6" xfId="30022"/>
    <cellStyle name="Normal 5 3 3 4" xfId="30023"/>
    <cellStyle name="Normal 5 3 3 4 2" xfId="30024"/>
    <cellStyle name="Normal 5 3 3 4 2 2" xfId="30025"/>
    <cellStyle name="Normal 5 3 3 4 3" xfId="30026"/>
    <cellStyle name="Normal 5 3 3 4 3 2" xfId="30027"/>
    <cellStyle name="Normal 5 3 3 4 4" xfId="30028"/>
    <cellStyle name="Normal 5 3 3 4 4 2" xfId="30029"/>
    <cellStyle name="Normal 5 3 3 4 5" xfId="30030"/>
    <cellStyle name="Normal 5 3 3 4 6" xfId="30031"/>
    <cellStyle name="Normal 5 3 3 5" xfId="30032"/>
    <cellStyle name="Normal 5 3 3 5 2" xfId="30033"/>
    <cellStyle name="Normal 5 3 3 5 2 2" xfId="30034"/>
    <cellStyle name="Normal 5 3 3 5 3" xfId="30035"/>
    <cellStyle name="Normal 5 3 3 5 3 2" xfId="30036"/>
    <cellStyle name="Normal 5 3 3 5 4" xfId="30037"/>
    <cellStyle name="Normal 5 3 3 5 5" xfId="30038"/>
    <cellStyle name="Normal 5 3 3 6" xfId="30039"/>
    <cellStyle name="Normal 5 3 3 6 2" xfId="30040"/>
    <cellStyle name="Normal 5 3 3 7" xfId="30041"/>
    <cellStyle name="Normal 5 3 3 7 2" xfId="30042"/>
    <cellStyle name="Normal 5 3 3 8" xfId="30043"/>
    <cellStyle name="Normal 5 3 3 8 2" xfId="30044"/>
    <cellStyle name="Normal 5 3 3 9" xfId="30045"/>
    <cellStyle name="Normal 5 3 4" xfId="30046"/>
    <cellStyle name="Normal 5 3 4 10" xfId="30047"/>
    <cellStyle name="Normal 5 3 4 11" xfId="30048"/>
    <cellStyle name="Normal 5 3 4 2" xfId="30049"/>
    <cellStyle name="Normal 5 3 4 2 2" xfId="30050"/>
    <cellStyle name="Normal 5 3 4 2 2 2" xfId="30051"/>
    <cellStyle name="Normal 5 3 4 2 3" xfId="30052"/>
    <cellStyle name="Normal 5 3 4 2 3 2" xfId="30053"/>
    <cellStyle name="Normal 5 3 4 2 4" xfId="30054"/>
    <cellStyle name="Normal 5 3 4 2 4 2" xfId="30055"/>
    <cellStyle name="Normal 5 3 4 2 5" xfId="30056"/>
    <cellStyle name="Normal 5 3 4 2 6" xfId="30057"/>
    <cellStyle name="Normal 5 3 4 3" xfId="30058"/>
    <cellStyle name="Normal 5 3 4 3 2" xfId="30059"/>
    <cellStyle name="Normal 5 3 4 3 2 2" xfId="30060"/>
    <cellStyle name="Normal 5 3 4 3 3" xfId="30061"/>
    <cellStyle name="Normal 5 3 4 3 3 2" xfId="30062"/>
    <cellStyle name="Normal 5 3 4 3 4" xfId="30063"/>
    <cellStyle name="Normal 5 3 4 3 4 2" xfId="30064"/>
    <cellStyle name="Normal 5 3 4 3 5" xfId="30065"/>
    <cellStyle name="Normal 5 3 4 3 6" xfId="30066"/>
    <cellStyle name="Normal 5 3 4 4" xfId="30067"/>
    <cellStyle name="Normal 5 3 4 4 2" xfId="30068"/>
    <cellStyle name="Normal 5 3 4 4 2 2" xfId="30069"/>
    <cellStyle name="Normal 5 3 4 4 3" xfId="30070"/>
    <cellStyle name="Normal 5 3 4 4 3 2" xfId="30071"/>
    <cellStyle name="Normal 5 3 4 4 4" xfId="30072"/>
    <cellStyle name="Normal 5 3 4 4 4 2" xfId="30073"/>
    <cellStyle name="Normal 5 3 4 4 5" xfId="30074"/>
    <cellStyle name="Normal 5 3 4 4 6" xfId="30075"/>
    <cellStyle name="Normal 5 3 4 5" xfId="30076"/>
    <cellStyle name="Normal 5 3 4 5 2" xfId="30077"/>
    <cellStyle name="Normal 5 3 4 5 2 2" xfId="30078"/>
    <cellStyle name="Normal 5 3 4 5 3" xfId="30079"/>
    <cellStyle name="Normal 5 3 4 5 3 2" xfId="30080"/>
    <cellStyle name="Normal 5 3 4 5 4" xfId="30081"/>
    <cellStyle name="Normal 5 3 4 5 5" xfId="30082"/>
    <cellStyle name="Normal 5 3 4 6" xfId="30083"/>
    <cellStyle name="Normal 5 3 4 6 2" xfId="30084"/>
    <cellStyle name="Normal 5 3 4 7" xfId="30085"/>
    <cellStyle name="Normal 5 3 4 7 2" xfId="30086"/>
    <cellStyle name="Normal 5 3 4 8" xfId="30087"/>
    <cellStyle name="Normal 5 3 4 8 2" xfId="30088"/>
    <cellStyle name="Normal 5 3 4 9" xfId="30089"/>
    <cellStyle name="Normal 5 3 5" xfId="30090"/>
    <cellStyle name="Normal 5 3 5 2" xfId="30091"/>
    <cellStyle name="Normal 5 3 5 2 2" xfId="30092"/>
    <cellStyle name="Normal 5 3 5 3" xfId="30093"/>
    <cellStyle name="Normal 5 3 5 3 2" xfId="30094"/>
    <cellStyle name="Normal 5 3 5 4" xfId="30095"/>
    <cellStyle name="Normal 5 3 5 4 2" xfId="30096"/>
    <cellStyle name="Normal 5 3 5 5" xfId="30097"/>
    <cellStyle name="Normal 5 3 5 6" xfId="30098"/>
    <cellStyle name="Normal 5 3 6" xfId="30099"/>
    <cellStyle name="Normal 5 3 6 2" xfId="30100"/>
    <cellStyle name="Normal 5 3 6 2 2" xfId="30101"/>
    <cellStyle name="Normal 5 3 6 3" xfId="30102"/>
    <cellStyle name="Normal 5 3 6 3 2" xfId="30103"/>
    <cellStyle name="Normal 5 3 6 4" xfId="30104"/>
    <cellStyle name="Normal 5 3 6 4 2" xfId="30105"/>
    <cellStyle name="Normal 5 3 6 5" xfId="30106"/>
    <cellStyle name="Normal 5 3 6 6" xfId="30107"/>
    <cellStyle name="Normal 5 3 7" xfId="30108"/>
    <cellStyle name="Normal 5 3 7 2" xfId="30109"/>
    <cellStyle name="Normal 5 3 7 2 2" xfId="30110"/>
    <cellStyle name="Normal 5 3 7 3" xfId="30111"/>
    <cellStyle name="Normal 5 3 7 3 2" xfId="30112"/>
    <cellStyle name="Normal 5 3 7 4" xfId="30113"/>
    <cellStyle name="Normal 5 3 7 4 2" xfId="30114"/>
    <cellStyle name="Normal 5 3 7 5" xfId="30115"/>
    <cellStyle name="Normal 5 3 7 6" xfId="30116"/>
    <cellStyle name="Normal 5 3 8" xfId="30117"/>
    <cellStyle name="Normal 5 3 8 2" xfId="30118"/>
    <cellStyle name="Normal 5 3 8 2 2" xfId="30119"/>
    <cellStyle name="Normal 5 3 8 3" xfId="30120"/>
    <cellStyle name="Normal 5 3 8 3 2" xfId="30121"/>
    <cellStyle name="Normal 5 3 8 4" xfId="30122"/>
    <cellStyle name="Normal 5 3 8 5" xfId="30123"/>
    <cellStyle name="Normal 5 3 9" xfId="30124"/>
    <cellStyle name="Normal 5 3 9 2" xfId="30125"/>
    <cellStyle name="Normal 5 4" xfId="456"/>
    <cellStyle name="Normal 5 4 10" xfId="30126"/>
    <cellStyle name="Normal 5 4 10 2" xfId="30127"/>
    <cellStyle name="Normal 5 4 11" xfId="30128"/>
    <cellStyle name="Normal 5 4 12" xfId="30129"/>
    <cellStyle name="Normal 5 4 13" xfId="30130"/>
    <cellStyle name="Normal 5 4 2" xfId="457"/>
    <cellStyle name="Normal 5 4 2 10" xfId="30131"/>
    <cellStyle name="Normal 5 4 2 11" xfId="30132"/>
    <cellStyle name="Normal 5 4 2 2" xfId="458"/>
    <cellStyle name="Normal 5 4 2 2 2" xfId="30133"/>
    <cellStyle name="Normal 5 4 2 2 2 2" xfId="30134"/>
    <cellStyle name="Normal 5 4 2 2 3" xfId="30135"/>
    <cellStyle name="Normal 5 4 2 2 3 2" xfId="30136"/>
    <cellStyle name="Normal 5 4 2 2 4" xfId="30137"/>
    <cellStyle name="Normal 5 4 2 2 4 2" xfId="30138"/>
    <cellStyle name="Normal 5 4 2 2 5" xfId="30139"/>
    <cellStyle name="Normal 5 4 2 2 6" xfId="30140"/>
    <cellStyle name="Normal 5 4 2 2 7" xfId="30141"/>
    <cellStyle name="Normal 5 4 2 3" xfId="30142"/>
    <cellStyle name="Normal 5 4 2 3 2" xfId="30143"/>
    <cellStyle name="Normal 5 4 2 3 2 2" xfId="30144"/>
    <cellStyle name="Normal 5 4 2 3 3" xfId="30145"/>
    <cellStyle name="Normal 5 4 2 3 3 2" xfId="30146"/>
    <cellStyle name="Normal 5 4 2 3 4" xfId="30147"/>
    <cellStyle name="Normal 5 4 2 3 4 2" xfId="30148"/>
    <cellStyle name="Normal 5 4 2 3 5" xfId="30149"/>
    <cellStyle name="Normal 5 4 2 3 6" xfId="30150"/>
    <cellStyle name="Normal 5 4 2 4" xfId="30151"/>
    <cellStyle name="Normal 5 4 2 4 2" xfId="30152"/>
    <cellStyle name="Normal 5 4 2 4 2 2" xfId="30153"/>
    <cellStyle name="Normal 5 4 2 4 3" xfId="30154"/>
    <cellStyle name="Normal 5 4 2 4 3 2" xfId="30155"/>
    <cellStyle name="Normal 5 4 2 4 4" xfId="30156"/>
    <cellStyle name="Normal 5 4 2 4 4 2" xfId="30157"/>
    <cellStyle name="Normal 5 4 2 4 5" xfId="30158"/>
    <cellStyle name="Normal 5 4 2 4 6" xfId="30159"/>
    <cellStyle name="Normal 5 4 2 5" xfId="30160"/>
    <cellStyle name="Normal 5 4 2 5 2" xfId="30161"/>
    <cellStyle name="Normal 5 4 2 5 2 2" xfId="30162"/>
    <cellStyle name="Normal 5 4 2 5 3" xfId="30163"/>
    <cellStyle name="Normal 5 4 2 5 3 2" xfId="30164"/>
    <cellStyle name="Normal 5 4 2 5 4" xfId="30165"/>
    <cellStyle name="Normal 5 4 2 5 5" xfId="30166"/>
    <cellStyle name="Normal 5 4 2 6" xfId="30167"/>
    <cellStyle name="Normal 5 4 2 6 2" xfId="30168"/>
    <cellStyle name="Normal 5 4 2 7" xfId="30169"/>
    <cellStyle name="Normal 5 4 2 7 2" xfId="30170"/>
    <cellStyle name="Normal 5 4 2 8" xfId="30171"/>
    <cellStyle name="Normal 5 4 2 8 2" xfId="30172"/>
    <cellStyle name="Normal 5 4 2 9" xfId="30173"/>
    <cellStyle name="Normal 5 4 3" xfId="459"/>
    <cellStyle name="Normal 5 4 3 10" xfId="30174"/>
    <cellStyle name="Normal 5 4 3 11" xfId="30175"/>
    <cellStyle name="Normal 5 4 3 2" xfId="30176"/>
    <cellStyle name="Normal 5 4 3 2 2" xfId="30177"/>
    <cellStyle name="Normal 5 4 3 2 2 2" xfId="30178"/>
    <cellStyle name="Normal 5 4 3 2 3" xfId="30179"/>
    <cellStyle name="Normal 5 4 3 2 3 2" xfId="30180"/>
    <cellStyle name="Normal 5 4 3 2 4" xfId="30181"/>
    <cellStyle name="Normal 5 4 3 2 4 2" xfId="30182"/>
    <cellStyle name="Normal 5 4 3 2 5" xfId="30183"/>
    <cellStyle name="Normal 5 4 3 2 6" xfId="30184"/>
    <cellStyle name="Normal 5 4 3 3" xfId="30185"/>
    <cellStyle name="Normal 5 4 3 3 2" xfId="30186"/>
    <cellStyle name="Normal 5 4 3 3 2 2" xfId="30187"/>
    <cellStyle name="Normal 5 4 3 3 3" xfId="30188"/>
    <cellStyle name="Normal 5 4 3 3 3 2" xfId="30189"/>
    <cellStyle name="Normal 5 4 3 3 4" xfId="30190"/>
    <cellStyle name="Normal 5 4 3 3 4 2" xfId="30191"/>
    <cellStyle name="Normal 5 4 3 3 5" xfId="30192"/>
    <cellStyle name="Normal 5 4 3 3 6" xfId="30193"/>
    <cellStyle name="Normal 5 4 3 4" xfId="30194"/>
    <cellStyle name="Normal 5 4 3 4 2" xfId="30195"/>
    <cellStyle name="Normal 5 4 3 4 2 2" xfId="30196"/>
    <cellStyle name="Normal 5 4 3 4 3" xfId="30197"/>
    <cellStyle name="Normal 5 4 3 4 3 2" xfId="30198"/>
    <cellStyle name="Normal 5 4 3 4 4" xfId="30199"/>
    <cellStyle name="Normal 5 4 3 4 4 2" xfId="30200"/>
    <cellStyle name="Normal 5 4 3 4 5" xfId="30201"/>
    <cellStyle name="Normal 5 4 3 4 6" xfId="30202"/>
    <cellStyle name="Normal 5 4 3 5" xfId="30203"/>
    <cellStyle name="Normal 5 4 3 5 2" xfId="30204"/>
    <cellStyle name="Normal 5 4 3 5 2 2" xfId="30205"/>
    <cellStyle name="Normal 5 4 3 5 3" xfId="30206"/>
    <cellStyle name="Normal 5 4 3 5 3 2" xfId="30207"/>
    <cellStyle name="Normal 5 4 3 5 4" xfId="30208"/>
    <cellStyle name="Normal 5 4 3 5 5" xfId="30209"/>
    <cellStyle name="Normal 5 4 3 6" xfId="30210"/>
    <cellStyle name="Normal 5 4 3 6 2" xfId="30211"/>
    <cellStyle name="Normal 5 4 3 7" xfId="30212"/>
    <cellStyle name="Normal 5 4 3 7 2" xfId="30213"/>
    <cellStyle name="Normal 5 4 3 8" xfId="30214"/>
    <cellStyle name="Normal 5 4 3 8 2" xfId="30215"/>
    <cellStyle name="Normal 5 4 3 9" xfId="30216"/>
    <cellStyle name="Normal 5 4 4" xfId="30217"/>
    <cellStyle name="Normal 5 4 4 2" xfId="30218"/>
    <cellStyle name="Normal 5 4 4 2 2" xfId="30219"/>
    <cellStyle name="Normal 5 4 4 3" xfId="30220"/>
    <cellStyle name="Normal 5 4 4 3 2" xfId="30221"/>
    <cellStyle name="Normal 5 4 4 4" xfId="30222"/>
    <cellStyle name="Normal 5 4 4 4 2" xfId="30223"/>
    <cellStyle name="Normal 5 4 4 5" xfId="30224"/>
    <cellStyle name="Normal 5 4 4 6" xfId="30225"/>
    <cellStyle name="Normal 5 4 4 7" xfId="30226"/>
    <cellStyle name="Normal 5 4 5" xfId="30227"/>
    <cellStyle name="Normal 5 4 5 2" xfId="30228"/>
    <cellStyle name="Normal 5 4 5 2 2" xfId="30229"/>
    <cellStyle name="Normal 5 4 5 3" xfId="30230"/>
    <cellStyle name="Normal 5 4 5 3 2" xfId="30231"/>
    <cellStyle name="Normal 5 4 5 4" xfId="30232"/>
    <cellStyle name="Normal 5 4 5 4 2" xfId="30233"/>
    <cellStyle name="Normal 5 4 5 5" xfId="30234"/>
    <cellStyle name="Normal 5 4 5 6" xfId="30235"/>
    <cellStyle name="Normal 5 4 6" xfId="30236"/>
    <cellStyle name="Normal 5 4 6 2" xfId="30237"/>
    <cellStyle name="Normal 5 4 6 2 2" xfId="30238"/>
    <cellStyle name="Normal 5 4 6 3" xfId="30239"/>
    <cellStyle name="Normal 5 4 6 3 2" xfId="30240"/>
    <cellStyle name="Normal 5 4 6 4" xfId="30241"/>
    <cellStyle name="Normal 5 4 6 4 2" xfId="30242"/>
    <cellStyle name="Normal 5 4 6 5" xfId="30243"/>
    <cellStyle name="Normal 5 4 6 6" xfId="30244"/>
    <cellStyle name="Normal 5 4 7" xfId="30245"/>
    <cellStyle name="Normal 5 4 7 2" xfId="30246"/>
    <cellStyle name="Normal 5 4 7 2 2" xfId="30247"/>
    <cellStyle name="Normal 5 4 7 3" xfId="30248"/>
    <cellStyle name="Normal 5 4 7 3 2" xfId="30249"/>
    <cellStyle name="Normal 5 4 7 4" xfId="30250"/>
    <cellStyle name="Normal 5 4 7 5" xfId="30251"/>
    <cellStyle name="Normal 5 4 8" xfId="30252"/>
    <cellStyle name="Normal 5 4 8 2" xfId="30253"/>
    <cellStyle name="Normal 5 4 9" xfId="30254"/>
    <cellStyle name="Normal 5 4 9 2" xfId="30255"/>
    <cellStyle name="Normal 5 5" xfId="460"/>
    <cellStyle name="Normal 5 5 10" xfId="30256"/>
    <cellStyle name="Normal 5 5 11" xfId="30257"/>
    <cellStyle name="Normal 5 5 12" xfId="30258"/>
    <cellStyle name="Normal 5 5 2" xfId="461"/>
    <cellStyle name="Normal 5 5 2 2" xfId="30259"/>
    <cellStyle name="Normal 5 5 2 2 2" xfId="30260"/>
    <cellStyle name="Normal 5 5 2 2 3" xfId="30261"/>
    <cellStyle name="Normal 5 5 2 3" xfId="30262"/>
    <cellStyle name="Normal 5 5 2 3 2" xfId="30263"/>
    <cellStyle name="Normal 5 5 2 4" xfId="30264"/>
    <cellStyle name="Normal 5 5 2 4 2" xfId="30265"/>
    <cellStyle name="Normal 5 5 2 5" xfId="30266"/>
    <cellStyle name="Normal 5 5 2 6" xfId="30267"/>
    <cellStyle name="Normal 5 5 2 7" xfId="30268"/>
    <cellStyle name="Normal 5 5 3" xfId="30269"/>
    <cellStyle name="Normal 5 5 3 2" xfId="30270"/>
    <cellStyle name="Normal 5 5 3 2 2" xfId="30271"/>
    <cellStyle name="Normal 5 5 3 3" xfId="30272"/>
    <cellStyle name="Normal 5 5 3 3 2" xfId="30273"/>
    <cellStyle name="Normal 5 5 3 4" xfId="30274"/>
    <cellStyle name="Normal 5 5 3 4 2" xfId="30275"/>
    <cellStyle name="Normal 5 5 3 5" xfId="30276"/>
    <cellStyle name="Normal 5 5 3 6" xfId="30277"/>
    <cellStyle name="Normal 5 5 3 7" xfId="30278"/>
    <cellStyle name="Normal 5 5 4" xfId="30279"/>
    <cellStyle name="Normal 5 5 4 2" xfId="30280"/>
    <cellStyle name="Normal 5 5 4 2 2" xfId="30281"/>
    <cellStyle name="Normal 5 5 4 3" xfId="30282"/>
    <cellStyle name="Normal 5 5 4 3 2" xfId="30283"/>
    <cellStyle name="Normal 5 5 4 4" xfId="30284"/>
    <cellStyle name="Normal 5 5 4 4 2" xfId="30285"/>
    <cellStyle name="Normal 5 5 4 5" xfId="30286"/>
    <cellStyle name="Normal 5 5 4 6" xfId="30287"/>
    <cellStyle name="Normal 5 5 4 7" xfId="30288"/>
    <cellStyle name="Normal 5 5 5" xfId="30289"/>
    <cellStyle name="Normal 5 5 5 2" xfId="30290"/>
    <cellStyle name="Normal 5 5 5 2 2" xfId="30291"/>
    <cellStyle name="Normal 5 5 5 3" xfId="30292"/>
    <cellStyle name="Normal 5 5 5 3 2" xfId="30293"/>
    <cellStyle name="Normal 5 5 5 4" xfId="30294"/>
    <cellStyle name="Normal 5 5 5 4 2" xfId="30295"/>
    <cellStyle name="Normal 5 5 5 5" xfId="30296"/>
    <cellStyle name="Normal 5 5 5 6" xfId="30297"/>
    <cellStyle name="Normal 5 5 6" xfId="30298"/>
    <cellStyle name="Normal 5 5 6 2" xfId="30299"/>
    <cellStyle name="Normal 5 5 6 2 2" xfId="30300"/>
    <cellStyle name="Normal 5 5 6 3" xfId="30301"/>
    <cellStyle name="Normal 5 5 6 3 2" xfId="30302"/>
    <cellStyle name="Normal 5 5 6 4" xfId="30303"/>
    <cellStyle name="Normal 5 5 6 5" xfId="30304"/>
    <cellStyle name="Normal 5 5 7" xfId="30305"/>
    <cellStyle name="Normal 5 5 7 2" xfId="30306"/>
    <cellStyle name="Normal 5 5 8" xfId="30307"/>
    <cellStyle name="Normal 5 5 8 2" xfId="30308"/>
    <cellStyle name="Normal 5 5 9" xfId="30309"/>
    <cellStyle name="Normal 5 5 9 2" xfId="30310"/>
    <cellStyle name="Normal 5 6" xfId="462"/>
    <cellStyle name="Normal 5 6 10" xfId="30311"/>
    <cellStyle name="Normal 5 6 11" xfId="30312"/>
    <cellStyle name="Normal 5 6 2" xfId="30313"/>
    <cellStyle name="Normal 5 6 2 2" xfId="30314"/>
    <cellStyle name="Normal 5 6 2 2 2" xfId="30315"/>
    <cellStyle name="Normal 5 6 2 3" xfId="30316"/>
    <cellStyle name="Normal 5 6 2 3 2" xfId="30317"/>
    <cellStyle name="Normal 5 6 2 4" xfId="30318"/>
    <cellStyle name="Normal 5 6 2 4 2" xfId="30319"/>
    <cellStyle name="Normal 5 6 2 5" xfId="30320"/>
    <cellStyle name="Normal 5 6 2 6" xfId="30321"/>
    <cellStyle name="Normal 5 6 2 7" xfId="30322"/>
    <cellStyle name="Normal 5 6 3" xfId="30323"/>
    <cellStyle name="Normal 5 6 3 2" xfId="30324"/>
    <cellStyle name="Normal 5 6 3 2 2" xfId="30325"/>
    <cellStyle name="Normal 5 6 3 3" xfId="30326"/>
    <cellStyle name="Normal 5 6 3 3 2" xfId="30327"/>
    <cellStyle name="Normal 5 6 3 4" xfId="30328"/>
    <cellStyle name="Normal 5 6 3 4 2" xfId="30329"/>
    <cellStyle name="Normal 5 6 3 5" xfId="30330"/>
    <cellStyle name="Normal 5 6 3 6" xfId="30331"/>
    <cellStyle name="Normal 5 6 4" xfId="30332"/>
    <cellStyle name="Normal 5 6 4 2" xfId="30333"/>
    <cellStyle name="Normal 5 6 4 2 2" xfId="30334"/>
    <cellStyle name="Normal 5 6 4 3" xfId="30335"/>
    <cellStyle name="Normal 5 6 4 3 2" xfId="30336"/>
    <cellStyle name="Normal 5 6 4 4" xfId="30337"/>
    <cellStyle name="Normal 5 6 4 4 2" xfId="30338"/>
    <cellStyle name="Normal 5 6 4 5" xfId="30339"/>
    <cellStyle name="Normal 5 6 4 6" xfId="30340"/>
    <cellStyle name="Normal 5 6 5" xfId="30341"/>
    <cellStyle name="Normal 5 6 5 2" xfId="30342"/>
    <cellStyle name="Normal 5 6 5 2 2" xfId="30343"/>
    <cellStyle name="Normal 5 6 5 3" xfId="30344"/>
    <cellStyle name="Normal 5 6 5 3 2" xfId="30345"/>
    <cellStyle name="Normal 5 6 5 4" xfId="30346"/>
    <cellStyle name="Normal 5 6 5 5" xfId="30347"/>
    <cellStyle name="Normal 5 6 6" xfId="30348"/>
    <cellStyle name="Normal 5 6 6 2" xfId="30349"/>
    <cellStyle name="Normal 5 6 7" xfId="30350"/>
    <cellStyle name="Normal 5 6 7 2" xfId="30351"/>
    <cellStyle name="Normal 5 6 8" xfId="30352"/>
    <cellStyle name="Normal 5 6 8 2" xfId="30353"/>
    <cellStyle name="Normal 5 6 9" xfId="30354"/>
    <cellStyle name="Normal 5 7" xfId="694"/>
    <cellStyle name="Normal 5 7 10" xfId="30355"/>
    <cellStyle name="Normal 5 7 11" xfId="30356"/>
    <cellStyle name="Normal 5 7 2" xfId="30357"/>
    <cellStyle name="Normal 5 7 2 2" xfId="30358"/>
    <cellStyle name="Normal 5 7 2 2 2" xfId="30359"/>
    <cellStyle name="Normal 5 7 2 3" xfId="30360"/>
    <cellStyle name="Normal 5 7 2 3 2" xfId="30361"/>
    <cellStyle name="Normal 5 7 2 4" xfId="30362"/>
    <cellStyle name="Normal 5 7 2 4 2" xfId="30363"/>
    <cellStyle name="Normal 5 7 2 5" xfId="30364"/>
    <cellStyle name="Normal 5 7 2 6" xfId="30365"/>
    <cellStyle name="Normal 5 7 3" xfId="30366"/>
    <cellStyle name="Normal 5 7 3 2" xfId="30367"/>
    <cellStyle name="Normal 5 7 3 2 2" xfId="30368"/>
    <cellStyle name="Normal 5 7 3 3" xfId="30369"/>
    <cellStyle name="Normal 5 7 3 3 2" xfId="30370"/>
    <cellStyle name="Normal 5 7 3 4" xfId="30371"/>
    <cellStyle name="Normal 5 7 3 4 2" xfId="30372"/>
    <cellStyle name="Normal 5 7 3 5" xfId="30373"/>
    <cellStyle name="Normal 5 7 3 6" xfId="30374"/>
    <cellStyle name="Normal 5 7 4" xfId="30375"/>
    <cellStyle name="Normal 5 7 4 2" xfId="30376"/>
    <cellStyle name="Normal 5 7 4 2 2" xfId="30377"/>
    <cellStyle name="Normal 5 7 4 3" xfId="30378"/>
    <cellStyle name="Normal 5 7 4 3 2" xfId="30379"/>
    <cellStyle name="Normal 5 7 4 4" xfId="30380"/>
    <cellStyle name="Normal 5 7 4 4 2" xfId="30381"/>
    <cellStyle name="Normal 5 7 4 5" xfId="30382"/>
    <cellStyle name="Normal 5 7 4 6" xfId="30383"/>
    <cellStyle name="Normal 5 7 5" xfId="30384"/>
    <cellStyle name="Normal 5 7 5 2" xfId="30385"/>
    <cellStyle name="Normal 5 7 5 2 2" xfId="30386"/>
    <cellStyle name="Normal 5 7 5 3" xfId="30387"/>
    <cellStyle name="Normal 5 7 5 3 2" xfId="30388"/>
    <cellStyle name="Normal 5 7 5 4" xfId="30389"/>
    <cellStyle name="Normal 5 7 5 5" xfId="30390"/>
    <cellStyle name="Normal 5 7 6" xfId="30391"/>
    <cellStyle name="Normal 5 7 6 2" xfId="30392"/>
    <cellStyle name="Normal 5 7 7" xfId="30393"/>
    <cellStyle name="Normal 5 7 7 2" xfId="30394"/>
    <cellStyle name="Normal 5 7 8" xfId="30395"/>
    <cellStyle name="Normal 5 7 8 2" xfId="30396"/>
    <cellStyle name="Normal 5 7 9" xfId="30397"/>
    <cellStyle name="Normal 5 8" xfId="30398"/>
    <cellStyle name="Normal 5 8 2" xfId="30399"/>
    <cellStyle name="Normal 5 8 2 2" xfId="30400"/>
    <cellStyle name="Normal 5 8 3" xfId="30401"/>
    <cellStyle name="Normal 5 8 3 2" xfId="30402"/>
    <cellStyle name="Normal 5 8 4" xfId="30403"/>
    <cellStyle name="Normal 5 8 4 2" xfId="30404"/>
    <cellStyle name="Normal 5 8 5" xfId="30405"/>
    <cellStyle name="Normal 5 8 6" xfId="30406"/>
    <cellStyle name="Normal 5 9" xfId="30407"/>
    <cellStyle name="Normal 5 9 2" xfId="30408"/>
    <cellStyle name="Normal 5 9 2 2" xfId="30409"/>
    <cellStyle name="Normal 5 9 3" xfId="30410"/>
    <cellStyle name="Normal 5 9 3 2" xfId="30411"/>
    <cellStyle name="Normal 5 9 4" xfId="30412"/>
    <cellStyle name="Normal 5 9 4 2" xfId="30413"/>
    <cellStyle name="Normal 5 9 5" xfId="30414"/>
    <cellStyle name="Normal 5 9 6" xfId="30415"/>
    <cellStyle name="Normal 50" xfId="463"/>
    <cellStyle name="Normal 50 2" xfId="30416"/>
    <cellStyle name="Normal 51" xfId="464"/>
    <cellStyle name="Normal 51 2" xfId="30417"/>
    <cellStyle name="Normal 52" xfId="584"/>
    <cellStyle name="Normal 52 2" xfId="30418"/>
    <cellStyle name="Normal 52 2 2" xfId="30419"/>
    <cellStyle name="Normal 52 3" xfId="30420"/>
    <cellStyle name="Normal 52 4" xfId="30421"/>
    <cellStyle name="Normal 52 5" xfId="30422"/>
    <cellStyle name="Normal 53" xfId="595"/>
    <cellStyle name="Normal 53 2" xfId="30423"/>
    <cellStyle name="Normal 53 2 2" xfId="30424"/>
    <cellStyle name="Normal 53 3" xfId="30425"/>
    <cellStyle name="Normal 53 4" xfId="30426"/>
    <cellStyle name="Normal 53 5" xfId="30427"/>
    <cellStyle name="Normal 54" xfId="645"/>
    <cellStyle name="Normal 54 2" xfId="30428"/>
    <cellStyle name="Normal 54 2 2" xfId="30429"/>
    <cellStyle name="Normal 54 3" xfId="30430"/>
    <cellStyle name="Normal 54 4" xfId="30431"/>
    <cellStyle name="Normal 54 5" xfId="30432"/>
    <cellStyle name="Normal 55" xfId="672"/>
    <cellStyle name="Normal 55 2" xfId="30433"/>
    <cellStyle name="Normal 55 3" xfId="30434"/>
    <cellStyle name="Normal 56" xfId="602"/>
    <cellStyle name="Normal 56 2" xfId="30435"/>
    <cellStyle name="Normal 56 3" xfId="30436"/>
    <cellStyle name="Normal 57" xfId="637"/>
    <cellStyle name="Normal 57 2" xfId="30437"/>
    <cellStyle name="Normal 57 2 2" xfId="30438"/>
    <cellStyle name="Normal 57 3" xfId="30439"/>
    <cellStyle name="Normal 58" xfId="633"/>
    <cellStyle name="Normal 58 2" xfId="30440"/>
    <cellStyle name="Normal 58 2 2" xfId="30441"/>
    <cellStyle name="Normal 58 3" xfId="30442"/>
    <cellStyle name="Normal 59" xfId="619"/>
    <cellStyle name="Normal 59 2" xfId="30443"/>
    <cellStyle name="Normal 59 3" xfId="30444"/>
    <cellStyle name="Normal 59 4" xfId="30445"/>
    <cellStyle name="Normal 6" xfId="465"/>
    <cellStyle name="Normal 6 10" xfId="30446"/>
    <cellStyle name="Normal 6 10 2" xfId="30447"/>
    <cellStyle name="Normal 6 10 2 2" xfId="30448"/>
    <cellStyle name="Normal 6 10 3" xfId="30449"/>
    <cellStyle name="Normal 6 10 3 2" xfId="30450"/>
    <cellStyle name="Normal 6 10 4" xfId="30451"/>
    <cellStyle name="Normal 6 10 4 2" xfId="30452"/>
    <cellStyle name="Normal 6 10 5" xfId="30453"/>
    <cellStyle name="Normal 6 10 6" xfId="30454"/>
    <cellStyle name="Normal 6 11" xfId="30455"/>
    <cellStyle name="Normal 6 11 2" xfId="30456"/>
    <cellStyle name="Normal 6 11 2 2" xfId="30457"/>
    <cellStyle name="Normal 6 11 3" xfId="30458"/>
    <cellStyle name="Normal 6 11 3 2" xfId="30459"/>
    <cellStyle name="Normal 6 11 4" xfId="30460"/>
    <cellStyle name="Normal 6 11 5" xfId="30461"/>
    <cellStyle name="Normal 6 12" xfId="30462"/>
    <cellStyle name="Normal 6 12 2" xfId="30463"/>
    <cellStyle name="Normal 6 13" xfId="30464"/>
    <cellStyle name="Normal 6 13 2" xfId="30465"/>
    <cellStyle name="Normal 6 14" xfId="30466"/>
    <cellStyle name="Normal 6 14 2" xfId="30467"/>
    <cellStyle name="Normal 6 15" xfId="30468"/>
    <cellStyle name="Normal 6 16" xfId="30469"/>
    <cellStyle name="Normal 6 17" xfId="30470"/>
    <cellStyle name="Normal 6 18" xfId="30471"/>
    <cellStyle name="Normal 6 2" xfId="466"/>
    <cellStyle name="Normal 6 2 10" xfId="30472"/>
    <cellStyle name="Normal 6 2 10 2" xfId="30473"/>
    <cellStyle name="Normal 6 2 11" xfId="30474"/>
    <cellStyle name="Normal 6 2 11 2" xfId="30475"/>
    <cellStyle name="Normal 6 2 12" xfId="30476"/>
    <cellStyle name="Normal 6 2 13" xfId="30477"/>
    <cellStyle name="Normal 6 2 14" xfId="30478"/>
    <cellStyle name="Normal 6 2 2" xfId="467"/>
    <cellStyle name="Normal 6 2 2 10" xfId="30479"/>
    <cellStyle name="Normal 6 2 2 11" xfId="30480"/>
    <cellStyle name="Normal 6 2 2 12" xfId="30481"/>
    <cellStyle name="Normal 6 2 2 2" xfId="468"/>
    <cellStyle name="Normal 6 2 2 2 2" xfId="30482"/>
    <cellStyle name="Normal 6 2 2 2 2 2" xfId="30483"/>
    <cellStyle name="Normal 6 2 2 2 2 2 2" xfId="30484"/>
    <cellStyle name="Normal 6 2 2 2 2 3" xfId="30485"/>
    <cellStyle name="Normal 6 2 2 2 3" xfId="30486"/>
    <cellStyle name="Normal 6 2 2 2 3 2" xfId="30487"/>
    <cellStyle name="Normal 6 2 2 2 3 3" xfId="30488"/>
    <cellStyle name="Normal 6 2 2 2 4" xfId="30489"/>
    <cellStyle name="Normal 6 2 2 2 4 2" xfId="30490"/>
    <cellStyle name="Normal 6 2 2 2 4 3" xfId="30491"/>
    <cellStyle name="Normal 6 2 2 2 5" xfId="30492"/>
    <cellStyle name="Normal 6 2 2 2 6" xfId="30493"/>
    <cellStyle name="Normal 6 2 2 2 7" xfId="30494"/>
    <cellStyle name="Normal 6 2 2 3" xfId="30495"/>
    <cellStyle name="Normal 6 2 2 3 2" xfId="30496"/>
    <cellStyle name="Normal 6 2 2 3 2 2" xfId="30497"/>
    <cellStyle name="Normal 6 2 2 3 2 3" xfId="30498"/>
    <cellStyle name="Normal 6 2 2 3 3" xfId="30499"/>
    <cellStyle name="Normal 6 2 2 3 3 2" xfId="30500"/>
    <cellStyle name="Normal 6 2 2 3 4" xfId="30501"/>
    <cellStyle name="Normal 6 2 2 3 4 2" xfId="30502"/>
    <cellStyle name="Normal 6 2 2 3 5" xfId="30503"/>
    <cellStyle name="Normal 6 2 2 3 6" xfId="30504"/>
    <cellStyle name="Normal 6 2 2 3 7" xfId="30505"/>
    <cellStyle name="Normal 6 2 2 4" xfId="30506"/>
    <cellStyle name="Normal 6 2 2 4 2" xfId="30507"/>
    <cellStyle name="Normal 6 2 2 4 2 2" xfId="30508"/>
    <cellStyle name="Normal 6 2 2 4 3" xfId="30509"/>
    <cellStyle name="Normal 6 2 2 4 3 2" xfId="30510"/>
    <cellStyle name="Normal 6 2 2 4 4" xfId="30511"/>
    <cellStyle name="Normal 6 2 2 4 4 2" xfId="30512"/>
    <cellStyle name="Normal 6 2 2 4 5" xfId="30513"/>
    <cellStyle name="Normal 6 2 2 4 6" xfId="30514"/>
    <cellStyle name="Normal 6 2 2 4 7" xfId="30515"/>
    <cellStyle name="Normal 6 2 2 5" xfId="30516"/>
    <cellStyle name="Normal 6 2 2 5 2" xfId="30517"/>
    <cellStyle name="Normal 6 2 2 5 2 2" xfId="30518"/>
    <cellStyle name="Normal 6 2 2 5 3" xfId="30519"/>
    <cellStyle name="Normal 6 2 2 5 3 2" xfId="30520"/>
    <cellStyle name="Normal 6 2 2 5 4" xfId="30521"/>
    <cellStyle name="Normal 6 2 2 5 4 2" xfId="30522"/>
    <cellStyle name="Normal 6 2 2 5 5" xfId="30523"/>
    <cellStyle name="Normal 6 2 2 5 6" xfId="30524"/>
    <cellStyle name="Normal 6 2 2 5 7" xfId="30525"/>
    <cellStyle name="Normal 6 2 2 6" xfId="30526"/>
    <cellStyle name="Normal 6 2 2 6 2" xfId="30527"/>
    <cellStyle name="Normal 6 2 2 6 2 2" xfId="30528"/>
    <cellStyle name="Normal 6 2 2 6 3" xfId="30529"/>
    <cellStyle name="Normal 6 2 2 6 3 2" xfId="30530"/>
    <cellStyle name="Normal 6 2 2 6 4" xfId="30531"/>
    <cellStyle name="Normal 6 2 2 6 5" xfId="30532"/>
    <cellStyle name="Normal 6 2 2 7" xfId="30533"/>
    <cellStyle name="Normal 6 2 2 7 2" xfId="30534"/>
    <cellStyle name="Normal 6 2 2 8" xfId="30535"/>
    <cellStyle name="Normal 6 2 2 8 2" xfId="30536"/>
    <cellStyle name="Normal 6 2 2 9" xfId="30537"/>
    <cellStyle name="Normal 6 2 2 9 2" xfId="30538"/>
    <cellStyle name="Normal 6 2 3" xfId="469"/>
    <cellStyle name="Normal 6 2 3 10" xfId="30539"/>
    <cellStyle name="Normal 6 2 3 11" xfId="30540"/>
    <cellStyle name="Normal 6 2 3 2" xfId="30541"/>
    <cellStyle name="Normal 6 2 3 2 2" xfId="30542"/>
    <cellStyle name="Normal 6 2 3 2 2 2" xfId="30543"/>
    <cellStyle name="Normal 6 2 3 2 2 3" xfId="30544"/>
    <cellStyle name="Normal 6 2 3 2 3" xfId="30545"/>
    <cellStyle name="Normal 6 2 3 2 3 2" xfId="30546"/>
    <cellStyle name="Normal 6 2 3 2 4" xfId="30547"/>
    <cellStyle name="Normal 6 2 3 2 4 2" xfId="30548"/>
    <cellStyle name="Normal 6 2 3 2 5" xfId="30549"/>
    <cellStyle name="Normal 6 2 3 2 6" xfId="30550"/>
    <cellStyle name="Normal 6 2 3 2 7" xfId="30551"/>
    <cellStyle name="Normal 6 2 3 3" xfId="30552"/>
    <cellStyle name="Normal 6 2 3 3 2" xfId="30553"/>
    <cellStyle name="Normal 6 2 3 3 2 2" xfId="30554"/>
    <cellStyle name="Normal 6 2 3 3 3" xfId="30555"/>
    <cellStyle name="Normal 6 2 3 3 3 2" xfId="30556"/>
    <cellStyle name="Normal 6 2 3 3 4" xfId="30557"/>
    <cellStyle name="Normal 6 2 3 3 4 2" xfId="30558"/>
    <cellStyle name="Normal 6 2 3 3 5" xfId="30559"/>
    <cellStyle name="Normal 6 2 3 3 6" xfId="30560"/>
    <cellStyle name="Normal 6 2 3 3 7" xfId="30561"/>
    <cellStyle name="Normal 6 2 3 4" xfId="30562"/>
    <cellStyle name="Normal 6 2 3 4 2" xfId="30563"/>
    <cellStyle name="Normal 6 2 3 4 2 2" xfId="30564"/>
    <cellStyle name="Normal 6 2 3 4 3" xfId="30565"/>
    <cellStyle name="Normal 6 2 3 4 3 2" xfId="30566"/>
    <cellStyle name="Normal 6 2 3 4 4" xfId="30567"/>
    <cellStyle name="Normal 6 2 3 4 4 2" xfId="30568"/>
    <cellStyle name="Normal 6 2 3 4 5" xfId="30569"/>
    <cellStyle name="Normal 6 2 3 4 6" xfId="30570"/>
    <cellStyle name="Normal 6 2 3 4 7" xfId="30571"/>
    <cellStyle name="Normal 6 2 3 5" xfId="30572"/>
    <cellStyle name="Normal 6 2 3 5 2" xfId="30573"/>
    <cellStyle name="Normal 6 2 3 5 2 2" xfId="30574"/>
    <cellStyle name="Normal 6 2 3 5 3" xfId="30575"/>
    <cellStyle name="Normal 6 2 3 5 3 2" xfId="30576"/>
    <cellStyle name="Normal 6 2 3 5 4" xfId="30577"/>
    <cellStyle name="Normal 6 2 3 5 5" xfId="30578"/>
    <cellStyle name="Normal 6 2 3 6" xfId="30579"/>
    <cellStyle name="Normal 6 2 3 6 2" xfId="30580"/>
    <cellStyle name="Normal 6 2 3 7" xfId="30581"/>
    <cellStyle name="Normal 6 2 3 7 2" xfId="30582"/>
    <cellStyle name="Normal 6 2 3 8" xfId="30583"/>
    <cellStyle name="Normal 6 2 3 8 2" xfId="30584"/>
    <cellStyle name="Normal 6 2 3 9" xfId="30585"/>
    <cellStyle name="Normal 6 2 4" xfId="30586"/>
    <cellStyle name="Normal 6 2 4 10" xfId="30587"/>
    <cellStyle name="Normal 6 2 4 11" xfId="30588"/>
    <cellStyle name="Normal 6 2 4 2" xfId="30589"/>
    <cellStyle name="Normal 6 2 4 2 2" xfId="30590"/>
    <cellStyle name="Normal 6 2 4 2 2 2" xfId="30591"/>
    <cellStyle name="Normal 6 2 4 2 2 3" xfId="30592"/>
    <cellStyle name="Normal 6 2 4 2 3" xfId="30593"/>
    <cellStyle name="Normal 6 2 4 2 3 2" xfId="30594"/>
    <cellStyle name="Normal 6 2 4 2 4" xfId="30595"/>
    <cellStyle name="Normal 6 2 4 2 4 2" xfId="30596"/>
    <cellStyle name="Normal 6 2 4 2 5" xfId="30597"/>
    <cellStyle name="Normal 6 2 4 2 6" xfId="30598"/>
    <cellStyle name="Normal 6 2 4 2 7" xfId="30599"/>
    <cellStyle name="Normal 6 2 4 3" xfId="30600"/>
    <cellStyle name="Normal 6 2 4 3 2" xfId="30601"/>
    <cellStyle name="Normal 6 2 4 3 2 2" xfId="30602"/>
    <cellStyle name="Normal 6 2 4 3 3" xfId="30603"/>
    <cellStyle name="Normal 6 2 4 3 3 2" xfId="30604"/>
    <cellStyle name="Normal 6 2 4 3 4" xfId="30605"/>
    <cellStyle name="Normal 6 2 4 3 4 2" xfId="30606"/>
    <cellStyle name="Normal 6 2 4 3 5" xfId="30607"/>
    <cellStyle name="Normal 6 2 4 3 6" xfId="30608"/>
    <cellStyle name="Normal 6 2 4 3 7" xfId="30609"/>
    <cellStyle name="Normal 6 2 4 4" xfId="30610"/>
    <cellStyle name="Normal 6 2 4 4 2" xfId="30611"/>
    <cellStyle name="Normal 6 2 4 4 2 2" xfId="30612"/>
    <cellStyle name="Normal 6 2 4 4 3" xfId="30613"/>
    <cellStyle name="Normal 6 2 4 4 3 2" xfId="30614"/>
    <cellStyle name="Normal 6 2 4 4 4" xfId="30615"/>
    <cellStyle name="Normal 6 2 4 4 4 2" xfId="30616"/>
    <cellStyle name="Normal 6 2 4 4 5" xfId="30617"/>
    <cellStyle name="Normal 6 2 4 4 6" xfId="30618"/>
    <cellStyle name="Normal 6 2 4 4 7" xfId="30619"/>
    <cellStyle name="Normal 6 2 4 5" xfId="30620"/>
    <cellStyle name="Normal 6 2 4 5 2" xfId="30621"/>
    <cellStyle name="Normal 6 2 4 5 2 2" xfId="30622"/>
    <cellStyle name="Normal 6 2 4 5 3" xfId="30623"/>
    <cellStyle name="Normal 6 2 4 5 3 2" xfId="30624"/>
    <cellStyle name="Normal 6 2 4 5 4" xfId="30625"/>
    <cellStyle name="Normal 6 2 4 5 5" xfId="30626"/>
    <cellStyle name="Normal 6 2 4 6" xfId="30627"/>
    <cellStyle name="Normal 6 2 4 6 2" xfId="30628"/>
    <cellStyle name="Normal 6 2 4 7" xfId="30629"/>
    <cellStyle name="Normal 6 2 4 7 2" xfId="30630"/>
    <cellStyle name="Normal 6 2 4 8" xfId="30631"/>
    <cellStyle name="Normal 6 2 4 8 2" xfId="30632"/>
    <cellStyle name="Normal 6 2 4 9" xfId="30633"/>
    <cellStyle name="Normal 6 2 5" xfId="30634"/>
    <cellStyle name="Normal 6 2 5 2" xfId="30635"/>
    <cellStyle name="Normal 6 2 5 2 2" xfId="30636"/>
    <cellStyle name="Normal 6 2 5 2 2 2" xfId="30637"/>
    <cellStyle name="Normal 6 2 5 2 3" xfId="30638"/>
    <cellStyle name="Normal 6 2 5 3" xfId="30639"/>
    <cellStyle name="Normal 6 2 5 3 2" xfId="30640"/>
    <cellStyle name="Normal 6 2 5 3 3" xfId="30641"/>
    <cellStyle name="Normal 6 2 5 4" xfId="30642"/>
    <cellStyle name="Normal 6 2 5 4 2" xfId="30643"/>
    <cellStyle name="Normal 6 2 5 4 3" xfId="30644"/>
    <cellStyle name="Normal 6 2 5 5" xfId="30645"/>
    <cellStyle name="Normal 6 2 5 6" xfId="30646"/>
    <cellStyle name="Normal 6 2 5 7" xfId="30647"/>
    <cellStyle name="Normal 6 2 6" xfId="30648"/>
    <cellStyle name="Normal 6 2 6 2" xfId="30649"/>
    <cellStyle name="Normal 6 2 6 2 2" xfId="30650"/>
    <cellStyle name="Normal 6 2 6 2 3" xfId="30651"/>
    <cellStyle name="Normal 6 2 6 3" xfId="30652"/>
    <cellStyle name="Normal 6 2 6 3 2" xfId="30653"/>
    <cellStyle name="Normal 6 2 6 4" xfId="30654"/>
    <cellStyle name="Normal 6 2 6 4 2" xfId="30655"/>
    <cellStyle name="Normal 6 2 6 5" xfId="30656"/>
    <cellStyle name="Normal 6 2 6 6" xfId="30657"/>
    <cellStyle name="Normal 6 2 6 7" xfId="30658"/>
    <cellStyle name="Normal 6 2 7" xfId="30659"/>
    <cellStyle name="Normal 6 2 7 2" xfId="30660"/>
    <cellStyle name="Normal 6 2 7 2 2" xfId="30661"/>
    <cellStyle name="Normal 6 2 7 3" xfId="30662"/>
    <cellStyle name="Normal 6 2 7 3 2" xfId="30663"/>
    <cellStyle name="Normal 6 2 7 4" xfId="30664"/>
    <cellStyle name="Normal 6 2 7 4 2" xfId="30665"/>
    <cellStyle name="Normal 6 2 7 5" xfId="30666"/>
    <cellStyle name="Normal 6 2 7 6" xfId="30667"/>
    <cellStyle name="Normal 6 2 7 7" xfId="30668"/>
    <cellStyle name="Normal 6 2 8" xfId="30669"/>
    <cellStyle name="Normal 6 2 8 2" xfId="30670"/>
    <cellStyle name="Normal 6 2 8 2 2" xfId="30671"/>
    <cellStyle name="Normal 6 2 8 3" xfId="30672"/>
    <cellStyle name="Normal 6 2 8 3 2" xfId="30673"/>
    <cellStyle name="Normal 6 2 8 4" xfId="30674"/>
    <cellStyle name="Normal 6 2 8 5" xfId="30675"/>
    <cellStyle name="Normal 6 2 8 6" xfId="30676"/>
    <cellStyle name="Normal 6 2 9" xfId="30677"/>
    <cellStyle name="Normal 6 2 9 2" xfId="30678"/>
    <cellStyle name="Normal 6 3" xfId="470"/>
    <cellStyle name="Normal 6 3 10" xfId="30679"/>
    <cellStyle name="Normal 6 3 10 2" xfId="30680"/>
    <cellStyle name="Normal 6 3 11" xfId="30681"/>
    <cellStyle name="Normal 6 3 11 2" xfId="30682"/>
    <cellStyle name="Normal 6 3 12" xfId="30683"/>
    <cellStyle name="Normal 6 3 13" xfId="30684"/>
    <cellStyle name="Normal 6 3 14" xfId="30685"/>
    <cellStyle name="Normal 6 3 2" xfId="471"/>
    <cellStyle name="Normal 6 3 2 10" xfId="30686"/>
    <cellStyle name="Normal 6 3 2 11" xfId="30687"/>
    <cellStyle name="Normal 6 3 2 12" xfId="30688"/>
    <cellStyle name="Normal 6 3 2 2" xfId="472"/>
    <cellStyle name="Normal 6 3 2 2 2" xfId="30689"/>
    <cellStyle name="Normal 6 3 2 2 2 2" xfId="30690"/>
    <cellStyle name="Normal 6 3 2 2 2 3" xfId="30691"/>
    <cellStyle name="Normal 6 3 2 2 3" xfId="30692"/>
    <cellStyle name="Normal 6 3 2 2 3 2" xfId="30693"/>
    <cellStyle name="Normal 6 3 2 2 4" xfId="30694"/>
    <cellStyle name="Normal 6 3 2 2 4 2" xfId="30695"/>
    <cellStyle name="Normal 6 3 2 2 5" xfId="30696"/>
    <cellStyle name="Normal 6 3 2 2 6" xfId="30697"/>
    <cellStyle name="Normal 6 3 2 2 7" xfId="30698"/>
    <cellStyle name="Normal 6 3 2 3" xfId="30699"/>
    <cellStyle name="Normal 6 3 2 3 2" xfId="30700"/>
    <cellStyle name="Normal 6 3 2 3 2 2" xfId="30701"/>
    <cellStyle name="Normal 6 3 2 3 3" xfId="30702"/>
    <cellStyle name="Normal 6 3 2 3 3 2" xfId="30703"/>
    <cellStyle name="Normal 6 3 2 3 4" xfId="30704"/>
    <cellStyle name="Normal 6 3 2 3 4 2" xfId="30705"/>
    <cellStyle name="Normal 6 3 2 3 5" xfId="30706"/>
    <cellStyle name="Normal 6 3 2 3 6" xfId="30707"/>
    <cellStyle name="Normal 6 3 2 3 7" xfId="30708"/>
    <cellStyle name="Normal 6 3 2 4" xfId="30709"/>
    <cellStyle name="Normal 6 3 2 4 2" xfId="30710"/>
    <cellStyle name="Normal 6 3 2 4 2 2" xfId="30711"/>
    <cellStyle name="Normal 6 3 2 4 3" xfId="30712"/>
    <cellStyle name="Normal 6 3 2 4 3 2" xfId="30713"/>
    <cellStyle name="Normal 6 3 2 4 4" xfId="30714"/>
    <cellStyle name="Normal 6 3 2 4 4 2" xfId="30715"/>
    <cellStyle name="Normal 6 3 2 4 5" xfId="30716"/>
    <cellStyle name="Normal 6 3 2 4 6" xfId="30717"/>
    <cellStyle name="Normal 6 3 2 4 7" xfId="30718"/>
    <cellStyle name="Normal 6 3 2 5" xfId="30719"/>
    <cellStyle name="Normal 6 3 2 5 2" xfId="30720"/>
    <cellStyle name="Normal 6 3 2 5 2 2" xfId="30721"/>
    <cellStyle name="Normal 6 3 2 5 3" xfId="30722"/>
    <cellStyle name="Normal 6 3 2 5 3 2" xfId="30723"/>
    <cellStyle name="Normal 6 3 2 5 4" xfId="30724"/>
    <cellStyle name="Normal 6 3 2 5 4 2" xfId="30725"/>
    <cellStyle name="Normal 6 3 2 5 5" xfId="30726"/>
    <cellStyle name="Normal 6 3 2 5 6" xfId="30727"/>
    <cellStyle name="Normal 6 3 2 6" xfId="30728"/>
    <cellStyle name="Normal 6 3 2 6 2" xfId="30729"/>
    <cellStyle name="Normal 6 3 2 6 2 2" xfId="30730"/>
    <cellStyle name="Normal 6 3 2 6 3" xfId="30731"/>
    <cellStyle name="Normal 6 3 2 6 3 2" xfId="30732"/>
    <cellStyle name="Normal 6 3 2 6 4" xfId="30733"/>
    <cellStyle name="Normal 6 3 2 6 5" xfId="30734"/>
    <cellStyle name="Normal 6 3 2 7" xfId="30735"/>
    <cellStyle name="Normal 6 3 2 7 2" xfId="30736"/>
    <cellStyle name="Normal 6 3 2 8" xfId="30737"/>
    <cellStyle name="Normal 6 3 2 8 2" xfId="30738"/>
    <cellStyle name="Normal 6 3 2 9" xfId="30739"/>
    <cellStyle name="Normal 6 3 2 9 2" xfId="30740"/>
    <cellStyle name="Normal 6 3 3" xfId="473"/>
    <cellStyle name="Normal 6 3 3 10" xfId="30741"/>
    <cellStyle name="Normal 6 3 3 11" xfId="30742"/>
    <cellStyle name="Normal 6 3 3 2" xfId="30743"/>
    <cellStyle name="Normal 6 3 3 2 2" xfId="30744"/>
    <cellStyle name="Normal 6 3 3 2 2 2" xfId="30745"/>
    <cellStyle name="Normal 6 3 3 2 3" xfId="30746"/>
    <cellStyle name="Normal 6 3 3 2 3 2" xfId="30747"/>
    <cellStyle name="Normal 6 3 3 2 4" xfId="30748"/>
    <cellStyle name="Normal 6 3 3 2 4 2" xfId="30749"/>
    <cellStyle name="Normal 6 3 3 2 5" xfId="30750"/>
    <cellStyle name="Normal 6 3 3 2 6" xfId="30751"/>
    <cellStyle name="Normal 6 3 3 2 7" xfId="30752"/>
    <cellStyle name="Normal 6 3 3 3" xfId="30753"/>
    <cellStyle name="Normal 6 3 3 3 2" xfId="30754"/>
    <cellStyle name="Normal 6 3 3 3 2 2" xfId="30755"/>
    <cellStyle name="Normal 6 3 3 3 3" xfId="30756"/>
    <cellStyle name="Normal 6 3 3 3 3 2" xfId="30757"/>
    <cellStyle name="Normal 6 3 3 3 4" xfId="30758"/>
    <cellStyle name="Normal 6 3 3 3 4 2" xfId="30759"/>
    <cellStyle name="Normal 6 3 3 3 5" xfId="30760"/>
    <cellStyle name="Normal 6 3 3 3 6" xfId="30761"/>
    <cellStyle name="Normal 6 3 3 4" xfId="30762"/>
    <cellStyle name="Normal 6 3 3 4 2" xfId="30763"/>
    <cellStyle name="Normal 6 3 3 4 2 2" xfId="30764"/>
    <cellStyle name="Normal 6 3 3 4 3" xfId="30765"/>
    <cellStyle name="Normal 6 3 3 4 3 2" xfId="30766"/>
    <cellStyle name="Normal 6 3 3 4 4" xfId="30767"/>
    <cellStyle name="Normal 6 3 3 4 4 2" xfId="30768"/>
    <cellStyle name="Normal 6 3 3 4 5" xfId="30769"/>
    <cellStyle name="Normal 6 3 3 4 6" xfId="30770"/>
    <cellStyle name="Normal 6 3 3 5" xfId="30771"/>
    <cellStyle name="Normal 6 3 3 5 2" xfId="30772"/>
    <cellStyle name="Normal 6 3 3 5 2 2" xfId="30773"/>
    <cellStyle name="Normal 6 3 3 5 3" xfId="30774"/>
    <cellStyle name="Normal 6 3 3 5 3 2" xfId="30775"/>
    <cellStyle name="Normal 6 3 3 5 4" xfId="30776"/>
    <cellStyle name="Normal 6 3 3 5 5" xfId="30777"/>
    <cellStyle name="Normal 6 3 3 6" xfId="30778"/>
    <cellStyle name="Normal 6 3 3 6 2" xfId="30779"/>
    <cellStyle name="Normal 6 3 3 7" xfId="30780"/>
    <cellStyle name="Normal 6 3 3 7 2" xfId="30781"/>
    <cellStyle name="Normal 6 3 3 8" xfId="30782"/>
    <cellStyle name="Normal 6 3 3 8 2" xfId="30783"/>
    <cellStyle name="Normal 6 3 3 9" xfId="30784"/>
    <cellStyle name="Normal 6 3 4" xfId="30785"/>
    <cellStyle name="Normal 6 3 4 10" xfId="30786"/>
    <cellStyle name="Normal 6 3 4 11" xfId="30787"/>
    <cellStyle name="Normal 6 3 4 2" xfId="30788"/>
    <cellStyle name="Normal 6 3 4 2 2" xfId="30789"/>
    <cellStyle name="Normal 6 3 4 2 2 2" xfId="30790"/>
    <cellStyle name="Normal 6 3 4 2 3" xfId="30791"/>
    <cellStyle name="Normal 6 3 4 2 3 2" xfId="30792"/>
    <cellStyle name="Normal 6 3 4 2 4" xfId="30793"/>
    <cellStyle name="Normal 6 3 4 2 4 2" xfId="30794"/>
    <cellStyle name="Normal 6 3 4 2 5" xfId="30795"/>
    <cellStyle name="Normal 6 3 4 2 6" xfId="30796"/>
    <cellStyle name="Normal 6 3 4 3" xfId="30797"/>
    <cellStyle name="Normal 6 3 4 3 2" xfId="30798"/>
    <cellStyle name="Normal 6 3 4 3 2 2" xfId="30799"/>
    <cellStyle name="Normal 6 3 4 3 3" xfId="30800"/>
    <cellStyle name="Normal 6 3 4 3 3 2" xfId="30801"/>
    <cellStyle name="Normal 6 3 4 3 4" xfId="30802"/>
    <cellStyle name="Normal 6 3 4 3 4 2" xfId="30803"/>
    <cellStyle name="Normal 6 3 4 3 5" xfId="30804"/>
    <cellStyle name="Normal 6 3 4 3 6" xfId="30805"/>
    <cellStyle name="Normal 6 3 4 4" xfId="30806"/>
    <cellStyle name="Normal 6 3 4 4 2" xfId="30807"/>
    <cellStyle name="Normal 6 3 4 4 2 2" xfId="30808"/>
    <cellStyle name="Normal 6 3 4 4 3" xfId="30809"/>
    <cellStyle name="Normal 6 3 4 4 3 2" xfId="30810"/>
    <cellStyle name="Normal 6 3 4 4 4" xfId="30811"/>
    <cellStyle name="Normal 6 3 4 4 4 2" xfId="30812"/>
    <cellStyle name="Normal 6 3 4 4 5" xfId="30813"/>
    <cellStyle name="Normal 6 3 4 4 6" xfId="30814"/>
    <cellStyle name="Normal 6 3 4 5" xfId="30815"/>
    <cellStyle name="Normal 6 3 4 5 2" xfId="30816"/>
    <cellStyle name="Normal 6 3 4 5 2 2" xfId="30817"/>
    <cellStyle name="Normal 6 3 4 5 3" xfId="30818"/>
    <cellStyle name="Normal 6 3 4 5 3 2" xfId="30819"/>
    <cellStyle name="Normal 6 3 4 5 4" xfId="30820"/>
    <cellStyle name="Normal 6 3 4 5 5" xfId="30821"/>
    <cellStyle name="Normal 6 3 4 6" xfId="30822"/>
    <cellStyle name="Normal 6 3 4 6 2" xfId="30823"/>
    <cellStyle name="Normal 6 3 4 7" xfId="30824"/>
    <cellStyle name="Normal 6 3 4 7 2" xfId="30825"/>
    <cellStyle name="Normal 6 3 4 8" xfId="30826"/>
    <cellStyle name="Normal 6 3 4 8 2" xfId="30827"/>
    <cellStyle name="Normal 6 3 4 9" xfId="30828"/>
    <cellStyle name="Normal 6 3 5" xfId="30829"/>
    <cellStyle name="Normal 6 3 5 2" xfId="30830"/>
    <cellStyle name="Normal 6 3 5 2 2" xfId="30831"/>
    <cellStyle name="Normal 6 3 5 3" xfId="30832"/>
    <cellStyle name="Normal 6 3 5 3 2" xfId="30833"/>
    <cellStyle name="Normal 6 3 5 4" xfId="30834"/>
    <cellStyle name="Normal 6 3 5 4 2" xfId="30835"/>
    <cellStyle name="Normal 6 3 5 5" xfId="30836"/>
    <cellStyle name="Normal 6 3 5 6" xfId="30837"/>
    <cellStyle name="Normal 6 3 5 7" xfId="30838"/>
    <cellStyle name="Normal 6 3 6" xfId="30839"/>
    <cellStyle name="Normal 6 3 6 2" xfId="30840"/>
    <cellStyle name="Normal 6 3 6 2 2" xfId="30841"/>
    <cellStyle name="Normal 6 3 6 3" xfId="30842"/>
    <cellStyle name="Normal 6 3 6 3 2" xfId="30843"/>
    <cellStyle name="Normal 6 3 6 4" xfId="30844"/>
    <cellStyle name="Normal 6 3 6 4 2" xfId="30845"/>
    <cellStyle name="Normal 6 3 6 5" xfId="30846"/>
    <cellStyle name="Normal 6 3 6 6" xfId="30847"/>
    <cellStyle name="Normal 6 3 7" xfId="30848"/>
    <cellStyle name="Normal 6 3 7 2" xfId="30849"/>
    <cellStyle name="Normal 6 3 7 2 2" xfId="30850"/>
    <cellStyle name="Normal 6 3 7 3" xfId="30851"/>
    <cellStyle name="Normal 6 3 7 3 2" xfId="30852"/>
    <cellStyle name="Normal 6 3 7 4" xfId="30853"/>
    <cellStyle name="Normal 6 3 7 4 2" xfId="30854"/>
    <cellStyle name="Normal 6 3 7 5" xfId="30855"/>
    <cellStyle name="Normal 6 3 7 6" xfId="30856"/>
    <cellStyle name="Normal 6 3 8" xfId="30857"/>
    <cellStyle name="Normal 6 3 8 2" xfId="30858"/>
    <cellStyle name="Normal 6 3 8 2 2" xfId="30859"/>
    <cellStyle name="Normal 6 3 8 3" xfId="30860"/>
    <cellStyle name="Normal 6 3 8 3 2" xfId="30861"/>
    <cellStyle name="Normal 6 3 8 4" xfId="30862"/>
    <cellStyle name="Normal 6 3 8 5" xfId="30863"/>
    <cellStyle name="Normal 6 3 9" xfId="30864"/>
    <cellStyle name="Normal 6 3 9 2" xfId="30865"/>
    <cellStyle name="Normal 6 4" xfId="474"/>
    <cellStyle name="Normal 6 4 10" xfId="30866"/>
    <cellStyle name="Normal 6 4 10 2" xfId="30867"/>
    <cellStyle name="Normal 6 4 11" xfId="30868"/>
    <cellStyle name="Normal 6 4 12" xfId="30869"/>
    <cellStyle name="Normal 6 4 13" xfId="30870"/>
    <cellStyle name="Normal 6 4 2" xfId="475"/>
    <cellStyle name="Normal 6 4 2 10" xfId="30871"/>
    <cellStyle name="Normal 6 4 2 11" xfId="30872"/>
    <cellStyle name="Normal 6 4 2 2" xfId="30873"/>
    <cellStyle name="Normal 6 4 2 2 2" xfId="30874"/>
    <cellStyle name="Normal 6 4 2 2 2 2" xfId="30875"/>
    <cellStyle name="Normal 6 4 2 2 3" xfId="30876"/>
    <cellStyle name="Normal 6 4 2 2 3 2" xfId="30877"/>
    <cellStyle name="Normal 6 4 2 2 4" xfId="30878"/>
    <cellStyle name="Normal 6 4 2 2 4 2" xfId="30879"/>
    <cellStyle name="Normal 6 4 2 2 5" xfId="30880"/>
    <cellStyle name="Normal 6 4 2 2 6" xfId="30881"/>
    <cellStyle name="Normal 6 4 2 2 7" xfId="30882"/>
    <cellStyle name="Normal 6 4 2 3" xfId="30883"/>
    <cellStyle name="Normal 6 4 2 3 2" xfId="30884"/>
    <cellStyle name="Normal 6 4 2 3 2 2" xfId="30885"/>
    <cellStyle name="Normal 6 4 2 3 3" xfId="30886"/>
    <cellStyle name="Normal 6 4 2 3 3 2" xfId="30887"/>
    <cellStyle name="Normal 6 4 2 3 4" xfId="30888"/>
    <cellStyle name="Normal 6 4 2 3 4 2" xfId="30889"/>
    <cellStyle name="Normal 6 4 2 3 5" xfId="30890"/>
    <cellStyle name="Normal 6 4 2 3 6" xfId="30891"/>
    <cellStyle name="Normal 6 4 2 3 7" xfId="30892"/>
    <cellStyle name="Normal 6 4 2 4" xfId="30893"/>
    <cellStyle name="Normal 6 4 2 4 2" xfId="30894"/>
    <cellStyle name="Normal 6 4 2 4 2 2" xfId="30895"/>
    <cellStyle name="Normal 6 4 2 4 3" xfId="30896"/>
    <cellStyle name="Normal 6 4 2 4 3 2" xfId="30897"/>
    <cellStyle name="Normal 6 4 2 4 4" xfId="30898"/>
    <cellStyle name="Normal 6 4 2 4 4 2" xfId="30899"/>
    <cellStyle name="Normal 6 4 2 4 5" xfId="30900"/>
    <cellStyle name="Normal 6 4 2 4 6" xfId="30901"/>
    <cellStyle name="Normal 6 4 2 5" xfId="30902"/>
    <cellStyle name="Normal 6 4 2 5 2" xfId="30903"/>
    <cellStyle name="Normal 6 4 2 5 2 2" xfId="30904"/>
    <cellStyle name="Normal 6 4 2 5 3" xfId="30905"/>
    <cellStyle name="Normal 6 4 2 5 3 2" xfId="30906"/>
    <cellStyle name="Normal 6 4 2 5 4" xfId="30907"/>
    <cellStyle name="Normal 6 4 2 5 5" xfId="30908"/>
    <cellStyle name="Normal 6 4 2 6" xfId="30909"/>
    <cellStyle name="Normal 6 4 2 6 2" xfId="30910"/>
    <cellStyle name="Normal 6 4 2 7" xfId="30911"/>
    <cellStyle name="Normal 6 4 2 7 2" xfId="30912"/>
    <cellStyle name="Normal 6 4 2 8" xfId="30913"/>
    <cellStyle name="Normal 6 4 2 8 2" xfId="30914"/>
    <cellStyle name="Normal 6 4 2 9" xfId="30915"/>
    <cellStyle name="Normal 6 4 3" xfId="30916"/>
    <cellStyle name="Normal 6 4 3 10" xfId="30917"/>
    <cellStyle name="Normal 6 4 3 11" xfId="30918"/>
    <cellStyle name="Normal 6 4 3 2" xfId="30919"/>
    <cellStyle name="Normal 6 4 3 2 2" xfId="30920"/>
    <cellStyle name="Normal 6 4 3 2 2 2" xfId="30921"/>
    <cellStyle name="Normal 6 4 3 2 3" xfId="30922"/>
    <cellStyle name="Normal 6 4 3 2 3 2" xfId="30923"/>
    <cellStyle name="Normal 6 4 3 2 4" xfId="30924"/>
    <cellStyle name="Normal 6 4 3 2 4 2" xfId="30925"/>
    <cellStyle name="Normal 6 4 3 2 5" xfId="30926"/>
    <cellStyle name="Normal 6 4 3 2 6" xfId="30927"/>
    <cellStyle name="Normal 6 4 3 3" xfId="30928"/>
    <cellStyle name="Normal 6 4 3 3 2" xfId="30929"/>
    <cellStyle name="Normal 6 4 3 3 2 2" xfId="30930"/>
    <cellStyle name="Normal 6 4 3 3 3" xfId="30931"/>
    <cellStyle name="Normal 6 4 3 3 3 2" xfId="30932"/>
    <cellStyle name="Normal 6 4 3 3 4" xfId="30933"/>
    <cellStyle name="Normal 6 4 3 3 4 2" xfId="30934"/>
    <cellStyle name="Normal 6 4 3 3 5" xfId="30935"/>
    <cellStyle name="Normal 6 4 3 3 6" xfId="30936"/>
    <cellStyle name="Normal 6 4 3 4" xfId="30937"/>
    <cellStyle name="Normal 6 4 3 4 2" xfId="30938"/>
    <cellStyle name="Normal 6 4 3 4 2 2" xfId="30939"/>
    <cellStyle name="Normal 6 4 3 4 3" xfId="30940"/>
    <cellStyle name="Normal 6 4 3 4 3 2" xfId="30941"/>
    <cellStyle name="Normal 6 4 3 4 4" xfId="30942"/>
    <cellStyle name="Normal 6 4 3 4 4 2" xfId="30943"/>
    <cellStyle name="Normal 6 4 3 4 5" xfId="30944"/>
    <cellStyle name="Normal 6 4 3 4 6" xfId="30945"/>
    <cellStyle name="Normal 6 4 3 5" xfId="30946"/>
    <cellStyle name="Normal 6 4 3 5 2" xfId="30947"/>
    <cellStyle name="Normal 6 4 3 5 2 2" xfId="30948"/>
    <cellStyle name="Normal 6 4 3 5 3" xfId="30949"/>
    <cellStyle name="Normal 6 4 3 5 3 2" xfId="30950"/>
    <cellStyle name="Normal 6 4 3 5 4" xfId="30951"/>
    <cellStyle name="Normal 6 4 3 5 5" xfId="30952"/>
    <cellStyle name="Normal 6 4 3 6" xfId="30953"/>
    <cellStyle name="Normal 6 4 3 6 2" xfId="30954"/>
    <cellStyle name="Normal 6 4 3 7" xfId="30955"/>
    <cellStyle name="Normal 6 4 3 7 2" xfId="30956"/>
    <cellStyle name="Normal 6 4 3 8" xfId="30957"/>
    <cellStyle name="Normal 6 4 3 8 2" xfId="30958"/>
    <cellStyle name="Normal 6 4 3 9" xfId="30959"/>
    <cellStyle name="Normal 6 4 4" xfId="30960"/>
    <cellStyle name="Normal 6 4 4 2" xfId="30961"/>
    <cellStyle name="Normal 6 4 4 2 2" xfId="30962"/>
    <cellStyle name="Normal 6 4 4 3" xfId="30963"/>
    <cellStyle name="Normal 6 4 4 3 2" xfId="30964"/>
    <cellStyle name="Normal 6 4 4 4" xfId="30965"/>
    <cellStyle name="Normal 6 4 4 4 2" xfId="30966"/>
    <cellStyle name="Normal 6 4 4 5" xfId="30967"/>
    <cellStyle name="Normal 6 4 4 6" xfId="30968"/>
    <cellStyle name="Normal 6 4 5" xfId="30969"/>
    <cellStyle name="Normal 6 4 5 2" xfId="30970"/>
    <cellStyle name="Normal 6 4 5 2 2" xfId="30971"/>
    <cellStyle name="Normal 6 4 5 3" xfId="30972"/>
    <cellStyle name="Normal 6 4 5 3 2" xfId="30973"/>
    <cellStyle name="Normal 6 4 5 4" xfId="30974"/>
    <cellStyle name="Normal 6 4 5 4 2" xfId="30975"/>
    <cellStyle name="Normal 6 4 5 5" xfId="30976"/>
    <cellStyle name="Normal 6 4 5 6" xfId="30977"/>
    <cellStyle name="Normal 6 4 6" xfId="30978"/>
    <cellStyle name="Normal 6 4 6 2" xfId="30979"/>
    <cellStyle name="Normal 6 4 6 2 2" xfId="30980"/>
    <cellStyle name="Normal 6 4 6 3" xfId="30981"/>
    <cellStyle name="Normal 6 4 6 3 2" xfId="30982"/>
    <cellStyle name="Normal 6 4 6 4" xfId="30983"/>
    <cellStyle name="Normal 6 4 6 4 2" xfId="30984"/>
    <cellStyle name="Normal 6 4 6 5" xfId="30985"/>
    <cellStyle name="Normal 6 4 6 6" xfId="30986"/>
    <cellStyle name="Normal 6 4 7" xfId="30987"/>
    <cellStyle name="Normal 6 4 7 2" xfId="30988"/>
    <cellStyle name="Normal 6 4 7 2 2" xfId="30989"/>
    <cellStyle name="Normal 6 4 7 3" xfId="30990"/>
    <cellStyle name="Normal 6 4 7 3 2" xfId="30991"/>
    <cellStyle name="Normal 6 4 7 4" xfId="30992"/>
    <cellStyle name="Normal 6 4 7 5" xfId="30993"/>
    <cellStyle name="Normal 6 4 8" xfId="30994"/>
    <cellStyle name="Normal 6 4 8 2" xfId="30995"/>
    <cellStyle name="Normal 6 4 9" xfId="30996"/>
    <cellStyle name="Normal 6 4 9 2" xfId="30997"/>
    <cellStyle name="Normal 6 5" xfId="476"/>
    <cellStyle name="Normal 6 5 10" xfId="30998"/>
    <cellStyle name="Normal 6 5 11" xfId="30999"/>
    <cellStyle name="Normal 6 5 12" xfId="31000"/>
    <cellStyle name="Normal 6 5 2" xfId="31001"/>
    <cellStyle name="Normal 6 5 2 2" xfId="31002"/>
    <cellStyle name="Normal 6 5 2 2 2" xfId="31003"/>
    <cellStyle name="Normal 6 5 2 2 3" xfId="31004"/>
    <cellStyle name="Normal 6 5 2 3" xfId="31005"/>
    <cellStyle name="Normal 6 5 2 3 2" xfId="31006"/>
    <cellStyle name="Normal 6 5 2 4" xfId="31007"/>
    <cellStyle name="Normal 6 5 2 4 2" xfId="31008"/>
    <cellStyle name="Normal 6 5 2 5" xfId="31009"/>
    <cellStyle name="Normal 6 5 2 6" xfId="31010"/>
    <cellStyle name="Normal 6 5 2 7" xfId="31011"/>
    <cellStyle name="Normal 6 5 3" xfId="31012"/>
    <cellStyle name="Normal 6 5 3 2" xfId="31013"/>
    <cellStyle name="Normal 6 5 3 2 2" xfId="31014"/>
    <cellStyle name="Normal 6 5 3 3" xfId="31015"/>
    <cellStyle name="Normal 6 5 3 3 2" xfId="31016"/>
    <cellStyle name="Normal 6 5 3 4" xfId="31017"/>
    <cellStyle name="Normal 6 5 3 4 2" xfId="31018"/>
    <cellStyle name="Normal 6 5 3 5" xfId="31019"/>
    <cellStyle name="Normal 6 5 3 6" xfId="31020"/>
    <cellStyle name="Normal 6 5 3 7" xfId="31021"/>
    <cellStyle name="Normal 6 5 4" xfId="31022"/>
    <cellStyle name="Normal 6 5 4 2" xfId="31023"/>
    <cellStyle name="Normal 6 5 4 2 2" xfId="31024"/>
    <cellStyle name="Normal 6 5 4 3" xfId="31025"/>
    <cellStyle name="Normal 6 5 4 3 2" xfId="31026"/>
    <cellStyle name="Normal 6 5 4 4" xfId="31027"/>
    <cellStyle name="Normal 6 5 4 4 2" xfId="31028"/>
    <cellStyle name="Normal 6 5 4 5" xfId="31029"/>
    <cellStyle name="Normal 6 5 4 6" xfId="31030"/>
    <cellStyle name="Normal 6 5 4 7" xfId="31031"/>
    <cellStyle name="Normal 6 5 5" xfId="31032"/>
    <cellStyle name="Normal 6 5 5 2" xfId="31033"/>
    <cellStyle name="Normal 6 5 5 2 2" xfId="31034"/>
    <cellStyle name="Normal 6 5 5 3" xfId="31035"/>
    <cellStyle name="Normal 6 5 5 3 2" xfId="31036"/>
    <cellStyle name="Normal 6 5 5 4" xfId="31037"/>
    <cellStyle name="Normal 6 5 5 4 2" xfId="31038"/>
    <cellStyle name="Normal 6 5 5 5" xfId="31039"/>
    <cellStyle name="Normal 6 5 5 6" xfId="31040"/>
    <cellStyle name="Normal 6 5 6" xfId="31041"/>
    <cellStyle name="Normal 6 5 6 2" xfId="31042"/>
    <cellStyle name="Normal 6 5 6 2 2" xfId="31043"/>
    <cellStyle name="Normal 6 5 6 3" xfId="31044"/>
    <cellStyle name="Normal 6 5 6 3 2" xfId="31045"/>
    <cellStyle name="Normal 6 5 6 4" xfId="31046"/>
    <cellStyle name="Normal 6 5 6 5" xfId="31047"/>
    <cellStyle name="Normal 6 5 7" xfId="31048"/>
    <cellStyle name="Normal 6 5 7 2" xfId="31049"/>
    <cellStyle name="Normal 6 5 8" xfId="31050"/>
    <cellStyle name="Normal 6 5 8 2" xfId="31051"/>
    <cellStyle name="Normal 6 5 9" xfId="31052"/>
    <cellStyle name="Normal 6 5 9 2" xfId="31053"/>
    <cellStyle name="Normal 6 6" xfId="31054"/>
    <cellStyle name="Normal 6 6 10" xfId="31055"/>
    <cellStyle name="Normal 6 6 11" xfId="31056"/>
    <cellStyle name="Normal 6 6 2" xfId="31057"/>
    <cellStyle name="Normal 6 6 2 2" xfId="31058"/>
    <cellStyle name="Normal 6 6 2 2 2" xfId="31059"/>
    <cellStyle name="Normal 6 6 2 2 3" xfId="31060"/>
    <cellStyle name="Normal 6 6 2 3" xfId="31061"/>
    <cellStyle name="Normal 6 6 2 3 2" xfId="31062"/>
    <cellStyle name="Normal 6 6 2 4" xfId="31063"/>
    <cellStyle name="Normal 6 6 2 4 2" xfId="31064"/>
    <cellStyle name="Normal 6 6 2 5" xfId="31065"/>
    <cellStyle name="Normal 6 6 2 6" xfId="31066"/>
    <cellStyle name="Normal 6 6 2 7" xfId="31067"/>
    <cellStyle name="Normal 6 6 3" xfId="31068"/>
    <cellStyle name="Normal 6 6 3 2" xfId="31069"/>
    <cellStyle name="Normal 6 6 3 2 2" xfId="31070"/>
    <cellStyle name="Normal 6 6 3 3" xfId="31071"/>
    <cellStyle name="Normal 6 6 3 3 2" xfId="31072"/>
    <cellStyle name="Normal 6 6 3 4" xfId="31073"/>
    <cellStyle name="Normal 6 6 3 4 2" xfId="31074"/>
    <cellStyle name="Normal 6 6 3 5" xfId="31075"/>
    <cellStyle name="Normal 6 6 3 6" xfId="31076"/>
    <cellStyle name="Normal 6 6 3 7" xfId="31077"/>
    <cellStyle name="Normal 6 6 4" xfId="31078"/>
    <cellStyle name="Normal 6 6 4 2" xfId="31079"/>
    <cellStyle name="Normal 6 6 4 2 2" xfId="31080"/>
    <cellStyle name="Normal 6 6 4 3" xfId="31081"/>
    <cellStyle name="Normal 6 6 4 3 2" xfId="31082"/>
    <cellStyle name="Normal 6 6 4 4" xfId="31083"/>
    <cellStyle name="Normal 6 6 4 4 2" xfId="31084"/>
    <cellStyle name="Normal 6 6 4 5" xfId="31085"/>
    <cellStyle name="Normal 6 6 4 6" xfId="31086"/>
    <cellStyle name="Normal 6 6 4 7" xfId="31087"/>
    <cellStyle name="Normal 6 6 5" xfId="31088"/>
    <cellStyle name="Normal 6 6 5 2" xfId="31089"/>
    <cellStyle name="Normal 6 6 5 2 2" xfId="31090"/>
    <cellStyle name="Normal 6 6 5 3" xfId="31091"/>
    <cellStyle name="Normal 6 6 5 3 2" xfId="31092"/>
    <cellStyle name="Normal 6 6 5 4" xfId="31093"/>
    <cellStyle name="Normal 6 6 5 5" xfId="31094"/>
    <cellStyle name="Normal 6 6 6" xfId="31095"/>
    <cellStyle name="Normal 6 6 6 2" xfId="31096"/>
    <cellStyle name="Normal 6 6 7" xfId="31097"/>
    <cellStyle name="Normal 6 6 7 2" xfId="31098"/>
    <cellStyle name="Normal 6 6 8" xfId="31099"/>
    <cellStyle name="Normal 6 6 8 2" xfId="31100"/>
    <cellStyle name="Normal 6 6 9" xfId="31101"/>
    <cellStyle name="Normal 6 7" xfId="31102"/>
    <cellStyle name="Normal 6 7 10" xfId="31103"/>
    <cellStyle name="Normal 6 7 11" xfId="31104"/>
    <cellStyle name="Normal 6 7 2" xfId="31105"/>
    <cellStyle name="Normal 6 7 2 2" xfId="31106"/>
    <cellStyle name="Normal 6 7 2 2 2" xfId="31107"/>
    <cellStyle name="Normal 6 7 2 3" xfId="31108"/>
    <cellStyle name="Normal 6 7 2 3 2" xfId="31109"/>
    <cellStyle name="Normal 6 7 2 4" xfId="31110"/>
    <cellStyle name="Normal 6 7 2 4 2" xfId="31111"/>
    <cellStyle name="Normal 6 7 2 5" xfId="31112"/>
    <cellStyle name="Normal 6 7 2 6" xfId="31113"/>
    <cellStyle name="Normal 6 7 2 7" xfId="31114"/>
    <cellStyle name="Normal 6 7 3" xfId="31115"/>
    <cellStyle name="Normal 6 7 3 2" xfId="31116"/>
    <cellStyle name="Normal 6 7 3 2 2" xfId="31117"/>
    <cellStyle name="Normal 6 7 3 3" xfId="31118"/>
    <cellStyle name="Normal 6 7 3 3 2" xfId="31119"/>
    <cellStyle name="Normal 6 7 3 4" xfId="31120"/>
    <cellStyle name="Normal 6 7 3 4 2" xfId="31121"/>
    <cellStyle name="Normal 6 7 3 5" xfId="31122"/>
    <cellStyle name="Normal 6 7 3 6" xfId="31123"/>
    <cellStyle name="Normal 6 7 4" xfId="31124"/>
    <cellStyle name="Normal 6 7 4 2" xfId="31125"/>
    <cellStyle name="Normal 6 7 4 2 2" xfId="31126"/>
    <cellStyle name="Normal 6 7 4 3" xfId="31127"/>
    <cellStyle name="Normal 6 7 4 3 2" xfId="31128"/>
    <cellStyle name="Normal 6 7 4 4" xfId="31129"/>
    <cellStyle name="Normal 6 7 4 4 2" xfId="31130"/>
    <cellStyle name="Normal 6 7 4 5" xfId="31131"/>
    <cellStyle name="Normal 6 7 4 6" xfId="31132"/>
    <cellStyle name="Normal 6 7 5" xfId="31133"/>
    <cellStyle name="Normal 6 7 5 2" xfId="31134"/>
    <cellStyle name="Normal 6 7 5 2 2" xfId="31135"/>
    <cellStyle name="Normal 6 7 5 3" xfId="31136"/>
    <cellStyle name="Normal 6 7 5 3 2" xfId="31137"/>
    <cellStyle name="Normal 6 7 5 4" xfId="31138"/>
    <cellStyle name="Normal 6 7 5 5" xfId="31139"/>
    <cellStyle name="Normal 6 7 6" xfId="31140"/>
    <cellStyle name="Normal 6 7 6 2" xfId="31141"/>
    <cellStyle name="Normal 6 7 7" xfId="31142"/>
    <cellStyle name="Normal 6 7 7 2" xfId="31143"/>
    <cellStyle name="Normal 6 7 8" xfId="31144"/>
    <cellStyle name="Normal 6 7 8 2" xfId="31145"/>
    <cellStyle name="Normal 6 7 9" xfId="31146"/>
    <cellStyle name="Normal 6 8" xfId="31147"/>
    <cellStyle name="Normal 6 8 2" xfId="31148"/>
    <cellStyle name="Normal 6 8 2 2" xfId="31149"/>
    <cellStyle name="Normal 6 8 3" xfId="31150"/>
    <cellStyle name="Normal 6 8 3 2" xfId="31151"/>
    <cellStyle name="Normal 6 8 4" xfId="31152"/>
    <cellStyle name="Normal 6 8 4 2" xfId="31153"/>
    <cellStyle name="Normal 6 8 5" xfId="31154"/>
    <cellStyle name="Normal 6 8 6" xfId="31155"/>
    <cellStyle name="Normal 6 8 7" xfId="31156"/>
    <cellStyle name="Normal 6 9" xfId="31157"/>
    <cellStyle name="Normal 6 9 2" xfId="31158"/>
    <cellStyle name="Normal 6 9 2 2" xfId="31159"/>
    <cellStyle name="Normal 6 9 3" xfId="31160"/>
    <cellStyle name="Normal 6 9 3 2" xfId="31161"/>
    <cellStyle name="Normal 6 9 4" xfId="31162"/>
    <cellStyle name="Normal 6 9 4 2" xfId="31163"/>
    <cellStyle name="Normal 6 9 5" xfId="31164"/>
    <cellStyle name="Normal 6 9 6" xfId="31165"/>
    <cellStyle name="Normal 60" xfId="674"/>
    <cellStyle name="Normal 60 2" xfId="31166"/>
    <cellStyle name="Normal 60 3" xfId="31167"/>
    <cellStyle name="Normal 60 4" xfId="31168"/>
    <cellStyle name="Normal 61" xfId="632"/>
    <cellStyle name="Normal 61 2" xfId="31169"/>
    <cellStyle name="Normal 62" xfId="718"/>
    <cellStyle name="Normal 62 2" xfId="31170"/>
    <cellStyle name="Normal 63" xfId="755"/>
    <cellStyle name="Normal 63 2" xfId="31171"/>
    <cellStyle name="Normal 64" xfId="716"/>
    <cellStyle name="Normal 64 2" xfId="31172"/>
    <cellStyle name="Normal 65" xfId="653"/>
    <cellStyle name="Normal 65 2" xfId="31173"/>
    <cellStyle name="Normal 66" xfId="640"/>
    <cellStyle name="Normal 66 2" xfId="31174"/>
    <cellStyle name="Normal 67" xfId="604"/>
    <cellStyle name="Normal 67 2" xfId="31175"/>
    <cellStyle name="Normal 68" xfId="705"/>
    <cellStyle name="Normal 68 2" xfId="31176"/>
    <cellStyle name="Normal 69" xfId="763"/>
    <cellStyle name="Normal 69 2" xfId="31177"/>
    <cellStyle name="Normal 7" xfId="477"/>
    <cellStyle name="Normal 7 10" xfId="31178"/>
    <cellStyle name="Normal 7 10 2" xfId="31179"/>
    <cellStyle name="Normal 7 10 2 2" xfId="31180"/>
    <cellStyle name="Normal 7 10 3" xfId="31181"/>
    <cellStyle name="Normal 7 10 3 2" xfId="31182"/>
    <cellStyle name="Normal 7 10 4" xfId="31183"/>
    <cellStyle name="Normal 7 10 4 2" xfId="31184"/>
    <cellStyle name="Normal 7 10 5" xfId="31185"/>
    <cellStyle name="Normal 7 10 6" xfId="31186"/>
    <cellStyle name="Normal 7 11" xfId="31187"/>
    <cellStyle name="Normal 7 11 2" xfId="31188"/>
    <cellStyle name="Normal 7 11 2 2" xfId="31189"/>
    <cellStyle name="Normal 7 11 3" xfId="31190"/>
    <cellStyle name="Normal 7 11 3 2" xfId="31191"/>
    <cellStyle name="Normal 7 11 4" xfId="31192"/>
    <cellStyle name="Normal 7 11 4 2" xfId="31193"/>
    <cellStyle name="Normal 7 11 5" xfId="31194"/>
    <cellStyle name="Normal 7 11 6" xfId="31195"/>
    <cellStyle name="Normal 7 12" xfId="31196"/>
    <cellStyle name="Normal 7 12 2" xfId="31197"/>
    <cellStyle name="Normal 7 12 2 2" xfId="31198"/>
    <cellStyle name="Normal 7 12 3" xfId="31199"/>
    <cellStyle name="Normal 7 12 3 2" xfId="31200"/>
    <cellStyle name="Normal 7 12 4" xfId="31201"/>
    <cellStyle name="Normal 7 12 4 2" xfId="31202"/>
    <cellStyle name="Normal 7 12 5" xfId="31203"/>
    <cellStyle name="Normal 7 12 6" xfId="31204"/>
    <cellStyle name="Normal 7 13" xfId="31205"/>
    <cellStyle name="Normal 7 13 2" xfId="31206"/>
    <cellStyle name="Normal 7 13 2 2" xfId="31207"/>
    <cellStyle name="Normal 7 13 3" xfId="31208"/>
    <cellStyle name="Normal 7 13 3 2" xfId="31209"/>
    <cellStyle name="Normal 7 13 4" xfId="31210"/>
    <cellStyle name="Normal 7 13 5" xfId="31211"/>
    <cellStyle name="Normal 7 14" xfId="31212"/>
    <cellStyle name="Normal 7 14 2" xfId="31213"/>
    <cellStyle name="Normal 7 15" xfId="31214"/>
    <cellStyle name="Normal 7 15 2" xfId="31215"/>
    <cellStyle name="Normal 7 16" xfId="31216"/>
    <cellStyle name="Normal 7 16 2" xfId="31217"/>
    <cellStyle name="Normal 7 17" xfId="31218"/>
    <cellStyle name="Normal 7 18" xfId="31219"/>
    <cellStyle name="Normal 7 19" xfId="31220"/>
    <cellStyle name="Normal 7 2" xfId="478"/>
    <cellStyle name="Normal 7 2 10" xfId="31221"/>
    <cellStyle name="Normal 7 2 10 2" xfId="31222"/>
    <cellStyle name="Normal 7 2 10 2 2" xfId="31223"/>
    <cellStyle name="Normal 7 2 10 3" xfId="31224"/>
    <cellStyle name="Normal 7 2 10 3 2" xfId="31225"/>
    <cellStyle name="Normal 7 2 10 4" xfId="31226"/>
    <cellStyle name="Normal 7 2 10 4 2" xfId="31227"/>
    <cellStyle name="Normal 7 2 10 5" xfId="31228"/>
    <cellStyle name="Normal 7 2 10 6" xfId="31229"/>
    <cellStyle name="Normal 7 2 11" xfId="31230"/>
    <cellStyle name="Normal 7 2 11 2" xfId="31231"/>
    <cellStyle name="Normal 7 2 11 2 2" xfId="31232"/>
    <cellStyle name="Normal 7 2 11 3" xfId="31233"/>
    <cellStyle name="Normal 7 2 11 3 2" xfId="31234"/>
    <cellStyle name="Normal 7 2 11 4" xfId="31235"/>
    <cellStyle name="Normal 7 2 11 5" xfId="31236"/>
    <cellStyle name="Normal 7 2 12" xfId="31237"/>
    <cellStyle name="Normal 7 2 12 2" xfId="31238"/>
    <cellStyle name="Normal 7 2 13" xfId="31239"/>
    <cellStyle name="Normal 7 2 13 2" xfId="31240"/>
    <cellStyle name="Normal 7 2 14" xfId="31241"/>
    <cellStyle name="Normal 7 2 14 2" xfId="31242"/>
    <cellStyle name="Normal 7 2 15" xfId="31243"/>
    <cellStyle name="Normal 7 2 16" xfId="31244"/>
    <cellStyle name="Normal 7 2 17" xfId="31245"/>
    <cellStyle name="Normal 7 2 2" xfId="479"/>
    <cellStyle name="Normal 7 2 2 10" xfId="31246"/>
    <cellStyle name="Normal 7 2 2 10 2" xfId="31247"/>
    <cellStyle name="Normal 7 2 2 11" xfId="31248"/>
    <cellStyle name="Normal 7 2 2 11 2" xfId="31249"/>
    <cellStyle name="Normal 7 2 2 12" xfId="31250"/>
    <cellStyle name="Normal 7 2 2 13" xfId="31251"/>
    <cellStyle name="Normal 7 2 2 14" xfId="31252"/>
    <cellStyle name="Normal 7 2 2 2" xfId="31253"/>
    <cellStyle name="Normal 7 2 2 2 10" xfId="31254"/>
    <cellStyle name="Normal 7 2 2 2 11" xfId="31255"/>
    <cellStyle name="Normal 7 2 2 2 12" xfId="31256"/>
    <cellStyle name="Normal 7 2 2 2 2" xfId="31257"/>
    <cellStyle name="Normal 7 2 2 2 2 2" xfId="31258"/>
    <cellStyle name="Normal 7 2 2 2 2 2 2" xfId="31259"/>
    <cellStyle name="Normal 7 2 2 2 2 3" xfId="31260"/>
    <cellStyle name="Normal 7 2 2 2 2 3 2" xfId="31261"/>
    <cellStyle name="Normal 7 2 2 2 2 4" xfId="31262"/>
    <cellStyle name="Normal 7 2 2 2 2 4 2" xfId="31263"/>
    <cellStyle name="Normal 7 2 2 2 2 5" xfId="31264"/>
    <cellStyle name="Normal 7 2 2 2 2 6" xfId="31265"/>
    <cellStyle name="Normal 7 2 2 2 2 7" xfId="31266"/>
    <cellStyle name="Normal 7 2 2 2 3" xfId="31267"/>
    <cellStyle name="Normal 7 2 2 2 3 2" xfId="31268"/>
    <cellStyle name="Normal 7 2 2 2 3 2 2" xfId="31269"/>
    <cellStyle name="Normal 7 2 2 2 3 3" xfId="31270"/>
    <cellStyle name="Normal 7 2 2 2 3 3 2" xfId="31271"/>
    <cellStyle name="Normal 7 2 2 2 3 4" xfId="31272"/>
    <cellStyle name="Normal 7 2 2 2 3 4 2" xfId="31273"/>
    <cellStyle name="Normal 7 2 2 2 3 5" xfId="31274"/>
    <cellStyle name="Normal 7 2 2 2 3 6" xfId="31275"/>
    <cellStyle name="Normal 7 2 2 2 4" xfId="31276"/>
    <cellStyle name="Normal 7 2 2 2 4 2" xfId="31277"/>
    <cellStyle name="Normal 7 2 2 2 4 2 2" xfId="31278"/>
    <cellStyle name="Normal 7 2 2 2 4 3" xfId="31279"/>
    <cellStyle name="Normal 7 2 2 2 4 3 2" xfId="31280"/>
    <cellStyle name="Normal 7 2 2 2 4 4" xfId="31281"/>
    <cellStyle name="Normal 7 2 2 2 4 4 2" xfId="31282"/>
    <cellStyle name="Normal 7 2 2 2 4 5" xfId="31283"/>
    <cellStyle name="Normal 7 2 2 2 4 6" xfId="31284"/>
    <cellStyle name="Normal 7 2 2 2 5" xfId="31285"/>
    <cellStyle name="Normal 7 2 2 2 5 2" xfId="31286"/>
    <cellStyle name="Normal 7 2 2 2 5 2 2" xfId="31287"/>
    <cellStyle name="Normal 7 2 2 2 5 3" xfId="31288"/>
    <cellStyle name="Normal 7 2 2 2 5 3 2" xfId="31289"/>
    <cellStyle name="Normal 7 2 2 2 5 4" xfId="31290"/>
    <cellStyle name="Normal 7 2 2 2 5 4 2" xfId="31291"/>
    <cellStyle name="Normal 7 2 2 2 5 5" xfId="31292"/>
    <cellStyle name="Normal 7 2 2 2 5 6" xfId="31293"/>
    <cellStyle name="Normal 7 2 2 2 6" xfId="31294"/>
    <cellStyle name="Normal 7 2 2 2 6 2" xfId="31295"/>
    <cellStyle name="Normal 7 2 2 2 6 2 2" xfId="31296"/>
    <cellStyle name="Normal 7 2 2 2 6 3" xfId="31297"/>
    <cellStyle name="Normal 7 2 2 2 6 3 2" xfId="31298"/>
    <cellStyle name="Normal 7 2 2 2 6 4" xfId="31299"/>
    <cellStyle name="Normal 7 2 2 2 6 5" xfId="31300"/>
    <cellStyle name="Normal 7 2 2 2 7" xfId="31301"/>
    <cellStyle name="Normal 7 2 2 2 7 2" xfId="31302"/>
    <cellStyle name="Normal 7 2 2 2 8" xfId="31303"/>
    <cellStyle name="Normal 7 2 2 2 8 2" xfId="31304"/>
    <cellStyle name="Normal 7 2 2 2 9" xfId="31305"/>
    <cellStyle name="Normal 7 2 2 2 9 2" xfId="31306"/>
    <cellStyle name="Normal 7 2 2 3" xfId="31307"/>
    <cellStyle name="Normal 7 2 2 3 10" xfId="31308"/>
    <cellStyle name="Normal 7 2 2 3 11" xfId="31309"/>
    <cellStyle name="Normal 7 2 2 3 2" xfId="31310"/>
    <cellStyle name="Normal 7 2 2 3 2 2" xfId="31311"/>
    <cellStyle name="Normal 7 2 2 3 2 2 2" xfId="31312"/>
    <cellStyle name="Normal 7 2 2 3 2 3" xfId="31313"/>
    <cellStyle name="Normal 7 2 2 3 2 3 2" xfId="31314"/>
    <cellStyle name="Normal 7 2 2 3 2 4" xfId="31315"/>
    <cellStyle name="Normal 7 2 2 3 2 4 2" xfId="31316"/>
    <cellStyle name="Normal 7 2 2 3 2 5" xfId="31317"/>
    <cellStyle name="Normal 7 2 2 3 2 6" xfId="31318"/>
    <cellStyle name="Normal 7 2 2 3 3" xfId="31319"/>
    <cellStyle name="Normal 7 2 2 3 3 2" xfId="31320"/>
    <cellStyle name="Normal 7 2 2 3 3 2 2" xfId="31321"/>
    <cellStyle name="Normal 7 2 2 3 3 3" xfId="31322"/>
    <cellStyle name="Normal 7 2 2 3 3 3 2" xfId="31323"/>
    <cellStyle name="Normal 7 2 2 3 3 4" xfId="31324"/>
    <cellStyle name="Normal 7 2 2 3 3 4 2" xfId="31325"/>
    <cellStyle name="Normal 7 2 2 3 3 5" xfId="31326"/>
    <cellStyle name="Normal 7 2 2 3 3 6" xfId="31327"/>
    <cellStyle name="Normal 7 2 2 3 4" xfId="31328"/>
    <cellStyle name="Normal 7 2 2 3 4 2" xfId="31329"/>
    <cellStyle name="Normal 7 2 2 3 4 2 2" xfId="31330"/>
    <cellStyle name="Normal 7 2 2 3 4 3" xfId="31331"/>
    <cellStyle name="Normal 7 2 2 3 4 3 2" xfId="31332"/>
    <cellStyle name="Normal 7 2 2 3 4 4" xfId="31333"/>
    <cellStyle name="Normal 7 2 2 3 4 4 2" xfId="31334"/>
    <cellStyle name="Normal 7 2 2 3 4 5" xfId="31335"/>
    <cellStyle name="Normal 7 2 2 3 4 6" xfId="31336"/>
    <cellStyle name="Normal 7 2 2 3 5" xfId="31337"/>
    <cellStyle name="Normal 7 2 2 3 5 2" xfId="31338"/>
    <cellStyle name="Normal 7 2 2 3 5 2 2" xfId="31339"/>
    <cellStyle name="Normal 7 2 2 3 5 3" xfId="31340"/>
    <cellStyle name="Normal 7 2 2 3 5 3 2" xfId="31341"/>
    <cellStyle name="Normal 7 2 2 3 5 4" xfId="31342"/>
    <cellStyle name="Normal 7 2 2 3 5 5" xfId="31343"/>
    <cellStyle name="Normal 7 2 2 3 6" xfId="31344"/>
    <cellStyle name="Normal 7 2 2 3 6 2" xfId="31345"/>
    <cellStyle name="Normal 7 2 2 3 7" xfId="31346"/>
    <cellStyle name="Normal 7 2 2 3 7 2" xfId="31347"/>
    <cellStyle name="Normal 7 2 2 3 8" xfId="31348"/>
    <cellStyle name="Normal 7 2 2 3 8 2" xfId="31349"/>
    <cellStyle name="Normal 7 2 2 3 9" xfId="31350"/>
    <cellStyle name="Normal 7 2 2 4" xfId="31351"/>
    <cellStyle name="Normal 7 2 2 4 10" xfId="31352"/>
    <cellStyle name="Normal 7 2 2 4 11" xfId="31353"/>
    <cellStyle name="Normal 7 2 2 4 2" xfId="31354"/>
    <cellStyle name="Normal 7 2 2 4 2 2" xfId="31355"/>
    <cellStyle name="Normal 7 2 2 4 2 2 2" xfId="31356"/>
    <cellStyle name="Normal 7 2 2 4 2 3" xfId="31357"/>
    <cellStyle name="Normal 7 2 2 4 2 3 2" xfId="31358"/>
    <cellStyle name="Normal 7 2 2 4 2 4" xfId="31359"/>
    <cellStyle name="Normal 7 2 2 4 2 4 2" xfId="31360"/>
    <cellStyle name="Normal 7 2 2 4 2 5" xfId="31361"/>
    <cellStyle name="Normal 7 2 2 4 2 6" xfId="31362"/>
    <cellStyle name="Normal 7 2 2 4 3" xfId="31363"/>
    <cellStyle name="Normal 7 2 2 4 3 2" xfId="31364"/>
    <cellStyle name="Normal 7 2 2 4 3 2 2" xfId="31365"/>
    <cellStyle name="Normal 7 2 2 4 3 3" xfId="31366"/>
    <cellStyle name="Normal 7 2 2 4 3 3 2" xfId="31367"/>
    <cellStyle name="Normal 7 2 2 4 3 4" xfId="31368"/>
    <cellStyle name="Normal 7 2 2 4 3 4 2" xfId="31369"/>
    <cellStyle name="Normal 7 2 2 4 3 5" xfId="31370"/>
    <cellStyle name="Normal 7 2 2 4 3 6" xfId="31371"/>
    <cellStyle name="Normal 7 2 2 4 4" xfId="31372"/>
    <cellStyle name="Normal 7 2 2 4 4 2" xfId="31373"/>
    <cellStyle name="Normal 7 2 2 4 4 2 2" xfId="31374"/>
    <cellStyle name="Normal 7 2 2 4 4 3" xfId="31375"/>
    <cellStyle name="Normal 7 2 2 4 4 3 2" xfId="31376"/>
    <cellStyle name="Normal 7 2 2 4 4 4" xfId="31377"/>
    <cellStyle name="Normal 7 2 2 4 4 4 2" xfId="31378"/>
    <cellStyle name="Normal 7 2 2 4 4 5" xfId="31379"/>
    <cellStyle name="Normal 7 2 2 4 4 6" xfId="31380"/>
    <cellStyle name="Normal 7 2 2 4 5" xfId="31381"/>
    <cellStyle name="Normal 7 2 2 4 5 2" xfId="31382"/>
    <cellStyle name="Normal 7 2 2 4 5 2 2" xfId="31383"/>
    <cellStyle name="Normal 7 2 2 4 5 3" xfId="31384"/>
    <cellStyle name="Normal 7 2 2 4 5 3 2" xfId="31385"/>
    <cellStyle name="Normal 7 2 2 4 5 4" xfId="31386"/>
    <cellStyle name="Normal 7 2 2 4 5 5" xfId="31387"/>
    <cellStyle name="Normal 7 2 2 4 6" xfId="31388"/>
    <cellStyle name="Normal 7 2 2 4 6 2" xfId="31389"/>
    <cellStyle name="Normal 7 2 2 4 7" xfId="31390"/>
    <cellStyle name="Normal 7 2 2 4 7 2" xfId="31391"/>
    <cellStyle name="Normal 7 2 2 4 8" xfId="31392"/>
    <cellStyle name="Normal 7 2 2 4 8 2" xfId="31393"/>
    <cellStyle name="Normal 7 2 2 4 9" xfId="31394"/>
    <cellStyle name="Normal 7 2 2 5" xfId="31395"/>
    <cellStyle name="Normal 7 2 2 5 2" xfId="31396"/>
    <cellStyle name="Normal 7 2 2 5 2 2" xfId="31397"/>
    <cellStyle name="Normal 7 2 2 5 3" xfId="31398"/>
    <cellStyle name="Normal 7 2 2 5 3 2" xfId="31399"/>
    <cellStyle name="Normal 7 2 2 5 4" xfId="31400"/>
    <cellStyle name="Normal 7 2 2 5 4 2" xfId="31401"/>
    <cellStyle name="Normal 7 2 2 5 5" xfId="31402"/>
    <cellStyle name="Normal 7 2 2 5 6" xfId="31403"/>
    <cellStyle name="Normal 7 2 2 6" xfId="31404"/>
    <cellStyle name="Normal 7 2 2 6 2" xfId="31405"/>
    <cellStyle name="Normal 7 2 2 6 2 2" xfId="31406"/>
    <cellStyle name="Normal 7 2 2 6 3" xfId="31407"/>
    <cellStyle name="Normal 7 2 2 6 3 2" xfId="31408"/>
    <cellStyle name="Normal 7 2 2 6 4" xfId="31409"/>
    <cellStyle name="Normal 7 2 2 6 4 2" xfId="31410"/>
    <cellStyle name="Normal 7 2 2 6 5" xfId="31411"/>
    <cellStyle name="Normal 7 2 2 6 6" xfId="31412"/>
    <cellStyle name="Normal 7 2 2 7" xfId="31413"/>
    <cellStyle name="Normal 7 2 2 7 2" xfId="31414"/>
    <cellStyle name="Normal 7 2 2 7 2 2" xfId="31415"/>
    <cellStyle name="Normal 7 2 2 7 3" xfId="31416"/>
    <cellStyle name="Normal 7 2 2 7 3 2" xfId="31417"/>
    <cellStyle name="Normal 7 2 2 7 4" xfId="31418"/>
    <cellStyle name="Normal 7 2 2 7 4 2" xfId="31419"/>
    <cellStyle name="Normal 7 2 2 7 5" xfId="31420"/>
    <cellStyle name="Normal 7 2 2 7 6" xfId="31421"/>
    <cellStyle name="Normal 7 2 2 8" xfId="31422"/>
    <cellStyle name="Normal 7 2 2 8 2" xfId="31423"/>
    <cellStyle name="Normal 7 2 2 8 2 2" xfId="31424"/>
    <cellStyle name="Normal 7 2 2 8 3" xfId="31425"/>
    <cellStyle name="Normal 7 2 2 8 3 2" xfId="31426"/>
    <cellStyle name="Normal 7 2 2 8 4" xfId="31427"/>
    <cellStyle name="Normal 7 2 2 8 5" xfId="31428"/>
    <cellStyle name="Normal 7 2 2 9" xfId="31429"/>
    <cellStyle name="Normal 7 2 2 9 2" xfId="31430"/>
    <cellStyle name="Normal 7 2 3" xfId="31431"/>
    <cellStyle name="Normal 7 2 3 10" xfId="31432"/>
    <cellStyle name="Normal 7 2 3 10 2" xfId="31433"/>
    <cellStyle name="Normal 7 2 3 11" xfId="31434"/>
    <cellStyle name="Normal 7 2 3 11 2" xfId="31435"/>
    <cellStyle name="Normal 7 2 3 12" xfId="31436"/>
    <cellStyle name="Normal 7 2 3 13" xfId="31437"/>
    <cellStyle name="Normal 7 2 3 14" xfId="31438"/>
    <cellStyle name="Normal 7 2 3 2" xfId="31439"/>
    <cellStyle name="Normal 7 2 3 2 10" xfId="31440"/>
    <cellStyle name="Normal 7 2 3 2 11" xfId="31441"/>
    <cellStyle name="Normal 7 2 3 2 12" xfId="31442"/>
    <cellStyle name="Normal 7 2 3 2 2" xfId="31443"/>
    <cellStyle name="Normal 7 2 3 2 2 2" xfId="31444"/>
    <cellStyle name="Normal 7 2 3 2 2 2 2" xfId="31445"/>
    <cellStyle name="Normal 7 2 3 2 2 3" xfId="31446"/>
    <cellStyle name="Normal 7 2 3 2 2 3 2" xfId="31447"/>
    <cellStyle name="Normal 7 2 3 2 2 4" xfId="31448"/>
    <cellStyle name="Normal 7 2 3 2 2 4 2" xfId="31449"/>
    <cellStyle name="Normal 7 2 3 2 2 5" xfId="31450"/>
    <cellStyle name="Normal 7 2 3 2 2 6" xfId="31451"/>
    <cellStyle name="Normal 7 2 3 2 3" xfId="31452"/>
    <cellStyle name="Normal 7 2 3 2 3 2" xfId="31453"/>
    <cellStyle name="Normal 7 2 3 2 3 2 2" xfId="31454"/>
    <cellStyle name="Normal 7 2 3 2 3 3" xfId="31455"/>
    <cellStyle name="Normal 7 2 3 2 3 3 2" xfId="31456"/>
    <cellStyle name="Normal 7 2 3 2 3 4" xfId="31457"/>
    <cellStyle name="Normal 7 2 3 2 3 4 2" xfId="31458"/>
    <cellStyle name="Normal 7 2 3 2 3 5" xfId="31459"/>
    <cellStyle name="Normal 7 2 3 2 3 6" xfId="31460"/>
    <cellStyle name="Normal 7 2 3 2 4" xfId="31461"/>
    <cellStyle name="Normal 7 2 3 2 4 2" xfId="31462"/>
    <cellStyle name="Normal 7 2 3 2 4 2 2" xfId="31463"/>
    <cellStyle name="Normal 7 2 3 2 4 3" xfId="31464"/>
    <cellStyle name="Normal 7 2 3 2 4 3 2" xfId="31465"/>
    <cellStyle name="Normal 7 2 3 2 4 4" xfId="31466"/>
    <cellStyle name="Normal 7 2 3 2 4 4 2" xfId="31467"/>
    <cellStyle name="Normal 7 2 3 2 4 5" xfId="31468"/>
    <cellStyle name="Normal 7 2 3 2 4 6" xfId="31469"/>
    <cellStyle name="Normal 7 2 3 2 5" xfId="31470"/>
    <cellStyle name="Normal 7 2 3 2 5 2" xfId="31471"/>
    <cellStyle name="Normal 7 2 3 2 5 2 2" xfId="31472"/>
    <cellStyle name="Normal 7 2 3 2 5 3" xfId="31473"/>
    <cellStyle name="Normal 7 2 3 2 5 3 2" xfId="31474"/>
    <cellStyle name="Normal 7 2 3 2 5 4" xfId="31475"/>
    <cellStyle name="Normal 7 2 3 2 5 4 2" xfId="31476"/>
    <cellStyle name="Normal 7 2 3 2 5 5" xfId="31477"/>
    <cellStyle name="Normal 7 2 3 2 5 6" xfId="31478"/>
    <cellStyle name="Normal 7 2 3 2 6" xfId="31479"/>
    <cellStyle name="Normal 7 2 3 2 6 2" xfId="31480"/>
    <cellStyle name="Normal 7 2 3 2 6 2 2" xfId="31481"/>
    <cellStyle name="Normal 7 2 3 2 6 3" xfId="31482"/>
    <cellStyle name="Normal 7 2 3 2 6 3 2" xfId="31483"/>
    <cellStyle name="Normal 7 2 3 2 6 4" xfId="31484"/>
    <cellStyle name="Normal 7 2 3 2 6 5" xfId="31485"/>
    <cellStyle name="Normal 7 2 3 2 7" xfId="31486"/>
    <cellStyle name="Normal 7 2 3 2 7 2" xfId="31487"/>
    <cellStyle name="Normal 7 2 3 2 8" xfId="31488"/>
    <cellStyle name="Normal 7 2 3 2 8 2" xfId="31489"/>
    <cellStyle name="Normal 7 2 3 2 9" xfId="31490"/>
    <cellStyle name="Normal 7 2 3 2 9 2" xfId="31491"/>
    <cellStyle name="Normal 7 2 3 3" xfId="31492"/>
    <cellStyle name="Normal 7 2 3 3 10" xfId="31493"/>
    <cellStyle name="Normal 7 2 3 3 2" xfId="31494"/>
    <cellStyle name="Normal 7 2 3 3 2 2" xfId="31495"/>
    <cellStyle name="Normal 7 2 3 3 2 2 2" xfId="31496"/>
    <cellStyle name="Normal 7 2 3 3 2 3" xfId="31497"/>
    <cellStyle name="Normal 7 2 3 3 2 3 2" xfId="31498"/>
    <cellStyle name="Normal 7 2 3 3 2 4" xfId="31499"/>
    <cellStyle name="Normal 7 2 3 3 2 4 2" xfId="31500"/>
    <cellStyle name="Normal 7 2 3 3 2 5" xfId="31501"/>
    <cellStyle name="Normal 7 2 3 3 2 6" xfId="31502"/>
    <cellStyle name="Normal 7 2 3 3 3" xfId="31503"/>
    <cellStyle name="Normal 7 2 3 3 3 2" xfId="31504"/>
    <cellStyle name="Normal 7 2 3 3 3 2 2" xfId="31505"/>
    <cellStyle name="Normal 7 2 3 3 3 3" xfId="31506"/>
    <cellStyle name="Normal 7 2 3 3 3 3 2" xfId="31507"/>
    <cellStyle name="Normal 7 2 3 3 3 4" xfId="31508"/>
    <cellStyle name="Normal 7 2 3 3 3 4 2" xfId="31509"/>
    <cellStyle name="Normal 7 2 3 3 3 5" xfId="31510"/>
    <cellStyle name="Normal 7 2 3 3 3 6" xfId="31511"/>
    <cellStyle name="Normal 7 2 3 3 4" xfId="31512"/>
    <cellStyle name="Normal 7 2 3 3 4 2" xfId="31513"/>
    <cellStyle name="Normal 7 2 3 3 4 2 2" xfId="31514"/>
    <cellStyle name="Normal 7 2 3 3 4 3" xfId="31515"/>
    <cellStyle name="Normal 7 2 3 3 4 3 2" xfId="31516"/>
    <cellStyle name="Normal 7 2 3 3 4 4" xfId="31517"/>
    <cellStyle name="Normal 7 2 3 3 4 4 2" xfId="31518"/>
    <cellStyle name="Normal 7 2 3 3 4 5" xfId="31519"/>
    <cellStyle name="Normal 7 2 3 3 4 6" xfId="31520"/>
    <cellStyle name="Normal 7 2 3 3 5" xfId="31521"/>
    <cellStyle name="Normal 7 2 3 3 5 2" xfId="31522"/>
    <cellStyle name="Normal 7 2 3 3 5 2 2" xfId="31523"/>
    <cellStyle name="Normal 7 2 3 3 5 3" xfId="31524"/>
    <cellStyle name="Normal 7 2 3 3 5 3 2" xfId="31525"/>
    <cellStyle name="Normal 7 2 3 3 5 4" xfId="31526"/>
    <cellStyle name="Normal 7 2 3 3 5 5" xfId="31527"/>
    <cellStyle name="Normal 7 2 3 3 6" xfId="31528"/>
    <cellStyle name="Normal 7 2 3 3 6 2" xfId="31529"/>
    <cellStyle name="Normal 7 2 3 3 7" xfId="31530"/>
    <cellStyle name="Normal 7 2 3 3 7 2" xfId="31531"/>
    <cellStyle name="Normal 7 2 3 3 8" xfId="31532"/>
    <cellStyle name="Normal 7 2 3 3 8 2" xfId="31533"/>
    <cellStyle name="Normal 7 2 3 3 9" xfId="31534"/>
    <cellStyle name="Normal 7 2 3 4" xfId="31535"/>
    <cellStyle name="Normal 7 2 3 4 10" xfId="31536"/>
    <cellStyle name="Normal 7 2 3 4 2" xfId="31537"/>
    <cellStyle name="Normal 7 2 3 4 2 2" xfId="31538"/>
    <cellStyle name="Normal 7 2 3 4 2 2 2" xfId="31539"/>
    <cellStyle name="Normal 7 2 3 4 2 3" xfId="31540"/>
    <cellStyle name="Normal 7 2 3 4 2 3 2" xfId="31541"/>
    <cellStyle name="Normal 7 2 3 4 2 4" xfId="31542"/>
    <cellStyle name="Normal 7 2 3 4 2 4 2" xfId="31543"/>
    <cellStyle name="Normal 7 2 3 4 2 5" xfId="31544"/>
    <cellStyle name="Normal 7 2 3 4 2 6" xfId="31545"/>
    <cellStyle name="Normal 7 2 3 4 3" xfId="31546"/>
    <cellStyle name="Normal 7 2 3 4 3 2" xfId="31547"/>
    <cellStyle name="Normal 7 2 3 4 3 2 2" xfId="31548"/>
    <cellStyle name="Normal 7 2 3 4 3 3" xfId="31549"/>
    <cellStyle name="Normal 7 2 3 4 3 3 2" xfId="31550"/>
    <cellStyle name="Normal 7 2 3 4 3 4" xfId="31551"/>
    <cellStyle name="Normal 7 2 3 4 3 4 2" xfId="31552"/>
    <cellStyle name="Normal 7 2 3 4 3 5" xfId="31553"/>
    <cellStyle name="Normal 7 2 3 4 3 6" xfId="31554"/>
    <cellStyle name="Normal 7 2 3 4 4" xfId="31555"/>
    <cellStyle name="Normal 7 2 3 4 4 2" xfId="31556"/>
    <cellStyle name="Normal 7 2 3 4 4 2 2" xfId="31557"/>
    <cellStyle name="Normal 7 2 3 4 4 3" xfId="31558"/>
    <cellStyle name="Normal 7 2 3 4 4 3 2" xfId="31559"/>
    <cellStyle name="Normal 7 2 3 4 4 4" xfId="31560"/>
    <cellStyle name="Normal 7 2 3 4 4 4 2" xfId="31561"/>
    <cellStyle name="Normal 7 2 3 4 4 5" xfId="31562"/>
    <cellStyle name="Normal 7 2 3 4 4 6" xfId="31563"/>
    <cellStyle name="Normal 7 2 3 4 5" xfId="31564"/>
    <cellStyle name="Normal 7 2 3 4 5 2" xfId="31565"/>
    <cellStyle name="Normal 7 2 3 4 5 2 2" xfId="31566"/>
    <cellStyle name="Normal 7 2 3 4 5 3" xfId="31567"/>
    <cellStyle name="Normal 7 2 3 4 5 3 2" xfId="31568"/>
    <cellStyle name="Normal 7 2 3 4 5 4" xfId="31569"/>
    <cellStyle name="Normal 7 2 3 4 5 5" xfId="31570"/>
    <cellStyle name="Normal 7 2 3 4 6" xfId="31571"/>
    <cellStyle name="Normal 7 2 3 4 6 2" xfId="31572"/>
    <cellStyle name="Normal 7 2 3 4 7" xfId="31573"/>
    <cellStyle name="Normal 7 2 3 4 7 2" xfId="31574"/>
    <cellStyle name="Normal 7 2 3 4 8" xfId="31575"/>
    <cellStyle name="Normal 7 2 3 4 8 2" xfId="31576"/>
    <cellStyle name="Normal 7 2 3 4 9" xfId="31577"/>
    <cellStyle name="Normal 7 2 3 5" xfId="31578"/>
    <cellStyle name="Normal 7 2 3 5 2" xfId="31579"/>
    <cellStyle name="Normal 7 2 3 5 2 2" xfId="31580"/>
    <cellStyle name="Normal 7 2 3 5 3" xfId="31581"/>
    <cellStyle name="Normal 7 2 3 5 3 2" xfId="31582"/>
    <cellStyle name="Normal 7 2 3 5 4" xfId="31583"/>
    <cellStyle name="Normal 7 2 3 5 4 2" xfId="31584"/>
    <cellStyle name="Normal 7 2 3 5 5" xfId="31585"/>
    <cellStyle name="Normal 7 2 3 5 6" xfId="31586"/>
    <cellStyle name="Normal 7 2 3 6" xfId="31587"/>
    <cellStyle name="Normal 7 2 3 6 2" xfId="31588"/>
    <cellStyle name="Normal 7 2 3 6 2 2" xfId="31589"/>
    <cellStyle name="Normal 7 2 3 6 3" xfId="31590"/>
    <cellStyle name="Normal 7 2 3 6 3 2" xfId="31591"/>
    <cellStyle name="Normal 7 2 3 6 4" xfId="31592"/>
    <cellStyle name="Normal 7 2 3 6 4 2" xfId="31593"/>
    <cellStyle name="Normal 7 2 3 6 5" xfId="31594"/>
    <cellStyle name="Normal 7 2 3 6 6" xfId="31595"/>
    <cellStyle name="Normal 7 2 3 7" xfId="31596"/>
    <cellStyle name="Normal 7 2 3 7 2" xfId="31597"/>
    <cellStyle name="Normal 7 2 3 7 2 2" xfId="31598"/>
    <cellStyle name="Normal 7 2 3 7 3" xfId="31599"/>
    <cellStyle name="Normal 7 2 3 7 3 2" xfId="31600"/>
    <cellStyle name="Normal 7 2 3 7 4" xfId="31601"/>
    <cellStyle name="Normal 7 2 3 7 4 2" xfId="31602"/>
    <cellStyle name="Normal 7 2 3 7 5" xfId="31603"/>
    <cellStyle name="Normal 7 2 3 7 6" xfId="31604"/>
    <cellStyle name="Normal 7 2 3 8" xfId="31605"/>
    <cellStyle name="Normal 7 2 3 8 2" xfId="31606"/>
    <cellStyle name="Normal 7 2 3 8 2 2" xfId="31607"/>
    <cellStyle name="Normal 7 2 3 8 3" xfId="31608"/>
    <cellStyle name="Normal 7 2 3 8 3 2" xfId="31609"/>
    <cellStyle name="Normal 7 2 3 8 4" xfId="31610"/>
    <cellStyle name="Normal 7 2 3 8 5" xfId="31611"/>
    <cellStyle name="Normal 7 2 3 9" xfId="31612"/>
    <cellStyle name="Normal 7 2 3 9 2" xfId="31613"/>
    <cellStyle name="Normal 7 2 4" xfId="31614"/>
    <cellStyle name="Normal 7 2 4 10" xfId="31615"/>
    <cellStyle name="Normal 7 2 4 10 2" xfId="31616"/>
    <cellStyle name="Normal 7 2 4 11" xfId="31617"/>
    <cellStyle name="Normal 7 2 4 12" xfId="31618"/>
    <cellStyle name="Normal 7 2 4 13" xfId="31619"/>
    <cellStyle name="Normal 7 2 4 2" xfId="31620"/>
    <cellStyle name="Normal 7 2 4 2 10" xfId="31621"/>
    <cellStyle name="Normal 7 2 4 2 2" xfId="31622"/>
    <cellStyle name="Normal 7 2 4 2 2 2" xfId="31623"/>
    <cellStyle name="Normal 7 2 4 2 2 2 2" xfId="31624"/>
    <cellStyle name="Normal 7 2 4 2 2 3" xfId="31625"/>
    <cellStyle name="Normal 7 2 4 2 2 3 2" xfId="31626"/>
    <cellStyle name="Normal 7 2 4 2 2 4" xfId="31627"/>
    <cellStyle name="Normal 7 2 4 2 2 4 2" xfId="31628"/>
    <cellStyle name="Normal 7 2 4 2 2 5" xfId="31629"/>
    <cellStyle name="Normal 7 2 4 2 2 6" xfId="31630"/>
    <cellStyle name="Normal 7 2 4 2 3" xfId="31631"/>
    <cellStyle name="Normal 7 2 4 2 3 2" xfId="31632"/>
    <cellStyle name="Normal 7 2 4 2 3 2 2" xfId="31633"/>
    <cellStyle name="Normal 7 2 4 2 3 3" xfId="31634"/>
    <cellStyle name="Normal 7 2 4 2 3 3 2" xfId="31635"/>
    <cellStyle name="Normal 7 2 4 2 3 4" xfId="31636"/>
    <cellStyle name="Normal 7 2 4 2 3 4 2" xfId="31637"/>
    <cellStyle name="Normal 7 2 4 2 3 5" xfId="31638"/>
    <cellStyle name="Normal 7 2 4 2 3 6" xfId="31639"/>
    <cellStyle name="Normal 7 2 4 2 4" xfId="31640"/>
    <cellStyle name="Normal 7 2 4 2 4 2" xfId="31641"/>
    <cellStyle name="Normal 7 2 4 2 4 2 2" xfId="31642"/>
    <cellStyle name="Normal 7 2 4 2 4 3" xfId="31643"/>
    <cellStyle name="Normal 7 2 4 2 4 3 2" xfId="31644"/>
    <cellStyle name="Normal 7 2 4 2 4 4" xfId="31645"/>
    <cellStyle name="Normal 7 2 4 2 4 4 2" xfId="31646"/>
    <cellStyle name="Normal 7 2 4 2 4 5" xfId="31647"/>
    <cellStyle name="Normal 7 2 4 2 4 6" xfId="31648"/>
    <cellStyle name="Normal 7 2 4 2 5" xfId="31649"/>
    <cellStyle name="Normal 7 2 4 2 5 2" xfId="31650"/>
    <cellStyle name="Normal 7 2 4 2 5 2 2" xfId="31651"/>
    <cellStyle name="Normal 7 2 4 2 5 3" xfId="31652"/>
    <cellStyle name="Normal 7 2 4 2 5 3 2" xfId="31653"/>
    <cellStyle name="Normal 7 2 4 2 5 4" xfId="31654"/>
    <cellStyle name="Normal 7 2 4 2 5 5" xfId="31655"/>
    <cellStyle name="Normal 7 2 4 2 6" xfId="31656"/>
    <cellStyle name="Normal 7 2 4 2 6 2" xfId="31657"/>
    <cellStyle name="Normal 7 2 4 2 7" xfId="31658"/>
    <cellStyle name="Normal 7 2 4 2 7 2" xfId="31659"/>
    <cellStyle name="Normal 7 2 4 2 8" xfId="31660"/>
    <cellStyle name="Normal 7 2 4 2 8 2" xfId="31661"/>
    <cellStyle name="Normal 7 2 4 2 9" xfId="31662"/>
    <cellStyle name="Normal 7 2 4 3" xfId="31663"/>
    <cellStyle name="Normal 7 2 4 3 10" xfId="31664"/>
    <cellStyle name="Normal 7 2 4 3 2" xfId="31665"/>
    <cellStyle name="Normal 7 2 4 3 2 2" xfId="31666"/>
    <cellStyle name="Normal 7 2 4 3 2 2 2" xfId="31667"/>
    <cellStyle name="Normal 7 2 4 3 2 3" xfId="31668"/>
    <cellStyle name="Normal 7 2 4 3 2 3 2" xfId="31669"/>
    <cellStyle name="Normal 7 2 4 3 2 4" xfId="31670"/>
    <cellStyle name="Normal 7 2 4 3 2 4 2" xfId="31671"/>
    <cellStyle name="Normal 7 2 4 3 2 5" xfId="31672"/>
    <cellStyle name="Normal 7 2 4 3 2 6" xfId="31673"/>
    <cellStyle name="Normal 7 2 4 3 3" xfId="31674"/>
    <cellStyle name="Normal 7 2 4 3 3 2" xfId="31675"/>
    <cellStyle name="Normal 7 2 4 3 3 2 2" xfId="31676"/>
    <cellStyle name="Normal 7 2 4 3 3 3" xfId="31677"/>
    <cellStyle name="Normal 7 2 4 3 3 3 2" xfId="31678"/>
    <cellStyle name="Normal 7 2 4 3 3 4" xfId="31679"/>
    <cellStyle name="Normal 7 2 4 3 3 4 2" xfId="31680"/>
    <cellStyle name="Normal 7 2 4 3 3 5" xfId="31681"/>
    <cellStyle name="Normal 7 2 4 3 3 6" xfId="31682"/>
    <cellStyle name="Normal 7 2 4 3 4" xfId="31683"/>
    <cellStyle name="Normal 7 2 4 3 4 2" xfId="31684"/>
    <cellStyle name="Normal 7 2 4 3 4 2 2" xfId="31685"/>
    <cellStyle name="Normal 7 2 4 3 4 3" xfId="31686"/>
    <cellStyle name="Normal 7 2 4 3 4 3 2" xfId="31687"/>
    <cellStyle name="Normal 7 2 4 3 4 4" xfId="31688"/>
    <cellStyle name="Normal 7 2 4 3 4 4 2" xfId="31689"/>
    <cellStyle name="Normal 7 2 4 3 4 5" xfId="31690"/>
    <cellStyle name="Normal 7 2 4 3 4 6" xfId="31691"/>
    <cellStyle name="Normal 7 2 4 3 5" xfId="31692"/>
    <cellStyle name="Normal 7 2 4 3 5 2" xfId="31693"/>
    <cellStyle name="Normal 7 2 4 3 5 2 2" xfId="31694"/>
    <cellStyle name="Normal 7 2 4 3 5 3" xfId="31695"/>
    <cellStyle name="Normal 7 2 4 3 5 3 2" xfId="31696"/>
    <cellStyle name="Normal 7 2 4 3 5 4" xfId="31697"/>
    <cellStyle name="Normal 7 2 4 3 5 5" xfId="31698"/>
    <cellStyle name="Normal 7 2 4 3 6" xfId="31699"/>
    <cellStyle name="Normal 7 2 4 3 6 2" xfId="31700"/>
    <cellStyle name="Normal 7 2 4 3 7" xfId="31701"/>
    <cellStyle name="Normal 7 2 4 3 7 2" xfId="31702"/>
    <cellStyle name="Normal 7 2 4 3 8" xfId="31703"/>
    <cellStyle name="Normal 7 2 4 3 8 2" xfId="31704"/>
    <cellStyle name="Normal 7 2 4 3 9" xfId="31705"/>
    <cellStyle name="Normal 7 2 4 4" xfId="31706"/>
    <cellStyle name="Normal 7 2 4 4 2" xfId="31707"/>
    <cellStyle name="Normal 7 2 4 4 2 2" xfId="31708"/>
    <cellStyle name="Normal 7 2 4 4 3" xfId="31709"/>
    <cellStyle name="Normal 7 2 4 4 3 2" xfId="31710"/>
    <cellStyle name="Normal 7 2 4 4 4" xfId="31711"/>
    <cellStyle name="Normal 7 2 4 4 4 2" xfId="31712"/>
    <cellStyle name="Normal 7 2 4 4 5" xfId="31713"/>
    <cellStyle name="Normal 7 2 4 4 6" xfId="31714"/>
    <cellStyle name="Normal 7 2 4 5" xfId="31715"/>
    <cellStyle name="Normal 7 2 4 5 2" xfId="31716"/>
    <cellStyle name="Normal 7 2 4 5 2 2" xfId="31717"/>
    <cellStyle name="Normal 7 2 4 5 3" xfId="31718"/>
    <cellStyle name="Normal 7 2 4 5 3 2" xfId="31719"/>
    <cellStyle name="Normal 7 2 4 5 4" xfId="31720"/>
    <cellStyle name="Normal 7 2 4 5 4 2" xfId="31721"/>
    <cellStyle name="Normal 7 2 4 5 5" xfId="31722"/>
    <cellStyle name="Normal 7 2 4 5 6" xfId="31723"/>
    <cellStyle name="Normal 7 2 4 6" xfId="31724"/>
    <cellStyle name="Normal 7 2 4 6 2" xfId="31725"/>
    <cellStyle name="Normal 7 2 4 6 2 2" xfId="31726"/>
    <cellStyle name="Normal 7 2 4 6 3" xfId="31727"/>
    <cellStyle name="Normal 7 2 4 6 3 2" xfId="31728"/>
    <cellStyle name="Normal 7 2 4 6 4" xfId="31729"/>
    <cellStyle name="Normal 7 2 4 6 4 2" xfId="31730"/>
    <cellStyle name="Normal 7 2 4 6 5" xfId="31731"/>
    <cellStyle name="Normal 7 2 4 6 6" xfId="31732"/>
    <cellStyle name="Normal 7 2 4 7" xfId="31733"/>
    <cellStyle name="Normal 7 2 4 7 2" xfId="31734"/>
    <cellStyle name="Normal 7 2 4 7 2 2" xfId="31735"/>
    <cellStyle name="Normal 7 2 4 7 3" xfId="31736"/>
    <cellStyle name="Normal 7 2 4 7 3 2" xfId="31737"/>
    <cellStyle name="Normal 7 2 4 7 4" xfId="31738"/>
    <cellStyle name="Normal 7 2 4 7 5" xfId="31739"/>
    <cellStyle name="Normal 7 2 4 8" xfId="31740"/>
    <cellStyle name="Normal 7 2 4 8 2" xfId="31741"/>
    <cellStyle name="Normal 7 2 4 9" xfId="31742"/>
    <cellStyle name="Normal 7 2 4 9 2" xfId="31743"/>
    <cellStyle name="Normal 7 2 5" xfId="31744"/>
    <cellStyle name="Normal 7 2 5 10" xfId="31745"/>
    <cellStyle name="Normal 7 2 5 11" xfId="31746"/>
    <cellStyle name="Normal 7 2 5 12" xfId="31747"/>
    <cellStyle name="Normal 7 2 5 2" xfId="31748"/>
    <cellStyle name="Normal 7 2 5 2 2" xfId="31749"/>
    <cellStyle name="Normal 7 2 5 2 2 2" xfId="31750"/>
    <cellStyle name="Normal 7 2 5 2 3" xfId="31751"/>
    <cellStyle name="Normal 7 2 5 2 3 2" xfId="31752"/>
    <cellStyle name="Normal 7 2 5 2 4" xfId="31753"/>
    <cellStyle name="Normal 7 2 5 2 4 2" xfId="31754"/>
    <cellStyle name="Normal 7 2 5 2 5" xfId="31755"/>
    <cellStyle name="Normal 7 2 5 2 6" xfId="31756"/>
    <cellStyle name="Normal 7 2 5 3" xfId="31757"/>
    <cellStyle name="Normal 7 2 5 3 2" xfId="31758"/>
    <cellStyle name="Normal 7 2 5 3 2 2" xfId="31759"/>
    <cellStyle name="Normal 7 2 5 3 3" xfId="31760"/>
    <cellStyle name="Normal 7 2 5 3 3 2" xfId="31761"/>
    <cellStyle name="Normal 7 2 5 3 4" xfId="31762"/>
    <cellStyle name="Normal 7 2 5 3 4 2" xfId="31763"/>
    <cellStyle name="Normal 7 2 5 3 5" xfId="31764"/>
    <cellStyle name="Normal 7 2 5 3 6" xfId="31765"/>
    <cellStyle name="Normal 7 2 5 4" xfId="31766"/>
    <cellStyle name="Normal 7 2 5 4 2" xfId="31767"/>
    <cellStyle name="Normal 7 2 5 4 2 2" xfId="31768"/>
    <cellStyle name="Normal 7 2 5 4 3" xfId="31769"/>
    <cellStyle name="Normal 7 2 5 4 3 2" xfId="31770"/>
    <cellStyle name="Normal 7 2 5 4 4" xfId="31771"/>
    <cellStyle name="Normal 7 2 5 4 4 2" xfId="31772"/>
    <cellStyle name="Normal 7 2 5 4 5" xfId="31773"/>
    <cellStyle name="Normal 7 2 5 4 6" xfId="31774"/>
    <cellStyle name="Normal 7 2 5 5" xfId="31775"/>
    <cellStyle name="Normal 7 2 5 5 2" xfId="31776"/>
    <cellStyle name="Normal 7 2 5 5 2 2" xfId="31777"/>
    <cellStyle name="Normal 7 2 5 5 3" xfId="31778"/>
    <cellStyle name="Normal 7 2 5 5 3 2" xfId="31779"/>
    <cellStyle name="Normal 7 2 5 5 4" xfId="31780"/>
    <cellStyle name="Normal 7 2 5 5 4 2" xfId="31781"/>
    <cellStyle name="Normal 7 2 5 5 5" xfId="31782"/>
    <cellStyle name="Normal 7 2 5 5 6" xfId="31783"/>
    <cellStyle name="Normal 7 2 5 6" xfId="31784"/>
    <cellStyle name="Normal 7 2 5 6 2" xfId="31785"/>
    <cellStyle name="Normal 7 2 5 6 2 2" xfId="31786"/>
    <cellStyle name="Normal 7 2 5 6 3" xfId="31787"/>
    <cellStyle name="Normal 7 2 5 6 3 2" xfId="31788"/>
    <cellStyle name="Normal 7 2 5 6 4" xfId="31789"/>
    <cellStyle name="Normal 7 2 5 6 5" xfId="31790"/>
    <cellStyle name="Normal 7 2 5 7" xfId="31791"/>
    <cellStyle name="Normal 7 2 5 7 2" xfId="31792"/>
    <cellStyle name="Normal 7 2 5 8" xfId="31793"/>
    <cellStyle name="Normal 7 2 5 8 2" xfId="31794"/>
    <cellStyle name="Normal 7 2 5 9" xfId="31795"/>
    <cellStyle name="Normal 7 2 5 9 2" xfId="31796"/>
    <cellStyle name="Normal 7 2 6" xfId="31797"/>
    <cellStyle name="Normal 7 2 6 10" xfId="31798"/>
    <cellStyle name="Normal 7 2 6 2" xfId="31799"/>
    <cellStyle name="Normal 7 2 6 2 2" xfId="31800"/>
    <cellStyle name="Normal 7 2 6 2 2 2" xfId="31801"/>
    <cellStyle name="Normal 7 2 6 2 3" xfId="31802"/>
    <cellStyle name="Normal 7 2 6 2 3 2" xfId="31803"/>
    <cellStyle name="Normal 7 2 6 2 4" xfId="31804"/>
    <cellStyle name="Normal 7 2 6 2 4 2" xfId="31805"/>
    <cellStyle name="Normal 7 2 6 2 5" xfId="31806"/>
    <cellStyle name="Normal 7 2 6 2 6" xfId="31807"/>
    <cellStyle name="Normal 7 2 6 3" xfId="31808"/>
    <cellStyle name="Normal 7 2 6 3 2" xfId="31809"/>
    <cellStyle name="Normal 7 2 6 3 2 2" xfId="31810"/>
    <cellStyle name="Normal 7 2 6 3 3" xfId="31811"/>
    <cellStyle name="Normal 7 2 6 3 3 2" xfId="31812"/>
    <cellStyle name="Normal 7 2 6 3 4" xfId="31813"/>
    <cellStyle name="Normal 7 2 6 3 4 2" xfId="31814"/>
    <cellStyle name="Normal 7 2 6 3 5" xfId="31815"/>
    <cellStyle name="Normal 7 2 6 3 6" xfId="31816"/>
    <cellStyle name="Normal 7 2 6 4" xfId="31817"/>
    <cellStyle name="Normal 7 2 6 4 2" xfId="31818"/>
    <cellStyle name="Normal 7 2 6 4 2 2" xfId="31819"/>
    <cellStyle name="Normal 7 2 6 4 3" xfId="31820"/>
    <cellStyle name="Normal 7 2 6 4 3 2" xfId="31821"/>
    <cellStyle name="Normal 7 2 6 4 4" xfId="31822"/>
    <cellStyle name="Normal 7 2 6 4 4 2" xfId="31823"/>
    <cellStyle name="Normal 7 2 6 4 5" xfId="31824"/>
    <cellStyle name="Normal 7 2 6 4 6" xfId="31825"/>
    <cellStyle name="Normal 7 2 6 5" xfId="31826"/>
    <cellStyle name="Normal 7 2 6 5 2" xfId="31827"/>
    <cellStyle name="Normal 7 2 6 5 2 2" xfId="31828"/>
    <cellStyle name="Normal 7 2 6 5 3" xfId="31829"/>
    <cellStyle name="Normal 7 2 6 5 3 2" xfId="31830"/>
    <cellStyle name="Normal 7 2 6 5 4" xfId="31831"/>
    <cellStyle name="Normal 7 2 6 5 5" xfId="31832"/>
    <cellStyle name="Normal 7 2 6 6" xfId="31833"/>
    <cellStyle name="Normal 7 2 6 6 2" xfId="31834"/>
    <cellStyle name="Normal 7 2 6 7" xfId="31835"/>
    <cellStyle name="Normal 7 2 6 7 2" xfId="31836"/>
    <cellStyle name="Normal 7 2 6 8" xfId="31837"/>
    <cellStyle name="Normal 7 2 6 8 2" xfId="31838"/>
    <cellStyle name="Normal 7 2 6 9" xfId="31839"/>
    <cellStyle name="Normal 7 2 7" xfId="31840"/>
    <cellStyle name="Normal 7 2 7 10" xfId="31841"/>
    <cellStyle name="Normal 7 2 7 2" xfId="31842"/>
    <cellStyle name="Normal 7 2 7 2 2" xfId="31843"/>
    <cellStyle name="Normal 7 2 7 2 2 2" xfId="31844"/>
    <cellStyle name="Normal 7 2 7 2 3" xfId="31845"/>
    <cellStyle name="Normal 7 2 7 2 3 2" xfId="31846"/>
    <cellStyle name="Normal 7 2 7 2 4" xfId="31847"/>
    <cellStyle name="Normal 7 2 7 2 4 2" xfId="31848"/>
    <cellStyle name="Normal 7 2 7 2 5" xfId="31849"/>
    <cellStyle name="Normal 7 2 7 2 6" xfId="31850"/>
    <cellStyle name="Normal 7 2 7 3" xfId="31851"/>
    <cellStyle name="Normal 7 2 7 3 2" xfId="31852"/>
    <cellStyle name="Normal 7 2 7 3 2 2" xfId="31853"/>
    <cellStyle name="Normal 7 2 7 3 3" xfId="31854"/>
    <cellStyle name="Normal 7 2 7 3 3 2" xfId="31855"/>
    <cellStyle name="Normal 7 2 7 3 4" xfId="31856"/>
    <cellStyle name="Normal 7 2 7 3 4 2" xfId="31857"/>
    <cellStyle name="Normal 7 2 7 3 5" xfId="31858"/>
    <cellStyle name="Normal 7 2 7 3 6" xfId="31859"/>
    <cellStyle name="Normal 7 2 7 4" xfId="31860"/>
    <cellStyle name="Normal 7 2 7 4 2" xfId="31861"/>
    <cellStyle name="Normal 7 2 7 4 2 2" xfId="31862"/>
    <cellStyle name="Normal 7 2 7 4 3" xfId="31863"/>
    <cellStyle name="Normal 7 2 7 4 3 2" xfId="31864"/>
    <cellStyle name="Normal 7 2 7 4 4" xfId="31865"/>
    <cellStyle name="Normal 7 2 7 4 4 2" xfId="31866"/>
    <cellStyle name="Normal 7 2 7 4 5" xfId="31867"/>
    <cellStyle name="Normal 7 2 7 4 6" xfId="31868"/>
    <cellStyle name="Normal 7 2 7 5" xfId="31869"/>
    <cellStyle name="Normal 7 2 7 5 2" xfId="31870"/>
    <cellStyle name="Normal 7 2 7 5 2 2" xfId="31871"/>
    <cellStyle name="Normal 7 2 7 5 3" xfId="31872"/>
    <cellStyle name="Normal 7 2 7 5 3 2" xfId="31873"/>
    <cellStyle name="Normal 7 2 7 5 4" xfId="31874"/>
    <cellStyle name="Normal 7 2 7 5 5" xfId="31875"/>
    <cellStyle name="Normal 7 2 7 6" xfId="31876"/>
    <cellStyle name="Normal 7 2 7 6 2" xfId="31877"/>
    <cellStyle name="Normal 7 2 7 7" xfId="31878"/>
    <cellStyle name="Normal 7 2 7 7 2" xfId="31879"/>
    <cellStyle name="Normal 7 2 7 8" xfId="31880"/>
    <cellStyle name="Normal 7 2 7 8 2" xfId="31881"/>
    <cellStyle name="Normal 7 2 7 9" xfId="31882"/>
    <cellStyle name="Normal 7 2 8" xfId="31883"/>
    <cellStyle name="Normal 7 2 8 2" xfId="31884"/>
    <cellStyle name="Normal 7 2 8 2 2" xfId="31885"/>
    <cellStyle name="Normal 7 2 8 3" xfId="31886"/>
    <cellStyle name="Normal 7 2 8 3 2" xfId="31887"/>
    <cellStyle name="Normal 7 2 8 4" xfId="31888"/>
    <cellStyle name="Normal 7 2 8 4 2" xfId="31889"/>
    <cellStyle name="Normal 7 2 8 5" xfId="31890"/>
    <cellStyle name="Normal 7 2 8 6" xfId="31891"/>
    <cellStyle name="Normal 7 2 9" xfId="31892"/>
    <cellStyle name="Normal 7 2 9 2" xfId="31893"/>
    <cellStyle name="Normal 7 2 9 2 2" xfId="31894"/>
    <cellStyle name="Normal 7 2 9 3" xfId="31895"/>
    <cellStyle name="Normal 7 2 9 3 2" xfId="31896"/>
    <cellStyle name="Normal 7 2 9 4" xfId="31897"/>
    <cellStyle name="Normal 7 2 9 4 2" xfId="31898"/>
    <cellStyle name="Normal 7 2 9 5" xfId="31899"/>
    <cellStyle name="Normal 7 2 9 6" xfId="31900"/>
    <cellStyle name="Normal 7 20" xfId="31901"/>
    <cellStyle name="Normal 7 3" xfId="480"/>
    <cellStyle name="Normal 7 3 10" xfId="31902"/>
    <cellStyle name="Normal 7 3 10 2" xfId="31903"/>
    <cellStyle name="Normal 7 3 10 2 2" xfId="31904"/>
    <cellStyle name="Normal 7 3 10 3" xfId="31905"/>
    <cellStyle name="Normal 7 3 10 3 2" xfId="31906"/>
    <cellStyle name="Normal 7 3 10 4" xfId="31907"/>
    <cellStyle name="Normal 7 3 10 4 2" xfId="31908"/>
    <cellStyle name="Normal 7 3 10 5" xfId="31909"/>
    <cellStyle name="Normal 7 3 10 6" xfId="31910"/>
    <cellStyle name="Normal 7 3 11" xfId="31911"/>
    <cellStyle name="Normal 7 3 11 2" xfId="31912"/>
    <cellStyle name="Normal 7 3 11 2 2" xfId="31913"/>
    <cellStyle name="Normal 7 3 11 3" xfId="31914"/>
    <cellStyle name="Normal 7 3 11 3 2" xfId="31915"/>
    <cellStyle name="Normal 7 3 11 4" xfId="31916"/>
    <cellStyle name="Normal 7 3 11 5" xfId="31917"/>
    <cellStyle name="Normal 7 3 12" xfId="31918"/>
    <cellStyle name="Normal 7 3 12 2" xfId="31919"/>
    <cellStyle name="Normal 7 3 13" xfId="31920"/>
    <cellStyle name="Normal 7 3 13 2" xfId="31921"/>
    <cellStyle name="Normal 7 3 14" xfId="31922"/>
    <cellStyle name="Normal 7 3 14 2" xfId="31923"/>
    <cellStyle name="Normal 7 3 15" xfId="31924"/>
    <cellStyle name="Normal 7 3 16" xfId="31925"/>
    <cellStyle name="Normal 7 3 17" xfId="31926"/>
    <cellStyle name="Normal 7 3 2" xfId="481"/>
    <cellStyle name="Normal 7 3 2 10" xfId="31927"/>
    <cellStyle name="Normal 7 3 2 10 2" xfId="31928"/>
    <cellStyle name="Normal 7 3 2 11" xfId="31929"/>
    <cellStyle name="Normal 7 3 2 11 2" xfId="31930"/>
    <cellStyle name="Normal 7 3 2 12" xfId="31931"/>
    <cellStyle name="Normal 7 3 2 13" xfId="31932"/>
    <cellStyle name="Normal 7 3 2 14" xfId="31933"/>
    <cellStyle name="Normal 7 3 2 2" xfId="482"/>
    <cellStyle name="Normal 7 3 2 2 10" xfId="31934"/>
    <cellStyle name="Normal 7 3 2 2 11" xfId="31935"/>
    <cellStyle name="Normal 7 3 2 2 12" xfId="31936"/>
    <cellStyle name="Normal 7 3 2 2 2" xfId="31937"/>
    <cellStyle name="Normal 7 3 2 2 2 2" xfId="31938"/>
    <cellStyle name="Normal 7 3 2 2 2 2 2" xfId="31939"/>
    <cellStyle name="Normal 7 3 2 2 2 3" xfId="31940"/>
    <cellStyle name="Normal 7 3 2 2 2 3 2" xfId="31941"/>
    <cellStyle name="Normal 7 3 2 2 2 4" xfId="31942"/>
    <cellStyle name="Normal 7 3 2 2 2 4 2" xfId="31943"/>
    <cellStyle name="Normal 7 3 2 2 2 5" xfId="31944"/>
    <cellStyle name="Normal 7 3 2 2 2 6" xfId="31945"/>
    <cellStyle name="Normal 7 3 2 2 3" xfId="31946"/>
    <cellStyle name="Normal 7 3 2 2 3 2" xfId="31947"/>
    <cellStyle name="Normal 7 3 2 2 3 2 2" xfId="31948"/>
    <cellStyle name="Normal 7 3 2 2 3 3" xfId="31949"/>
    <cellStyle name="Normal 7 3 2 2 3 3 2" xfId="31950"/>
    <cellStyle name="Normal 7 3 2 2 3 4" xfId="31951"/>
    <cellStyle name="Normal 7 3 2 2 3 4 2" xfId="31952"/>
    <cellStyle name="Normal 7 3 2 2 3 5" xfId="31953"/>
    <cellStyle name="Normal 7 3 2 2 3 6" xfId="31954"/>
    <cellStyle name="Normal 7 3 2 2 4" xfId="31955"/>
    <cellStyle name="Normal 7 3 2 2 4 2" xfId="31956"/>
    <cellStyle name="Normal 7 3 2 2 4 2 2" xfId="31957"/>
    <cellStyle name="Normal 7 3 2 2 4 3" xfId="31958"/>
    <cellStyle name="Normal 7 3 2 2 4 3 2" xfId="31959"/>
    <cellStyle name="Normal 7 3 2 2 4 4" xfId="31960"/>
    <cellStyle name="Normal 7 3 2 2 4 4 2" xfId="31961"/>
    <cellStyle name="Normal 7 3 2 2 4 5" xfId="31962"/>
    <cellStyle name="Normal 7 3 2 2 4 6" xfId="31963"/>
    <cellStyle name="Normal 7 3 2 2 5" xfId="31964"/>
    <cellStyle name="Normal 7 3 2 2 5 2" xfId="31965"/>
    <cellStyle name="Normal 7 3 2 2 5 2 2" xfId="31966"/>
    <cellStyle name="Normal 7 3 2 2 5 3" xfId="31967"/>
    <cellStyle name="Normal 7 3 2 2 5 3 2" xfId="31968"/>
    <cellStyle name="Normal 7 3 2 2 5 4" xfId="31969"/>
    <cellStyle name="Normal 7 3 2 2 5 4 2" xfId="31970"/>
    <cellStyle name="Normal 7 3 2 2 5 5" xfId="31971"/>
    <cellStyle name="Normal 7 3 2 2 5 6" xfId="31972"/>
    <cellStyle name="Normal 7 3 2 2 6" xfId="31973"/>
    <cellStyle name="Normal 7 3 2 2 6 2" xfId="31974"/>
    <cellStyle name="Normal 7 3 2 2 6 2 2" xfId="31975"/>
    <cellStyle name="Normal 7 3 2 2 6 3" xfId="31976"/>
    <cellStyle name="Normal 7 3 2 2 6 3 2" xfId="31977"/>
    <cellStyle name="Normal 7 3 2 2 6 4" xfId="31978"/>
    <cellStyle name="Normal 7 3 2 2 6 5" xfId="31979"/>
    <cellStyle name="Normal 7 3 2 2 7" xfId="31980"/>
    <cellStyle name="Normal 7 3 2 2 7 2" xfId="31981"/>
    <cellStyle name="Normal 7 3 2 2 8" xfId="31982"/>
    <cellStyle name="Normal 7 3 2 2 8 2" xfId="31983"/>
    <cellStyle name="Normal 7 3 2 2 9" xfId="31984"/>
    <cellStyle name="Normal 7 3 2 2 9 2" xfId="31985"/>
    <cellStyle name="Normal 7 3 2 3" xfId="31986"/>
    <cellStyle name="Normal 7 3 2 3 10" xfId="31987"/>
    <cellStyle name="Normal 7 3 2 3 11" xfId="31988"/>
    <cellStyle name="Normal 7 3 2 3 2" xfId="31989"/>
    <cellStyle name="Normal 7 3 2 3 2 2" xfId="31990"/>
    <cellStyle name="Normal 7 3 2 3 2 2 2" xfId="31991"/>
    <cellStyle name="Normal 7 3 2 3 2 3" xfId="31992"/>
    <cellStyle name="Normal 7 3 2 3 2 3 2" xfId="31993"/>
    <cellStyle name="Normal 7 3 2 3 2 4" xfId="31994"/>
    <cellStyle name="Normal 7 3 2 3 2 4 2" xfId="31995"/>
    <cellStyle name="Normal 7 3 2 3 2 5" xfId="31996"/>
    <cellStyle name="Normal 7 3 2 3 2 6" xfId="31997"/>
    <cellStyle name="Normal 7 3 2 3 3" xfId="31998"/>
    <cellStyle name="Normal 7 3 2 3 3 2" xfId="31999"/>
    <cellStyle name="Normal 7 3 2 3 3 2 2" xfId="32000"/>
    <cellStyle name="Normal 7 3 2 3 3 3" xfId="32001"/>
    <cellStyle name="Normal 7 3 2 3 3 3 2" xfId="32002"/>
    <cellStyle name="Normal 7 3 2 3 3 4" xfId="32003"/>
    <cellStyle name="Normal 7 3 2 3 3 4 2" xfId="32004"/>
    <cellStyle name="Normal 7 3 2 3 3 5" xfId="32005"/>
    <cellStyle name="Normal 7 3 2 3 3 6" xfId="32006"/>
    <cellStyle name="Normal 7 3 2 3 4" xfId="32007"/>
    <cellStyle name="Normal 7 3 2 3 4 2" xfId="32008"/>
    <cellStyle name="Normal 7 3 2 3 4 2 2" xfId="32009"/>
    <cellStyle name="Normal 7 3 2 3 4 3" xfId="32010"/>
    <cellStyle name="Normal 7 3 2 3 4 3 2" xfId="32011"/>
    <cellStyle name="Normal 7 3 2 3 4 4" xfId="32012"/>
    <cellStyle name="Normal 7 3 2 3 4 4 2" xfId="32013"/>
    <cellStyle name="Normal 7 3 2 3 4 5" xfId="32014"/>
    <cellStyle name="Normal 7 3 2 3 4 6" xfId="32015"/>
    <cellStyle name="Normal 7 3 2 3 5" xfId="32016"/>
    <cellStyle name="Normal 7 3 2 3 5 2" xfId="32017"/>
    <cellStyle name="Normal 7 3 2 3 5 2 2" xfId="32018"/>
    <cellStyle name="Normal 7 3 2 3 5 3" xfId="32019"/>
    <cellStyle name="Normal 7 3 2 3 5 3 2" xfId="32020"/>
    <cellStyle name="Normal 7 3 2 3 5 4" xfId="32021"/>
    <cellStyle name="Normal 7 3 2 3 5 5" xfId="32022"/>
    <cellStyle name="Normal 7 3 2 3 6" xfId="32023"/>
    <cellStyle name="Normal 7 3 2 3 6 2" xfId="32024"/>
    <cellStyle name="Normal 7 3 2 3 7" xfId="32025"/>
    <cellStyle name="Normal 7 3 2 3 7 2" xfId="32026"/>
    <cellStyle name="Normal 7 3 2 3 8" xfId="32027"/>
    <cellStyle name="Normal 7 3 2 3 8 2" xfId="32028"/>
    <cellStyle name="Normal 7 3 2 3 9" xfId="32029"/>
    <cellStyle name="Normal 7 3 2 4" xfId="32030"/>
    <cellStyle name="Normal 7 3 2 4 10" xfId="32031"/>
    <cellStyle name="Normal 7 3 2 4 2" xfId="32032"/>
    <cellStyle name="Normal 7 3 2 4 2 2" xfId="32033"/>
    <cellStyle name="Normal 7 3 2 4 2 2 2" xfId="32034"/>
    <cellStyle name="Normal 7 3 2 4 2 3" xfId="32035"/>
    <cellStyle name="Normal 7 3 2 4 2 3 2" xfId="32036"/>
    <cellStyle name="Normal 7 3 2 4 2 4" xfId="32037"/>
    <cellStyle name="Normal 7 3 2 4 2 4 2" xfId="32038"/>
    <cellStyle name="Normal 7 3 2 4 2 5" xfId="32039"/>
    <cellStyle name="Normal 7 3 2 4 2 6" xfId="32040"/>
    <cellStyle name="Normal 7 3 2 4 3" xfId="32041"/>
    <cellStyle name="Normal 7 3 2 4 3 2" xfId="32042"/>
    <cellStyle name="Normal 7 3 2 4 3 2 2" xfId="32043"/>
    <cellStyle name="Normal 7 3 2 4 3 3" xfId="32044"/>
    <cellStyle name="Normal 7 3 2 4 3 3 2" xfId="32045"/>
    <cellStyle name="Normal 7 3 2 4 3 4" xfId="32046"/>
    <cellStyle name="Normal 7 3 2 4 3 4 2" xfId="32047"/>
    <cellStyle name="Normal 7 3 2 4 3 5" xfId="32048"/>
    <cellStyle name="Normal 7 3 2 4 3 6" xfId="32049"/>
    <cellStyle name="Normal 7 3 2 4 4" xfId="32050"/>
    <cellStyle name="Normal 7 3 2 4 4 2" xfId="32051"/>
    <cellStyle name="Normal 7 3 2 4 4 2 2" xfId="32052"/>
    <cellStyle name="Normal 7 3 2 4 4 3" xfId="32053"/>
    <cellStyle name="Normal 7 3 2 4 4 3 2" xfId="32054"/>
    <cellStyle name="Normal 7 3 2 4 4 4" xfId="32055"/>
    <cellStyle name="Normal 7 3 2 4 4 4 2" xfId="32056"/>
    <cellStyle name="Normal 7 3 2 4 4 5" xfId="32057"/>
    <cellStyle name="Normal 7 3 2 4 4 6" xfId="32058"/>
    <cellStyle name="Normal 7 3 2 4 5" xfId="32059"/>
    <cellStyle name="Normal 7 3 2 4 5 2" xfId="32060"/>
    <cellStyle name="Normal 7 3 2 4 5 2 2" xfId="32061"/>
    <cellStyle name="Normal 7 3 2 4 5 3" xfId="32062"/>
    <cellStyle name="Normal 7 3 2 4 5 3 2" xfId="32063"/>
    <cellStyle name="Normal 7 3 2 4 5 4" xfId="32064"/>
    <cellStyle name="Normal 7 3 2 4 5 5" xfId="32065"/>
    <cellStyle name="Normal 7 3 2 4 6" xfId="32066"/>
    <cellStyle name="Normal 7 3 2 4 6 2" xfId="32067"/>
    <cellStyle name="Normal 7 3 2 4 7" xfId="32068"/>
    <cellStyle name="Normal 7 3 2 4 7 2" xfId="32069"/>
    <cellStyle name="Normal 7 3 2 4 8" xfId="32070"/>
    <cellStyle name="Normal 7 3 2 4 8 2" xfId="32071"/>
    <cellStyle name="Normal 7 3 2 4 9" xfId="32072"/>
    <cellStyle name="Normal 7 3 2 5" xfId="32073"/>
    <cellStyle name="Normal 7 3 2 5 2" xfId="32074"/>
    <cellStyle name="Normal 7 3 2 5 2 2" xfId="32075"/>
    <cellStyle name="Normal 7 3 2 5 3" xfId="32076"/>
    <cellStyle name="Normal 7 3 2 5 3 2" xfId="32077"/>
    <cellStyle name="Normal 7 3 2 5 4" xfId="32078"/>
    <cellStyle name="Normal 7 3 2 5 4 2" xfId="32079"/>
    <cellStyle name="Normal 7 3 2 5 5" xfId="32080"/>
    <cellStyle name="Normal 7 3 2 5 6" xfId="32081"/>
    <cellStyle name="Normal 7 3 2 6" xfId="32082"/>
    <cellStyle name="Normal 7 3 2 6 2" xfId="32083"/>
    <cellStyle name="Normal 7 3 2 6 2 2" xfId="32084"/>
    <cellStyle name="Normal 7 3 2 6 3" xfId="32085"/>
    <cellStyle name="Normal 7 3 2 6 3 2" xfId="32086"/>
    <cellStyle name="Normal 7 3 2 6 4" xfId="32087"/>
    <cellStyle name="Normal 7 3 2 6 4 2" xfId="32088"/>
    <cellStyle name="Normal 7 3 2 6 5" xfId="32089"/>
    <cellStyle name="Normal 7 3 2 6 6" xfId="32090"/>
    <cellStyle name="Normal 7 3 2 7" xfId="32091"/>
    <cellStyle name="Normal 7 3 2 7 2" xfId="32092"/>
    <cellStyle name="Normal 7 3 2 7 2 2" xfId="32093"/>
    <cellStyle name="Normal 7 3 2 7 3" xfId="32094"/>
    <cellStyle name="Normal 7 3 2 7 3 2" xfId="32095"/>
    <cellStyle name="Normal 7 3 2 7 4" xfId="32096"/>
    <cellStyle name="Normal 7 3 2 7 4 2" xfId="32097"/>
    <cellStyle name="Normal 7 3 2 7 5" xfId="32098"/>
    <cellStyle name="Normal 7 3 2 7 6" xfId="32099"/>
    <cellStyle name="Normal 7 3 2 8" xfId="32100"/>
    <cellStyle name="Normal 7 3 2 8 2" xfId="32101"/>
    <cellStyle name="Normal 7 3 2 8 2 2" xfId="32102"/>
    <cellStyle name="Normal 7 3 2 8 3" xfId="32103"/>
    <cellStyle name="Normal 7 3 2 8 3 2" xfId="32104"/>
    <cellStyle name="Normal 7 3 2 8 4" xfId="32105"/>
    <cellStyle name="Normal 7 3 2 8 5" xfId="32106"/>
    <cellStyle name="Normal 7 3 2 9" xfId="32107"/>
    <cellStyle name="Normal 7 3 2 9 2" xfId="32108"/>
    <cellStyle name="Normal 7 3 3" xfId="483"/>
    <cellStyle name="Normal 7 3 3 10" xfId="32109"/>
    <cellStyle name="Normal 7 3 3 10 2" xfId="32110"/>
    <cellStyle name="Normal 7 3 3 11" xfId="32111"/>
    <cellStyle name="Normal 7 3 3 11 2" xfId="32112"/>
    <cellStyle name="Normal 7 3 3 12" xfId="32113"/>
    <cellStyle name="Normal 7 3 3 13" xfId="32114"/>
    <cellStyle name="Normal 7 3 3 14" xfId="32115"/>
    <cellStyle name="Normal 7 3 3 2" xfId="32116"/>
    <cellStyle name="Normal 7 3 3 2 10" xfId="32117"/>
    <cellStyle name="Normal 7 3 3 2 11" xfId="32118"/>
    <cellStyle name="Normal 7 3 3 2 2" xfId="32119"/>
    <cellStyle name="Normal 7 3 3 2 2 2" xfId="32120"/>
    <cellStyle name="Normal 7 3 3 2 2 2 2" xfId="32121"/>
    <cellStyle name="Normal 7 3 3 2 2 3" xfId="32122"/>
    <cellStyle name="Normal 7 3 3 2 2 3 2" xfId="32123"/>
    <cellStyle name="Normal 7 3 3 2 2 4" xfId="32124"/>
    <cellStyle name="Normal 7 3 3 2 2 4 2" xfId="32125"/>
    <cellStyle name="Normal 7 3 3 2 2 5" xfId="32126"/>
    <cellStyle name="Normal 7 3 3 2 2 6" xfId="32127"/>
    <cellStyle name="Normal 7 3 3 2 3" xfId="32128"/>
    <cellStyle name="Normal 7 3 3 2 3 2" xfId="32129"/>
    <cellStyle name="Normal 7 3 3 2 3 2 2" xfId="32130"/>
    <cellStyle name="Normal 7 3 3 2 3 3" xfId="32131"/>
    <cellStyle name="Normal 7 3 3 2 3 3 2" xfId="32132"/>
    <cellStyle name="Normal 7 3 3 2 3 4" xfId="32133"/>
    <cellStyle name="Normal 7 3 3 2 3 4 2" xfId="32134"/>
    <cellStyle name="Normal 7 3 3 2 3 5" xfId="32135"/>
    <cellStyle name="Normal 7 3 3 2 3 6" xfId="32136"/>
    <cellStyle name="Normal 7 3 3 2 4" xfId="32137"/>
    <cellStyle name="Normal 7 3 3 2 4 2" xfId="32138"/>
    <cellStyle name="Normal 7 3 3 2 4 2 2" xfId="32139"/>
    <cellStyle name="Normal 7 3 3 2 4 3" xfId="32140"/>
    <cellStyle name="Normal 7 3 3 2 4 3 2" xfId="32141"/>
    <cellStyle name="Normal 7 3 3 2 4 4" xfId="32142"/>
    <cellStyle name="Normal 7 3 3 2 4 4 2" xfId="32143"/>
    <cellStyle name="Normal 7 3 3 2 4 5" xfId="32144"/>
    <cellStyle name="Normal 7 3 3 2 4 6" xfId="32145"/>
    <cellStyle name="Normal 7 3 3 2 5" xfId="32146"/>
    <cellStyle name="Normal 7 3 3 2 5 2" xfId="32147"/>
    <cellStyle name="Normal 7 3 3 2 5 2 2" xfId="32148"/>
    <cellStyle name="Normal 7 3 3 2 5 3" xfId="32149"/>
    <cellStyle name="Normal 7 3 3 2 5 3 2" xfId="32150"/>
    <cellStyle name="Normal 7 3 3 2 5 4" xfId="32151"/>
    <cellStyle name="Normal 7 3 3 2 5 4 2" xfId="32152"/>
    <cellStyle name="Normal 7 3 3 2 5 5" xfId="32153"/>
    <cellStyle name="Normal 7 3 3 2 5 6" xfId="32154"/>
    <cellStyle name="Normal 7 3 3 2 6" xfId="32155"/>
    <cellStyle name="Normal 7 3 3 2 6 2" xfId="32156"/>
    <cellStyle name="Normal 7 3 3 2 6 2 2" xfId="32157"/>
    <cellStyle name="Normal 7 3 3 2 6 3" xfId="32158"/>
    <cellStyle name="Normal 7 3 3 2 6 3 2" xfId="32159"/>
    <cellStyle name="Normal 7 3 3 2 6 4" xfId="32160"/>
    <cellStyle name="Normal 7 3 3 2 6 5" xfId="32161"/>
    <cellStyle name="Normal 7 3 3 2 7" xfId="32162"/>
    <cellStyle name="Normal 7 3 3 2 7 2" xfId="32163"/>
    <cellStyle name="Normal 7 3 3 2 8" xfId="32164"/>
    <cellStyle name="Normal 7 3 3 2 8 2" xfId="32165"/>
    <cellStyle name="Normal 7 3 3 2 9" xfId="32166"/>
    <cellStyle name="Normal 7 3 3 2 9 2" xfId="32167"/>
    <cellStyle name="Normal 7 3 3 3" xfId="32168"/>
    <cellStyle name="Normal 7 3 3 3 10" xfId="32169"/>
    <cellStyle name="Normal 7 3 3 3 2" xfId="32170"/>
    <cellStyle name="Normal 7 3 3 3 2 2" xfId="32171"/>
    <cellStyle name="Normal 7 3 3 3 2 2 2" xfId="32172"/>
    <cellStyle name="Normal 7 3 3 3 2 3" xfId="32173"/>
    <cellStyle name="Normal 7 3 3 3 2 3 2" xfId="32174"/>
    <cellStyle name="Normal 7 3 3 3 2 4" xfId="32175"/>
    <cellStyle name="Normal 7 3 3 3 2 4 2" xfId="32176"/>
    <cellStyle name="Normal 7 3 3 3 2 5" xfId="32177"/>
    <cellStyle name="Normal 7 3 3 3 2 6" xfId="32178"/>
    <cellStyle name="Normal 7 3 3 3 3" xfId="32179"/>
    <cellStyle name="Normal 7 3 3 3 3 2" xfId="32180"/>
    <cellStyle name="Normal 7 3 3 3 3 2 2" xfId="32181"/>
    <cellStyle name="Normal 7 3 3 3 3 3" xfId="32182"/>
    <cellStyle name="Normal 7 3 3 3 3 3 2" xfId="32183"/>
    <cellStyle name="Normal 7 3 3 3 3 4" xfId="32184"/>
    <cellStyle name="Normal 7 3 3 3 3 4 2" xfId="32185"/>
    <cellStyle name="Normal 7 3 3 3 3 5" xfId="32186"/>
    <cellStyle name="Normal 7 3 3 3 3 6" xfId="32187"/>
    <cellStyle name="Normal 7 3 3 3 4" xfId="32188"/>
    <cellStyle name="Normal 7 3 3 3 4 2" xfId="32189"/>
    <cellStyle name="Normal 7 3 3 3 4 2 2" xfId="32190"/>
    <cellStyle name="Normal 7 3 3 3 4 3" xfId="32191"/>
    <cellStyle name="Normal 7 3 3 3 4 3 2" xfId="32192"/>
    <cellStyle name="Normal 7 3 3 3 4 4" xfId="32193"/>
    <cellStyle name="Normal 7 3 3 3 4 4 2" xfId="32194"/>
    <cellStyle name="Normal 7 3 3 3 4 5" xfId="32195"/>
    <cellStyle name="Normal 7 3 3 3 4 6" xfId="32196"/>
    <cellStyle name="Normal 7 3 3 3 5" xfId="32197"/>
    <cellStyle name="Normal 7 3 3 3 5 2" xfId="32198"/>
    <cellStyle name="Normal 7 3 3 3 5 2 2" xfId="32199"/>
    <cellStyle name="Normal 7 3 3 3 5 3" xfId="32200"/>
    <cellStyle name="Normal 7 3 3 3 5 3 2" xfId="32201"/>
    <cellStyle name="Normal 7 3 3 3 5 4" xfId="32202"/>
    <cellStyle name="Normal 7 3 3 3 5 5" xfId="32203"/>
    <cellStyle name="Normal 7 3 3 3 6" xfId="32204"/>
    <cellStyle name="Normal 7 3 3 3 6 2" xfId="32205"/>
    <cellStyle name="Normal 7 3 3 3 7" xfId="32206"/>
    <cellStyle name="Normal 7 3 3 3 7 2" xfId="32207"/>
    <cellStyle name="Normal 7 3 3 3 8" xfId="32208"/>
    <cellStyle name="Normal 7 3 3 3 8 2" xfId="32209"/>
    <cellStyle name="Normal 7 3 3 3 9" xfId="32210"/>
    <cellStyle name="Normal 7 3 3 4" xfId="32211"/>
    <cellStyle name="Normal 7 3 3 4 10" xfId="32212"/>
    <cellStyle name="Normal 7 3 3 4 2" xfId="32213"/>
    <cellStyle name="Normal 7 3 3 4 2 2" xfId="32214"/>
    <cellStyle name="Normal 7 3 3 4 2 2 2" xfId="32215"/>
    <cellStyle name="Normal 7 3 3 4 2 3" xfId="32216"/>
    <cellStyle name="Normal 7 3 3 4 2 3 2" xfId="32217"/>
    <cellStyle name="Normal 7 3 3 4 2 4" xfId="32218"/>
    <cellStyle name="Normal 7 3 3 4 2 4 2" xfId="32219"/>
    <cellStyle name="Normal 7 3 3 4 2 5" xfId="32220"/>
    <cellStyle name="Normal 7 3 3 4 2 6" xfId="32221"/>
    <cellStyle name="Normal 7 3 3 4 3" xfId="32222"/>
    <cellStyle name="Normal 7 3 3 4 3 2" xfId="32223"/>
    <cellStyle name="Normal 7 3 3 4 3 2 2" xfId="32224"/>
    <cellStyle name="Normal 7 3 3 4 3 3" xfId="32225"/>
    <cellStyle name="Normal 7 3 3 4 3 3 2" xfId="32226"/>
    <cellStyle name="Normal 7 3 3 4 3 4" xfId="32227"/>
    <cellStyle name="Normal 7 3 3 4 3 4 2" xfId="32228"/>
    <cellStyle name="Normal 7 3 3 4 3 5" xfId="32229"/>
    <cellStyle name="Normal 7 3 3 4 3 6" xfId="32230"/>
    <cellStyle name="Normal 7 3 3 4 4" xfId="32231"/>
    <cellStyle name="Normal 7 3 3 4 4 2" xfId="32232"/>
    <cellStyle name="Normal 7 3 3 4 4 2 2" xfId="32233"/>
    <cellStyle name="Normal 7 3 3 4 4 3" xfId="32234"/>
    <cellStyle name="Normal 7 3 3 4 4 3 2" xfId="32235"/>
    <cellStyle name="Normal 7 3 3 4 4 4" xfId="32236"/>
    <cellStyle name="Normal 7 3 3 4 4 4 2" xfId="32237"/>
    <cellStyle name="Normal 7 3 3 4 4 5" xfId="32238"/>
    <cellStyle name="Normal 7 3 3 4 4 6" xfId="32239"/>
    <cellStyle name="Normal 7 3 3 4 5" xfId="32240"/>
    <cellStyle name="Normal 7 3 3 4 5 2" xfId="32241"/>
    <cellStyle name="Normal 7 3 3 4 5 2 2" xfId="32242"/>
    <cellStyle name="Normal 7 3 3 4 5 3" xfId="32243"/>
    <cellStyle name="Normal 7 3 3 4 5 3 2" xfId="32244"/>
    <cellStyle name="Normal 7 3 3 4 5 4" xfId="32245"/>
    <cellStyle name="Normal 7 3 3 4 5 5" xfId="32246"/>
    <cellStyle name="Normal 7 3 3 4 6" xfId="32247"/>
    <cellStyle name="Normal 7 3 3 4 6 2" xfId="32248"/>
    <cellStyle name="Normal 7 3 3 4 7" xfId="32249"/>
    <cellStyle name="Normal 7 3 3 4 7 2" xfId="32250"/>
    <cellStyle name="Normal 7 3 3 4 8" xfId="32251"/>
    <cellStyle name="Normal 7 3 3 4 8 2" xfId="32252"/>
    <cellStyle name="Normal 7 3 3 4 9" xfId="32253"/>
    <cellStyle name="Normal 7 3 3 5" xfId="32254"/>
    <cellStyle name="Normal 7 3 3 5 2" xfId="32255"/>
    <cellStyle name="Normal 7 3 3 5 2 2" xfId="32256"/>
    <cellStyle name="Normal 7 3 3 5 3" xfId="32257"/>
    <cellStyle name="Normal 7 3 3 5 3 2" xfId="32258"/>
    <cellStyle name="Normal 7 3 3 5 4" xfId="32259"/>
    <cellStyle name="Normal 7 3 3 5 4 2" xfId="32260"/>
    <cellStyle name="Normal 7 3 3 5 5" xfId="32261"/>
    <cellStyle name="Normal 7 3 3 5 6" xfId="32262"/>
    <cellStyle name="Normal 7 3 3 6" xfId="32263"/>
    <cellStyle name="Normal 7 3 3 6 2" xfId="32264"/>
    <cellStyle name="Normal 7 3 3 6 2 2" xfId="32265"/>
    <cellStyle name="Normal 7 3 3 6 3" xfId="32266"/>
    <cellStyle name="Normal 7 3 3 6 3 2" xfId="32267"/>
    <cellStyle name="Normal 7 3 3 6 4" xfId="32268"/>
    <cellStyle name="Normal 7 3 3 6 4 2" xfId="32269"/>
    <cellStyle name="Normal 7 3 3 6 5" xfId="32270"/>
    <cellStyle name="Normal 7 3 3 6 6" xfId="32271"/>
    <cellStyle name="Normal 7 3 3 7" xfId="32272"/>
    <cellStyle name="Normal 7 3 3 7 2" xfId="32273"/>
    <cellStyle name="Normal 7 3 3 7 2 2" xfId="32274"/>
    <cellStyle name="Normal 7 3 3 7 3" xfId="32275"/>
    <cellStyle name="Normal 7 3 3 7 3 2" xfId="32276"/>
    <cellStyle name="Normal 7 3 3 7 4" xfId="32277"/>
    <cellStyle name="Normal 7 3 3 7 4 2" xfId="32278"/>
    <cellStyle name="Normal 7 3 3 7 5" xfId="32279"/>
    <cellStyle name="Normal 7 3 3 7 6" xfId="32280"/>
    <cellStyle name="Normal 7 3 3 8" xfId="32281"/>
    <cellStyle name="Normal 7 3 3 8 2" xfId="32282"/>
    <cellStyle name="Normal 7 3 3 8 2 2" xfId="32283"/>
    <cellStyle name="Normal 7 3 3 8 3" xfId="32284"/>
    <cellStyle name="Normal 7 3 3 8 3 2" xfId="32285"/>
    <cellStyle name="Normal 7 3 3 8 4" xfId="32286"/>
    <cellStyle name="Normal 7 3 3 8 5" xfId="32287"/>
    <cellStyle name="Normal 7 3 3 9" xfId="32288"/>
    <cellStyle name="Normal 7 3 3 9 2" xfId="32289"/>
    <cellStyle name="Normal 7 3 4" xfId="32290"/>
    <cellStyle name="Normal 7 3 4 10" xfId="32291"/>
    <cellStyle name="Normal 7 3 4 10 2" xfId="32292"/>
    <cellStyle name="Normal 7 3 4 11" xfId="32293"/>
    <cellStyle name="Normal 7 3 4 12" xfId="32294"/>
    <cellStyle name="Normal 7 3 4 2" xfId="32295"/>
    <cellStyle name="Normal 7 3 4 2 10" xfId="32296"/>
    <cellStyle name="Normal 7 3 4 2 2" xfId="32297"/>
    <cellStyle name="Normal 7 3 4 2 2 2" xfId="32298"/>
    <cellStyle name="Normal 7 3 4 2 2 2 2" xfId="32299"/>
    <cellStyle name="Normal 7 3 4 2 2 3" xfId="32300"/>
    <cellStyle name="Normal 7 3 4 2 2 3 2" xfId="32301"/>
    <cellStyle name="Normal 7 3 4 2 2 4" xfId="32302"/>
    <cellStyle name="Normal 7 3 4 2 2 4 2" xfId="32303"/>
    <cellStyle name="Normal 7 3 4 2 2 5" xfId="32304"/>
    <cellStyle name="Normal 7 3 4 2 2 6" xfId="32305"/>
    <cellStyle name="Normal 7 3 4 2 3" xfId="32306"/>
    <cellStyle name="Normal 7 3 4 2 3 2" xfId="32307"/>
    <cellStyle name="Normal 7 3 4 2 3 2 2" xfId="32308"/>
    <cellStyle name="Normal 7 3 4 2 3 3" xfId="32309"/>
    <cellStyle name="Normal 7 3 4 2 3 3 2" xfId="32310"/>
    <cellStyle name="Normal 7 3 4 2 3 4" xfId="32311"/>
    <cellStyle name="Normal 7 3 4 2 3 4 2" xfId="32312"/>
    <cellStyle name="Normal 7 3 4 2 3 5" xfId="32313"/>
    <cellStyle name="Normal 7 3 4 2 3 6" xfId="32314"/>
    <cellStyle name="Normal 7 3 4 2 4" xfId="32315"/>
    <cellStyle name="Normal 7 3 4 2 4 2" xfId="32316"/>
    <cellStyle name="Normal 7 3 4 2 4 2 2" xfId="32317"/>
    <cellStyle name="Normal 7 3 4 2 4 3" xfId="32318"/>
    <cellStyle name="Normal 7 3 4 2 4 3 2" xfId="32319"/>
    <cellStyle name="Normal 7 3 4 2 4 4" xfId="32320"/>
    <cellStyle name="Normal 7 3 4 2 4 4 2" xfId="32321"/>
    <cellStyle name="Normal 7 3 4 2 4 5" xfId="32322"/>
    <cellStyle name="Normal 7 3 4 2 4 6" xfId="32323"/>
    <cellStyle name="Normal 7 3 4 2 5" xfId="32324"/>
    <cellStyle name="Normal 7 3 4 2 5 2" xfId="32325"/>
    <cellStyle name="Normal 7 3 4 2 5 2 2" xfId="32326"/>
    <cellStyle name="Normal 7 3 4 2 5 3" xfId="32327"/>
    <cellStyle name="Normal 7 3 4 2 5 3 2" xfId="32328"/>
    <cellStyle name="Normal 7 3 4 2 5 4" xfId="32329"/>
    <cellStyle name="Normal 7 3 4 2 5 5" xfId="32330"/>
    <cellStyle name="Normal 7 3 4 2 6" xfId="32331"/>
    <cellStyle name="Normal 7 3 4 2 6 2" xfId="32332"/>
    <cellStyle name="Normal 7 3 4 2 7" xfId="32333"/>
    <cellStyle name="Normal 7 3 4 2 7 2" xfId="32334"/>
    <cellStyle name="Normal 7 3 4 2 8" xfId="32335"/>
    <cellStyle name="Normal 7 3 4 2 8 2" xfId="32336"/>
    <cellStyle name="Normal 7 3 4 2 9" xfId="32337"/>
    <cellStyle name="Normal 7 3 4 3" xfId="32338"/>
    <cellStyle name="Normal 7 3 4 3 10" xfId="32339"/>
    <cellStyle name="Normal 7 3 4 3 2" xfId="32340"/>
    <cellStyle name="Normal 7 3 4 3 2 2" xfId="32341"/>
    <cellStyle name="Normal 7 3 4 3 2 2 2" xfId="32342"/>
    <cellStyle name="Normal 7 3 4 3 2 3" xfId="32343"/>
    <cellStyle name="Normal 7 3 4 3 2 3 2" xfId="32344"/>
    <cellStyle name="Normal 7 3 4 3 2 4" xfId="32345"/>
    <cellStyle name="Normal 7 3 4 3 2 4 2" xfId="32346"/>
    <cellStyle name="Normal 7 3 4 3 2 5" xfId="32347"/>
    <cellStyle name="Normal 7 3 4 3 2 6" xfId="32348"/>
    <cellStyle name="Normal 7 3 4 3 3" xfId="32349"/>
    <cellStyle name="Normal 7 3 4 3 3 2" xfId="32350"/>
    <cellStyle name="Normal 7 3 4 3 3 2 2" xfId="32351"/>
    <cellStyle name="Normal 7 3 4 3 3 3" xfId="32352"/>
    <cellStyle name="Normal 7 3 4 3 3 3 2" xfId="32353"/>
    <cellStyle name="Normal 7 3 4 3 3 4" xfId="32354"/>
    <cellStyle name="Normal 7 3 4 3 3 4 2" xfId="32355"/>
    <cellStyle name="Normal 7 3 4 3 3 5" xfId="32356"/>
    <cellStyle name="Normal 7 3 4 3 3 6" xfId="32357"/>
    <cellStyle name="Normal 7 3 4 3 4" xfId="32358"/>
    <cellStyle name="Normal 7 3 4 3 4 2" xfId="32359"/>
    <cellStyle name="Normal 7 3 4 3 4 2 2" xfId="32360"/>
    <cellStyle name="Normal 7 3 4 3 4 3" xfId="32361"/>
    <cellStyle name="Normal 7 3 4 3 4 3 2" xfId="32362"/>
    <cellStyle name="Normal 7 3 4 3 4 4" xfId="32363"/>
    <cellStyle name="Normal 7 3 4 3 4 4 2" xfId="32364"/>
    <cellStyle name="Normal 7 3 4 3 4 5" xfId="32365"/>
    <cellStyle name="Normal 7 3 4 3 4 6" xfId="32366"/>
    <cellStyle name="Normal 7 3 4 3 5" xfId="32367"/>
    <cellStyle name="Normal 7 3 4 3 5 2" xfId="32368"/>
    <cellStyle name="Normal 7 3 4 3 5 2 2" xfId="32369"/>
    <cellStyle name="Normal 7 3 4 3 5 3" xfId="32370"/>
    <cellStyle name="Normal 7 3 4 3 5 3 2" xfId="32371"/>
    <cellStyle name="Normal 7 3 4 3 5 4" xfId="32372"/>
    <cellStyle name="Normal 7 3 4 3 5 5" xfId="32373"/>
    <cellStyle name="Normal 7 3 4 3 6" xfId="32374"/>
    <cellStyle name="Normal 7 3 4 3 6 2" xfId="32375"/>
    <cellStyle name="Normal 7 3 4 3 7" xfId="32376"/>
    <cellStyle name="Normal 7 3 4 3 7 2" xfId="32377"/>
    <cellStyle name="Normal 7 3 4 3 8" xfId="32378"/>
    <cellStyle name="Normal 7 3 4 3 8 2" xfId="32379"/>
    <cellStyle name="Normal 7 3 4 3 9" xfId="32380"/>
    <cellStyle name="Normal 7 3 4 4" xfId="32381"/>
    <cellStyle name="Normal 7 3 4 4 2" xfId="32382"/>
    <cellStyle name="Normal 7 3 4 4 2 2" xfId="32383"/>
    <cellStyle name="Normal 7 3 4 4 3" xfId="32384"/>
    <cellStyle name="Normal 7 3 4 4 3 2" xfId="32385"/>
    <cellStyle name="Normal 7 3 4 4 4" xfId="32386"/>
    <cellStyle name="Normal 7 3 4 4 4 2" xfId="32387"/>
    <cellStyle name="Normal 7 3 4 4 5" xfId="32388"/>
    <cellStyle name="Normal 7 3 4 4 6" xfId="32389"/>
    <cellStyle name="Normal 7 3 4 5" xfId="32390"/>
    <cellStyle name="Normal 7 3 4 5 2" xfId="32391"/>
    <cellStyle name="Normal 7 3 4 5 2 2" xfId="32392"/>
    <cellStyle name="Normal 7 3 4 5 3" xfId="32393"/>
    <cellStyle name="Normal 7 3 4 5 3 2" xfId="32394"/>
    <cellStyle name="Normal 7 3 4 5 4" xfId="32395"/>
    <cellStyle name="Normal 7 3 4 5 4 2" xfId="32396"/>
    <cellStyle name="Normal 7 3 4 5 5" xfId="32397"/>
    <cellStyle name="Normal 7 3 4 5 6" xfId="32398"/>
    <cellStyle name="Normal 7 3 4 6" xfId="32399"/>
    <cellStyle name="Normal 7 3 4 6 2" xfId="32400"/>
    <cellStyle name="Normal 7 3 4 6 2 2" xfId="32401"/>
    <cellStyle name="Normal 7 3 4 6 3" xfId="32402"/>
    <cellStyle name="Normal 7 3 4 6 3 2" xfId="32403"/>
    <cellStyle name="Normal 7 3 4 6 4" xfId="32404"/>
    <cellStyle name="Normal 7 3 4 6 4 2" xfId="32405"/>
    <cellStyle name="Normal 7 3 4 6 5" xfId="32406"/>
    <cellStyle name="Normal 7 3 4 6 6" xfId="32407"/>
    <cellStyle name="Normal 7 3 4 7" xfId="32408"/>
    <cellStyle name="Normal 7 3 4 7 2" xfId="32409"/>
    <cellStyle name="Normal 7 3 4 7 2 2" xfId="32410"/>
    <cellStyle name="Normal 7 3 4 7 3" xfId="32411"/>
    <cellStyle name="Normal 7 3 4 7 3 2" xfId="32412"/>
    <cellStyle name="Normal 7 3 4 7 4" xfId="32413"/>
    <cellStyle name="Normal 7 3 4 7 5" xfId="32414"/>
    <cellStyle name="Normal 7 3 4 8" xfId="32415"/>
    <cellStyle name="Normal 7 3 4 8 2" xfId="32416"/>
    <cellStyle name="Normal 7 3 4 9" xfId="32417"/>
    <cellStyle name="Normal 7 3 4 9 2" xfId="32418"/>
    <cellStyle name="Normal 7 3 5" xfId="32419"/>
    <cellStyle name="Normal 7 3 5 10" xfId="32420"/>
    <cellStyle name="Normal 7 3 5 11" xfId="32421"/>
    <cellStyle name="Normal 7 3 5 2" xfId="32422"/>
    <cellStyle name="Normal 7 3 5 2 2" xfId="32423"/>
    <cellStyle name="Normal 7 3 5 2 2 2" xfId="32424"/>
    <cellStyle name="Normal 7 3 5 2 3" xfId="32425"/>
    <cellStyle name="Normal 7 3 5 2 3 2" xfId="32426"/>
    <cellStyle name="Normal 7 3 5 2 4" xfId="32427"/>
    <cellStyle name="Normal 7 3 5 2 4 2" xfId="32428"/>
    <cellStyle name="Normal 7 3 5 2 5" xfId="32429"/>
    <cellStyle name="Normal 7 3 5 2 6" xfId="32430"/>
    <cellStyle name="Normal 7 3 5 3" xfId="32431"/>
    <cellStyle name="Normal 7 3 5 3 2" xfId="32432"/>
    <cellStyle name="Normal 7 3 5 3 2 2" xfId="32433"/>
    <cellStyle name="Normal 7 3 5 3 3" xfId="32434"/>
    <cellStyle name="Normal 7 3 5 3 3 2" xfId="32435"/>
    <cellStyle name="Normal 7 3 5 3 4" xfId="32436"/>
    <cellStyle name="Normal 7 3 5 3 4 2" xfId="32437"/>
    <cellStyle name="Normal 7 3 5 3 5" xfId="32438"/>
    <cellStyle name="Normal 7 3 5 3 6" xfId="32439"/>
    <cellStyle name="Normal 7 3 5 4" xfId="32440"/>
    <cellStyle name="Normal 7 3 5 4 2" xfId="32441"/>
    <cellStyle name="Normal 7 3 5 4 2 2" xfId="32442"/>
    <cellStyle name="Normal 7 3 5 4 3" xfId="32443"/>
    <cellStyle name="Normal 7 3 5 4 3 2" xfId="32444"/>
    <cellStyle name="Normal 7 3 5 4 4" xfId="32445"/>
    <cellStyle name="Normal 7 3 5 4 4 2" xfId="32446"/>
    <cellStyle name="Normal 7 3 5 4 5" xfId="32447"/>
    <cellStyle name="Normal 7 3 5 4 6" xfId="32448"/>
    <cellStyle name="Normal 7 3 5 5" xfId="32449"/>
    <cellStyle name="Normal 7 3 5 5 2" xfId="32450"/>
    <cellStyle name="Normal 7 3 5 5 2 2" xfId="32451"/>
    <cellStyle name="Normal 7 3 5 5 3" xfId="32452"/>
    <cellStyle name="Normal 7 3 5 5 3 2" xfId="32453"/>
    <cellStyle name="Normal 7 3 5 5 4" xfId="32454"/>
    <cellStyle name="Normal 7 3 5 5 4 2" xfId="32455"/>
    <cellStyle name="Normal 7 3 5 5 5" xfId="32456"/>
    <cellStyle name="Normal 7 3 5 5 6" xfId="32457"/>
    <cellStyle name="Normal 7 3 5 6" xfId="32458"/>
    <cellStyle name="Normal 7 3 5 6 2" xfId="32459"/>
    <cellStyle name="Normal 7 3 5 6 2 2" xfId="32460"/>
    <cellStyle name="Normal 7 3 5 6 3" xfId="32461"/>
    <cellStyle name="Normal 7 3 5 6 3 2" xfId="32462"/>
    <cellStyle name="Normal 7 3 5 6 4" xfId="32463"/>
    <cellStyle name="Normal 7 3 5 6 5" xfId="32464"/>
    <cellStyle name="Normal 7 3 5 7" xfId="32465"/>
    <cellStyle name="Normal 7 3 5 7 2" xfId="32466"/>
    <cellStyle name="Normal 7 3 5 8" xfId="32467"/>
    <cellStyle name="Normal 7 3 5 8 2" xfId="32468"/>
    <cellStyle name="Normal 7 3 5 9" xfId="32469"/>
    <cellStyle name="Normal 7 3 5 9 2" xfId="32470"/>
    <cellStyle name="Normal 7 3 6" xfId="32471"/>
    <cellStyle name="Normal 7 3 6 10" xfId="32472"/>
    <cellStyle name="Normal 7 3 6 2" xfId="32473"/>
    <cellStyle name="Normal 7 3 6 2 2" xfId="32474"/>
    <cellStyle name="Normal 7 3 6 2 2 2" xfId="32475"/>
    <cellStyle name="Normal 7 3 6 2 3" xfId="32476"/>
    <cellStyle name="Normal 7 3 6 2 3 2" xfId="32477"/>
    <cellStyle name="Normal 7 3 6 2 4" xfId="32478"/>
    <cellStyle name="Normal 7 3 6 2 4 2" xfId="32479"/>
    <cellStyle name="Normal 7 3 6 2 5" xfId="32480"/>
    <cellStyle name="Normal 7 3 6 2 6" xfId="32481"/>
    <cellStyle name="Normal 7 3 6 3" xfId="32482"/>
    <cellStyle name="Normal 7 3 6 3 2" xfId="32483"/>
    <cellStyle name="Normal 7 3 6 3 2 2" xfId="32484"/>
    <cellStyle name="Normal 7 3 6 3 3" xfId="32485"/>
    <cellStyle name="Normal 7 3 6 3 3 2" xfId="32486"/>
    <cellStyle name="Normal 7 3 6 3 4" xfId="32487"/>
    <cellStyle name="Normal 7 3 6 3 4 2" xfId="32488"/>
    <cellStyle name="Normal 7 3 6 3 5" xfId="32489"/>
    <cellStyle name="Normal 7 3 6 3 6" xfId="32490"/>
    <cellStyle name="Normal 7 3 6 4" xfId="32491"/>
    <cellStyle name="Normal 7 3 6 4 2" xfId="32492"/>
    <cellStyle name="Normal 7 3 6 4 2 2" xfId="32493"/>
    <cellStyle name="Normal 7 3 6 4 3" xfId="32494"/>
    <cellStyle name="Normal 7 3 6 4 3 2" xfId="32495"/>
    <cellStyle name="Normal 7 3 6 4 4" xfId="32496"/>
    <cellStyle name="Normal 7 3 6 4 4 2" xfId="32497"/>
    <cellStyle name="Normal 7 3 6 4 5" xfId="32498"/>
    <cellStyle name="Normal 7 3 6 4 6" xfId="32499"/>
    <cellStyle name="Normal 7 3 6 5" xfId="32500"/>
    <cellStyle name="Normal 7 3 6 5 2" xfId="32501"/>
    <cellStyle name="Normal 7 3 6 5 2 2" xfId="32502"/>
    <cellStyle name="Normal 7 3 6 5 3" xfId="32503"/>
    <cellStyle name="Normal 7 3 6 5 3 2" xfId="32504"/>
    <cellStyle name="Normal 7 3 6 5 4" xfId="32505"/>
    <cellStyle name="Normal 7 3 6 5 5" xfId="32506"/>
    <cellStyle name="Normal 7 3 6 6" xfId="32507"/>
    <cellStyle name="Normal 7 3 6 6 2" xfId="32508"/>
    <cellStyle name="Normal 7 3 6 7" xfId="32509"/>
    <cellStyle name="Normal 7 3 6 7 2" xfId="32510"/>
    <cellStyle name="Normal 7 3 6 8" xfId="32511"/>
    <cellStyle name="Normal 7 3 6 8 2" xfId="32512"/>
    <cellStyle name="Normal 7 3 6 9" xfId="32513"/>
    <cellStyle name="Normal 7 3 7" xfId="32514"/>
    <cellStyle name="Normal 7 3 7 10" xfId="32515"/>
    <cellStyle name="Normal 7 3 7 2" xfId="32516"/>
    <cellStyle name="Normal 7 3 7 2 2" xfId="32517"/>
    <cellStyle name="Normal 7 3 7 2 2 2" xfId="32518"/>
    <cellStyle name="Normal 7 3 7 2 3" xfId="32519"/>
    <cellStyle name="Normal 7 3 7 2 3 2" xfId="32520"/>
    <cellStyle name="Normal 7 3 7 2 4" xfId="32521"/>
    <cellStyle name="Normal 7 3 7 2 4 2" xfId="32522"/>
    <cellStyle name="Normal 7 3 7 2 5" xfId="32523"/>
    <cellStyle name="Normal 7 3 7 2 6" xfId="32524"/>
    <cellStyle name="Normal 7 3 7 3" xfId="32525"/>
    <cellStyle name="Normal 7 3 7 3 2" xfId="32526"/>
    <cellStyle name="Normal 7 3 7 3 2 2" xfId="32527"/>
    <cellStyle name="Normal 7 3 7 3 3" xfId="32528"/>
    <cellStyle name="Normal 7 3 7 3 3 2" xfId="32529"/>
    <cellStyle name="Normal 7 3 7 3 4" xfId="32530"/>
    <cellStyle name="Normal 7 3 7 3 4 2" xfId="32531"/>
    <cellStyle name="Normal 7 3 7 3 5" xfId="32532"/>
    <cellStyle name="Normal 7 3 7 3 6" xfId="32533"/>
    <cellStyle name="Normal 7 3 7 4" xfId="32534"/>
    <cellStyle name="Normal 7 3 7 4 2" xfId="32535"/>
    <cellStyle name="Normal 7 3 7 4 2 2" xfId="32536"/>
    <cellStyle name="Normal 7 3 7 4 3" xfId="32537"/>
    <cellStyle name="Normal 7 3 7 4 3 2" xfId="32538"/>
    <cellStyle name="Normal 7 3 7 4 4" xfId="32539"/>
    <cellStyle name="Normal 7 3 7 4 4 2" xfId="32540"/>
    <cellStyle name="Normal 7 3 7 4 5" xfId="32541"/>
    <cellStyle name="Normal 7 3 7 4 6" xfId="32542"/>
    <cellStyle name="Normal 7 3 7 5" xfId="32543"/>
    <cellStyle name="Normal 7 3 7 5 2" xfId="32544"/>
    <cellStyle name="Normal 7 3 7 5 2 2" xfId="32545"/>
    <cellStyle name="Normal 7 3 7 5 3" xfId="32546"/>
    <cellStyle name="Normal 7 3 7 5 3 2" xfId="32547"/>
    <cellStyle name="Normal 7 3 7 5 4" xfId="32548"/>
    <cellStyle name="Normal 7 3 7 5 5" xfId="32549"/>
    <cellStyle name="Normal 7 3 7 6" xfId="32550"/>
    <cellStyle name="Normal 7 3 7 6 2" xfId="32551"/>
    <cellStyle name="Normal 7 3 7 7" xfId="32552"/>
    <cellStyle name="Normal 7 3 7 7 2" xfId="32553"/>
    <cellStyle name="Normal 7 3 7 8" xfId="32554"/>
    <cellStyle name="Normal 7 3 7 8 2" xfId="32555"/>
    <cellStyle name="Normal 7 3 7 9" xfId="32556"/>
    <cellStyle name="Normal 7 3 8" xfId="32557"/>
    <cellStyle name="Normal 7 3 8 2" xfId="32558"/>
    <cellStyle name="Normal 7 3 8 2 2" xfId="32559"/>
    <cellStyle name="Normal 7 3 8 3" xfId="32560"/>
    <cellStyle name="Normal 7 3 8 3 2" xfId="32561"/>
    <cellStyle name="Normal 7 3 8 4" xfId="32562"/>
    <cellStyle name="Normal 7 3 8 4 2" xfId="32563"/>
    <cellStyle name="Normal 7 3 8 5" xfId="32564"/>
    <cellStyle name="Normal 7 3 8 6" xfId="32565"/>
    <cellStyle name="Normal 7 3 9" xfId="32566"/>
    <cellStyle name="Normal 7 3 9 2" xfId="32567"/>
    <cellStyle name="Normal 7 3 9 2 2" xfId="32568"/>
    <cellStyle name="Normal 7 3 9 3" xfId="32569"/>
    <cellStyle name="Normal 7 3 9 3 2" xfId="32570"/>
    <cellStyle name="Normal 7 3 9 4" xfId="32571"/>
    <cellStyle name="Normal 7 3 9 4 2" xfId="32572"/>
    <cellStyle name="Normal 7 3 9 5" xfId="32573"/>
    <cellStyle name="Normal 7 3 9 6" xfId="32574"/>
    <cellStyle name="Normal 7 4" xfId="484"/>
    <cellStyle name="Normal 7 4 10" xfId="32575"/>
    <cellStyle name="Normal 7 4 10 2" xfId="32576"/>
    <cellStyle name="Normal 7 4 11" xfId="32577"/>
    <cellStyle name="Normal 7 4 11 2" xfId="32578"/>
    <cellStyle name="Normal 7 4 12" xfId="32579"/>
    <cellStyle name="Normal 7 4 13" xfId="32580"/>
    <cellStyle name="Normal 7 4 14" xfId="32581"/>
    <cellStyle name="Normal 7 4 2" xfId="32582"/>
    <cellStyle name="Normal 7 4 2 10" xfId="32583"/>
    <cellStyle name="Normal 7 4 2 11" xfId="32584"/>
    <cellStyle name="Normal 7 4 2 12" xfId="32585"/>
    <cellStyle name="Normal 7 4 2 2" xfId="32586"/>
    <cellStyle name="Normal 7 4 2 2 2" xfId="32587"/>
    <cellStyle name="Normal 7 4 2 2 2 2" xfId="32588"/>
    <cellStyle name="Normal 7 4 2 2 3" xfId="32589"/>
    <cellStyle name="Normal 7 4 2 2 3 2" xfId="32590"/>
    <cellStyle name="Normal 7 4 2 2 4" xfId="32591"/>
    <cellStyle name="Normal 7 4 2 2 4 2" xfId="32592"/>
    <cellStyle name="Normal 7 4 2 2 5" xfId="32593"/>
    <cellStyle name="Normal 7 4 2 2 6" xfId="32594"/>
    <cellStyle name="Normal 7 4 2 2 7" xfId="32595"/>
    <cellStyle name="Normal 7 4 2 3" xfId="32596"/>
    <cellStyle name="Normal 7 4 2 3 2" xfId="32597"/>
    <cellStyle name="Normal 7 4 2 3 2 2" xfId="32598"/>
    <cellStyle name="Normal 7 4 2 3 3" xfId="32599"/>
    <cellStyle name="Normal 7 4 2 3 3 2" xfId="32600"/>
    <cellStyle name="Normal 7 4 2 3 4" xfId="32601"/>
    <cellStyle name="Normal 7 4 2 3 4 2" xfId="32602"/>
    <cellStyle name="Normal 7 4 2 3 5" xfId="32603"/>
    <cellStyle name="Normal 7 4 2 3 6" xfId="32604"/>
    <cellStyle name="Normal 7 4 2 4" xfId="32605"/>
    <cellStyle name="Normal 7 4 2 4 2" xfId="32606"/>
    <cellStyle name="Normal 7 4 2 4 2 2" xfId="32607"/>
    <cellStyle name="Normal 7 4 2 4 3" xfId="32608"/>
    <cellStyle name="Normal 7 4 2 4 3 2" xfId="32609"/>
    <cellStyle name="Normal 7 4 2 4 4" xfId="32610"/>
    <cellStyle name="Normal 7 4 2 4 4 2" xfId="32611"/>
    <cellStyle name="Normal 7 4 2 4 5" xfId="32612"/>
    <cellStyle name="Normal 7 4 2 4 6" xfId="32613"/>
    <cellStyle name="Normal 7 4 2 5" xfId="32614"/>
    <cellStyle name="Normal 7 4 2 5 2" xfId="32615"/>
    <cellStyle name="Normal 7 4 2 5 2 2" xfId="32616"/>
    <cellStyle name="Normal 7 4 2 5 3" xfId="32617"/>
    <cellStyle name="Normal 7 4 2 5 3 2" xfId="32618"/>
    <cellStyle name="Normal 7 4 2 5 4" xfId="32619"/>
    <cellStyle name="Normal 7 4 2 5 4 2" xfId="32620"/>
    <cellStyle name="Normal 7 4 2 5 5" xfId="32621"/>
    <cellStyle name="Normal 7 4 2 5 6" xfId="32622"/>
    <cellStyle name="Normal 7 4 2 6" xfId="32623"/>
    <cellStyle name="Normal 7 4 2 6 2" xfId="32624"/>
    <cellStyle name="Normal 7 4 2 6 2 2" xfId="32625"/>
    <cellStyle name="Normal 7 4 2 6 3" xfId="32626"/>
    <cellStyle name="Normal 7 4 2 6 3 2" xfId="32627"/>
    <cellStyle name="Normal 7 4 2 6 4" xfId="32628"/>
    <cellStyle name="Normal 7 4 2 6 5" xfId="32629"/>
    <cellStyle name="Normal 7 4 2 7" xfId="32630"/>
    <cellStyle name="Normal 7 4 2 7 2" xfId="32631"/>
    <cellStyle name="Normal 7 4 2 8" xfId="32632"/>
    <cellStyle name="Normal 7 4 2 8 2" xfId="32633"/>
    <cellStyle name="Normal 7 4 2 9" xfId="32634"/>
    <cellStyle name="Normal 7 4 2 9 2" xfId="32635"/>
    <cellStyle name="Normal 7 4 3" xfId="32636"/>
    <cellStyle name="Normal 7 4 3 10" xfId="32637"/>
    <cellStyle name="Normal 7 4 3 11" xfId="32638"/>
    <cellStyle name="Normal 7 4 3 2" xfId="32639"/>
    <cellStyle name="Normal 7 4 3 2 2" xfId="32640"/>
    <cellStyle name="Normal 7 4 3 2 2 2" xfId="32641"/>
    <cellStyle name="Normal 7 4 3 2 3" xfId="32642"/>
    <cellStyle name="Normal 7 4 3 2 3 2" xfId="32643"/>
    <cellStyle name="Normal 7 4 3 2 4" xfId="32644"/>
    <cellStyle name="Normal 7 4 3 2 4 2" xfId="32645"/>
    <cellStyle name="Normal 7 4 3 2 5" xfId="32646"/>
    <cellStyle name="Normal 7 4 3 2 6" xfId="32647"/>
    <cellStyle name="Normal 7 4 3 3" xfId="32648"/>
    <cellStyle name="Normal 7 4 3 3 2" xfId="32649"/>
    <cellStyle name="Normal 7 4 3 3 2 2" xfId="32650"/>
    <cellStyle name="Normal 7 4 3 3 3" xfId="32651"/>
    <cellStyle name="Normal 7 4 3 3 3 2" xfId="32652"/>
    <cellStyle name="Normal 7 4 3 3 4" xfId="32653"/>
    <cellStyle name="Normal 7 4 3 3 4 2" xfId="32654"/>
    <cellStyle name="Normal 7 4 3 3 5" xfId="32655"/>
    <cellStyle name="Normal 7 4 3 3 6" xfId="32656"/>
    <cellStyle name="Normal 7 4 3 4" xfId="32657"/>
    <cellStyle name="Normal 7 4 3 4 2" xfId="32658"/>
    <cellStyle name="Normal 7 4 3 4 2 2" xfId="32659"/>
    <cellStyle name="Normal 7 4 3 4 3" xfId="32660"/>
    <cellStyle name="Normal 7 4 3 4 3 2" xfId="32661"/>
    <cellStyle name="Normal 7 4 3 4 4" xfId="32662"/>
    <cellStyle name="Normal 7 4 3 4 4 2" xfId="32663"/>
    <cellStyle name="Normal 7 4 3 4 5" xfId="32664"/>
    <cellStyle name="Normal 7 4 3 4 6" xfId="32665"/>
    <cellStyle name="Normal 7 4 3 5" xfId="32666"/>
    <cellStyle name="Normal 7 4 3 5 2" xfId="32667"/>
    <cellStyle name="Normal 7 4 3 5 2 2" xfId="32668"/>
    <cellStyle name="Normal 7 4 3 5 3" xfId="32669"/>
    <cellStyle name="Normal 7 4 3 5 3 2" xfId="32670"/>
    <cellStyle name="Normal 7 4 3 5 4" xfId="32671"/>
    <cellStyle name="Normal 7 4 3 5 5" xfId="32672"/>
    <cellStyle name="Normal 7 4 3 6" xfId="32673"/>
    <cellStyle name="Normal 7 4 3 6 2" xfId="32674"/>
    <cellStyle name="Normal 7 4 3 7" xfId="32675"/>
    <cellStyle name="Normal 7 4 3 7 2" xfId="32676"/>
    <cellStyle name="Normal 7 4 3 8" xfId="32677"/>
    <cellStyle name="Normal 7 4 3 8 2" xfId="32678"/>
    <cellStyle name="Normal 7 4 3 9" xfId="32679"/>
    <cellStyle name="Normal 7 4 4" xfId="32680"/>
    <cellStyle name="Normal 7 4 4 10" xfId="32681"/>
    <cellStyle name="Normal 7 4 4 11" xfId="32682"/>
    <cellStyle name="Normal 7 4 4 2" xfId="32683"/>
    <cellStyle name="Normal 7 4 4 2 2" xfId="32684"/>
    <cellStyle name="Normal 7 4 4 2 2 2" xfId="32685"/>
    <cellStyle name="Normal 7 4 4 2 3" xfId="32686"/>
    <cellStyle name="Normal 7 4 4 2 3 2" xfId="32687"/>
    <cellStyle name="Normal 7 4 4 2 4" xfId="32688"/>
    <cellStyle name="Normal 7 4 4 2 4 2" xfId="32689"/>
    <cellStyle name="Normal 7 4 4 2 5" xfId="32690"/>
    <cellStyle name="Normal 7 4 4 2 6" xfId="32691"/>
    <cellStyle name="Normal 7 4 4 3" xfId="32692"/>
    <cellStyle name="Normal 7 4 4 3 2" xfId="32693"/>
    <cellStyle name="Normal 7 4 4 3 2 2" xfId="32694"/>
    <cellStyle name="Normal 7 4 4 3 3" xfId="32695"/>
    <cellStyle name="Normal 7 4 4 3 3 2" xfId="32696"/>
    <cellStyle name="Normal 7 4 4 3 4" xfId="32697"/>
    <cellStyle name="Normal 7 4 4 3 4 2" xfId="32698"/>
    <cellStyle name="Normal 7 4 4 3 5" xfId="32699"/>
    <cellStyle name="Normal 7 4 4 3 6" xfId="32700"/>
    <cellStyle name="Normal 7 4 4 4" xfId="32701"/>
    <cellStyle name="Normal 7 4 4 4 2" xfId="32702"/>
    <cellStyle name="Normal 7 4 4 4 2 2" xfId="32703"/>
    <cellStyle name="Normal 7 4 4 4 3" xfId="32704"/>
    <cellStyle name="Normal 7 4 4 4 3 2" xfId="32705"/>
    <cellStyle name="Normal 7 4 4 4 4" xfId="32706"/>
    <cellStyle name="Normal 7 4 4 4 4 2" xfId="32707"/>
    <cellStyle name="Normal 7 4 4 4 5" xfId="32708"/>
    <cellStyle name="Normal 7 4 4 4 6" xfId="32709"/>
    <cellStyle name="Normal 7 4 4 5" xfId="32710"/>
    <cellStyle name="Normal 7 4 4 5 2" xfId="32711"/>
    <cellStyle name="Normal 7 4 4 5 2 2" xfId="32712"/>
    <cellStyle name="Normal 7 4 4 5 3" xfId="32713"/>
    <cellStyle name="Normal 7 4 4 5 3 2" xfId="32714"/>
    <cellStyle name="Normal 7 4 4 5 4" xfId="32715"/>
    <cellStyle name="Normal 7 4 4 5 5" xfId="32716"/>
    <cellStyle name="Normal 7 4 4 6" xfId="32717"/>
    <cellStyle name="Normal 7 4 4 6 2" xfId="32718"/>
    <cellStyle name="Normal 7 4 4 7" xfId="32719"/>
    <cellStyle name="Normal 7 4 4 7 2" xfId="32720"/>
    <cellStyle name="Normal 7 4 4 8" xfId="32721"/>
    <cellStyle name="Normal 7 4 4 8 2" xfId="32722"/>
    <cellStyle name="Normal 7 4 4 9" xfId="32723"/>
    <cellStyle name="Normal 7 4 5" xfId="32724"/>
    <cellStyle name="Normal 7 4 5 2" xfId="32725"/>
    <cellStyle name="Normal 7 4 5 2 2" xfId="32726"/>
    <cellStyle name="Normal 7 4 5 3" xfId="32727"/>
    <cellStyle name="Normal 7 4 5 3 2" xfId="32728"/>
    <cellStyle name="Normal 7 4 5 4" xfId="32729"/>
    <cellStyle name="Normal 7 4 5 4 2" xfId="32730"/>
    <cellStyle name="Normal 7 4 5 5" xfId="32731"/>
    <cellStyle name="Normal 7 4 5 6" xfId="32732"/>
    <cellStyle name="Normal 7 4 6" xfId="32733"/>
    <cellStyle name="Normal 7 4 6 2" xfId="32734"/>
    <cellStyle name="Normal 7 4 6 2 2" xfId="32735"/>
    <cellStyle name="Normal 7 4 6 3" xfId="32736"/>
    <cellStyle name="Normal 7 4 6 3 2" xfId="32737"/>
    <cellStyle name="Normal 7 4 6 4" xfId="32738"/>
    <cellStyle name="Normal 7 4 6 4 2" xfId="32739"/>
    <cellStyle name="Normal 7 4 6 5" xfId="32740"/>
    <cellStyle name="Normal 7 4 6 6" xfId="32741"/>
    <cellStyle name="Normal 7 4 7" xfId="32742"/>
    <cellStyle name="Normal 7 4 7 2" xfId="32743"/>
    <cellStyle name="Normal 7 4 7 2 2" xfId="32744"/>
    <cellStyle name="Normal 7 4 7 3" xfId="32745"/>
    <cellStyle name="Normal 7 4 7 3 2" xfId="32746"/>
    <cellStyle name="Normal 7 4 7 4" xfId="32747"/>
    <cellStyle name="Normal 7 4 7 4 2" xfId="32748"/>
    <cellStyle name="Normal 7 4 7 5" xfId="32749"/>
    <cellStyle name="Normal 7 4 7 6" xfId="32750"/>
    <cellStyle name="Normal 7 4 8" xfId="32751"/>
    <cellStyle name="Normal 7 4 8 2" xfId="32752"/>
    <cellStyle name="Normal 7 4 8 2 2" xfId="32753"/>
    <cellStyle name="Normal 7 4 8 3" xfId="32754"/>
    <cellStyle name="Normal 7 4 8 3 2" xfId="32755"/>
    <cellStyle name="Normal 7 4 8 4" xfId="32756"/>
    <cellStyle name="Normal 7 4 8 5" xfId="32757"/>
    <cellStyle name="Normal 7 4 9" xfId="32758"/>
    <cellStyle name="Normal 7 4 9 2" xfId="32759"/>
    <cellStyle name="Normal 7 5" xfId="485"/>
    <cellStyle name="Normal 7 5 10" xfId="32760"/>
    <cellStyle name="Normal 7 5 10 2" xfId="32761"/>
    <cellStyle name="Normal 7 5 11" xfId="32762"/>
    <cellStyle name="Normal 7 5 11 2" xfId="32763"/>
    <cellStyle name="Normal 7 5 12" xfId="32764"/>
    <cellStyle name="Normal 7 5 13" xfId="32765"/>
    <cellStyle name="Normal 7 5 14" xfId="32766"/>
    <cellStyle name="Normal 7 5 2" xfId="486"/>
    <cellStyle name="Normal 7 5 2 10" xfId="32767"/>
    <cellStyle name="Normal 7 5 2 11" xfId="32768"/>
    <cellStyle name="Normal 7 5 2 12" xfId="32769"/>
    <cellStyle name="Normal 7 5 2 2" xfId="32770"/>
    <cellStyle name="Normal 7 5 2 2 2" xfId="32771"/>
    <cellStyle name="Normal 7 5 2 2 2 2" xfId="32772"/>
    <cellStyle name="Normal 7 5 2 2 3" xfId="32773"/>
    <cellStyle name="Normal 7 5 2 2 3 2" xfId="32774"/>
    <cellStyle name="Normal 7 5 2 2 4" xfId="32775"/>
    <cellStyle name="Normal 7 5 2 2 4 2" xfId="32776"/>
    <cellStyle name="Normal 7 5 2 2 5" xfId="32777"/>
    <cellStyle name="Normal 7 5 2 2 6" xfId="32778"/>
    <cellStyle name="Normal 7 5 2 2 7" xfId="32779"/>
    <cellStyle name="Normal 7 5 2 3" xfId="32780"/>
    <cellStyle name="Normal 7 5 2 3 2" xfId="32781"/>
    <cellStyle name="Normal 7 5 2 3 2 2" xfId="32782"/>
    <cellStyle name="Normal 7 5 2 3 3" xfId="32783"/>
    <cellStyle name="Normal 7 5 2 3 3 2" xfId="32784"/>
    <cellStyle name="Normal 7 5 2 3 4" xfId="32785"/>
    <cellStyle name="Normal 7 5 2 3 4 2" xfId="32786"/>
    <cellStyle name="Normal 7 5 2 3 5" xfId="32787"/>
    <cellStyle name="Normal 7 5 2 3 6" xfId="32788"/>
    <cellStyle name="Normal 7 5 2 4" xfId="32789"/>
    <cellStyle name="Normal 7 5 2 4 2" xfId="32790"/>
    <cellStyle name="Normal 7 5 2 4 2 2" xfId="32791"/>
    <cellStyle name="Normal 7 5 2 4 3" xfId="32792"/>
    <cellStyle name="Normal 7 5 2 4 3 2" xfId="32793"/>
    <cellStyle name="Normal 7 5 2 4 4" xfId="32794"/>
    <cellStyle name="Normal 7 5 2 4 4 2" xfId="32795"/>
    <cellStyle name="Normal 7 5 2 4 5" xfId="32796"/>
    <cellStyle name="Normal 7 5 2 4 6" xfId="32797"/>
    <cellStyle name="Normal 7 5 2 5" xfId="32798"/>
    <cellStyle name="Normal 7 5 2 5 2" xfId="32799"/>
    <cellStyle name="Normal 7 5 2 5 2 2" xfId="32800"/>
    <cellStyle name="Normal 7 5 2 5 3" xfId="32801"/>
    <cellStyle name="Normal 7 5 2 5 3 2" xfId="32802"/>
    <cellStyle name="Normal 7 5 2 5 4" xfId="32803"/>
    <cellStyle name="Normal 7 5 2 5 4 2" xfId="32804"/>
    <cellStyle name="Normal 7 5 2 5 5" xfId="32805"/>
    <cellStyle name="Normal 7 5 2 5 6" xfId="32806"/>
    <cellStyle name="Normal 7 5 2 6" xfId="32807"/>
    <cellStyle name="Normal 7 5 2 6 2" xfId="32808"/>
    <cellStyle name="Normal 7 5 2 6 2 2" xfId="32809"/>
    <cellStyle name="Normal 7 5 2 6 3" xfId="32810"/>
    <cellStyle name="Normal 7 5 2 6 3 2" xfId="32811"/>
    <cellStyle name="Normal 7 5 2 6 4" xfId="32812"/>
    <cellStyle name="Normal 7 5 2 6 5" xfId="32813"/>
    <cellStyle name="Normal 7 5 2 7" xfId="32814"/>
    <cellStyle name="Normal 7 5 2 7 2" xfId="32815"/>
    <cellStyle name="Normal 7 5 2 8" xfId="32816"/>
    <cellStyle name="Normal 7 5 2 8 2" xfId="32817"/>
    <cellStyle name="Normal 7 5 2 9" xfId="32818"/>
    <cellStyle name="Normal 7 5 2 9 2" xfId="32819"/>
    <cellStyle name="Normal 7 5 3" xfId="32820"/>
    <cellStyle name="Normal 7 5 3 10" xfId="32821"/>
    <cellStyle name="Normal 7 5 3 11" xfId="32822"/>
    <cellStyle name="Normal 7 5 3 2" xfId="32823"/>
    <cellStyle name="Normal 7 5 3 2 2" xfId="32824"/>
    <cellStyle name="Normal 7 5 3 2 2 2" xfId="32825"/>
    <cellStyle name="Normal 7 5 3 2 3" xfId="32826"/>
    <cellStyle name="Normal 7 5 3 2 3 2" xfId="32827"/>
    <cellStyle name="Normal 7 5 3 2 4" xfId="32828"/>
    <cellStyle name="Normal 7 5 3 2 4 2" xfId="32829"/>
    <cellStyle name="Normal 7 5 3 2 5" xfId="32830"/>
    <cellStyle name="Normal 7 5 3 2 6" xfId="32831"/>
    <cellStyle name="Normal 7 5 3 3" xfId="32832"/>
    <cellStyle name="Normal 7 5 3 3 2" xfId="32833"/>
    <cellStyle name="Normal 7 5 3 3 2 2" xfId="32834"/>
    <cellStyle name="Normal 7 5 3 3 3" xfId="32835"/>
    <cellStyle name="Normal 7 5 3 3 3 2" xfId="32836"/>
    <cellStyle name="Normal 7 5 3 3 4" xfId="32837"/>
    <cellStyle name="Normal 7 5 3 3 4 2" xfId="32838"/>
    <cellStyle name="Normal 7 5 3 3 5" xfId="32839"/>
    <cellStyle name="Normal 7 5 3 3 6" xfId="32840"/>
    <cellStyle name="Normal 7 5 3 4" xfId="32841"/>
    <cellStyle name="Normal 7 5 3 4 2" xfId="32842"/>
    <cellStyle name="Normal 7 5 3 4 2 2" xfId="32843"/>
    <cellStyle name="Normal 7 5 3 4 3" xfId="32844"/>
    <cellStyle name="Normal 7 5 3 4 3 2" xfId="32845"/>
    <cellStyle name="Normal 7 5 3 4 4" xfId="32846"/>
    <cellStyle name="Normal 7 5 3 4 4 2" xfId="32847"/>
    <cellStyle name="Normal 7 5 3 4 5" xfId="32848"/>
    <cellStyle name="Normal 7 5 3 4 6" xfId="32849"/>
    <cellStyle name="Normal 7 5 3 5" xfId="32850"/>
    <cellStyle name="Normal 7 5 3 5 2" xfId="32851"/>
    <cellStyle name="Normal 7 5 3 5 2 2" xfId="32852"/>
    <cellStyle name="Normal 7 5 3 5 3" xfId="32853"/>
    <cellStyle name="Normal 7 5 3 5 3 2" xfId="32854"/>
    <cellStyle name="Normal 7 5 3 5 4" xfId="32855"/>
    <cellStyle name="Normal 7 5 3 5 5" xfId="32856"/>
    <cellStyle name="Normal 7 5 3 6" xfId="32857"/>
    <cellStyle name="Normal 7 5 3 6 2" xfId="32858"/>
    <cellStyle name="Normal 7 5 3 7" xfId="32859"/>
    <cellStyle name="Normal 7 5 3 7 2" xfId="32860"/>
    <cellStyle name="Normal 7 5 3 8" xfId="32861"/>
    <cellStyle name="Normal 7 5 3 8 2" xfId="32862"/>
    <cellStyle name="Normal 7 5 3 9" xfId="32863"/>
    <cellStyle name="Normal 7 5 4" xfId="32864"/>
    <cellStyle name="Normal 7 5 4 10" xfId="32865"/>
    <cellStyle name="Normal 7 5 4 11" xfId="32866"/>
    <cellStyle name="Normal 7 5 4 2" xfId="32867"/>
    <cellStyle name="Normal 7 5 4 2 2" xfId="32868"/>
    <cellStyle name="Normal 7 5 4 2 2 2" xfId="32869"/>
    <cellStyle name="Normal 7 5 4 2 3" xfId="32870"/>
    <cellStyle name="Normal 7 5 4 2 3 2" xfId="32871"/>
    <cellStyle name="Normal 7 5 4 2 4" xfId="32872"/>
    <cellStyle name="Normal 7 5 4 2 4 2" xfId="32873"/>
    <cellStyle name="Normal 7 5 4 2 5" xfId="32874"/>
    <cellStyle name="Normal 7 5 4 2 6" xfId="32875"/>
    <cellStyle name="Normal 7 5 4 3" xfId="32876"/>
    <cellStyle name="Normal 7 5 4 3 2" xfId="32877"/>
    <cellStyle name="Normal 7 5 4 3 2 2" xfId="32878"/>
    <cellStyle name="Normal 7 5 4 3 3" xfId="32879"/>
    <cellStyle name="Normal 7 5 4 3 3 2" xfId="32880"/>
    <cellStyle name="Normal 7 5 4 3 4" xfId="32881"/>
    <cellStyle name="Normal 7 5 4 3 4 2" xfId="32882"/>
    <cellStyle name="Normal 7 5 4 3 5" xfId="32883"/>
    <cellStyle name="Normal 7 5 4 3 6" xfId="32884"/>
    <cellStyle name="Normal 7 5 4 4" xfId="32885"/>
    <cellStyle name="Normal 7 5 4 4 2" xfId="32886"/>
    <cellStyle name="Normal 7 5 4 4 2 2" xfId="32887"/>
    <cellStyle name="Normal 7 5 4 4 3" xfId="32888"/>
    <cellStyle name="Normal 7 5 4 4 3 2" xfId="32889"/>
    <cellStyle name="Normal 7 5 4 4 4" xfId="32890"/>
    <cellStyle name="Normal 7 5 4 4 4 2" xfId="32891"/>
    <cellStyle name="Normal 7 5 4 4 5" xfId="32892"/>
    <cellStyle name="Normal 7 5 4 4 6" xfId="32893"/>
    <cellStyle name="Normal 7 5 4 5" xfId="32894"/>
    <cellStyle name="Normal 7 5 4 5 2" xfId="32895"/>
    <cellStyle name="Normal 7 5 4 5 2 2" xfId="32896"/>
    <cellStyle name="Normal 7 5 4 5 3" xfId="32897"/>
    <cellStyle name="Normal 7 5 4 5 3 2" xfId="32898"/>
    <cellStyle name="Normal 7 5 4 5 4" xfId="32899"/>
    <cellStyle name="Normal 7 5 4 5 5" xfId="32900"/>
    <cellStyle name="Normal 7 5 4 6" xfId="32901"/>
    <cellStyle name="Normal 7 5 4 6 2" xfId="32902"/>
    <cellStyle name="Normal 7 5 4 7" xfId="32903"/>
    <cellStyle name="Normal 7 5 4 7 2" xfId="32904"/>
    <cellStyle name="Normal 7 5 4 8" xfId="32905"/>
    <cellStyle name="Normal 7 5 4 8 2" xfId="32906"/>
    <cellStyle name="Normal 7 5 4 9" xfId="32907"/>
    <cellStyle name="Normal 7 5 5" xfId="32908"/>
    <cellStyle name="Normal 7 5 5 2" xfId="32909"/>
    <cellStyle name="Normal 7 5 5 2 2" xfId="32910"/>
    <cellStyle name="Normal 7 5 5 3" xfId="32911"/>
    <cellStyle name="Normal 7 5 5 3 2" xfId="32912"/>
    <cellStyle name="Normal 7 5 5 4" xfId="32913"/>
    <cellStyle name="Normal 7 5 5 4 2" xfId="32914"/>
    <cellStyle name="Normal 7 5 5 5" xfId="32915"/>
    <cellStyle name="Normal 7 5 5 6" xfId="32916"/>
    <cellStyle name="Normal 7 5 6" xfId="32917"/>
    <cellStyle name="Normal 7 5 6 2" xfId="32918"/>
    <cellStyle name="Normal 7 5 6 2 2" xfId="32919"/>
    <cellStyle name="Normal 7 5 6 3" xfId="32920"/>
    <cellStyle name="Normal 7 5 6 3 2" xfId="32921"/>
    <cellStyle name="Normal 7 5 6 4" xfId="32922"/>
    <cellStyle name="Normal 7 5 6 4 2" xfId="32923"/>
    <cellStyle name="Normal 7 5 6 5" xfId="32924"/>
    <cellStyle name="Normal 7 5 6 6" xfId="32925"/>
    <cellStyle name="Normal 7 5 7" xfId="32926"/>
    <cellStyle name="Normal 7 5 7 2" xfId="32927"/>
    <cellStyle name="Normal 7 5 7 2 2" xfId="32928"/>
    <cellStyle name="Normal 7 5 7 3" xfId="32929"/>
    <cellStyle name="Normal 7 5 7 3 2" xfId="32930"/>
    <cellStyle name="Normal 7 5 7 4" xfId="32931"/>
    <cellStyle name="Normal 7 5 7 4 2" xfId="32932"/>
    <cellStyle name="Normal 7 5 7 5" xfId="32933"/>
    <cellStyle name="Normal 7 5 7 6" xfId="32934"/>
    <cellStyle name="Normal 7 5 8" xfId="32935"/>
    <cellStyle name="Normal 7 5 8 2" xfId="32936"/>
    <cellStyle name="Normal 7 5 8 2 2" xfId="32937"/>
    <cellStyle name="Normal 7 5 8 3" xfId="32938"/>
    <cellStyle name="Normal 7 5 8 3 2" xfId="32939"/>
    <cellStyle name="Normal 7 5 8 4" xfId="32940"/>
    <cellStyle name="Normal 7 5 8 5" xfId="32941"/>
    <cellStyle name="Normal 7 5 9" xfId="32942"/>
    <cellStyle name="Normal 7 5 9 2" xfId="32943"/>
    <cellStyle name="Normal 7 6" xfId="487"/>
    <cellStyle name="Normal 7 6 10" xfId="32944"/>
    <cellStyle name="Normal 7 6 10 2" xfId="32945"/>
    <cellStyle name="Normal 7 6 11" xfId="32946"/>
    <cellStyle name="Normal 7 6 12" xfId="32947"/>
    <cellStyle name="Normal 7 6 13" xfId="32948"/>
    <cellStyle name="Normal 7 6 2" xfId="32949"/>
    <cellStyle name="Normal 7 6 2 10" xfId="32950"/>
    <cellStyle name="Normal 7 6 2 11" xfId="32951"/>
    <cellStyle name="Normal 7 6 2 2" xfId="32952"/>
    <cellStyle name="Normal 7 6 2 2 2" xfId="32953"/>
    <cellStyle name="Normal 7 6 2 2 2 2" xfId="32954"/>
    <cellStyle name="Normal 7 6 2 2 3" xfId="32955"/>
    <cellStyle name="Normal 7 6 2 2 3 2" xfId="32956"/>
    <cellStyle name="Normal 7 6 2 2 4" xfId="32957"/>
    <cellStyle name="Normal 7 6 2 2 4 2" xfId="32958"/>
    <cellStyle name="Normal 7 6 2 2 5" xfId="32959"/>
    <cellStyle name="Normal 7 6 2 2 6" xfId="32960"/>
    <cellStyle name="Normal 7 6 2 3" xfId="32961"/>
    <cellStyle name="Normal 7 6 2 3 2" xfId="32962"/>
    <cellStyle name="Normal 7 6 2 3 2 2" xfId="32963"/>
    <cellStyle name="Normal 7 6 2 3 3" xfId="32964"/>
    <cellStyle name="Normal 7 6 2 3 3 2" xfId="32965"/>
    <cellStyle name="Normal 7 6 2 3 4" xfId="32966"/>
    <cellStyle name="Normal 7 6 2 3 4 2" xfId="32967"/>
    <cellStyle name="Normal 7 6 2 3 5" xfId="32968"/>
    <cellStyle name="Normal 7 6 2 3 6" xfId="32969"/>
    <cellStyle name="Normal 7 6 2 4" xfId="32970"/>
    <cellStyle name="Normal 7 6 2 4 2" xfId="32971"/>
    <cellStyle name="Normal 7 6 2 4 2 2" xfId="32972"/>
    <cellStyle name="Normal 7 6 2 4 3" xfId="32973"/>
    <cellStyle name="Normal 7 6 2 4 3 2" xfId="32974"/>
    <cellStyle name="Normal 7 6 2 4 4" xfId="32975"/>
    <cellStyle name="Normal 7 6 2 4 4 2" xfId="32976"/>
    <cellStyle name="Normal 7 6 2 4 5" xfId="32977"/>
    <cellStyle name="Normal 7 6 2 4 6" xfId="32978"/>
    <cellStyle name="Normal 7 6 2 5" xfId="32979"/>
    <cellStyle name="Normal 7 6 2 5 2" xfId="32980"/>
    <cellStyle name="Normal 7 6 2 5 2 2" xfId="32981"/>
    <cellStyle name="Normal 7 6 2 5 3" xfId="32982"/>
    <cellStyle name="Normal 7 6 2 5 3 2" xfId="32983"/>
    <cellStyle name="Normal 7 6 2 5 4" xfId="32984"/>
    <cellStyle name="Normal 7 6 2 5 5" xfId="32985"/>
    <cellStyle name="Normal 7 6 2 6" xfId="32986"/>
    <cellStyle name="Normal 7 6 2 6 2" xfId="32987"/>
    <cellStyle name="Normal 7 6 2 7" xfId="32988"/>
    <cellStyle name="Normal 7 6 2 7 2" xfId="32989"/>
    <cellStyle name="Normal 7 6 2 8" xfId="32990"/>
    <cellStyle name="Normal 7 6 2 8 2" xfId="32991"/>
    <cellStyle name="Normal 7 6 2 9" xfId="32992"/>
    <cellStyle name="Normal 7 6 3" xfId="32993"/>
    <cellStyle name="Normal 7 6 3 10" xfId="32994"/>
    <cellStyle name="Normal 7 6 3 2" xfId="32995"/>
    <cellStyle name="Normal 7 6 3 2 2" xfId="32996"/>
    <cellStyle name="Normal 7 6 3 2 2 2" xfId="32997"/>
    <cellStyle name="Normal 7 6 3 2 3" xfId="32998"/>
    <cellStyle name="Normal 7 6 3 2 3 2" xfId="32999"/>
    <cellStyle name="Normal 7 6 3 2 4" xfId="33000"/>
    <cellStyle name="Normal 7 6 3 2 4 2" xfId="33001"/>
    <cellStyle name="Normal 7 6 3 2 5" xfId="33002"/>
    <cellStyle name="Normal 7 6 3 2 6" xfId="33003"/>
    <cellStyle name="Normal 7 6 3 3" xfId="33004"/>
    <cellStyle name="Normal 7 6 3 3 2" xfId="33005"/>
    <cellStyle name="Normal 7 6 3 3 2 2" xfId="33006"/>
    <cellStyle name="Normal 7 6 3 3 3" xfId="33007"/>
    <cellStyle name="Normal 7 6 3 3 3 2" xfId="33008"/>
    <cellStyle name="Normal 7 6 3 3 4" xfId="33009"/>
    <cellStyle name="Normal 7 6 3 3 4 2" xfId="33010"/>
    <cellStyle name="Normal 7 6 3 3 5" xfId="33011"/>
    <cellStyle name="Normal 7 6 3 3 6" xfId="33012"/>
    <cellStyle name="Normal 7 6 3 4" xfId="33013"/>
    <cellStyle name="Normal 7 6 3 4 2" xfId="33014"/>
    <cellStyle name="Normal 7 6 3 4 2 2" xfId="33015"/>
    <cellStyle name="Normal 7 6 3 4 3" xfId="33016"/>
    <cellStyle name="Normal 7 6 3 4 3 2" xfId="33017"/>
    <cellStyle name="Normal 7 6 3 4 4" xfId="33018"/>
    <cellStyle name="Normal 7 6 3 4 4 2" xfId="33019"/>
    <cellStyle name="Normal 7 6 3 4 5" xfId="33020"/>
    <cellStyle name="Normal 7 6 3 4 6" xfId="33021"/>
    <cellStyle name="Normal 7 6 3 5" xfId="33022"/>
    <cellStyle name="Normal 7 6 3 5 2" xfId="33023"/>
    <cellStyle name="Normal 7 6 3 5 2 2" xfId="33024"/>
    <cellStyle name="Normal 7 6 3 5 3" xfId="33025"/>
    <cellStyle name="Normal 7 6 3 5 3 2" xfId="33026"/>
    <cellStyle name="Normal 7 6 3 5 4" xfId="33027"/>
    <cellStyle name="Normal 7 6 3 5 5" xfId="33028"/>
    <cellStyle name="Normal 7 6 3 6" xfId="33029"/>
    <cellStyle name="Normal 7 6 3 6 2" xfId="33030"/>
    <cellStyle name="Normal 7 6 3 7" xfId="33031"/>
    <cellStyle name="Normal 7 6 3 7 2" xfId="33032"/>
    <cellStyle name="Normal 7 6 3 8" xfId="33033"/>
    <cellStyle name="Normal 7 6 3 8 2" xfId="33034"/>
    <cellStyle name="Normal 7 6 3 9" xfId="33035"/>
    <cellStyle name="Normal 7 6 4" xfId="33036"/>
    <cellStyle name="Normal 7 6 4 2" xfId="33037"/>
    <cellStyle name="Normal 7 6 4 2 2" xfId="33038"/>
    <cellStyle name="Normal 7 6 4 3" xfId="33039"/>
    <cellStyle name="Normal 7 6 4 3 2" xfId="33040"/>
    <cellStyle name="Normal 7 6 4 4" xfId="33041"/>
    <cellStyle name="Normal 7 6 4 4 2" xfId="33042"/>
    <cellStyle name="Normal 7 6 4 5" xfId="33043"/>
    <cellStyle name="Normal 7 6 4 6" xfId="33044"/>
    <cellStyle name="Normal 7 6 5" xfId="33045"/>
    <cellStyle name="Normal 7 6 5 2" xfId="33046"/>
    <cellStyle name="Normal 7 6 5 2 2" xfId="33047"/>
    <cellStyle name="Normal 7 6 5 3" xfId="33048"/>
    <cellStyle name="Normal 7 6 5 3 2" xfId="33049"/>
    <cellStyle name="Normal 7 6 5 4" xfId="33050"/>
    <cellStyle name="Normal 7 6 5 4 2" xfId="33051"/>
    <cellStyle name="Normal 7 6 5 5" xfId="33052"/>
    <cellStyle name="Normal 7 6 5 6" xfId="33053"/>
    <cellStyle name="Normal 7 6 6" xfId="33054"/>
    <cellStyle name="Normal 7 6 6 2" xfId="33055"/>
    <cellStyle name="Normal 7 6 6 2 2" xfId="33056"/>
    <cellStyle name="Normal 7 6 6 3" xfId="33057"/>
    <cellStyle name="Normal 7 6 6 3 2" xfId="33058"/>
    <cellStyle name="Normal 7 6 6 4" xfId="33059"/>
    <cellStyle name="Normal 7 6 6 4 2" xfId="33060"/>
    <cellStyle name="Normal 7 6 6 5" xfId="33061"/>
    <cellStyle name="Normal 7 6 6 6" xfId="33062"/>
    <cellStyle name="Normal 7 6 7" xfId="33063"/>
    <cellStyle name="Normal 7 6 7 2" xfId="33064"/>
    <cellStyle name="Normal 7 6 7 2 2" xfId="33065"/>
    <cellStyle name="Normal 7 6 7 3" xfId="33066"/>
    <cellStyle name="Normal 7 6 7 3 2" xfId="33067"/>
    <cellStyle name="Normal 7 6 7 4" xfId="33068"/>
    <cellStyle name="Normal 7 6 7 5" xfId="33069"/>
    <cellStyle name="Normal 7 6 8" xfId="33070"/>
    <cellStyle name="Normal 7 6 8 2" xfId="33071"/>
    <cellStyle name="Normal 7 6 9" xfId="33072"/>
    <cellStyle name="Normal 7 6 9 2" xfId="33073"/>
    <cellStyle name="Normal 7 7" xfId="33074"/>
    <cellStyle name="Normal 7 7 10" xfId="33075"/>
    <cellStyle name="Normal 7 7 11" xfId="33076"/>
    <cellStyle name="Normal 7 7 12" xfId="33077"/>
    <cellStyle name="Normal 7 7 2" xfId="33078"/>
    <cellStyle name="Normal 7 7 2 2" xfId="33079"/>
    <cellStyle name="Normal 7 7 2 2 2" xfId="33080"/>
    <cellStyle name="Normal 7 7 2 3" xfId="33081"/>
    <cellStyle name="Normal 7 7 2 3 2" xfId="33082"/>
    <cellStyle name="Normal 7 7 2 4" xfId="33083"/>
    <cellStyle name="Normal 7 7 2 4 2" xfId="33084"/>
    <cellStyle name="Normal 7 7 2 5" xfId="33085"/>
    <cellStyle name="Normal 7 7 2 6" xfId="33086"/>
    <cellStyle name="Normal 7 7 3" xfId="33087"/>
    <cellStyle name="Normal 7 7 3 2" xfId="33088"/>
    <cellStyle name="Normal 7 7 3 2 2" xfId="33089"/>
    <cellStyle name="Normal 7 7 3 3" xfId="33090"/>
    <cellStyle name="Normal 7 7 3 3 2" xfId="33091"/>
    <cellStyle name="Normal 7 7 3 4" xfId="33092"/>
    <cellStyle name="Normal 7 7 3 4 2" xfId="33093"/>
    <cellStyle name="Normal 7 7 3 5" xfId="33094"/>
    <cellStyle name="Normal 7 7 3 6" xfId="33095"/>
    <cellStyle name="Normal 7 7 4" xfId="33096"/>
    <cellStyle name="Normal 7 7 4 2" xfId="33097"/>
    <cellStyle name="Normal 7 7 4 2 2" xfId="33098"/>
    <cellStyle name="Normal 7 7 4 3" xfId="33099"/>
    <cellStyle name="Normal 7 7 4 3 2" xfId="33100"/>
    <cellStyle name="Normal 7 7 4 4" xfId="33101"/>
    <cellStyle name="Normal 7 7 4 4 2" xfId="33102"/>
    <cellStyle name="Normal 7 7 4 5" xfId="33103"/>
    <cellStyle name="Normal 7 7 4 6" xfId="33104"/>
    <cellStyle name="Normal 7 7 5" xfId="33105"/>
    <cellStyle name="Normal 7 7 5 2" xfId="33106"/>
    <cellStyle name="Normal 7 7 5 2 2" xfId="33107"/>
    <cellStyle name="Normal 7 7 5 3" xfId="33108"/>
    <cellStyle name="Normal 7 7 5 3 2" xfId="33109"/>
    <cellStyle name="Normal 7 7 5 4" xfId="33110"/>
    <cellStyle name="Normal 7 7 5 4 2" xfId="33111"/>
    <cellStyle name="Normal 7 7 5 5" xfId="33112"/>
    <cellStyle name="Normal 7 7 5 6" xfId="33113"/>
    <cellStyle name="Normal 7 7 6" xfId="33114"/>
    <cellStyle name="Normal 7 7 6 2" xfId="33115"/>
    <cellStyle name="Normal 7 7 6 2 2" xfId="33116"/>
    <cellStyle name="Normal 7 7 6 3" xfId="33117"/>
    <cellStyle name="Normal 7 7 6 3 2" xfId="33118"/>
    <cellStyle name="Normal 7 7 6 4" xfId="33119"/>
    <cellStyle name="Normal 7 7 6 5" xfId="33120"/>
    <cellStyle name="Normal 7 7 7" xfId="33121"/>
    <cellStyle name="Normal 7 7 7 2" xfId="33122"/>
    <cellStyle name="Normal 7 7 8" xfId="33123"/>
    <cellStyle name="Normal 7 7 8 2" xfId="33124"/>
    <cellStyle name="Normal 7 7 9" xfId="33125"/>
    <cellStyle name="Normal 7 7 9 2" xfId="33126"/>
    <cellStyle name="Normal 7 8" xfId="33127"/>
    <cellStyle name="Normal 7 8 10" xfId="33128"/>
    <cellStyle name="Normal 7 8 2" xfId="33129"/>
    <cellStyle name="Normal 7 8 2 2" xfId="33130"/>
    <cellStyle name="Normal 7 8 2 2 2" xfId="33131"/>
    <cellStyle name="Normal 7 8 2 3" xfId="33132"/>
    <cellStyle name="Normal 7 8 2 3 2" xfId="33133"/>
    <cellStyle name="Normal 7 8 2 4" xfId="33134"/>
    <cellStyle name="Normal 7 8 2 4 2" xfId="33135"/>
    <cellStyle name="Normal 7 8 2 5" xfId="33136"/>
    <cellStyle name="Normal 7 8 2 6" xfId="33137"/>
    <cellStyle name="Normal 7 8 3" xfId="33138"/>
    <cellStyle name="Normal 7 8 3 2" xfId="33139"/>
    <cellStyle name="Normal 7 8 3 2 2" xfId="33140"/>
    <cellStyle name="Normal 7 8 3 3" xfId="33141"/>
    <cellStyle name="Normal 7 8 3 3 2" xfId="33142"/>
    <cellStyle name="Normal 7 8 3 4" xfId="33143"/>
    <cellStyle name="Normal 7 8 3 4 2" xfId="33144"/>
    <cellStyle name="Normal 7 8 3 5" xfId="33145"/>
    <cellStyle name="Normal 7 8 3 6" xfId="33146"/>
    <cellStyle name="Normal 7 8 4" xfId="33147"/>
    <cellStyle name="Normal 7 8 4 2" xfId="33148"/>
    <cellStyle name="Normal 7 8 4 2 2" xfId="33149"/>
    <cellStyle name="Normal 7 8 4 3" xfId="33150"/>
    <cellStyle name="Normal 7 8 4 3 2" xfId="33151"/>
    <cellStyle name="Normal 7 8 4 4" xfId="33152"/>
    <cellStyle name="Normal 7 8 4 4 2" xfId="33153"/>
    <cellStyle name="Normal 7 8 4 5" xfId="33154"/>
    <cellStyle name="Normal 7 8 4 6" xfId="33155"/>
    <cellStyle name="Normal 7 8 5" xfId="33156"/>
    <cellStyle name="Normal 7 8 5 2" xfId="33157"/>
    <cellStyle name="Normal 7 8 5 2 2" xfId="33158"/>
    <cellStyle name="Normal 7 8 5 3" xfId="33159"/>
    <cellStyle name="Normal 7 8 5 3 2" xfId="33160"/>
    <cellStyle name="Normal 7 8 5 4" xfId="33161"/>
    <cellStyle name="Normal 7 8 5 5" xfId="33162"/>
    <cellStyle name="Normal 7 8 6" xfId="33163"/>
    <cellStyle name="Normal 7 8 6 2" xfId="33164"/>
    <cellStyle name="Normal 7 8 7" xfId="33165"/>
    <cellStyle name="Normal 7 8 7 2" xfId="33166"/>
    <cellStyle name="Normal 7 8 8" xfId="33167"/>
    <cellStyle name="Normal 7 8 8 2" xfId="33168"/>
    <cellStyle name="Normal 7 8 9" xfId="33169"/>
    <cellStyle name="Normal 7 9" xfId="33170"/>
    <cellStyle name="Normal 7 9 10" xfId="33171"/>
    <cellStyle name="Normal 7 9 2" xfId="33172"/>
    <cellStyle name="Normal 7 9 2 2" xfId="33173"/>
    <cellStyle name="Normal 7 9 2 2 2" xfId="33174"/>
    <cellStyle name="Normal 7 9 2 3" xfId="33175"/>
    <cellStyle name="Normal 7 9 2 3 2" xfId="33176"/>
    <cellStyle name="Normal 7 9 2 4" xfId="33177"/>
    <cellStyle name="Normal 7 9 2 4 2" xfId="33178"/>
    <cellStyle name="Normal 7 9 2 5" xfId="33179"/>
    <cellStyle name="Normal 7 9 2 6" xfId="33180"/>
    <cellStyle name="Normal 7 9 3" xfId="33181"/>
    <cellStyle name="Normal 7 9 3 2" xfId="33182"/>
    <cellStyle name="Normal 7 9 3 2 2" xfId="33183"/>
    <cellStyle name="Normal 7 9 3 3" xfId="33184"/>
    <cellStyle name="Normal 7 9 3 3 2" xfId="33185"/>
    <cellStyle name="Normal 7 9 3 4" xfId="33186"/>
    <cellStyle name="Normal 7 9 3 4 2" xfId="33187"/>
    <cellStyle name="Normal 7 9 3 5" xfId="33188"/>
    <cellStyle name="Normal 7 9 3 6" xfId="33189"/>
    <cellStyle name="Normal 7 9 4" xfId="33190"/>
    <cellStyle name="Normal 7 9 4 2" xfId="33191"/>
    <cellStyle name="Normal 7 9 4 2 2" xfId="33192"/>
    <cellStyle name="Normal 7 9 4 3" xfId="33193"/>
    <cellStyle name="Normal 7 9 4 3 2" xfId="33194"/>
    <cellStyle name="Normal 7 9 4 4" xfId="33195"/>
    <cellStyle name="Normal 7 9 4 4 2" xfId="33196"/>
    <cellStyle name="Normal 7 9 4 5" xfId="33197"/>
    <cellStyle name="Normal 7 9 4 6" xfId="33198"/>
    <cellStyle name="Normal 7 9 5" xfId="33199"/>
    <cellStyle name="Normal 7 9 5 2" xfId="33200"/>
    <cellStyle name="Normal 7 9 5 2 2" xfId="33201"/>
    <cellStyle name="Normal 7 9 5 3" xfId="33202"/>
    <cellStyle name="Normal 7 9 5 3 2" xfId="33203"/>
    <cellStyle name="Normal 7 9 5 4" xfId="33204"/>
    <cellStyle name="Normal 7 9 5 5" xfId="33205"/>
    <cellStyle name="Normal 7 9 6" xfId="33206"/>
    <cellStyle name="Normal 7 9 6 2" xfId="33207"/>
    <cellStyle name="Normal 7 9 7" xfId="33208"/>
    <cellStyle name="Normal 7 9 7 2" xfId="33209"/>
    <cellStyle name="Normal 7 9 8" xfId="33210"/>
    <cellStyle name="Normal 7 9 8 2" xfId="33211"/>
    <cellStyle name="Normal 7 9 9" xfId="33212"/>
    <cellStyle name="Normal 70" xfId="617"/>
    <cellStyle name="Normal 70 2" xfId="33213"/>
    <cellStyle name="Normal 71" xfId="787"/>
    <cellStyle name="Normal 71 2" xfId="33214"/>
    <cellStyle name="Normal 72" xfId="788"/>
    <cellStyle name="Normal 72 2" xfId="33215"/>
    <cellStyle name="Normal 73" xfId="790"/>
    <cellStyle name="Normal 73 2" xfId="33216"/>
    <cellStyle name="Normal 74" xfId="791"/>
    <cellStyle name="Normal 74 2" xfId="33217"/>
    <cellStyle name="Normal 75" xfId="792"/>
    <cellStyle name="Normal 75 2" xfId="33218"/>
    <cellStyle name="Normal 76" xfId="794"/>
    <cellStyle name="Normal 76 2" xfId="33219"/>
    <cellStyle name="Normal 77" xfId="795"/>
    <cellStyle name="Normal 77 2" xfId="33220"/>
    <cellStyle name="Normal 78" xfId="796"/>
    <cellStyle name="Normal 78 2" xfId="33221"/>
    <cellStyle name="Normal 78 3" xfId="33222"/>
    <cellStyle name="Normal 79" xfId="797"/>
    <cellStyle name="Normal 79 2" xfId="33223"/>
    <cellStyle name="Normal 79 3" xfId="33224"/>
    <cellStyle name="Normal 8" xfId="488"/>
    <cellStyle name="Normal 8 10" xfId="33225"/>
    <cellStyle name="Normal 8 10 2" xfId="33226"/>
    <cellStyle name="Normal 8 10 3" xfId="33227"/>
    <cellStyle name="Normal 8 11" xfId="33228"/>
    <cellStyle name="Normal 8 11 2" xfId="33229"/>
    <cellStyle name="Normal 8 12" xfId="33230"/>
    <cellStyle name="Normal 8 12 2" xfId="33231"/>
    <cellStyle name="Normal 8 13" xfId="33232"/>
    <cellStyle name="Normal 8 14" xfId="33233"/>
    <cellStyle name="Normal 8 2" xfId="489"/>
    <cellStyle name="Normal 8 2 10" xfId="33234"/>
    <cellStyle name="Normal 8 2 10 2" xfId="33235"/>
    <cellStyle name="Normal 8 2 11" xfId="33236"/>
    <cellStyle name="Normal 8 2 12" xfId="33237"/>
    <cellStyle name="Normal 8 2 2" xfId="490"/>
    <cellStyle name="Normal 8 2 2 2" xfId="491"/>
    <cellStyle name="Normal 8 2 2 2 2" xfId="33238"/>
    <cellStyle name="Normal 8 2 2 2 2 2" xfId="33239"/>
    <cellStyle name="Normal 8 2 2 2 2 2 2" xfId="33240"/>
    <cellStyle name="Normal 8 2 2 2 2 2 3" xfId="33241"/>
    <cellStyle name="Normal 8 2 2 2 2 3" xfId="33242"/>
    <cellStyle name="Normal 8 2 2 2 2 3 2" xfId="33243"/>
    <cellStyle name="Normal 8 2 2 2 2 4" xfId="33244"/>
    <cellStyle name="Normal 8 2 2 2 2 4 2" xfId="33245"/>
    <cellStyle name="Normal 8 2 2 2 2 5" xfId="33246"/>
    <cellStyle name="Normal 8 2 2 2 3" xfId="33247"/>
    <cellStyle name="Normal 8 2 2 2 3 2" xfId="33248"/>
    <cellStyle name="Normal 8 2 2 2 3 2 2" xfId="33249"/>
    <cellStyle name="Normal 8 2 2 2 3 3" xfId="33250"/>
    <cellStyle name="Normal 8 2 2 2 3 3 2" xfId="33251"/>
    <cellStyle name="Normal 8 2 2 2 3 4" xfId="33252"/>
    <cellStyle name="Normal 8 2 2 2 4" xfId="33253"/>
    <cellStyle name="Normal 8 2 2 2 4 2" xfId="33254"/>
    <cellStyle name="Normal 8 2 2 2 4 3" xfId="33255"/>
    <cellStyle name="Normal 8 2 2 2 5" xfId="33256"/>
    <cellStyle name="Normal 8 2 2 2 5 2" xfId="33257"/>
    <cellStyle name="Normal 8 2 2 2 6" xfId="33258"/>
    <cellStyle name="Normal 8 2 2 2 6 2" xfId="33259"/>
    <cellStyle name="Normal 8 2 2 2 7" xfId="33260"/>
    <cellStyle name="Normal 8 2 2 3" xfId="33261"/>
    <cellStyle name="Normal 8 2 2 3 2" xfId="33262"/>
    <cellStyle name="Normal 8 2 2 3 2 2" xfId="33263"/>
    <cellStyle name="Normal 8 2 2 3 2 3" xfId="33264"/>
    <cellStyle name="Normal 8 2 2 3 3" xfId="33265"/>
    <cellStyle name="Normal 8 2 2 3 3 2" xfId="33266"/>
    <cellStyle name="Normal 8 2 2 3 4" xfId="33267"/>
    <cellStyle name="Normal 8 2 2 3 4 2" xfId="33268"/>
    <cellStyle name="Normal 8 2 2 3 5" xfId="33269"/>
    <cellStyle name="Normal 8 2 2 4" xfId="33270"/>
    <cellStyle name="Normal 8 2 2 4 2" xfId="33271"/>
    <cellStyle name="Normal 8 2 2 4 2 2" xfId="33272"/>
    <cellStyle name="Normal 8 2 2 4 3" xfId="33273"/>
    <cellStyle name="Normal 8 2 2 4 3 2" xfId="33274"/>
    <cellStyle name="Normal 8 2 2 4 4" xfId="33275"/>
    <cellStyle name="Normal 8 2 2 5" xfId="33276"/>
    <cellStyle name="Normal 8 2 2 5 2" xfId="33277"/>
    <cellStyle name="Normal 8 2 2 5 3" xfId="33278"/>
    <cellStyle name="Normal 8 2 2 6" xfId="33279"/>
    <cellStyle name="Normal 8 2 2 6 2" xfId="33280"/>
    <cellStyle name="Normal 8 2 2 7" xfId="33281"/>
    <cellStyle name="Normal 8 2 2 7 2" xfId="33282"/>
    <cellStyle name="Normal 8 2 2 8" xfId="33283"/>
    <cellStyle name="Normal 8 2 3" xfId="492"/>
    <cellStyle name="Normal 8 2 3 2" xfId="33284"/>
    <cellStyle name="Normal 8 2 3 2 2" xfId="33285"/>
    <cellStyle name="Normal 8 2 3 2 2 2" xfId="33286"/>
    <cellStyle name="Normal 8 2 3 2 2 3" xfId="33287"/>
    <cellStyle name="Normal 8 2 3 2 3" xfId="33288"/>
    <cellStyle name="Normal 8 2 3 2 3 2" xfId="33289"/>
    <cellStyle name="Normal 8 2 3 2 4" xfId="33290"/>
    <cellStyle name="Normal 8 2 3 2 4 2" xfId="33291"/>
    <cellStyle name="Normal 8 2 3 2 5" xfId="33292"/>
    <cellStyle name="Normal 8 2 3 3" xfId="33293"/>
    <cellStyle name="Normal 8 2 3 3 2" xfId="33294"/>
    <cellStyle name="Normal 8 2 3 3 2 2" xfId="33295"/>
    <cellStyle name="Normal 8 2 3 3 3" xfId="33296"/>
    <cellStyle name="Normal 8 2 3 3 3 2" xfId="33297"/>
    <cellStyle name="Normal 8 2 3 3 4" xfId="33298"/>
    <cellStyle name="Normal 8 2 3 4" xfId="33299"/>
    <cellStyle name="Normal 8 2 3 4 2" xfId="33300"/>
    <cellStyle name="Normal 8 2 3 4 3" xfId="33301"/>
    <cellStyle name="Normal 8 2 3 5" xfId="33302"/>
    <cellStyle name="Normal 8 2 3 5 2" xfId="33303"/>
    <cellStyle name="Normal 8 2 3 6" xfId="33304"/>
    <cellStyle name="Normal 8 2 3 6 2" xfId="33305"/>
    <cellStyle name="Normal 8 2 3 7" xfId="33306"/>
    <cellStyle name="Normal 8 2 4" xfId="33307"/>
    <cellStyle name="Normal 8 2 4 2" xfId="33308"/>
    <cellStyle name="Normal 8 2 4 2 2" xfId="33309"/>
    <cellStyle name="Normal 8 2 4 2 2 2" xfId="33310"/>
    <cellStyle name="Normal 8 2 4 2 2 3" xfId="33311"/>
    <cellStyle name="Normal 8 2 4 2 3" xfId="33312"/>
    <cellStyle name="Normal 8 2 4 2 3 2" xfId="33313"/>
    <cellStyle name="Normal 8 2 4 2 4" xfId="33314"/>
    <cellStyle name="Normal 8 2 4 2 4 2" xfId="33315"/>
    <cellStyle name="Normal 8 2 4 2 5" xfId="33316"/>
    <cellStyle name="Normal 8 2 4 3" xfId="33317"/>
    <cellStyle name="Normal 8 2 4 3 2" xfId="33318"/>
    <cellStyle name="Normal 8 2 4 3 2 2" xfId="33319"/>
    <cellStyle name="Normal 8 2 4 3 3" xfId="33320"/>
    <cellStyle name="Normal 8 2 4 3 3 2" xfId="33321"/>
    <cellStyle name="Normal 8 2 4 3 4" xfId="33322"/>
    <cellStyle name="Normal 8 2 4 4" xfId="33323"/>
    <cellStyle name="Normal 8 2 4 4 2" xfId="33324"/>
    <cellStyle name="Normal 8 2 4 4 3" xfId="33325"/>
    <cellStyle name="Normal 8 2 4 5" xfId="33326"/>
    <cellStyle name="Normal 8 2 4 5 2" xfId="33327"/>
    <cellStyle name="Normal 8 2 4 6" xfId="33328"/>
    <cellStyle name="Normal 8 2 4 6 2" xfId="33329"/>
    <cellStyle name="Normal 8 2 4 7" xfId="33330"/>
    <cellStyle name="Normal 8 2 5" xfId="33331"/>
    <cellStyle name="Normal 8 2 5 2" xfId="33332"/>
    <cellStyle name="Normal 8 2 5 2 2" xfId="33333"/>
    <cellStyle name="Normal 8 2 5 2 2 2" xfId="33334"/>
    <cellStyle name="Normal 8 2 5 2 3" xfId="33335"/>
    <cellStyle name="Normal 8 2 5 2 3 2" xfId="33336"/>
    <cellStyle name="Normal 8 2 5 2 4" xfId="33337"/>
    <cellStyle name="Normal 8 2 5 3" xfId="33338"/>
    <cellStyle name="Normal 8 2 5 3 2" xfId="33339"/>
    <cellStyle name="Normal 8 2 5 3 3" xfId="33340"/>
    <cellStyle name="Normal 8 2 5 4" xfId="33341"/>
    <cellStyle name="Normal 8 2 5 4 2" xfId="33342"/>
    <cellStyle name="Normal 8 2 5 5" xfId="33343"/>
    <cellStyle name="Normal 8 2 5 5 2" xfId="33344"/>
    <cellStyle name="Normal 8 2 5 6" xfId="33345"/>
    <cellStyle name="Normal 8 2 6" xfId="33346"/>
    <cellStyle name="Normal 8 2 6 2" xfId="33347"/>
    <cellStyle name="Normal 8 2 6 2 2" xfId="33348"/>
    <cellStyle name="Normal 8 2 6 3" xfId="33349"/>
    <cellStyle name="Normal 8 2 6 3 2" xfId="33350"/>
    <cellStyle name="Normal 8 2 6 4" xfId="33351"/>
    <cellStyle name="Normal 8 2 7" xfId="33352"/>
    <cellStyle name="Normal 8 2 7 2" xfId="33353"/>
    <cellStyle name="Normal 8 2 7 2 2" xfId="33354"/>
    <cellStyle name="Normal 8 2 7 3" xfId="33355"/>
    <cellStyle name="Normal 8 2 7 3 2" xfId="33356"/>
    <cellStyle name="Normal 8 2 7 4" xfId="33357"/>
    <cellStyle name="Normal 8 2 8" xfId="33358"/>
    <cellStyle name="Normal 8 2 8 2" xfId="33359"/>
    <cellStyle name="Normal 8 2 8 3" xfId="33360"/>
    <cellStyle name="Normal 8 2 9" xfId="33361"/>
    <cellStyle name="Normal 8 2 9 2" xfId="33362"/>
    <cellStyle name="Normal 8 3" xfId="493"/>
    <cellStyle name="Normal 8 3 10" xfId="33363"/>
    <cellStyle name="Normal 8 3 2" xfId="494"/>
    <cellStyle name="Normal 8 3 2 2" xfId="495"/>
    <cellStyle name="Normal 8 3 2 2 2" xfId="496"/>
    <cellStyle name="Normal 8 3 2 2 2 2" xfId="33364"/>
    <cellStyle name="Normal 8 3 2 2 2 3" xfId="33365"/>
    <cellStyle name="Normal 8 3 2 2 3" xfId="33366"/>
    <cellStyle name="Normal 8 3 2 2 3 2" xfId="33367"/>
    <cellStyle name="Normal 8 3 2 2 4" xfId="33368"/>
    <cellStyle name="Normal 8 3 2 2 4 2" xfId="33369"/>
    <cellStyle name="Normal 8 3 2 2 5" xfId="33370"/>
    <cellStyle name="Normal 8 3 2 3" xfId="497"/>
    <cellStyle name="Normal 8 3 2 3 2" xfId="33371"/>
    <cellStyle name="Normal 8 3 2 3 2 2" xfId="33372"/>
    <cellStyle name="Normal 8 3 2 3 3" xfId="33373"/>
    <cellStyle name="Normal 8 3 2 3 3 2" xfId="33374"/>
    <cellStyle name="Normal 8 3 2 3 4" xfId="33375"/>
    <cellStyle name="Normal 8 3 2 4" xfId="33376"/>
    <cellStyle name="Normal 8 3 2 4 2" xfId="33377"/>
    <cellStyle name="Normal 8 3 2 4 3" xfId="33378"/>
    <cellStyle name="Normal 8 3 2 5" xfId="33379"/>
    <cellStyle name="Normal 8 3 2 5 2" xfId="33380"/>
    <cellStyle name="Normal 8 3 2 6" xfId="33381"/>
    <cellStyle name="Normal 8 3 2 6 2" xfId="33382"/>
    <cellStyle name="Normal 8 3 2 7" xfId="33383"/>
    <cellStyle name="Normal 8 3 3" xfId="498"/>
    <cellStyle name="Normal 8 3 3 2" xfId="499"/>
    <cellStyle name="Normal 8 3 3 2 2" xfId="33384"/>
    <cellStyle name="Normal 8 3 3 2 2 2" xfId="33385"/>
    <cellStyle name="Normal 8 3 3 2 2 3" xfId="33386"/>
    <cellStyle name="Normal 8 3 3 2 3" xfId="33387"/>
    <cellStyle name="Normal 8 3 3 2 3 2" xfId="33388"/>
    <cellStyle name="Normal 8 3 3 2 4" xfId="33389"/>
    <cellStyle name="Normal 8 3 3 2 4 2" xfId="33390"/>
    <cellStyle name="Normal 8 3 3 2 5" xfId="33391"/>
    <cellStyle name="Normal 8 3 3 3" xfId="33392"/>
    <cellStyle name="Normal 8 3 3 3 2" xfId="33393"/>
    <cellStyle name="Normal 8 3 3 3 2 2" xfId="33394"/>
    <cellStyle name="Normal 8 3 3 3 3" xfId="33395"/>
    <cellStyle name="Normal 8 3 3 3 3 2" xfId="33396"/>
    <cellStyle name="Normal 8 3 3 3 4" xfId="33397"/>
    <cellStyle name="Normal 8 3 3 4" xfId="33398"/>
    <cellStyle name="Normal 8 3 3 4 2" xfId="33399"/>
    <cellStyle name="Normal 8 3 3 4 3" xfId="33400"/>
    <cellStyle name="Normal 8 3 3 5" xfId="33401"/>
    <cellStyle name="Normal 8 3 3 5 2" xfId="33402"/>
    <cellStyle name="Normal 8 3 3 6" xfId="33403"/>
    <cellStyle name="Normal 8 3 3 6 2" xfId="33404"/>
    <cellStyle name="Normal 8 3 3 7" xfId="33405"/>
    <cellStyle name="Normal 8 3 4" xfId="500"/>
    <cellStyle name="Normal 8 3 4 2" xfId="33406"/>
    <cellStyle name="Normal 8 3 4 2 2" xfId="33407"/>
    <cellStyle name="Normal 8 3 4 2 2 2" xfId="33408"/>
    <cellStyle name="Normal 8 3 4 2 3" xfId="33409"/>
    <cellStyle name="Normal 8 3 4 2 3 2" xfId="33410"/>
    <cellStyle name="Normal 8 3 4 2 4" xfId="33411"/>
    <cellStyle name="Normal 8 3 4 3" xfId="33412"/>
    <cellStyle name="Normal 8 3 4 3 2" xfId="33413"/>
    <cellStyle name="Normal 8 3 4 3 3" xfId="33414"/>
    <cellStyle name="Normal 8 3 4 4" xfId="33415"/>
    <cellStyle name="Normal 8 3 4 4 2" xfId="33416"/>
    <cellStyle name="Normal 8 3 4 5" xfId="33417"/>
    <cellStyle name="Normal 8 3 4 5 2" xfId="33418"/>
    <cellStyle name="Normal 8 3 4 6" xfId="33419"/>
    <cellStyle name="Normal 8 3 5" xfId="33420"/>
    <cellStyle name="Normal 8 3 5 2" xfId="33421"/>
    <cellStyle name="Normal 8 3 5 2 2" xfId="33422"/>
    <cellStyle name="Normal 8 3 5 3" xfId="33423"/>
    <cellStyle name="Normal 8 3 5 3 2" xfId="33424"/>
    <cellStyle name="Normal 8 3 5 4" xfId="33425"/>
    <cellStyle name="Normal 8 3 6" xfId="33426"/>
    <cellStyle name="Normal 8 3 6 2" xfId="33427"/>
    <cellStyle name="Normal 8 3 6 2 2" xfId="33428"/>
    <cellStyle name="Normal 8 3 6 3" xfId="33429"/>
    <cellStyle name="Normal 8 3 6 3 2" xfId="33430"/>
    <cellStyle name="Normal 8 3 6 4" xfId="33431"/>
    <cellStyle name="Normal 8 3 7" xfId="33432"/>
    <cellStyle name="Normal 8 3 7 2" xfId="33433"/>
    <cellStyle name="Normal 8 3 7 3" xfId="33434"/>
    <cellStyle name="Normal 8 3 8" xfId="33435"/>
    <cellStyle name="Normal 8 3 8 2" xfId="33436"/>
    <cellStyle name="Normal 8 3 9" xfId="33437"/>
    <cellStyle name="Normal 8 3 9 2" xfId="33438"/>
    <cellStyle name="Normal 8 4" xfId="501"/>
    <cellStyle name="Normal 8 4 2" xfId="502"/>
    <cellStyle name="Normal 8 4 2 2" xfId="503"/>
    <cellStyle name="Normal 8 4 2 2 2" xfId="33439"/>
    <cellStyle name="Normal 8 4 2 2 2 2" xfId="33440"/>
    <cellStyle name="Normal 8 4 2 2 2 3" xfId="33441"/>
    <cellStyle name="Normal 8 4 2 2 3" xfId="33442"/>
    <cellStyle name="Normal 8 4 2 2 3 2" xfId="33443"/>
    <cellStyle name="Normal 8 4 2 2 4" xfId="33444"/>
    <cellStyle name="Normal 8 4 2 2 4 2" xfId="33445"/>
    <cellStyle name="Normal 8 4 2 2 5" xfId="33446"/>
    <cellStyle name="Normal 8 4 2 3" xfId="33447"/>
    <cellStyle name="Normal 8 4 2 3 2" xfId="33448"/>
    <cellStyle name="Normal 8 4 2 3 2 2" xfId="33449"/>
    <cellStyle name="Normal 8 4 2 3 3" xfId="33450"/>
    <cellStyle name="Normal 8 4 2 3 3 2" xfId="33451"/>
    <cellStyle name="Normal 8 4 2 3 4" xfId="33452"/>
    <cellStyle name="Normal 8 4 2 4" xfId="33453"/>
    <cellStyle name="Normal 8 4 2 4 2" xfId="33454"/>
    <cellStyle name="Normal 8 4 2 4 3" xfId="33455"/>
    <cellStyle name="Normal 8 4 2 5" xfId="33456"/>
    <cellStyle name="Normal 8 4 2 5 2" xfId="33457"/>
    <cellStyle name="Normal 8 4 2 6" xfId="33458"/>
    <cellStyle name="Normal 8 4 2 6 2" xfId="33459"/>
    <cellStyle name="Normal 8 4 2 7" xfId="33460"/>
    <cellStyle name="Normal 8 4 3" xfId="504"/>
    <cellStyle name="Normal 8 4 3 2" xfId="33461"/>
    <cellStyle name="Normal 8 4 3 2 2" xfId="33462"/>
    <cellStyle name="Normal 8 4 3 2 3" xfId="33463"/>
    <cellStyle name="Normal 8 4 3 3" xfId="33464"/>
    <cellStyle name="Normal 8 4 3 3 2" xfId="33465"/>
    <cellStyle name="Normal 8 4 3 4" xfId="33466"/>
    <cellStyle name="Normal 8 4 3 4 2" xfId="33467"/>
    <cellStyle name="Normal 8 4 3 5" xfId="33468"/>
    <cellStyle name="Normal 8 4 4" xfId="33469"/>
    <cellStyle name="Normal 8 4 4 2" xfId="33470"/>
    <cellStyle name="Normal 8 4 4 2 2" xfId="33471"/>
    <cellStyle name="Normal 8 4 4 3" xfId="33472"/>
    <cellStyle name="Normal 8 4 4 3 2" xfId="33473"/>
    <cellStyle name="Normal 8 4 4 4" xfId="33474"/>
    <cellStyle name="Normal 8 4 5" xfId="33475"/>
    <cellStyle name="Normal 8 4 5 2" xfId="33476"/>
    <cellStyle name="Normal 8 4 5 3" xfId="33477"/>
    <cellStyle name="Normal 8 4 6" xfId="33478"/>
    <cellStyle name="Normal 8 4 6 2" xfId="33479"/>
    <cellStyle name="Normal 8 4 7" xfId="33480"/>
    <cellStyle name="Normal 8 4 7 2" xfId="33481"/>
    <cellStyle name="Normal 8 4 8" xfId="33482"/>
    <cellStyle name="Normal 8 5" xfId="505"/>
    <cellStyle name="Normal 8 5 2" xfId="506"/>
    <cellStyle name="Normal 8 5 2 2" xfId="33483"/>
    <cellStyle name="Normal 8 5 2 2 2" xfId="33484"/>
    <cellStyle name="Normal 8 5 2 2 3" xfId="33485"/>
    <cellStyle name="Normal 8 5 2 3" xfId="33486"/>
    <cellStyle name="Normal 8 5 2 3 2" xfId="33487"/>
    <cellStyle name="Normal 8 5 2 4" xfId="33488"/>
    <cellStyle name="Normal 8 5 2 4 2" xfId="33489"/>
    <cellStyle name="Normal 8 5 2 5" xfId="33490"/>
    <cellStyle name="Normal 8 5 3" xfId="33491"/>
    <cellStyle name="Normal 8 5 3 2" xfId="33492"/>
    <cellStyle name="Normal 8 5 3 2 2" xfId="33493"/>
    <cellStyle name="Normal 8 5 3 3" xfId="33494"/>
    <cellStyle name="Normal 8 5 3 3 2" xfId="33495"/>
    <cellStyle name="Normal 8 5 3 4" xfId="33496"/>
    <cellStyle name="Normal 8 5 4" xfId="33497"/>
    <cellStyle name="Normal 8 5 4 2" xfId="33498"/>
    <cellStyle name="Normal 8 5 4 3" xfId="33499"/>
    <cellStyle name="Normal 8 5 5" xfId="33500"/>
    <cellStyle name="Normal 8 5 5 2" xfId="33501"/>
    <cellStyle name="Normal 8 5 6" xfId="33502"/>
    <cellStyle name="Normal 8 5 6 2" xfId="33503"/>
    <cellStyle name="Normal 8 5 7" xfId="33504"/>
    <cellStyle name="Normal 8 6" xfId="507"/>
    <cellStyle name="Normal 8 6 2" xfId="33505"/>
    <cellStyle name="Normal 8 6 2 2" xfId="33506"/>
    <cellStyle name="Normal 8 6 2 2 2" xfId="33507"/>
    <cellStyle name="Normal 8 6 2 2 3" xfId="33508"/>
    <cellStyle name="Normal 8 6 2 3" xfId="33509"/>
    <cellStyle name="Normal 8 6 2 3 2" xfId="33510"/>
    <cellStyle name="Normal 8 6 2 4" xfId="33511"/>
    <cellStyle name="Normal 8 6 2 4 2" xfId="33512"/>
    <cellStyle name="Normal 8 6 2 5" xfId="33513"/>
    <cellStyle name="Normal 8 6 3" xfId="33514"/>
    <cellStyle name="Normal 8 6 3 2" xfId="33515"/>
    <cellStyle name="Normal 8 6 3 2 2" xfId="33516"/>
    <cellStyle name="Normal 8 6 3 3" xfId="33517"/>
    <cellStyle name="Normal 8 6 3 3 2" xfId="33518"/>
    <cellStyle name="Normal 8 6 3 4" xfId="33519"/>
    <cellStyle name="Normal 8 6 4" xfId="33520"/>
    <cellStyle name="Normal 8 6 4 2" xfId="33521"/>
    <cellStyle name="Normal 8 6 4 3" xfId="33522"/>
    <cellStyle name="Normal 8 6 5" xfId="33523"/>
    <cellStyle name="Normal 8 6 5 2" xfId="33524"/>
    <cellStyle name="Normal 8 6 6" xfId="33525"/>
    <cellStyle name="Normal 8 6 6 2" xfId="33526"/>
    <cellStyle name="Normal 8 6 7" xfId="33527"/>
    <cellStyle name="Normal 8 7" xfId="33528"/>
    <cellStyle name="Normal 8 7 2" xfId="33529"/>
    <cellStyle name="Normal 8 7 2 2" xfId="33530"/>
    <cellStyle name="Normal 8 7 2 2 2" xfId="33531"/>
    <cellStyle name="Normal 8 7 2 3" xfId="33532"/>
    <cellStyle name="Normal 8 7 2 3 2" xfId="33533"/>
    <cellStyle name="Normal 8 7 2 4" xfId="33534"/>
    <cellStyle name="Normal 8 7 3" xfId="33535"/>
    <cellStyle name="Normal 8 7 3 2" xfId="33536"/>
    <cellStyle name="Normal 8 7 3 3" xfId="33537"/>
    <cellStyle name="Normal 8 7 4" xfId="33538"/>
    <cellStyle name="Normal 8 7 4 2" xfId="33539"/>
    <cellStyle name="Normal 8 7 5" xfId="33540"/>
    <cellStyle name="Normal 8 7 5 2" xfId="33541"/>
    <cellStyle name="Normal 8 7 6" xfId="33542"/>
    <cellStyle name="Normal 8 8" xfId="33543"/>
    <cellStyle name="Normal 8 8 2" xfId="33544"/>
    <cellStyle name="Normal 8 8 2 2" xfId="33545"/>
    <cellStyle name="Normal 8 8 3" xfId="33546"/>
    <cellStyle name="Normal 8 8 3 2" xfId="33547"/>
    <cellStyle name="Normal 8 8 4" xfId="33548"/>
    <cellStyle name="Normal 8 9" xfId="33549"/>
    <cellStyle name="Normal 8 9 2" xfId="33550"/>
    <cellStyle name="Normal 8 9 2 2" xfId="33551"/>
    <cellStyle name="Normal 8 9 3" xfId="33552"/>
    <cellStyle name="Normal 8 9 3 2" xfId="33553"/>
    <cellStyle name="Normal 8 9 4" xfId="33554"/>
    <cellStyle name="Normal 80" xfId="798"/>
    <cellStyle name="Normal 80 2" xfId="33555"/>
    <cellStyle name="Normal 80 3" xfId="33556"/>
    <cellStyle name="Normal 81" xfId="799"/>
    <cellStyle name="Normal 81 2" xfId="33557"/>
    <cellStyle name="Normal 81 3" xfId="33558"/>
    <cellStyle name="Normal 82" xfId="800"/>
    <cellStyle name="Normal 82 2" xfId="33559"/>
    <cellStyle name="Normal 82 3" xfId="33560"/>
    <cellStyle name="Normal 83" xfId="801"/>
    <cellStyle name="Normal 83 2" xfId="33561"/>
    <cellStyle name="Normal 83 3" xfId="33562"/>
    <cellStyle name="Normal 84" xfId="802"/>
    <cellStyle name="Normal 84 2" xfId="33563"/>
    <cellStyle name="Normal 85" xfId="803"/>
    <cellStyle name="Normal 85 2" xfId="33564"/>
    <cellStyle name="Normal 86" xfId="804"/>
    <cellStyle name="Normal 86 2" xfId="33565"/>
    <cellStyle name="Normal 87" xfId="805"/>
    <cellStyle name="Normal 88" xfId="806"/>
    <cellStyle name="Normal 89" xfId="807"/>
    <cellStyle name="Normal 9" xfId="508"/>
    <cellStyle name="Normal 9 10" xfId="33566"/>
    <cellStyle name="Normal 9 10 2" xfId="33567"/>
    <cellStyle name="Normal 9 10 2 2" xfId="33568"/>
    <cellStyle name="Normal 9 10 2 3" xfId="33569"/>
    <cellStyle name="Normal 9 10 3" xfId="33570"/>
    <cellStyle name="Normal 9 10 3 2" xfId="33571"/>
    <cellStyle name="Normal 9 10 4" xfId="33572"/>
    <cellStyle name="Normal 9 10 4 2" xfId="33573"/>
    <cellStyle name="Normal 9 10 5" xfId="33574"/>
    <cellStyle name="Normal 9 10 6" xfId="33575"/>
    <cellStyle name="Normal 9 10 7" xfId="33576"/>
    <cellStyle name="Normal 9 11" xfId="33577"/>
    <cellStyle name="Normal 9 11 2" xfId="33578"/>
    <cellStyle name="Normal 9 11 2 2" xfId="33579"/>
    <cellStyle name="Normal 9 11 3" xfId="33580"/>
    <cellStyle name="Normal 9 11 3 2" xfId="33581"/>
    <cellStyle name="Normal 9 11 4" xfId="33582"/>
    <cellStyle name="Normal 9 11 5" xfId="33583"/>
    <cellStyle name="Normal 9 11 6" xfId="33584"/>
    <cellStyle name="Normal 9 12" xfId="33585"/>
    <cellStyle name="Normal 9 12 2" xfId="33586"/>
    <cellStyle name="Normal 9 13" xfId="33587"/>
    <cellStyle name="Normal 9 13 2" xfId="33588"/>
    <cellStyle name="Normal 9 14" xfId="33589"/>
    <cellStyle name="Normal 9 14 2" xfId="33590"/>
    <cellStyle name="Normal 9 15" xfId="33591"/>
    <cellStyle name="Normal 9 16" xfId="33592"/>
    <cellStyle name="Normal 9 17" xfId="33593"/>
    <cellStyle name="Normal 9 18" xfId="33594"/>
    <cellStyle name="Normal 9 2" xfId="509"/>
    <cellStyle name="Normal 9 2 10" xfId="33595"/>
    <cellStyle name="Normal 9 2 10 2" xfId="33596"/>
    <cellStyle name="Normal 9 2 11" xfId="33597"/>
    <cellStyle name="Normal 9 2 11 2" xfId="33598"/>
    <cellStyle name="Normal 9 2 12" xfId="33599"/>
    <cellStyle name="Normal 9 2 13" xfId="33600"/>
    <cellStyle name="Normal 9 2 14" xfId="33601"/>
    <cellStyle name="Normal 9 2 15" xfId="33602"/>
    <cellStyle name="Normal 9 2 2" xfId="510"/>
    <cellStyle name="Normal 9 2 2 10" xfId="33603"/>
    <cellStyle name="Normal 9 2 2 11" xfId="33604"/>
    <cellStyle name="Normal 9 2 2 12" xfId="33605"/>
    <cellStyle name="Normal 9 2 2 2" xfId="511"/>
    <cellStyle name="Normal 9 2 2 2 2" xfId="33606"/>
    <cellStyle name="Normal 9 2 2 2 2 2" xfId="33607"/>
    <cellStyle name="Normal 9 2 2 2 2 2 2" xfId="33608"/>
    <cellStyle name="Normal 9 2 2 2 2 3" xfId="33609"/>
    <cellStyle name="Normal 9 2 2 2 2 4" xfId="33610"/>
    <cellStyle name="Normal 9 2 2 2 3" xfId="33611"/>
    <cellStyle name="Normal 9 2 2 2 3 2" xfId="33612"/>
    <cellStyle name="Normal 9 2 2 2 3 2 2" xfId="33613"/>
    <cellStyle name="Normal 9 2 2 2 3 3" xfId="33614"/>
    <cellStyle name="Normal 9 2 2 2 4" xfId="33615"/>
    <cellStyle name="Normal 9 2 2 2 4 2" xfId="33616"/>
    <cellStyle name="Normal 9 2 2 2 4 2 2" xfId="33617"/>
    <cellStyle name="Normal 9 2 2 2 4 3" xfId="33618"/>
    <cellStyle name="Normal 9 2 2 2 5" xfId="33619"/>
    <cellStyle name="Normal 9 2 2 2 5 2" xfId="33620"/>
    <cellStyle name="Normal 9 2 2 2 6" xfId="33621"/>
    <cellStyle name="Normal 9 2 2 2 7" xfId="33622"/>
    <cellStyle name="Normal 9 2 2 3" xfId="33623"/>
    <cellStyle name="Normal 9 2 2 3 2" xfId="33624"/>
    <cellStyle name="Normal 9 2 2 3 2 2" xfId="33625"/>
    <cellStyle name="Normal 9 2 2 3 2 2 2" xfId="33626"/>
    <cellStyle name="Normal 9 2 2 3 2 3" xfId="33627"/>
    <cellStyle name="Normal 9 2 2 3 3" xfId="33628"/>
    <cellStyle name="Normal 9 2 2 3 3 2" xfId="33629"/>
    <cellStyle name="Normal 9 2 2 3 3 2 2" xfId="33630"/>
    <cellStyle name="Normal 9 2 2 3 3 3" xfId="33631"/>
    <cellStyle name="Normal 9 2 2 3 4" xfId="33632"/>
    <cellStyle name="Normal 9 2 2 3 4 2" xfId="33633"/>
    <cellStyle name="Normal 9 2 2 3 4 3" xfId="33634"/>
    <cellStyle name="Normal 9 2 2 3 5" xfId="33635"/>
    <cellStyle name="Normal 9 2 2 3 6" xfId="33636"/>
    <cellStyle name="Normal 9 2 2 3 7" xfId="33637"/>
    <cellStyle name="Normal 9 2 2 4" xfId="33638"/>
    <cellStyle name="Normal 9 2 2 4 2" xfId="33639"/>
    <cellStyle name="Normal 9 2 2 4 2 2" xfId="33640"/>
    <cellStyle name="Normal 9 2 2 4 2 3" xfId="33641"/>
    <cellStyle name="Normal 9 2 2 4 3" xfId="33642"/>
    <cellStyle name="Normal 9 2 2 4 3 2" xfId="33643"/>
    <cellStyle name="Normal 9 2 2 4 3 3" xfId="33644"/>
    <cellStyle name="Normal 9 2 2 4 4" xfId="33645"/>
    <cellStyle name="Normal 9 2 2 4 4 2" xfId="33646"/>
    <cellStyle name="Normal 9 2 2 4 5" xfId="33647"/>
    <cellStyle name="Normal 9 2 2 4 6" xfId="33648"/>
    <cellStyle name="Normal 9 2 2 4 7" xfId="33649"/>
    <cellStyle name="Normal 9 2 2 5" xfId="33650"/>
    <cellStyle name="Normal 9 2 2 5 2" xfId="33651"/>
    <cellStyle name="Normal 9 2 2 5 2 2" xfId="33652"/>
    <cellStyle name="Normal 9 2 2 5 2 3" xfId="33653"/>
    <cellStyle name="Normal 9 2 2 5 3" xfId="33654"/>
    <cellStyle name="Normal 9 2 2 5 3 2" xfId="33655"/>
    <cellStyle name="Normal 9 2 2 5 4" xfId="33656"/>
    <cellStyle name="Normal 9 2 2 5 4 2" xfId="33657"/>
    <cellStyle name="Normal 9 2 2 5 5" xfId="33658"/>
    <cellStyle name="Normal 9 2 2 5 6" xfId="33659"/>
    <cellStyle name="Normal 9 2 2 5 7" xfId="33660"/>
    <cellStyle name="Normal 9 2 2 6" xfId="33661"/>
    <cellStyle name="Normal 9 2 2 6 2" xfId="33662"/>
    <cellStyle name="Normal 9 2 2 6 2 2" xfId="33663"/>
    <cellStyle name="Normal 9 2 2 6 2 3" xfId="33664"/>
    <cellStyle name="Normal 9 2 2 6 3" xfId="33665"/>
    <cellStyle name="Normal 9 2 2 6 3 2" xfId="33666"/>
    <cellStyle name="Normal 9 2 2 6 4" xfId="33667"/>
    <cellStyle name="Normal 9 2 2 6 5" xfId="33668"/>
    <cellStyle name="Normal 9 2 2 6 6" xfId="33669"/>
    <cellStyle name="Normal 9 2 2 7" xfId="33670"/>
    <cellStyle name="Normal 9 2 2 7 2" xfId="33671"/>
    <cellStyle name="Normal 9 2 2 7 3" xfId="33672"/>
    <cellStyle name="Normal 9 2 2 8" xfId="33673"/>
    <cellStyle name="Normal 9 2 2 8 2" xfId="33674"/>
    <cellStyle name="Normal 9 2 2 9" xfId="33675"/>
    <cellStyle name="Normal 9 2 2 9 2" xfId="33676"/>
    <cellStyle name="Normal 9 2 3" xfId="512"/>
    <cellStyle name="Normal 9 2 3 10" xfId="33677"/>
    <cellStyle name="Normal 9 2 3 11" xfId="33678"/>
    <cellStyle name="Normal 9 2 3 2" xfId="33679"/>
    <cellStyle name="Normal 9 2 3 2 2" xfId="33680"/>
    <cellStyle name="Normal 9 2 3 2 2 2" xfId="33681"/>
    <cellStyle name="Normal 9 2 3 2 2 3" xfId="33682"/>
    <cellStyle name="Normal 9 2 3 2 3" xfId="33683"/>
    <cellStyle name="Normal 9 2 3 2 3 2" xfId="33684"/>
    <cellStyle name="Normal 9 2 3 2 3 3" xfId="33685"/>
    <cellStyle name="Normal 9 2 3 2 4" xfId="33686"/>
    <cellStyle name="Normal 9 2 3 2 4 2" xfId="33687"/>
    <cellStyle name="Normal 9 2 3 2 5" xfId="33688"/>
    <cellStyle name="Normal 9 2 3 2 6" xfId="33689"/>
    <cellStyle name="Normal 9 2 3 2 7" xfId="33690"/>
    <cellStyle name="Normal 9 2 3 3" xfId="33691"/>
    <cellStyle name="Normal 9 2 3 3 2" xfId="33692"/>
    <cellStyle name="Normal 9 2 3 3 2 2" xfId="33693"/>
    <cellStyle name="Normal 9 2 3 3 2 3" xfId="33694"/>
    <cellStyle name="Normal 9 2 3 3 3" xfId="33695"/>
    <cellStyle name="Normal 9 2 3 3 3 2" xfId="33696"/>
    <cellStyle name="Normal 9 2 3 3 4" xfId="33697"/>
    <cellStyle name="Normal 9 2 3 3 4 2" xfId="33698"/>
    <cellStyle name="Normal 9 2 3 3 5" xfId="33699"/>
    <cellStyle name="Normal 9 2 3 3 6" xfId="33700"/>
    <cellStyle name="Normal 9 2 3 3 7" xfId="33701"/>
    <cellStyle name="Normal 9 2 3 4" xfId="33702"/>
    <cellStyle name="Normal 9 2 3 4 2" xfId="33703"/>
    <cellStyle name="Normal 9 2 3 4 2 2" xfId="33704"/>
    <cellStyle name="Normal 9 2 3 4 2 3" xfId="33705"/>
    <cellStyle name="Normal 9 2 3 4 3" xfId="33706"/>
    <cellStyle name="Normal 9 2 3 4 3 2" xfId="33707"/>
    <cellStyle name="Normal 9 2 3 4 4" xfId="33708"/>
    <cellStyle name="Normal 9 2 3 4 4 2" xfId="33709"/>
    <cellStyle name="Normal 9 2 3 4 5" xfId="33710"/>
    <cellStyle name="Normal 9 2 3 4 6" xfId="33711"/>
    <cellStyle name="Normal 9 2 3 4 7" xfId="33712"/>
    <cellStyle name="Normal 9 2 3 5" xfId="33713"/>
    <cellStyle name="Normal 9 2 3 5 2" xfId="33714"/>
    <cellStyle name="Normal 9 2 3 5 2 2" xfId="33715"/>
    <cellStyle name="Normal 9 2 3 5 3" xfId="33716"/>
    <cellStyle name="Normal 9 2 3 5 3 2" xfId="33717"/>
    <cellStyle name="Normal 9 2 3 5 4" xfId="33718"/>
    <cellStyle name="Normal 9 2 3 5 5" xfId="33719"/>
    <cellStyle name="Normal 9 2 3 5 6" xfId="33720"/>
    <cellStyle name="Normal 9 2 3 6" xfId="33721"/>
    <cellStyle name="Normal 9 2 3 6 2" xfId="33722"/>
    <cellStyle name="Normal 9 2 3 7" xfId="33723"/>
    <cellStyle name="Normal 9 2 3 7 2" xfId="33724"/>
    <cellStyle name="Normal 9 2 3 8" xfId="33725"/>
    <cellStyle name="Normal 9 2 3 8 2" xfId="33726"/>
    <cellStyle name="Normal 9 2 3 9" xfId="33727"/>
    <cellStyle name="Normal 9 2 4" xfId="33728"/>
    <cellStyle name="Normal 9 2 4 10" xfId="33729"/>
    <cellStyle name="Normal 9 2 4 11" xfId="33730"/>
    <cellStyle name="Normal 9 2 4 2" xfId="33731"/>
    <cellStyle name="Normal 9 2 4 2 2" xfId="33732"/>
    <cellStyle name="Normal 9 2 4 2 2 2" xfId="33733"/>
    <cellStyle name="Normal 9 2 4 2 2 3" xfId="33734"/>
    <cellStyle name="Normal 9 2 4 2 3" xfId="33735"/>
    <cellStyle name="Normal 9 2 4 2 3 2" xfId="33736"/>
    <cellStyle name="Normal 9 2 4 2 4" xfId="33737"/>
    <cellStyle name="Normal 9 2 4 2 4 2" xfId="33738"/>
    <cellStyle name="Normal 9 2 4 2 5" xfId="33739"/>
    <cellStyle name="Normal 9 2 4 2 6" xfId="33740"/>
    <cellStyle name="Normal 9 2 4 2 7" xfId="33741"/>
    <cellStyle name="Normal 9 2 4 3" xfId="33742"/>
    <cellStyle name="Normal 9 2 4 3 2" xfId="33743"/>
    <cellStyle name="Normal 9 2 4 3 2 2" xfId="33744"/>
    <cellStyle name="Normal 9 2 4 3 2 3" xfId="33745"/>
    <cellStyle name="Normal 9 2 4 3 3" xfId="33746"/>
    <cellStyle name="Normal 9 2 4 3 3 2" xfId="33747"/>
    <cellStyle name="Normal 9 2 4 3 4" xfId="33748"/>
    <cellStyle name="Normal 9 2 4 3 4 2" xfId="33749"/>
    <cellStyle name="Normal 9 2 4 3 5" xfId="33750"/>
    <cellStyle name="Normal 9 2 4 3 6" xfId="33751"/>
    <cellStyle name="Normal 9 2 4 3 7" xfId="33752"/>
    <cellStyle name="Normal 9 2 4 4" xfId="33753"/>
    <cellStyle name="Normal 9 2 4 4 2" xfId="33754"/>
    <cellStyle name="Normal 9 2 4 4 2 2" xfId="33755"/>
    <cellStyle name="Normal 9 2 4 4 3" xfId="33756"/>
    <cellStyle name="Normal 9 2 4 4 3 2" xfId="33757"/>
    <cellStyle name="Normal 9 2 4 4 4" xfId="33758"/>
    <cellStyle name="Normal 9 2 4 4 4 2" xfId="33759"/>
    <cellStyle name="Normal 9 2 4 4 5" xfId="33760"/>
    <cellStyle name="Normal 9 2 4 4 6" xfId="33761"/>
    <cellStyle name="Normal 9 2 4 4 7" xfId="33762"/>
    <cellStyle name="Normal 9 2 4 5" xfId="33763"/>
    <cellStyle name="Normal 9 2 4 5 2" xfId="33764"/>
    <cellStyle name="Normal 9 2 4 5 2 2" xfId="33765"/>
    <cellStyle name="Normal 9 2 4 5 3" xfId="33766"/>
    <cellStyle name="Normal 9 2 4 5 3 2" xfId="33767"/>
    <cellStyle name="Normal 9 2 4 5 4" xfId="33768"/>
    <cellStyle name="Normal 9 2 4 5 5" xfId="33769"/>
    <cellStyle name="Normal 9 2 4 6" xfId="33770"/>
    <cellStyle name="Normal 9 2 4 6 2" xfId="33771"/>
    <cellStyle name="Normal 9 2 4 7" xfId="33772"/>
    <cellStyle name="Normal 9 2 4 7 2" xfId="33773"/>
    <cellStyle name="Normal 9 2 4 8" xfId="33774"/>
    <cellStyle name="Normal 9 2 4 8 2" xfId="33775"/>
    <cellStyle name="Normal 9 2 4 9" xfId="33776"/>
    <cellStyle name="Normal 9 2 5" xfId="33777"/>
    <cellStyle name="Normal 9 2 5 2" xfId="33778"/>
    <cellStyle name="Normal 9 2 5 2 2" xfId="33779"/>
    <cellStyle name="Normal 9 2 5 2 3" xfId="33780"/>
    <cellStyle name="Normal 9 2 5 3" xfId="33781"/>
    <cellStyle name="Normal 9 2 5 3 2" xfId="33782"/>
    <cellStyle name="Normal 9 2 5 3 3" xfId="33783"/>
    <cellStyle name="Normal 9 2 5 4" xfId="33784"/>
    <cellStyle name="Normal 9 2 5 4 2" xfId="33785"/>
    <cellStyle name="Normal 9 2 5 5" xfId="33786"/>
    <cellStyle name="Normal 9 2 5 6" xfId="33787"/>
    <cellStyle name="Normal 9 2 5 7" xfId="33788"/>
    <cellStyle name="Normal 9 2 6" xfId="33789"/>
    <cellStyle name="Normal 9 2 6 2" xfId="33790"/>
    <cellStyle name="Normal 9 2 6 2 2" xfId="33791"/>
    <cellStyle name="Normal 9 2 6 2 3" xfId="33792"/>
    <cellStyle name="Normal 9 2 6 3" xfId="33793"/>
    <cellStyle name="Normal 9 2 6 3 2" xfId="33794"/>
    <cellStyle name="Normal 9 2 6 4" xfId="33795"/>
    <cellStyle name="Normal 9 2 6 4 2" xfId="33796"/>
    <cellStyle name="Normal 9 2 6 5" xfId="33797"/>
    <cellStyle name="Normal 9 2 6 6" xfId="33798"/>
    <cellStyle name="Normal 9 2 6 7" xfId="33799"/>
    <cellStyle name="Normal 9 2 7" xfId="33800"/>
    <cellStyle name="Normal 9 2 7 2" xfId="33801"/>
    <cellStyle name="Normal 9 2 7 2 2" xfId="33802"/>
    <cellStyle name="Normal 9 2 7 2 3" xfId="33803"/>
    <cellStyle name="Normal 9 2 7 3" xfId="33804"/>
    <cellStyle name="Normal 9 2 7 3 2" xfId="33805"/>
    <cellStyle name="Normal 9 2 7 4" xfId="33806"/>
    <cellStyle name="Normal 9 2 7 4 2" xfId="33807"/>
    <cellStyle name="Normal 9 2 7 5" xfId="33808"/>
    <cellStyle name="Normal 9 2 7 6" xfId="33809"/>
    <cellStyle name="Normal 9 2 7 7" xfId="33810"/>
    <cellStyle name="Normal 9 2 8" xfId="33811"/>
    <cellStyle name="Normal 9 2 8 2" xfId="33812"/>
    <cellStyle name="Normal 9 2 8 2 2" xfId="33813"/>
    <cellStyle name="Normal 9 2 8 3" xfId="33814"/>
    <cellStyle name="Normal 9 2 8 3 2" xfId="33815"/>
    <cellStyle name="Normal 9 2 8 4" xfId="33816"/>
    <cellStyle name="Normal 9 2 8 5" xfId="33817"/>
    <cellStyle name="Normal 9 2 8 6" xfId="33818"/>
    <cellStyle name="Normal 9 2 9" xfId="33819"/>
    <cellStyle name="Normal 9 2 9 2" xfId="33820"/>
    <cellStyle name="Normal 9 3" xfId="513"/>
    <cellStyle name="Normal 9 3 10" xfId="33821"/>
    <cellStyle name="Normal 9 3 10 2" xfId="33822"/>
    <cellStyle name="Normal 9 3 11" xfId="33823"/>
    <cellStyle name="Normal 9 3 11 2" xfId="33824"/>
    <cellStyle name="Normal 9 3 12" xfId="33825"/>
    <cellStyle name="Normal 9 3 13" xfId="33826"/>
    <cellStyle name="Normal 9 3 14" xfId="33827"/>
    <cellStyle name="Normal 9 3 2" xfId="514"/>
    <cellStyle name="Normal 9 3 2 10" xfId="33828"/>
    <cellStyle name="Normal 9 3 2 11" xfId="33829"/>
    <cellStyle name="Normal 9 3 2 12" xfId="33830"/>
    <cellStyle name="Normal 9 3 2 2" xfId="515"/>
    <cellStyle name="Normal 9 3 2 2 2" xfId="33831"/>
    <cellStyle name="Normal 9 3 2 2 2 2" xfId="33832"/>
    <cellStyle name="Normal 9 3 2 2 2 3" xfId="33833"/>
    <cellStyle name="Normal 9 3 2 2 3" xfId="33834"/>
    <cellStyle name="Normal 9 3 2 2 3 2" xfId="33835"/>
    <cellStyle name="Normal 9 3 2 2 3 3" xfId="33836"/>
    <cellStyle name="Normal 9 3 2 2 4" xfId="33837"/>
    <cellStyle name="Normal 9 3 2 2 4 2" xfId="33838"/>
    <cellStyle name="Normal 9 3 2 2 5" xfId="33839"/>
    <cellStyle name="Normal 9 3 2 2 6" xfId="33840"/>
    <cellStyle name="Normal 9 3 2 2 7" xfId="33841"/>
    <cellStyle name="Normal 9 3 2 3" xfId="33842"/>
    <cellStyle name="Normal 9 3 2 3 2" xfId="33843"/>
    <cellStyle name="Normal 9 3 2 3 2 2" xfId="33844"/>
    <cellStyle name="Normal 9 3 2 3 2 3" xfId="33845"/>
    <cellStyle name="Normal 9 3 2 3 3" xfId="33846"/>
    <cellStyle name="Normal 9 3 2 3 3 2" xfId="33847"/>
    <cellStyle name="Normal 9 3 2 3 4" xfId="33848"/>
    <cellStyle name="Normal 9 3 2 3 4 2" xfId="33849"/>
    <cellStyle name="Normal 9 3 2 3 5" xfId="33850"/>
    <cellStyle name="Normal 9 3 2 3 6" xfId="33851"/>
    <cellStyle name="Normal 9 3 2 3 7" xfId="33852"/>
    <cellStyle name="Normal 9 3 2 4" xfId="33853"/>
    <cellStyle name="Normal 9 3 2 4 2" xfId="33854"/>
    <cellStyle name="Normal 9 3 2 4 2 2" xfId="33855"/>
    <cellStyle name="Normal 9 3 2 4 2 3" xfId="33856"/>
    <cellStyle name="Normal 9 3 2 4 3" xfId="33857"/>
    <cellStyle name="Normal 9 3 2 4 3 2" xfId="33858"/>
    <cellStyle name="Normal 9 3 2 4 4" xfId="33859"/>
    <cellStyle name="Normal 9 3 2 4 4 2" xfId="33860"/>
    <cellStyle name="Normal 9 3 2 4 5" xfId="33861"/>
    <cellStyle name="Normal 9 3 2 4 6" xfId="33862"/>
    <cellStyle name="Normal 9 3 2 4 7" xfId="33863"/>
    <cellStyle name="Normal 9 3 2 5" xfId="33864"/>
    <cellStyle name="Normal 9 3 2 5 2" xfId="33865"/>
    <cellStyle name="Normal 9 3 2 5 2 2" xfId="33866"/>
    <cellStyle name="Normal 9 3 2 5 3" xfId="33867"/>
    <cellStyle name="Normal 9 3 2 5 3 2" xfId="33868"/>
    <cellStyle name="Normal 9 3 2 5 4" xfId="33869"/>
    <cellStyle name="Normal 9 3 2 5 4 2" xfId="33870"/>
    <cellStyle name="Normal 9 3 2 5 5" xfId="33871"/>
    <cellStyle name="Normal 9 3 2 5 6" xfId="33872"/>
    <cellStyle name="Normal 9 3 2 5 7" xfId="33873"/>
    <cellStyle name="Normal 9 3 2 6" xfId="33874"/>
    <cellStyle name="Normal 9 3 2 6 2" xfId="33875"/>
    <cellStyle name="Normal 9 3 2 6 2 2" xfId="33876"/>
    <cellStyle name="Normal 9 3 2 6 3" xfId="33877"/>
    <cellStyle name="Normal 9 3 2 6 3 2" xfId="33878"/>
    <cellStyle name="Normal 9 3 2 6 4" xfId="33879"/>
    <cellStyle name="Normal 9 3 2 6 5" xfId="33880"/>
    <cellStyle name="Normal 9 3 2 7" xfId="33881"/>
    <cellStyle name="Normal 9 3 2 7 2" xfId="33882"/>
    <cellStyle name="Normal 9 3 2 8" xfId="33883"/>
    <cellStyle name="Normal 9 3 2 8 2" xfId="33884"/>
    <cellStyle name="Normal 9 3 2 9" xfId="33885"/>
    <cellStyle name="Normal 9 3 2 9 2" xfId="33886"/>
    <cellStyle name="Normal 9 3 3" xfId="516"/>
    <cellStyle name="Normal 9 3 3 10" xfId="33887"/>
    <cellStyle name="Normal 9 3 3 11" xfId="33888"/>
    <cellStyle name="Normal 9 3 3 2" xfId="33889"/>
    <cellStyle name="Normal 9 3 3 2 2" xfId="33890"/>
    <cellStyle name="Normal 9 3 3 2 2 2" xfId="33891"/>
    <cellStyle name="Normal 9 3 3 2 2 3" xfId="33892"/>
    <cellStyle name="Normal 9 3 3 2 3" xfId="33893"/>
    <cellStyle name="Normal 9 3 3 2 3 2" xfId="33894"/>
    <cellStyle name="Normal 9 3 3 2 4" xfId="33895"/>
    <cellStyle name="Normal 9 3 3 2 4 2" xfId="33896"/>
    <cellStyle name="Normal 9 3 3 2 5" xfId="33897"/>
    <cellStyle name="Normal 9 3 3 2 6" xfId="33898"/>
    <cellStyle name="Normal 9 3 3 2 7" xfId="33899"/>
    <cellStyle name="Normal 9 3 3 3" xfId="33900"/>
    <cellStyle name="Normal 9 3 3 3 2" xfId="33901"/>
    <cellStyle name="Normal 9 3 3 3 2 2" xfId="33902"/>
    <cellStyle name="Normal 9 3 3 3 2 3" xfId="33903"/>
    <cellStyle name="Normal 9 3 3 3 3" xfId="33904"/>
    <cellStyle name="Normal 9 3 3 3 3 2" xfId="33905"/>
    <cellStyle name="Normal 9 3 3 3 4" xfId="33906"/>
    <cellStyle name="Normal 9 3 3 3 4 2" xfId="33907"/>
    <cellStyle name="Normal 9 3 3 3 5" xfId="33908"/>
    <cellStyle name="Normal 9 3 3 3 6" xfId="33909"/>
    <cellStyle name="Normal 9 3 3 3 7" xfId="33910"/>
    <cellStyle name="Normal 9 3 3 4" xfId="33911"/>
    <cellStyle name="Normal 9 3 3 4 2" xfId="33912"/>
    <cellStyle name="Normal 9 3 3 4 2 2" xfId="33913"/>
    <cellStyle name="Normal 9 3 3 4 3" xfId="33914"/>
    <cellStyle name="Normal 9 3 3 4 3 2" xfId="33915"/>
    <cellStyle name="Normal 9 3 3 4 4" xfId="33916"/>
    <cellStyle name="Normal 9 3 3 4 4 2" xfId="33917"/>
    <cellStyle name="Normal 9 3 3 4 5" xfId="33918"/>
    <cellStyle name="Normal 9 3 3 4 6" xfId="33919"/>
    <cellStyle name="Normal 9 3 3 4 7" xfId="33920"/>
    <cellStyle name="Normal 9 3 3 5" xfId="33921"/>
    <cellStyle name="Normal 9 3 3 5 2" xfId="33922"/>
    <cellStyle name="Normal 9 3 3 5 2 2" xfId="33923"/>
    <cellStyle name="Normal 9 3 3 5 3" xfId="33924"/>
    <cellStyle name="Normal 9 3 3 5 3 2" xfId="33925"/>
    <cellStyle name="Normal 9 3 3 5 4" xfId="33926"/>
    <cellStyle name="Normal 9 3 3 5 5" xfId="33927"/>
    <cellStyle name="Normal 9 3 3 6" xfId="33928"/>
    <cellStyle name="Normal 9 3 3 6 2" xfId="33929"/>
    <cellStyle name="Normal 9 3 3 7" xfId="33930"/>
    <cellStyle name="Normal 9 3 3 7 2" xfId="33931"/>
    <cellStyle name="Normal 9 3 3 8" xfId="33932"/>
    <cellStyle name="Normal 9 3 3 8 2" xfId="33933"/>
    <cellStyle name="Normal 9 3 3 9" xfId="33934"/>
    <cellStyle name="Normal 9 3 4" xfId="33935"/>
    <cellStyle name="Normal 9 3 4 10" xfId="33936"/>
    <cellStyle name="Normal 9 3 4 11" xfId="33937"/>
    <cellStyle name="Normal 9 3 4 2" xfId="33938"/>
    <cellStyle name="Normal 9 3 4 2 2" xfId="33939"/>
    <cellStyle name="Normal 9 3 4 2 2 2" xfId="33940"/>
    <cellStyle name="Normal 9 3 4 2 3" xfId="33941"/>
    <cellStyle name="Normal 9 3 4 2 3 2" xfId="33942"/>
    <cellStyle name="Normal 9 3 4 2 4" xfId="33943"/>
    <cellStyle name="Normal 9 3 4 2 4 2" xfId="33944"/>
    <cellStyle name="Normal 9 3 4 2 5" xfId="33945"/>
    <cellStyle name="Normal 9 3 4 2 6" xfId="33946"/>
    <cellStyle name="Normal 9 3 4 2 7" xfId="33947"/>
    <cellStyle name="Normal 9 3 4 3" xfId="33948"/>
    <cellStyle name="Normal 9 3 4 3 2" xfId="33949"/>
    <cellStyle name="Normal 9 3 4 3 2 2" xfId="33950"/>
    <cellStyle name="Normal 9 3 4 3 3" xfId="33951"/>
    <cellStyle name="Normal 9 3 4 3 3 2" xfId="33952"/>
    <cellStyle name="Normal 9 3 4 3 4" xfId="33953"/>
    <cellStyle name="Normal 9 3 4 3 4 2" xfId="33954"/>
    <cellStyle name="Normal 9 3 4 3 5" xfId="33955"/>
    <cellStyle name="Normal 9 3 4 3 6" xfId="33956"/>
    <cellStyle name="Normal 9 3 4 3 7" xfId="33957"/>
    <cellStyle name="Normal 9 3 4 4" xfId="33958"/>
    <cellStyle name="Normal 9 3 4 4 2" xfId="33959"/>
    <cellStyle name="Normal 9 3 4 4 2 2" xfId="33960"/>
    <cellStyle name="Normal 9 3 4 4 3" xfId="33961"/>
    <cellStyle name="Normal 9 3 4 4 3 2" xfId="33962"/>
    <cellStyle name="Normal 9 3 4 4 4" xfId="33963"/>
    <cellStyle name="Normal 9 3 4 4 4 2" xfId="33964"/>
    <cellStyle name="Normal 9 3 4 4 5" xfId="33965"/>
    <cellStyle name="Normal 9 3 4 4 6" xfId="33966"/>
    <cellStyle name="Normal 9 3 4 5" xfId="33967"/>
    <cellStyle name="Normal 9 3 4 5 2" xfId="33968"/>
    <cellStyle name="Normal 9 3 4 5 2 2" xfId="33969"/>
    <cellStyle name="Normal 9 3 4 5 3" xfId="33970"/>
    <cellStyle name="Normal 9 3 4 5 3 2" xfId="33971"/>
    <cellStyle name="Normal 9 3 4 5 4" xfId="33972"/>
    <cellStyle name="Normal 9 3 4 5 5" xfId="33973"/>
    <cellStyle name="Normal 9 3 4 6" xfId="33974"/>
    <cellStyle name="Normal 9 3 4 6 2" xfId="33975"/>
    <cellStyle name="Normal 9 3 4 7" xfId="33976"/>
    <cellStyle name="Normal 9 3 4 7 2" xfId="33977"/>
    <cellStyle name="Normal 9 3 4 8" xfId="33978"/>
    <cellStyle name="Normal 9 3 4 8 2" xfId="33979"/>
    <cellStyle name="Normal 9 3 4 9" xfId="33980"/>
    <cellStyle name="Normal 9 3 5" xfId="33981"/>
    <cellStyle name="Normal 9 3 5 2" xfId="33982"/>
    <cellStyle name="Normal 9 3 5 2 2" xfId="33983"/>
    <cellStyle name="Normal 9 3 5 2 3" xfId="33984"/>
    <cellStyle name="Normal 9 3 5 3" xfId="33985"/>
    <cellStyle name="Normal 9 3 5 3 2" xfId="33986"/>
    <cellStyle name="Normal 9 3 5 4" xfId="33987"/>
    <cellStyle name="Normal 9 3 5 4 2" xfId="33988"/>
    <cellStyle name="Normal 9 3 5 5" xfId="33989"/>
    <cellStyle name="Normal 9 3 5 6" xfId="33990"/>
    <cellStyle name="Normal 9 3 5 7" xfId="33991"/>
    <cellStyle name="Normal 9 3 6" xfId="33992"/>
    <cellStyle name="Normal 9 3 6 2" xfId="33993"/>
    <cellStyle name="Normal 9 3 6 2 2" xfId="33994"/>
    <cellStyle name="Normal 9 3 6 2 3" xfId="33995"/>
    <cellStyle name="Normal 9 3 6 3" xfId="33996"/>
    <cellStyle name="Normal 9 3 6 3 2" xfId="33997"/>
    <cellStyle name="Normal 9 3 6 4" xfId="33998"/>
    <cellStyle name="Normal 9 3 6 4 2" xfId="33999"/>
    <cellStyle name="Normal 9 3 6 5" xfId="34000"/>
    <cellStyle name="Normal 9 3 6 6" xfId="34001"/>
    <cellStyle name="Normal 9 3 6 7" xfId="34002"/>
    <cellStyle name="Normal 9 3 7" xfId="34003"/>
    <cellStyle name="Normal 9 3 7 2" xfId="34004"/>
    <cellStyle name="Normal 9 3 7 2 2" xfId="34005"/>
    <cellStyle name="Normal 9 3 7 3" xfId="34006"/>
    <cellStyle name="Normal 9 3 7 3 2" xfId="34007"/>
    <cellStyle name="Normal 9 3 7 4" xfId="34008"/>
    <cellStyle name="Normal 9 3 7 4 2" xfId="34009"/>
    <cellStyle name="Normal 9 3 7 5" xfId="34010"/>
    <cellStyle name="Normal 9 3 7 6" xfId="34011"/>
    <cellStyle name="Normal 9 3 7 7" xfId="34012"/>
    <cellStyle name="Normal 9 3 8" xfId="34013"/>
    <cellStyle name="Normal 9 3 8 2" xfId="34014"/>
    <cellStyle name="Normal 9 3 8 2 2" xfId="34015"/>
    <cellStyle name="Normal 9 3 8 3" xfId="34016"/>
    <cellStyle name="Normal 9 3 8 3 2" xfId="34017"/>
    <cellStyle name="Normal 9 3 8 4" xfId="34018"/>
    <cellStyle name="Normal 9 3 8 5" xfId="34019"/>
    <cellStyle name="Normal 9 3 9" xfId="34020"/>
    <cellStyle name="Normal 9 3 9 2" xfId="34021"/>
    <cellStyle name="Normal 9 4" xfId="517"/>
    <cellStyle name="Normal 9 4 10" xfId="34022"/>
    <cellStyle name="Normal 9 4 10 2" xfId="34023"/>
    <cellStyle name="Normal 9 4 11" xfId="34024"/>
    <cellStyle name="Normal 9 4 12" xfId="34025"/>
    <cellStyle name="Normal 9 4 13" xfId="34026"/>
    <cellStyle name="Normal 9 4 2" xfId="518"/>
    <cellStyle name="Normal 9 4 2 10" xfId="34027"/>
    <cellStyle name="Normal 9 4 2 11" xfId="34028"/>
    <cellStyle name="Normal 9 4 2 2" xfId="34029"/>
    <cellStyle name="Normal 9 4 2 2 2" xfId="34030"/>
    <cellStyle name="Normal 9 4 2 2 2 2" xfId="34031"/>
    <cellStyle name="Normal 9 4 2 2 2 3" xfId="34032"/>
    <cellStyle name="Normal 9 4 2 2 3" xfId="34033"/>
    <cellStyle name="Normal 9 4 2 2 3 2" xfId="34034"/>
    <cellStyle name="Normal 9 4 2 2 3 3" xfId="34035"/>
    <cellStyle name="Normal 9 4 2 2 4" xfId="34036"/>
    <cellStyle name="Normal 9 4 2 2 4 2" xfId="34037"/>
    <cellStyle name="Normal 9 4 2 2 5" xfId="34038"/>
    <cellStyle name="Normal 9 4 2 2 6" xfId="34039"/>
    <cellStyle name="Normal 9 4 2 2 7" xfId="34040"/>
    <cellStyle name="Normal 9 4 2 3" xfId="34041"/>
    <cellStyle name="Normal 9 4 2 3 2" xfId="34042"/>
    <cellStyle name="Normal 9 4 2 3 2 2" xfId="34043"/>
    <cellStyle name="Normal 9 4 2 3 2 3" xfId="34044"/>
    <cellStyle name="Normal 9 4 2 3 3" xfId="34045"/>
    <cellStyle name="Normal 9 4 2 3 3 2" xfId="34046"/>
    <cellStyle name="Normal 9 4 2 3 4" xfId="34047"/>
    <cellStyle name="Normal 9 4 2 3 4 2" xfId="34048"/>
    <cellStyle name="Normal 9 4 2 3 5" xfId="34049"/>
    <cellStyle name="Normal 9 4 2 3 6" xfId="34050"/>
    <cellStyle name="Normal 9 4 2 3 7" xfId="34051"/>
    <cellStyle name="Normal 9 4 2 4" xfId="34052"/>
    <cellStyle name="Normal 9 4 2 4 2" xfId="34053"/>
    <cellStyle name="Normal 9 4 2 4 2 2" xfId="34054"/>
    <cellStyle name="Normal 9 4 2 4 2 3" xfId="34055"/>
    <cellStyle name="Normal 9 4 2 4 3" xfId="34056"/>
    <cellStyle name="Normal 9 4 2 4 3 2" xfId="34057"/>
    <cellStyle name="Normal 9 4 2 4 4" xfId="34058"/>
    <cellStyle name="Normal 9 4 2 4 4 2" xfId="34059"/>
    <cellStyle name="Normal 9 4 2 4 5" xfId="34060"/>
    <cellStyle name="Normal 9 4 2 4 6" xfId="34061"/>
    <cellStyle name="Normal 9 4 2 4 7" xfId="34062"/>
    <cellStyle name="Normal 9 4 2 5" xfId="34063"/>
    <cellStyle name="Normal 9 4 2 5 2" xfId="34064"/>
    <cellStyle name="Normal 9 4 2 5 2 2" xfId="34065"/>
    <cellStyle name="Normal 9 4 2 5 3" xfId="34066"/>
    <cellStyle name="Normal 9 4 2 5 3 2" xfId="34067"/>
    <cellStyle name="Normal 9 4 2 5 4" xfId="34068"/>
    <cellStyle name="Normal 9 4 2 5 5" xfId="34069"/>
    <cellStyle name="Normal 9 4 2 5 6" xfId="34070"/>
    <cellStyle name="Normal 9 4 2 6" xfId="34071"/>
    <cellStyle name="Normal 9 4 2 6 2" xfId="34072"/>
    <cellStyle name="Normal 9 4 2 7" xfId="34073"/>
    <cellStyle name="Normal 9 4 2 7 2" xfId="34074"/>
    <cellStyle name="Normal 9 4 2 8" xfId="34075"/>
    <cellStyle name="Normal 9 4 2 8 2" xfId="34076"/>
    <cellStyle name="Normal 9 4 2 9" xfId="34077"/>
    <cellStyle name="Normal 9 4 3" xfId="34078"/>
    <cellStyle name="Normal 9 4 3 10" xfId="34079"/>
    <cellStyle name="Normal 9 4 3 11" xfId="34080"/>
    <cellStyle name="Normal 9 4 3 2" xfId="34081"/>
    <cellStyle name="Normal 9 4 3 2 2" xfId="34082"/>
    <cellStyle name="Normal 9 4 3 2 2 2" xfId="34083"/>
    <cellStyle name="Normal 9 4 3 2 2 3" xfId="34084"/>
    <cellStyle name="Normal 9 4 3 2 3" xfId="34085"/>
    <cellStyle name="Normal 9 4 3 2 3 2" xfId="34086"/>
    <cellStyle name="Normal 9 4 3 2 4" xfId="34087"/>
    <cellStyle name="Normal 9 4 3 2 4 2" xfId="34088"/>
    <cellStyle name="Normal 9 4 3 2 5" xfId="34089"/>
    <cellStyle name="Normal 9 4 3 2 6" xfId="34090"/>
    <cellStyle name="Normal 9 4 3 2 7" xfId="34091"/>
    <cellStyle name="Normal 9 4 3 3" xfId="34092"/>
    <cellStyle name="Normal 9 4 3 3 2" xfId="34093"/>
    <cellStyle name="Normal 9 4 3 3 2 2" xfId="34094"/>
    <cellStyle name="Normal 9 4 3 3 2 3" xfId="34095"/>
    <cellStyle name="Normal 9 4 3 3 3" xfId="34096"/>
    <cellStyle name="Normal 9 4 3 3 3 2" xfId="34097"/>
    <cellStyle name="Normal 9 4 3 3 4" xfId="34098"/>
    <cellStyle name="Normal 9 4 3 3 4 2" xfId="34099"/>
    <cellStyle name="Normal 9 4 3 3 5" xfId="34100"/>
    <cellStyle name="Normal 9 4 3 3 6" xfId="34101"/>
    <cellStyle name="Normal 9 4 3 3 7" xfId="34102"/>
    <cellStyle name="Normal 9 4 3 4" xfId="34103"/>
    <cellStyle name="Normal 9 4 3 4 2" xfId="34104"/>
    <cellStyle name="Normal 9 4 3 4 2 2" xfId="34105"/>
    <cellStyle name="Normal 9 4 3 4 3" xfId="34106"/>
    <cellStyle name="Normal 9 4 3 4 3 2" xfId="34107"/>
    <cellStyle name="Normal 9 4 3 4 4" xfId="34108"/>
    <cellStyle name="Normal 9 4 3 4 4 2" xfId="34109"/>
    <cellStyle name="Normal 9 4 3 4 5" xfId="34110"/>
    <cellStyle name="Normal 9 4 3 4 6" xfId="34111"/>
    <cellStyle name="Normal 9 4 3 4 7" xfId="34112"/>
    <cellStyle name="Normal 9 4 3 5" xfId="34113"/>
    <cellStyle name="Normal 9 4 3 5 2" xfId="34114"/>
    <cellStyle name="Normal 9 4 3 5 2 2" xfId="34115"/>
    <cellStyle name="Normal 9 4 3 5 3" xfId="34116"/>
    <cellStyle name="Normal 9 4 3 5 3 2" xfId="34117"/>
    <cellStyle name="Normal 9 4 3 5 4" xfId="34118"/>
    <cellStyle name="Normal 9 4 3 5 5" xfId="34119"/>
    <cellStyle name="Normal 9 4 3 6" xfId="34120"/>
    <cellStyle name="Normal 9 4 3 6 2" xfId="34121"/>
    <cellStyle name="Normal 9 4 3 7" xfId="34122"/>
    <cellStyle name="Normal 9 4 3 7 2" xfId="34123"/>
    <cellStyle name="Normal 9 4 3 8" xfId="34124"/>
    <cellStyle name="Normal 9 4 3 8 2" xfId="34125"/>
    <cellStyle name="Normal 9 4 3 9" xfId="34126"/>
    <cellStyle name="Normal 9 4 4" xfId="34127"/>
    <cellStyle name="Normal 9 4 4 2" xfId="34128"/>
    <cellStyle name="Normal 9 4 4 2 2" xfId="34129"/>
    <cellStyle name="Normal 9 4 4 2 3" xfId="34130"/>
    <cellStyle name="Normal 9 4 4 3" xfId="34131"/>
    <cellStyle name="Normal 9 4 4 3 2" xfId="34132"/>
    <cellStyle name="Normal 9 4 4 3 3" xfId="34133"/>
    <cellStyle name="Normal 9 4 4 4" xfId="34134"/>
    <cellStyle name="Normal 9 4 4 4 2" xfId="34135"/>
    <cellStyle name="Normal 9 4 4 5" xfId="34136"/>
    <cellStyle name="Normal 9 4 4 6" xfId="34137"/>
    <cellStyle name="Normal 9 4 4 7" xfId="34138"/>
    <cellStyle name="Normal 9 4 5" xfId="34139"/>
    <cellStyle name="Normal 9 4 5 2" xfId="34140"/>
    <cellStyle name="Normal 9 4 5 2 2" xfId="34141"/>
    <cellStyle name="Normal 9 4 5 2 3" xfId="34142"/>
    <cellStyle name="Normal 9 4 5 3" xfId="34143"/>
    <cellStyle name="Normal 9 4 5 3 2" xfId="34144"/>
    <cellStyle name="Normal 9 4 5 4" xfId="34145"/>
    <cellStyle name="Normal 9 4 5 4 2" xfId="34146"/>
    <cellStyle name="Normal 9 4 5 5" xfId="34147"/>
    <cellStyle name="Normal 9 4 5 6" xfId="34148"/>
    <cellStyle name="Normal 9 4 5 7" xfId="34149"/>
    <cellStyle name="Normal 9 4 6" xfId="34150"/>
    <cellStyle name="Normal 9 4 6 2" xfId="34151"/>
    <cellStyle name="Normal 9 4 6 2 2" xfId="34152"/>
    <cellStyle name="Normal 9 4 6 2 3" xfId="34153"/>
    <cellStyle name="Normal 9 4 6 3" xfId="34154"/>
    <cellStyle name="Normal 9 4 6 3 2" xfId="34155"/>
    <cellStyle name="Normal 9 4 6 4" xfId="34156"/>
    <cellStyle name="Normal 9 4 6 4 2" xfId="34157"/>
    <cellStyle name="Normal 9 4 6 5" xfId="34158"/>
    <cellStyle name="Normal 9 4 6 6" xfId="34159"/>
    <cellStyle name="Normal 9 4 6 7" xfId="34160"/>
    <cellStyle name="Normal 9 4 7" xfId="34161"/>
    <cellStyle name="Normal 9 4 7 2" xfId="34162"/>
    <cellStyle name="Normal 9 4 7 2 2" xfId="34163"/>
    <cellStyle name="Normal 9 4 7 3" xfId="34164"/>
    <cellStyle name="Normal 9 4 7 3 2" xfId="34165"/>
    <cellStyle name="Normal 9 4 7 4" xfId="34166"/>
    <cellStyle name="Normal 9 4 7 5" xfId="34167"/>
    <cellStyle name="Normal 9 4 7 6" xfId="34168"/>
    <cellStyle name="Normal 9 4 8" xfId="34169"/>
    <cellStyle name="Normal 9 4 8 2" xfId="34170"/>
    <cellStyle name="Normal 9 4 9" xfId="34171"/>
    <cellStyle name="Normal 9 4 9 2" xfId="34172"/>
    <cellStyle name="Normal 9 5" xfId="519"/>
    <cellStyle name="Normal 9 5 10" xfId="34173"/>
    <cellStyle name="Normal 9 5 11" xfId="34174"/>
    <cellStyle name="Normal 9 5 12" xfId="34175"/>
    <cellStyle name="Normal 9 5 2" xfId="34176"/>
    <cellStyle name="Normal 9 5 2 2" xfId="34177"/>
    <cellStyle name="Normal 9 5 2 2 2" xfId="34178"/>
    <cellStyle name="Normal 9 5 2 2 2 2" xfId="34179"/>
    <cellStyle name="Normal 9 5 2 2 3" xfId="34180"/>
    <cellStyle name="Normal 9 5 2 3" xfId="34181"/>
    <cellStyle name="Normal 9 5 2 3 2" xfId="34182"/>
    <cellStyle name="Normal 9 5 2 3 2 2" xfId="34183"/>
    <cellStyle name="Normal 9 5 2 3 3" xfId="34184"/>
    <cellStyle name="Normal 9 5 2 4" xfId="34185"/>
    <cellStyle name="Normal 9 5 2 4 2" xfId="34186"/>
    <cellStyle name="Normal 9 5 2 4 3" xfId="34187"/>
    <cellStyle name="Normal 9 5 2 5" xfId="34188"/>
    <cellStyle name="Normal 9 5 2 6" xfId="34189"/>
    <cellStyle name="Normal 9 5 2 7" xfId="34190"/>
    <cellStyle name="Normal 9 5 3" xfId="34191"/>
    <cellStyle name="Normal 9 5 3 2" xfId="34192"/>
    <cellStyle name="Normal 9 5 3 2 2" xfId="34193"/>
    <cellStyle name="Normal 9 5 3 2 3" xfId="34194"/>
    <cellStyle name="Normal 9 5 3 3" xfId="34195"/>
    <cellStyle name="Normal 9 5 3 3 2" xfId="34196"/>
    <cellStyle name="Normal 9 5 3 3 3" xfId="34197"/>
    <cellStyle name="Normal 9 5 3 4" xfId="34198"/>
    <cellStyle name="Normal 9 5 3 4 2" xfId="34199"/>
    <cellStyle name="Normal 9 5 3 5" xfId="34200"/>
    <cellStyle name="Normal 9 5 3 6" xfId="34201"/>
    <cellStyle name="Normal 9 5 3 7" xfId="34202"/>
    <cellStyle name="Normal 9 5 4" xfId="34203"/>
    <cellStyle name="Normal 9 5 4 2" xfId="34204"/>
    <cellStyle name="Normal 9 5 4 2 2" xfId="34205"/>
    <cellStyle name="Normal 9 5 4 2 3" xfId="34206"/>
    <cellStyle name="Normal 9 5 4 3" xfId="34207"/>
    <cellStyle name="Normal 9 5 4 3 2" xfId="34208"/>
    <cellStyle name="Normal 9 5 4 4" xfId="34209"/>
    <cellStyle name="Normal 9 5 4 4 2" xfId="34210"/>
    <cellStyle name="Normal 9 5 4 5" xfId="34211"/>
    <cellStyle name="Normal 9 5 4 6" xfId="34212"/>
    <cellStyle name="Normal 9 5 4 7" xfId="34213"/>
    <cellStyle name="Normal 9 5 5" xfId="34214"/>
    <cellStyle name="Normal 9 5 5 2" xfId="34215"/>
    <cellStyle name="Normal 9 5 5 2 2" xfId="34216"/>
    <cellStyle name="Normal 9 5 5 2 3" xfId="34217"/>
    <cellStyle name="Normal 9 5 5 3" xfId="34218"/>
    <cellStyle name="Normal 9 5 5 3 2" xfId="34219"/>
    <cellStyle name="Normal 9 5 5 4" xfId="34220"/>
    <cellStyle name="Normal 9 5 5 4 2" xfId="34221"/>
    <cellStyle name="Normal 9 5 5 5" xfId="34222"/>
    <cellStyle name="Normal 9 5 5 6" xfId="34223"/>
    <cellStyle name="Normal 9 5 5 7" xfId="34224"/>
    <cellStyle name="Normal 9 5 6" xfId="34225"/>
    <cellStyle name="Normal 9 5 6 2" xfId="34226"/>
    <cellStyle name="Normal 9 5 6 2 2" xfId="34227"/>
    <cellStyle name="Normal 9 5 6 3" xfId="34228"/>
    <cellStyle name="Normal 9 5 6 3 2" xfId="34229"/>
    <cellStyle name="Normal 9 5 6 4" xfId="34230"/>
    <cellStyle name="Normal 9 5 6 5" xfId="34231"/>
    <cellStyle name="Normal 9 5 6 6" xfId="34232"/>
    <cellStyle name="Normal 9 5 7" xfId="34233"/>
    <cellStyle name="Normal 9 5 7 2" xfId="34234"/>
    <cellStyle name="Normal 9 5 8" xfId="34235"/>
    <cellStyle name="Normal 9 5 8 2" xfId="34236"/>
    <cellStyle name="Normal 9 5 9" xfId="34237"/>
    <cellStyle name="Normal 9 5 9 2" xfId="34238"/>
    <cellStyle name="Normal 9 6" xfId="34239"/>
    <cellStyle name="Normal 9 6 10" xfId="34240"/>
    <cellStyle name="Normal 9 6 11" xfId="34241"/>
    <cellStyle name="Normal 9 6 2" xfId="34242"/>
    <cellStyle name="Normal 9 6 2 2" xfId="34243"/>
    <cellStyle name="Normal 9 6 2 2 2" xfId="34244"/>
    <cellStyle name="Normal 9 6 2 2 3" xfId="34245"/>
    <cellStyle name="Normal 9 6 2 3" xfId="34246"/>
    <cellStyle name="Normal 9 6 2 3 2" xfId="34247"/>
    <cellStyle name="Normal 9 6 2 4" xfId="34248"/>
    <cellStyle name="Normal 9 6 2 4 2" xfId="34249"/>
    <cellStyle name="Normal 9 6 2 5" xfId="34250"/>
    <cellStyle name="Normal 9 6 2 6" xfId="34251"/>
    <cellStyle name="Normal 9 6 2 7" xfId="34252"/>
    <cellStyle name="Normal 9 6 3" xfId="34253"/>
    <cellStyle name="Normal 9 6 3 2" xfId="34254"/>
    <cellStyle name="Normal 9 6 3 2 2" xfId="34255"/>
    <cellStyle name="Normal 9 6 3 2 3" xfId="34256"/>
    <cellStyle name="Normal 9 6 3 3" xfId="34257"/>
    <cellStyle name="Normal 9 6 3 3 2" xfId="34258"/>
    <cellStyle name="Normal 9 6 3 4" xfId="34259"/>
    <cellStyle name="Normal 9 6 3 4 2" xfId="34260"/>
    <cellStyle name="Normal 9 6 3 5" xfId="34261"/>
    <cellStyle name="Normal 9 6 3 6" xfId="34262"/>
    <cellStyle name="Normal 9 6 3 7" xfId="34263"/>
    <cellStyle name="Normal 9 6 4" xfId="34264"/>
    <cellStyle name="Normal 9 6 4 2" xfId="34265"/>
    <cellStyle name="Normal 9 6 4 2 2" xfId="34266"/>
    <cellStyle name="Normal 9 6 4 3" xfId="34267"/>
    <cellStyle name="Normal 9 6 4 3 2" xfId="34268"/>
    <cellStyle name="Normal 9 6 4 4" xfId="34269"/>
    <cellStyle name="Normal 9 6 4 4 2" xfId="34270"/>
    <cellStyle name="Normal 9 6 4 5" xfId="34271"/>
    <cellStyle name="Normal 9 6 4 6" xfId="34272"/>
    <cellStyle name="Normal 9 6 4 7" xfId="34273"/>
    <cellStyle name="Normal 9 6 5" xfId="34274"/>
    <cellStyle name="Normal 9 6 5 2" xfId="34275"/>
    <cellStyle name="Normal 9 6 5 2 2" xfId="34276"/>
    <cellStyle name="Normal 9 6 5 3" xfId="34277"/>
    <cellStyle name="Normal 9 6 5 3 2" xfId="34278"/>
    <cellStyle name="Normal 9 6 5 4" xfId="34279"/>
    <cellStyle name="Normal 9 6 5 5" xfId="34280"/>
    <cellStyle name="Normal 9 6 6" xfId="34281"/>
    <cellStyle name="Normal 9 6 6 2" xfId="34282"/>
    <cellStyle name="Normal 9 6 7" xfId="34283"/>
    <cellStyle name="Normal 9 6 7 2" xfId="34284"/>
    <cellStyle name="Normal 9 6 8" xfId="34285"/>
    <cellStyle name="Normal 9 6 8 2" xfId="34286"/>
    <cellStyle name="Normal 9 6 9" xfId="34287"/>
    <cellStyle name="Normal 9 7" xfId="34288"/>
    <cellStyle name="Normal 9 7 10" xfId="34289"/>
    <cellStyle name="Normal 9 7 11" xfId="34290"/>
    <cellStyle name="Normal 9 7 2" xfId="34291"/>
    <cellStyle name="Normal 9 7 2 2" xfId="34292"/>
    <cellStyle name="Normal 9 7 2 2 2" xfId="34293"/>
    <cellStyle name="Normal 9 7 2 2 3" xfId="34294"/>
    <cellStyle name="Normal 9 7 2 3" xfId="34295"/>
    <cellStyle name="Normal 9 7 2 3 2" xfId="34296"/>
    <cellStyle name="Normal 9 7 2 4" xfId="34297"/>
    <cellStyle name="Normal 9 7 2 4 2" xfId="34298"/>
    <cellStyle name="Normal 9 7 2 5" xfId="34299"/>
    <cellStyle name="Normal 9 7 2 6" xfId="34300"/>
    <cellStyle name="Normal 9 7 2 7" xfId="34301"/>
    <cellStyle name="Normal 9 7 3" xfId="34302"/>
    <cellStyle name="Normal 9 7 3 2" xfId="34303"/>
    <cellStyle name="Normal 9 7 3 2 2" xfId="34304"/>
    <cellStyle name="Normal 9 7 3 2 3" xfId="34305"/>
    <cellStyle name="Normal 9 7 3 3" xfId="34306"/>
    <cellStyle name="Normal 9 7 3 3 2" xfId="34307"/>
    <cellStyle name="Normal 9 7 3 4" xfId="34308"/>
    <cellStyle name="Normal 9 7 3 4 2" xfId="34309"/>
    <cellStyle name="Normal 9 7 3 5" xfId="34310"/>
    <cellStyle name="Normal 9 7 3 6" xfId="34311"/>
    <cellStyle name="Normal 9 7 3 7" xfId="34312"/>
    <cellStyle name="Normal 9 7 4" xfId="34313"/>
    <cellStyle name="Normal 9 7 4 2" xfId="34314"/>
    <cellStyle name="Normal 9 7 4 2 2" xfId="34315"/>
    <cellStyle name="Normal 9 7 4 3" xfId="34316"/>
    <cellStyle name="Normal 9 7 4 3 2" xfId="34317"/>
    <cellStyle name="Normal 9 7 4 4" xfId="34318"/>
    <cellStyle name="Normal 9 7 4 4 2" xfId="34319"/>
    <cellStyle name="Normal 9 7 4 5" xfId="34320"/>
    <cellStyle name="Normal 9 7 4 6" xfId="34321"/>
    <cellStyle name="Normal 9 7 4 7" xfId="34322"/>
    <cellStyle name="Normal 9 7 5" xfId="34323"/>
    <cellStyle name="Normal 9 7 5 2" xfId="34324"/>
    <cellStyle name="Normal 9 7 5 2 2" xfId="34325"/>
    <cellStyle name="Normal 9 7 5 3" xfId="34326"/>
    <cellStyle name="Normal 9 7 5 3 2" xfId="34327"/>
    <cellStyle name="Normal 9 7 5 4" xfId="34328"/>
    <cellStyle name="Normal 9 7 5 5" xfId="34329"/>
    <cellStyle name="Normal 9 7 6" xfId="34330"/>
    <cellStyle name="Normal 9 7 6 2" xfId="34331"/>
    <cellStyle name="Normal 9 7 7" xfId="34332"/>
    <cellStyle name="Normal 9 7 7 2" xfId="34333"/>
    <cellStyle name="Normal 9 7 8" xfId="34334"/>
    <cellStyle name="Normal 9 7 8 2" xfId="34335"/>
    <cellStyle name="Normal 9 7 9" xfId="34336"/>
    <cellStyle name="Normal 9 8" xfId="34337"/>
    <cellStyle name="Normal 9 8 2" xfId="34338"/>
    <cellStyle name="Normal 9 8 2 2" xfId="34339"/>
    <cellStyle name="Normal 9 8 2 3" xfId="34340"/>
    <cellStyle name="Normal 9 8 3" xfId="34341"/>
    <cellStyle name="Normal 9 8 3 2" xfId="34342"/>
    <cellStyle name="Normal 9 8 3 3" xfId="34343"/>
    <cellStyle name="Normal 9 8 4" xfId="34344"/>
    <cellStyle name="Normal 9 8 4 2" xfId="34345"/>
    <cellStyle name="Normal 9 8 5" xfId="34346"/>
    <cellStyle name="Normal 9 8 6" xfId="34347"/>
    <cellStyle name="Normal 9 8 7" xfId="34348"/>
    <cellStyle name="Normal 9 9" xfId="34349"/>
    <cellStyle name="Normal 9 9 2" xfId="34350"/>
    <cellStyle name="Normal 9 9 2 2" xfId="34351"/>
    <cellStyle name="Normal 9 9 2 3" xfId="34352"/>
    <cellStyle name="Normal 9 9 3" xfId="34353"/>
    <cellStyle name="Normal 9 9 3 2" xfId="34354"/>
    <cellStyle name="Normal 9 9 4" xfId="34355"/>
    <cellStyle name="Normal 9 9 4 2" xfId="34356"/>
    <cellStyle name="Normal 9 9 5" xfId="34357"/>
    <cellStyle name="Normal 9 9 6" xfId="34358"/>
    <cellStyle name="Normal 9 9 7" xfId="34359"/>
    <cellStyle name="Normal 90" xfId="808"/>
    <cellStyle name="Normal 91" xfId="809"/>
    <cellStyle name="Normal 92" xfId="810"/>
    <cellStyle name="Normal 93" xfId="811"/>
    <cellStyle name="Normal 94" xfId="812"/>
    <cellStyle name="Normal 95" xfId="813"/>
    <cellStyle name="Normal 96" xfId="814"/>
    <cellStyle name="Normal 97" xfId="815"/>
    <cellStyle name="Normal 98" xfId="34360"/>
    <cellStyle name="Normal 99" xfId="34361"/>
    <cellStyle name="Normal_Sheet2" xfId="520"/>
    <cellStyle name="Note" xfId="725" builtinId="10" customBuiltin="1"/>
    <cellStyle name="Note 10" xfId="34362"/>
    <cellStyle name="Note 11" xfId="34363"/>
    <cellStyle name="Note 12" xfId="34364"/>
    <cellStyle name="Note 13" xfId="34365"/>
    <cellStyle name="Note 2" xfId="521"/>
    <cellStyle name="Note 2 2" xfId="522"/>
    <cellStyle name="Note 2 2 2" xfId="523"/>
    <cellStyle name="Note 2 2 2 2" xfId="34366"/>
    <cellStyle name="Note 2 2 2 2 2" xfId="34367"/>
    <cellStyle name="Note 2 2 2 2 3" xfId="34368"/>
    <cellStyle name="Note 2 2 2 2 4" xfId="34369"/>
    <cellStyle name="Note 2 2 2 3" xfId="34370"/>
    <cellStyle name="Note 2 2 2 4" xfId="34371"/>
    <cellStyle name="Note 2 2 2 5" xfId="34372"/>
    <cellStyle name="Note 2 2 3" xfId="34373"/>
    <cellStyle name="Note 2 2 3 2" xfId="34374"/>
    <cellStyle name="Note 2 2 3 3" xfId="34375"/>
    <cellStyle name="Note 2 2 3 4" xfId="34376"/>
    <cellStyle name="Note 2 2 4" xfId="34377"/>
    <cellStyle name="Note 2 2 5" xfId="34378"/>
    <cellStyle name="Note 2 2 5 2" xfId="34379"/>
    <cellStyle name="Note 2 2 5 3" xfId="34380"/>
    <cellStyle name="Note 2 2 6" xfId="34381"/>
    <cellStyle name="Note 2 2 6 2" xfId="34382"/>
    <cellStyle name="Note 2 2 7" xfId="34383"/>
    <cellStyle name="Note 2 3" xfId="524"/>
    <cellStyle name="Note 2 3 2" xfId="34384"/>
    <cellStyle name="Note 2 3 3" xfId="34385"/>
    <cellStyle name="Note 2 4" xfId="34386"/>
    <cellStyle name="Note 2 5" xfId="34387"/>
    <cellStyle name="Note 3" xfId="525"/>
    <cellStyle name="Note 3 2" xfId="526"/>
    <cellStyle name="Note 3 2 2" xfId="527"/>
    <cellStyle name="Note 3 3" xfId="528"/>
    <cellStyle name="Note 3 4" xfId="34388"/>
    <cellStyle name="Note 3 5" xfId="34389"/>
    <cellStyle name="Note 4" xfId="529"/>
    <cellStyle name="Note 4 2" xfId="530"/>
    <cellStyle name="Note 4 2 2" xfId="34390"/>
    <cellStyle name="Note 4 2 3" xfId="34391"/>
    <cellStyle name="Note 4 3" xfId="34392"/>
    <cellStyle name="Note 4 3 2" xfId="34393"/>
    <cellStyle name="Note 4 3 3" xfId="34394"/>
    <cellStyle name="Note 4 4" xfId="34395"/>
    <cellStyle name="Note 4 5" xfId="34396"/>
    <cellStyle name="Note 4 6" xfId="34397"/>
    <cellStyle name="Note 5" xfId="34398"/>
    <cellStyle name="Note 5 2" xfId="34399"/>
    <cellStyle name="Note 6" xfId="34400"/>
    <cellStyle name="Note 6 2" xfId="34401"/>
    <cellStyle name="Note 7" xfId="34402"/>
    <cellStyle name="Note 7 2" xfId="34403"/>
    <cellStyle name="Note 8" xfId="34404"/>
    <cellStyle name="Note 9" xfId="34405"/>
    <cellStyle name="Output" xfId="696" builtinId="21" customBuiltin="1"/>
    <cellStyle name="Output 2" xfId="531"/>
    <cellStyle name="Output 2 2" xfId="34406"/>
    <cellStyle name="Output 3" xfId="34407"/>
    <cellStyle name="Output 4" xfId="34408"/>
    <cellStyle name="Output Report Heading_C_BS5_D_C_YTD_CONSG_ALL_U" xfId="532"/>
    <cellStyle name="Percent" xfId="769"/>
    <cellStyle name="Percent [2]" xfId="533"/>
    <cellStyle name="Percent 1" xfId="34409"/>
    <cellStyle name="Percent 10" xfId="34410"/>
    <cellStyle name="Percent 10 2" xfId="34411"/>
    <cellStyle name="Percent 10 3" xfId="34412"/>
    <cellStyle name="Percent 11" xfId="34413"/>
    <cellStyle name="Percent 11 2" xfId="34414"/>
    <cellStyle name="Percent 11 3" xfId="34415"/>
    <cellStyle name="Percent 12" xfId="34416"/>
    <cellStyle name="Percent 13" xfId="34417"/>
    <cellStyle name="Percent 14" xfId="34418"/>
    <cellStyle name="Percent 15" xfId="34419"/>
    <cellStyle name="Percent 16" xfId="34420"/>
    <cellStyle name="Percent 17" xfId="34421"/>
    <cellStyle name="Percent 18" xfId="34422"/>
    <cellStyle name="Percent 19" xfId="34423"/>
    <cellStyle name="Percent 2" xfId="534"/>
    <cellStyle name="Percent 2 10" xfId="34424"/>
    <cellStyle name="Percent 2 10 2" xfId="34425"/>
    <cellStyle name="Percent 2 11" xfId="34426"/>
    <cellStyle name="Percent 2 12" xfId="34427"/>
    <cellStyle name="Percent 2 2" xfId="535"/>
    <cellStyle name="Percent 2 2 10" xfId="34428"/>
    <cellStyle name="Percent 2 2 10 2" xfId="34429"/>
    <cellStyle name="Percent 2 2 10 2 2" xfId="34430"/>
    <cellStyle name="Percent 2 2 10 3" xfId="34431"/>
    <cellStyle name="Percent 2 2 10 3 2" xfId="34432"/>
    <cellStyle name="Percent 2 2 10 4" xfId="34433"/>
    <cellStyle name="Percent 2 2 10 4 2" xfId="34434"/>
    <cellStyle name="Percent 2 2 10 5" xfId="34435"/>
    <cellStyle name="Percent 2 2 10 6" xfId="34436"/>
    <cellStyle name="Percent 2 2 11" xfId="34437"/>
    <cellStyle name="Percent 2 2 11 2" xfId="34438"/>
    <cellStyle name="Percent 2 2 11 2 2" xfId="34439"/>
    <cellStyle name="Percent 2 2 11 3" xfId="34440"/>
    <cellStyle name="Percent 2 2 11 3 2" xfId="34441"/>
    <cellStyle name="Percent 2 2 11 4" xfId="34442"/>
    <cellStyle name="Percent 2 2 11 5" xfId="34443"/>
    <cellStyle name="Percent 2 2 12" xfId="34444"/>
    <cellStyle name="Percent 2 2 12 2" xfId="34445"/>
    <cellStyle name="Percent 2 2 13" xfId="34446"/>
    <cellStyle name="Percent 2 2 13 2" xfId="34447"/>
    <cellStyle name="Percent 2 2 14" xfId="34448"/>
    <cellStyle name="Percent 2 2 14 2" xfId="34449"/>
    <cellStyle name="Percent 2 2 15" xfId="34450"/>
    <cellStyle name="Percent 2 2 16" xfId="34451"/>
    <cellStyle name="Percent 2 2 17" xfId="34452"/>
    <cellStyle name="Percent 2 2 2" xfId="34453"/>
    <cellStyle name="Percent 2 2 2 10" xfId="34454"/>
    <cellStyle name="Percent 2 2 2 10 2" xfId="34455"/>
    <cellStyle name="Percent 2 2 2 11" xfId="34456"/>
    <cellStyle name="Percent 2 2 2 11 2" xfId="34457"/>
    <cellStyle name="Percent 2 2 2 12" xfId="34458"/>
    <cellStyle name="Percent 2 2 2 13" xfId="34459"/>
    <cellStyle name="Percent 2 2 2 2" xfId="34460"/>
    <cellStyle name="Percent 2 2 2 2 10" xfId="34461"/>
    <cellStyle name="Percent 2 2 2 2 11" xfId="34462"/>
    <cellStyle name="Percent 2 2 2 2 2" xfId="34463"/>
    <cellStyle name="Percent 2 2 2 2 2 2" xfId="34464"/>
    <cellStyle name="Percent 2 2 2 2 2 2 2" xfId="34465"/>
    <cellStyle name="Percent 2 2 2 2 2 3" xfId="34466"/>
    <cellStyle name="Percent 2 2 2 2 2 3 2" xfId="34467"/>
    <cellStyle name="Percent 2 2 2 2 2 4" xfId="34468"/>
    <cellStyle name="Percent 2 2 2 2 2 4 2" xfId="34469"/>
    <cellStyle name="Percent 2 2 2 2 2 5" xfId="34470"/>
    <cellStyle name="Percent 2 2 2 2 2 6" xfId="34471"/>
    <cellStyle name="Percent 2 2 2 2 3" xfId="34472"/>
    <cellStyle name="Percent 2 2 2 2 3 2" xfId="34473"/>
    <cellStyle name="Percent 2 2 2 2 3 2 2" xfId="34474"/>
    <cellStyle name="Percent 2 2 2 2 3 3" xfId="34475"/>
    <cellStyle name="Percent 2 2 2 2 3 3 2" xfId="34476"/>
    <cellStyle name="Percent 2 2 2 2 3 4" xfId="34477"/>
    <cellStyle name="Percent 2 2 2 2 3 4 2" xfId="34478"/>
    <cellStyle name="Percent 2 2 2 2 3 5" xfId="34479"/>
    <cellStyle name="Percent 2 2 2 2 3 6" xfId="34480"/>
    <cellStyle name="Percent 2 2 2 2 4" xfId="34481"/>
    <cellStyle name="Percent 2 2 2 2 4 2" xfId="34482"/>
    <cellStyle name="Percent 2 2 2 2 4 2 2" xfId="34483"/>
    <cellStyle name="Percent 2 2 2 2 4 3" xfId="34484"/>
    <cellStyle name="Percent 2 2 2 2 4 3 2" xfId="34485"/>
    <cellStyle name="Percent 2 2 2 2 4 4" xfId="34486"/>
    <cellStyle name="Percent 2 2 2 2 4 4 2" xfId="34487"/>
    <cellStyle name="Percent 2 2 2 2 4 5" xfId="34488"/>
    <cellStyle name="Percent 2 2 2 2 4 6" xfId="34489"/>
    <cellStyle name="Percent 2 2 2 2 5" xfId="34490"/>
    <cellStyle name="Percent 2 2 2 2 5 2" xfId="34491"/>
    <cellStyle name="Percent 2 2 2 2 5 2 2" xfId="34492"/>
    <cellStyle name="Percent 2 2 2 2 5 3" xfId="34493"/>
    <cellStyle name="Percent 2 2 2 2 5 3 2" xfId="34494"/>
    <cellStyle name="Percent 2 2 2 2 5 4" xfId="34495"/>
    <cellStyle name="Percent 2 2 2 2 5 4 2" xfId="34496"/>
    <cellStyle name="Percent 2 2 2 2 5 5" xfId="34497"/>
    <cellStyle name="Percent 2 2 2 2 5 6" xfId="34498"/>
    <cellStyle name="Percent 2 2 2 2 6" xfId="34499"/>
    <cellStyle name="Percent 2 2 2 2 6 2" xfId="34500"/>
    <cellStyle name="Percent 2 2 2 2 6 2 2" xfId="34501"/>
    <cellStyle name="Percent 2 2 2 2 6 3" xfId="34502"/>
    <cellStyle name="Percent 2 2 2 2 6 3 2" xfId="34503"/>
    <cellStyle name="Percent 2 2 2 2 6 4" xfId="34504"/>
    <cellStyle name="Percent 2 2 2 2 6 5" xfId="34505"/>
    <cellStyle name="Percent 2 2 2 2 7" xfId="34506"/>
    <cellStyle name="Percent 2 2 2 2 7 2" xfId="34507"/>
    <cellStyle name="Percent 2 2 2 2 8" xfId="34508"/>
    <cellStyle name="Percent 2 2 2 2 8 2" xfId="34509"/>
    <cellStyle name="Percent 2 2 2 2 9" xfId="34510"/>
    <cellStyle name="Percent 2 2 2 2 9 2" xfId="34511"/>
    <cellStyle name="Percent 2 2 2 3" xfId="34512"/>
    <cellStyle name="Percent 2 2 2 3 10" xfId="34513"/>
    <cellStyle name="Percent 2 2 2 3 2" xfId="34514"/>
    <cellStyle name="Percent 2 2 2 3 2 2" xfId="34515"/>
    <cellStyle name="Percent 2 2 2 3 2 2 2" xfId="34516"/>
    <cellStyle name="Percent 2 2 2 3 2 3" xfId="34517"/>
    <cellStyle name="Percent 2 2 2 3 2 3 2" xfId="34518"/>
    <cellStyle name="Percent 2 2 2 3 2 4" xfId="34519"/>
    <cellStyle name="Percent 2 2 2 3 2 4 2" xfId="34520"/>
    <cellStyle name="Percent 2 2 2 3 2 5" xfId="34521"/>
    <cellStyle name="Percent 2 2 2 3 2 6" xfId="34522"/>
    <cellStyle name="Percent 2 2 2 3 3" xfId="34523"/>
    <cellStyle name="Percent 2 2 2 3 3 2" xfId="34524"/>
    <cellStyle name="Percent 2 2 2 3 3 2 2" xfId="34525"/>
    <cellStyle name="Percent 2 2 2 3 3 3" xfId="34526"/>
    <cellStyle name="Percent 2 2 2 3 3 3 2" xfId="34527"/>
    <cellStyle name="Percent 2 2 2 3 3 4" xfId="34528"/>
    <cellStyle name="Percent 2 2 2 3 3 4 2" xfId="34529"/>
    <cellStyle name="Percent 2 2 2 3 3 5" xfId="34530"/>
    <cellStyle name="Percent 2 2 2 3 3 6" xfId="34531"/>
    <cellStyle name="Percent 2 2 2 3 4" xfId="34532"/>
    <cellStyle name="Percent 2 2 2 3 4 2" xfId="34533"/>
    <cellStyle name="Percent 2 2 2 3 4 2 2" xfId="34534"/>
    <cellStyle name="Percent 2 2 2 3 4 3" xfId="34535"/>
    <cellStyle name="Percent 2 2 2 3 4 3 2" xfId="34536"/>
    <cellStyle name="Percent 2 2 2 3 4 4" xfId="34537"/>
    <cellStyle name="Percent 2 2 2 3 4 4 2" xfId="34538"/>
    <cellStyle name="Percent 2 2 2 3 4 5" xfId="34539"/>
    <cellStyle name="Percent 2 2 2 3 4 6" xfId="34540"/>
    <cellStyle name="Percent 2 2 2 3 5" xfId="34541"/>
    <cellStyle name="Percent 2 2 2 3 5 2" xfId="34542"/>
    <cellStyle name="Percent 2 2 2 3 5 2 2" xfId="34543"/>
    <cellStyle name="Percent 2 2 2 3 5 3" xfId="34544"/>
    <cellStyle name="Percent 2 2 2 3 5 3 2" xfId="34545"/>
    <cellStyle name="Percent 2 2 2 3 5 4" xfId="34546"/>
    <cellStyle name="Percent 2 2 2 3 5 5" xfId="34547"/>
    <cellStyle name="Percent 2 2 2 3 6" xfId="34548"/>
    <cellStyle name="Percent 2 2 2 3 6 2" xfId="34549"/>
    <cellStyle name="Percent 2 2 2 3 7" xfId="34550"/>
    <cellStyle name="Percent 2 2 2 3 7 2" xfId="34551"/>
    <cellStyle name="Percent 2 2 2 3 8" xfId="34552"/>
    <cellStyle name="Percent 2 2 2 3 8 2" xfId="34553"/>
    <cellStyle name="Percent 2 2 2 3 9" xfId="34554"/>
    <cellStyle name="Percent 2 2 2 4" xfId="34555"/>
    <cellStyle name="Percent 2 2 2 4 10" xfId="34556"/>
    <cellStyle name="Percent 2 2 2 4 2" xfId="34557"/>
    <cellStyle name="Percent 2 2 2 4 2 2" xfId="34558"/>
    <cellStyle name="Percent 2 2 2 4 2 2 2" xfId="34559"/>
    <cellStyle name="Percent 2 2 2 4 2 3" xfId="34560"/>
    <cellStyle name="Percent 2 2 2 4 2 3 2" xfId="34561"/>
    <cellStyle name="Percent 2 2 2 4 2 4" xfId="34562"/>
    <cellStyle name="Percent 2 2 2 4 2 4 2" xfId="34563"/>
    <cellStyle name="Percent 2 2 2 4 2 5" xfId="34564"/>
    <cellStyle name="Percent 2 2 2 4 2 6" xfId="34565"/>
    <cellStyle name="Percent 2 2 2 4 3" xfId="34566"/>
    <cellStyle name="Percent 2 2 2 4 3 2" xfId="34567"/>
    <cellStyle name="Percent 2 2 2 4 3 2 2" xfId="34568"/>
    <cellStyle name="Percent 2 2 2 4 3 3" xfId="34569"/>
    <cellStyle name="Percent 2 2 2 4 3 3 2" xfId="34570"/>
    <cellStyle name="Percent 2 2 2 4 3 4" xfId="34571"/>
    <cellStyle name="Percent 2 2 2 4 3 4 2" xfId="34572"/>
    <cellStyle name="Percent 2 2 2 4 3 5" xfId="34573"/>
    <cellStyle name="Percent 2 2 2 4 3 6" xfId="34574"/>
    <cellStyle name="Percent 2 2 2 4 4" xfId="34575"/>
    <cellStyle name="Percent 2 2 2 4 4 2" xfId="34576"/>
    <cellStyle name="Percent 2 2 2 4 4 2 2" xfId="34577"/>
    <cellStyle name="Percent 2 2 2 4 4 3" xfId="34578"/>
    <cellStyle name="Percent 2 2 2 4 4 3 2" xfId="34579"/>
    <cellStyle name="Percent 2 2 2 4 4 4" xfId="34580"/>
    <cellStyle name="Percent 2 2 2 4 4 4 2" xfId="34581"/>
    <cellStyle name="Percent 2 2 2 4 4 5" xfId="34582"/>
    <cellStyle name="Percent 2 2 2 4 4 6" xfId="34583"/>
    <cellStyle name="Percent 2 2 2 4 5" xfId="34584"/>
    <cellStyle name="Percent 2 2 2 4 5 2" xfId="34585"/>
    <cellStyle name="Percent 2 2 2 4 5 2 2" xfId="34586"/>
    <cellStyle name="Percent 2 2 2 4 5 3" xfId="34587"/>
    <cellStyle name="Percent 2 2 2 4 5 3 2" xfId="34588"/>
    <cellStyle name="Percent 2 2 2 4 5 4" xfId="34589"/>
    <cellStyle name="Percent 2 2 2 4 5 5" xfId="34590"/>
    <cellStyle name="Percent 2 2 2 4 6" xfId="34591"/>
    <cellStyle name="Percent 2 2 2 4 6 2" xfId="34592"/>
    <cellStyle name="Percent 2 2 2 4 7" xfId="34593"/>
    <cellStyle name="Percent 2 2 2 4 7 2" xfId="34594"/>
    <cellStyle name="Percent 2 2 2 4 8" xfId="34595"/>
    <cellStyle name="Percent 2 2 2 4 8 2" xfId="34596"/>
    <cellStyle name="Percent 2 2 2 4 9" xfId="34597"/>
    <cellStyle name="Percent 2 2 2 5" xfId="34598"/>
    <cellStyle name="Percent 2 2 2 5 2" xfId="34599"/>
    <cellStyle name="Percent 2 2 2 5 2 2" xfId="34600"/>
    <cellStyle name="Percent 2 2 2 5 3" xfId="34601"/>
    <cellStyle name="Percent 2 2 2 5 3 2" xfId="34602"/>
    <cellStyle name="Percent 2 2 2 5 4" xfId="34603"/>
    <cellStyle name="Percent 2 2 2 5 4 2" xfId="34604"/>
    <cellStyle name="Percent 2 2 2 5 5" xfId="34605"/>
    <cellStyle name="Percent 2 2 2 5 6" xfId="34606"/>
    <cellStyle name="Percent 2 2 2 6" xfId="34607"/>
    <cellStyle name="Percent 2 2 2 6 2" xfId="34608"/>
    <cellStyle name="Percent 2 2 2 6 2 2" xfId="34609"/>
    <cellStyle name="Percent 2 2 2 6 3" xfId="34610"/>
    <cellStyle name="Percent 2 2 2 6 3 2" xfId="34611"/>
    <cellStyle name="Percent 2 2 2 6 4" xfId="34612"/>
    <cellStyle name="Percent 2 2 2 6 4 2" xfId="34613"/>
    <cellStyle name="Percent 2 2 2 6 5" xfId="34614"/>
    <cellStyle name="Percent 2 2 2 6 6" xfId="34615"/>
    <cellStyle name="Percent 2 2 2 7" xfId="34616"/>
    <cellStyle name="Percent 2 2 2 7 2" xfId="34617"/>
    <cellStyle name="Percent 2 2 2 7 2 2" xfId="34618"/>
    <cellStyle name="Percent 2 2 2 7 3" xfId="34619"/>
    <cellStyle name="Percent 2 2 2 7 3 2" xfId="34620"/>
    <cellStyle name="Percent 2 2 2 7 4" xfId="34621"/>
    <cellStyle name="Percent 2 2 2 7 4 2" xfId="34622"/>
    <cellStyle name="Percent 2 2 2 7 5" xfId="34623"/>
    <cellStyle name="Percent 2 2 2 7 6" xfId="34624"/>
    <cellStyle name="Percent 2 2 2 8" xfId="34625"/>
    <cellStyle name="Percent 2 2 2 8 2" xfId="34626"/>
    <cellStyle name="Percent 2 2 2 8 2 2" xfId="34627"/>
    <cellStyle name="Percent 2 2 2 8 3" xfId="34628"/>
    <cellStyle name="Percent 2 2 2 8 3 2" xfId="34629"/>
    <cellStyle name="Percent 2 2 2 8 4" xfId="34630"/>
    <cellStyle name="Percent 2 2 2 8 5" xfId="34631"/>
    <cellStyle name="Percent 2 2 2 9" xfId="34632"/>
    <cellStyle name="Percent 2 2 2 9 2" xfId="34633"/>
    <cellStyle name="Percent 2 2 3" xfId="34634"/>
    <cellStyle name="Percent 2 2 3 10" xfId="34635"/>
    <cellStyle name="Percent 2 2 3 10 2" xfId="34636"/>
    <cellStyle name="Percent 2 2 3 11" xfId="34637"/>
    <cellStyle name="Percent 2 2 3 11 2" xfId="34638"/>
    <cellStyle name="Percent 2 2 3 12" xfId="34639"/>
    <cellStyle name="Percent 2 2 3 13" xfId="34640"/>
    <cellStyle name="Percent 2 2 3 2" xfId="34641"/>
    <cellStyle name="Percent 2 2 3 2 10" xfId="34642"/>
    <cellStyle name="Percent 2 2 3 2 11" xfId="34643"/>
    <cellStyle name="Percent 2 2 3 2 2" xfId="34644"/>
    <cellStyle name="Percent 2 2 3 2 2 2" xfId="34645"/>
    <cellStyle name="Percent 2 2 3 2 2 2 2" xfId="34646"/>
    <cellStyle name="Percent 2 2 3 2 2 3" xfId="34647"/>
    <cellStyle name="Percent 2 2 3 2 2 3 2" xfId="34648"/>
    <cellStyle name="Percent 2 2 3 2 2 4" xfId="34649"/>
    <cellStyle name="Percent 2 2 3 2 2 4 2" xfId="34650"/>
    <cellStyle name="Percent 2 2 3 2 2 5" xfId="34651"/>
    <cellStyle name="Percent 2 2 3 2 2 6" xfId="34652"/>
    <cellStyle name="Percent 2 2 3 2 3" xfId="34653"/>
    <cellStyle name="Percent 2 2 3 2 3 2" xfId="34654"/>
    <cellStyle name="Percent 2 2 3 2 3 2 2" xfId="34655"/>
    <cellStyle name="Percent 2 2 3 2 3 3" xfId="34656"/>
    <cellStyle name="Percent 2 2 3 2 3 3 2" xfId="34657"/>
    <cellStyle name="Percent 2 2 3 2 3 4" xfId="34658"/>
    <cellStyle name="Percent 2 2 3 2 3 4 2" xfId="34659"/>
    <cellStyle name="Percent 2 2 3 2 3 5" xfId="34660"/>
    <cellStyle name="Percent 2 2 3 2 3 6" xfId="34661"/>
    <cellStyle name="Percent 2 2 3 2 4" xfId="34662"/>
    <cellStyle name="Percent 2 2 3 2 4 2" xfId="34663"/>
    <cellStyle name="Percent 2 2 3 2 4 2 2" xfId="34664"/>
    <cellStyle name="Percent 2 2 3 2 4 3" xfId="34665"/>
    <cellStyle name="Percent 2 2 3 2 4 3 2" xfId="34666"/>
    <cellStyle name="Percent 2 2 3 2 4 4" xfId="34667"/>
    <cellStyle name="Percent 2 2 3 2 4 4 2" xfId="34668"/>
    <cellStyle name="Percent 2 2 3 2 4 5" xfId="34669"/>
    <cellStyle name="Percent 2 2 3 2 4 6" xfId="34670"/>
    <cellStyle name="Percent 2 2 3 2 5" xfId="34671"/>
    <cellStyle name="Percent 2 2 3 2 5 2" xfId="34672"/>
    <cellStyle name="Percent 2 2 3 2 5 2 2" xfId="34673"/>
    <cellStyle name="Percent 2 2 3 2 5 3" xfId="34674"/>
    <cellStyle name="Percent 2 2 3 2 5 3 2" xfId="34675"/>
    <cellStyle name="Percent 2 2 3 2 5 4" xfId="34676"/>
    <cellStyle name="Percent 2 2 3 2 5 4 2" xfId="34677"/>
    <cellStyle name="Percent 2 2 3 2 5 5" xfId="34678"/>
    <cellStyle name="Percent 2 2 3 2 5 6" xfId="34679"/>
    <cellStyle name="Percent 2 2 3 2 6" xfId="34680"/>
    <cellStyle name="Percent 2 2 3 2 6 2" xfId="34681"/>
    <cellStyle name="Percent 2 2 3 2 6 2 2" xfId="34682"/>
    <cellStyle name="Percent 2 2 3 2 6 3" xfId="34683"/>
    <cellStyle name="Percent 2 2 3 2 6 3 2" xfId="34684"/>
    <cellStyle name="Percent 2 2 3 2 6 4" xfId="34685"/>
    <cellStyle name="Percent 2 2 3 2 6 5" xfId="34686"/>
    <cellStyle name="Percent 2 2 3 2 7" xfId="34687"/>
    <cellStyle name="Percent 2 2 3 2 7 2" xfId="34688"/>
    <cellStyle name="Percent 2 2 3 2 8" xfId="34689"/>
    <cellStyle name="Percent 2 2 3 2 8 2" xfId="34690"/>
    <cellStyle name="Percent 2 2 3 2 9" xfId="34691"/>
    <cellStyle name="Percent 2 2 3 2 9 2" xfId="34692"/>
    <cellStyle name="Percent 2 2 3 3" xfId="34693"/>
    <cellStyle name="Percent 2 2 3 3 10" xfId="34694"/>
    <cellStyle name="Percent 2 2 3 3 2" xfId="34695"/>
    <cellStyle name="Percent 2 2 3 3 2 2" xfId="34696"/>
    <cellStyle name="Percent 2 2 3 3 2 2 2" xfId="34697"/>
    <cellStyle name="Percent 2 2 3 3 2 3" xfId="34698"/>
    <cellStyle name="Percent 2 2 3 3 2 3 2" xfId="34699"/>
    <cellStyle name="Percent 2 2 3 3 2 4" xfId="34700"/>
    <cellStyle name="Percent 2 2 3 3 2 4 2" xfId="34701"/>
    <cellStyle name="Percent 2 2 3 3 2 5" xfId="34702"/>
    <cellStyle name="Percent 2 2 3 3 2 6" xfId="34703"/>
    <cellStyle name="Percent 2 2 3 3 3" xfId="34704"/>
    <cellStyle name="Percent 2 2 3 3 3 2" xfId="34705"/>
    <cellStyle name="Percent 2 2 3 3 3 2 2" xfId="34706"/>
    <cellStyle name="Percent 2 2 3 3 3 3" xfId="34707"/>
    <cellStyle name="Percent 2 2 3 3 3 3 2" xfId="34708"/>
    <cellStyle name="Percent 2 2 3 3 3 4" xfId="34709"/>
    <cellStyle name="Percent 2 2 3 3 3 4 2" xfId="34710"/>
    <cellStyle name="Percent 2 2 3 3 3 5" xfId="34711"/>
    <cellStyle name="Percent 2 2 3 3 3 6" xfId="34712"/>
    <cellStyle name="Percent 2 2 3 3 4" xfId="34713"/>
    <cellStyle name="Percent 2 2 3 3 4 2" xfId="34714"/>
    <cellStyle name="Percent 2 2 3 3 4 2 2" xfId="34715"/>
    <cellStyle name="Percent 2 2 3 3 4 3" xfId="34716"/>
    <cellStyle name="Percent 2 2 3 3 4 3 2" xfId="34717"/>
    <cellStyle name="Percent 2 2 3 3 4 4" xfId="34718"/>
    <cellStyle name="Percent 2 2 3 3 4 4 2" xfId="34719"/>
    <cellStyle name="Percent 2 2 3 3 4 5" xfId="34720"/>
    <cellStyle name="Percent 2 2 3 3 4 6" xfId="34721"/>
    <cellStyle name="Percent 2 2 3 3 5" xfId="34722"/>
    <cellStyle name="Percent 2 2 3 3 5 2" xfId="34723"/>
    <cellStyle name="Percent 2 2 3 3 5 2 2" xfId="34724"/>
    <cellStyle name="Percent 2 2 3 3 5 3" xfId="34725"/>
    <cellStyle name="Percent 2 2 3 3 5 3 2" xfId="34726"/>
    <cellStyle name="Percent 2 2 3 3 5 4" xfId="34727"/>
    <cellStyle name="Percent 2 2 3 3 5 5" xfId="34728"/>
    <cellStyle name="Percent 2 2 3 3 6" xfId="34729"/>
    <cellStyle name="Percent 2 2 3 3 6 2" xfId="34730"/>
    <cellStyle name="Percent 2 2 3 3 7" xfId="34731"/>
    <cellStyle name="Percent 2 2 3 3 7 2" xfId="34732"/>
    <cellStyle name="Percent 2 2 3 3 8" xfId="34733"/>
    <cellStyle name="Percent 2 2 3 3 8 2" xfId="34734"/>
    <cellStyle name="Percent 2 2 3 3 9" xfId="34735"/>
    <cellStyle name="Percent 2 2 3 4" xfId="34736"/>
    <cellStyle name="Percent 2 2 3 4 10" xfId="34737"/>
    <cellStyle name="Percent 2 2 3 4 2" xfId="34738"/>
    <cellStyle name="Percent 2 2 3 4 2 2" xfId="34739"/>
    <cellStyle name="Percent 2 2 3 4 2 2 2" xfId="34740"/>
    <cellStyle name="Percent 2 2 3 4 2 3" xfId="34741"/>
    <cellStyle name="Percent 2 2 3 4 2 3 2" xfId="34742"/>
    <cellStyle name="Percent 2 2 3 4 2 4" xfId="34743"/>
    <cellStyle name="Percent 2 2 3 4 2 4 2" xfId="34744"/>
    <cellStyle name="Percent 2 2 3 4 2 5" xfId="34745"/>
    <cellStyle name="Percent 2 2 3 4 2 6" xfId="34746"/>
    <cellStyle name="Percent 2 2 3 4 3" xfId="34747"/>
    <cellStyle name="Percent 2 2 3 4 3 2" xfId="34748"/>
    <cellStyle name="Percent 2 2 3 4 3 2 2" xfId="34749"/>
    <cellStyle name="Percent 2 2 3 4 3 3" xfId="34750"/>
    <cellStyle name="Percent 2 2 3 4 3 3 2" xfId="34751"/>
    <cellStyle name="Percent 2 2 3 4 3 4" xfId="34752"/>
    <cellStyle name="Percent 2 2 3 4 3 4 2" xfId="34753"/>
    <cellStyle name="Percent 2 2 3 4 3 5" xfId="34754"/>
    <cellStyle name="Percent 2 2 3 4 3 6" xfId="34755"/>
    <cellStyle name="Percent 2 2 3 4 4" xfId="34756"/>
    <cellStyle name="Percent 2 2 3 4 4 2" xfId="34757"/>
    <cellStyle name="Percent 2 2 3 4 4 2 2" xfId="34758"/>
    <cellStyle name="Percent 2 2 3 4 4 3" xfId="34759"/>
    <cellStyle name="Percent 2 2 3 4 4 3 2" xfId="34760"/>
    <cellStyle name="Percent 2 2 3 4 4 4" xfId="34761"/>
    <cellStyle name="Percent 2 2 3 4 4 4 2" xfId="34762"/>
    <cellStyle name="Percent 2 2 3 4 4 5" xfId="34763"/>
    <cellStyle name="Percent 2 2 3 4 4 6" xfId="34764"/>
    <cellStyle name="Percent 2 2 3 4 5" xfId="34765"/>
    <cellStyle name="Percent 2 2 3 4 5 2" xfId="34766"/>
    <cellStyle name="Percent 2 2 3 4 5 2 2" xfId="34767"/>
    <cellStyle name="Percent 2 2 3 4 5 3" xfId="34768"/>
    <cellStyle name="Percent 2 2 3 4 5 3 2" xfId="34769"/>
    <cellStyle name="Percent 2 2 3 4 5 4" xfId="34770"/>
    <cellStyle name="Percent 2 2 3 4 5 5" xfId="34771"/>
    <cellStyle name="Percent 2 2 3 4 6" xfId="34772"/>
    <cellStyle name="Percent 2 2 3 4 6 2" xfId="34773"/>
    <cellStyle name="Percent 2 2 3 4 7" xfId="34774"/>
    <cellStyle name="Percent 2 2 3 4 7 2" xfId="34775"/>
    <cellStyle name="Percent 2 2 3 4 8" xfId="34776"/>
    <cellStyle name="Percent 2 2 3 4 8 2" xfId="34777"/>
    <cellStyle name="Percent 2 2 3 4 9" xfId="34778"/>
    <cellStyle name="Percent 2 2 3 5" xfId="34779"/>
    <cellStyle name="Percent 2 2 3 5 2" xfId="34780"/>
    <cellStyle name="Percent 2 2 3 5 2 2" xfId="34781"/>
    <cellStyle name="Percent 2 2 3 5 3" xfId="34782"/>
    <cellStyle name="Percent 2 2 3 5 3 2" xfId="34783"/>
    <cellStyle name="Percent 2 2 3 5 4" xfId="34784"/>
    <cellStyle name="Percent 2 2 3 5 4 2" xfId="34785"/>
    <cellStyle name="Percent 2 2 3 5 5" xfId="34786"/>
    <cellStyle name="Percent 2 2 3 5 6" xfId="34787"/>
    <cellStyle name="Percent 2 2 3 6" xfId="34788"/>
    <cellStyle name="Percent 2 2 3 6 2" xfId="34789"/>
    <cellStyle name="Percent 2 2 3 6 2 2" xfId="34790"/>
    <cellStyle name="Percent 2 2 3 6 3" xfId="34791"/>
    <cellStyle name="Percent 2 2 3 6 3 2" xfId="34792"/>
    <cellStyle name="Percent 2 2 3 6 4" xfId="34793"/>
    <cellStyle name="Percent 2 2 3 6 4 2" xfId="34794"/>
    <cellStyle name="Percent 2 2 3 6 5" xfId="34795"/>
    <cellStyle name="Percent 2 2 3 6 6" xfId="34796"/>
    <cellStyle name="Percent 2 2 3 7" xfId="34797"/>
    <cellStyle name="Percent 2 2 3 7 2" xfId="34798"/>
    <cellStyle name="Percent 2 2 3 7 2 2" xfId="34799"/>
    <cellStyle name="Percent 2 2 3 7 3" xfId="34800"/>
    <cellStyle name="Percent 2 2 3 7 3 2" xfId="34801"/>
    <cellStyle name="Percent 2 2 3 7 4" xfId="34802"/>
    <cellStyle name="Percent 2 2 3 7 4 2" xfId="34803"/>
    <cellStyle name="Percent 2 2 3 7 5" xfId="34804"/>
    <cellStyle name="Percent 2 2 3 7 6" xfId="34805"/>
    <cellStyle name="Percent 2 2 3 8" xfId="34806"/>
    <cellStyle name="Percent 2 2 3 8 2" xfId="34807"/>
    <cellStyle name="Percent 2 2 3 8 2 2" xfId="34808"/>
    <cellStyle name="Percent 2 2 3 8 3" xfId="34809"/>
    <cellStyle name="Percent 2 2 3 8 3 2" xfId="34810"/>
    <cellStyle name="Percent 2 2 3 8 4" xfId="34811"/>
    <cellStyle name="Percent 2 2 3 8 5" xfId="34812"/>
    <cellStyle name="Percent 2 2 3 9" xfId="34813"/>
    <cellStyle name="Percent 2 2 3 9 2" xfId="34814"/>
    <cellStyle name="Percent 2 2 4" xfId="34815"/>
    <cellStyle name="Percent 2 2 4 10" xfId="34816"/>
    <cellStyle name="Percent 2 2 4 10 2" xfId="34817"/>
    <cellStyle name="Percent 2 2 4 11" xfId="34818"/>
    <cellStyle name="Percent 2 2 4 12" xfId="34819"/>
    <cellStyle name="Percent 2 2 4 2" xfId="34820"/>
    <cellStyle name="Percent 2 2 4 2 10" xfId="34821"/>
    <cellStyle name="Percent 2 2 4 2 2" xfId="34822"/>
    <cellStyle name="Percent 2 2 4 2 2 2" xfId="34823"/>
    <cellStyle name="Percent 2 2 4 2 2 2 2" xfId="34824"/>
    <cellStyle name="Percent 2 2 4 2 2 3" xfId="34825"/>
    <cellStyle name="Percent 2 2 4 2 2 3 2" xfId="34826"/>
    <cellStyle name="Percent 2 2 4 2 2 4" xfId="34827"/>
    <cellStyle name="Percent 2 2 4 2 2 4 2" xfId="34828"/>
    <cellStyle name="Percent 2 2 4 2 2 5" xfId="34829"/>
    <cellStyle name="Percent 2 2 4 2 2 6" xfId="34830"/>
    <cellStyle name="Percent 2 2 4 2 3" xfId="34831"/>
    <cellStyle name="Percent 2 2 4 2 3 2" xfId="34832"/>
    <cellStyle name="Percent 2 2 4 2 3 2 2" xfId="34833"/>
    <cellStyle name="Percent 2 2 4 2 3 3" xfId="34834"/>
    <cellStyle name="Percent 2 2 4 2 3 3 2" xfId="34835"/>
    <cellStyle name="Percent 2 2 4 2 3 4" xfId="34836"/>
    <cellStyle name="Percent 2 2 4 2 3 4 2" xfId="34837"/>
    <cellStyle name="Percent 2 2 4 2 3 5" xfId="34838"/>
    <cellStyle name="Percent 2 2 4 2 3 6" xfId="34839"/>
    <cellStyle name="Percent 2 2 4 2 4" xfId="34840"/>
    <cellStyle name="Percent 2 2 4 2 4 2" xfId="34841"/>
    <cellStyle name="Percent 2 2 4 2 4 2 2" xfId="34842"/>
    <cellStyle name="Percent 2 2 4 2 4 3" xfId="34843"/>
    <cellStyle name="Percent 2 2 4 2 4 3 2" xfId="34844"/>
    <cellStyle name="Percent 2 2 4 2 4 4" xfId="34845"/>
    <cellStyle name="Percent 2 2 4 2 4 4 2" xfId="34846"/>
    <cellStyle name="Percent 2 2 4 2 4 5" xfId="34847"/>
    <cellStyle name="Percent 2 2 4 2 4 6" xfId="34848"/>
    <cellStyle name="Percent 2 2 4 2 5" xfId="34849"/>
    <cellStyle name="Percent 2 2 4 2 5 2" xfId="34850"/>
    <cellStyle name="Percent 2 2 4 2 5 2 2" xfId="34851"/>
    <cellStyle name="Percent 2 2 4 2 5 3" xfId="34852"/>
    <cellStyle name="Percent 2 2 4 2 5 3 2" xfId="34853"/>
    <cellStyle name="Percent 2 2 4 2 5 4" xfId="34854"/>
    <cellStyle name="Percent 2 2 4 2 5 5" xfId="34855"/>
    <cellStyle name="Percent 2 2 4 2 6" xfId="34856"/>
    <cellStyle name="Percent 2 2 4 2 6 2" xfId="34857"/>
    <cellStyle name="Percent 2 2 4 2 7" xfId="34858"/>
    <cellStyle name="Percent 2 2 4 2 7 2" xfId="34859"/>
    <cellStyle name="Percent 2 2 4 2 8" xfId="34860"/>
    <cellStyle name="Percent 2 2 4 2 8 2" xfId="34861"/>
    <cellStyle name="Percent 2 2 4 2 9" xfId="34862"/>
    <cellStyle name="Percent 2 2 4 3" xfId="34863"/>
    <cellStyle name="Percent 2 2 4 3 10" xfId="34864"/>
    <cellStyle name="Percent 2 2 4 3 2" xfId="34865"/>
    <cellStyle name="Percent 2 2 4 3 2 2" xfId="34866"/>
    <cellStyle name="Percent 2 2 4 3 2 2 2" xfId="34867"/>
    <cellStyle name="Percent 2 2 4 3 2 3" xfId="34868"/>
    <cellStyle name="Percent 2 2 4 3 2 3 2" xfId="34869"/>
    <cellStyle name="Percent 2 2 4 3 2 4" xfId="34870"/>
    <cellStyle name="Percent 2 2 4 3 2 4 2" xfId="34871"/>
    <cellStyle name="Percent 2 2 4 3 2 5" xfId="34872"/>
    <cellStyle name="Percent 2 2 4 3 2 6" xfId="34873"/>
    <cellStyle name="Percent 2 2 4 3 3" xfId="34874"/>
    <cellStyle name="Percent 2 2 4 3 3 2" xfId="34875"/>
    <cellStyle name="Percent 2 2 4 3 3 2 2" xfId="34876"/>
    <cellStyle name="Percent 2 2 4 3 3 3" xfId="34877"/>
    <cellStyle name="Percent 2 2 4 3 3 3 2" xfId="34878"/>
    <cellStyle name="Percent 2 2 4 3 3 4" xfId="34879"/>
    <cellStyle name="Percent 2 2 4 3 3 4 2" xfId="34880"/>
    <cellStyle name="Percent 2 2 4 3 3 5" xfId="34881"/>
    <cellStyle name="Percent 2 2 4 3 3 6" xfId="34882"/>
    <cellStyle name="Percent 2 2 4 3 4" xfId="34883"/>
    <cellStyle name="Percent 2 2 4 3 4 2" xfId="34884"/>
    <cellStyle name="Percent 2 2 4 3 4 2 2" xfId="34885"/>
    <cellStyle name="Percent 2 2 4 3 4 3" xfId="34886"/>
    <cellStyle name="Percent 2 2 4 3 4 3 2" xfId="34887"/>
    <cellStyle name="Percent 2 2 4 3 4 4" xfId="34888"/>
    <cellStyle name="Percent 2 2 4 3 4 4 2" xfId="34889"/>
    <cellStyle name="Percent 2 2 4 3 4 5" xfId="34890"/>
    <cellStyle name="Percent 2 2 4 3 4 6" xfId="34891"/>
    <cellStyle name="Percent 2 2 4 3 5" xfId="34892"/>
    <cellStyle name="Percent 2 2 4 3 5 2" xfId="34893"/>
    <cellStyle name="Percent 2 2 4 3 5 2 2" xfId="34894"/>
    <cellStyle name="Percent 2 2 4 3 5 3" xfId="34895"/>
    <cellStyle name="Percent 2 2 4 3 5 3 2" xfId="34896"/>
    <cellStyle name="Percent 2 2 4 3 5 4" xfId="34897"/>
    <cellStyle name="Percent 2 2 4 3 5 5" xfId="34898"/>
    <cellStyle name="Percent 2 2 4 3 6" xfId="34899"/>
    <cellStyle name="Percent 2 2 4 3 6 2" xfId="34900"/>
    <cellStyle name="Percent 2 2 4 3 7" xfId="34901"/>
    <cellStyle name="Percent 2 2 4 3 7 2" xfId="34902"/>
    <cellStyle name="Percent 2 2 4 3 8" xfId="34903"/>
    <cellStyle name="Percent 2 2 4 3 8 2" xfId="34904"/>
    <cellStyle name="Percent 2 2 4 3 9" xfId="34905"/>
    <cellStyle name="Percent 2 2 4 4" xfId="34906"/>
    <cellStyle name="Percent 2 2 4 4 2" xfId="34907"/>
    <cellStyle name="Percent 2 2 4 4 2 2" xfId="34908"/>
    <cellStyle name="Percent 2 2 4 4 3" xfId="34909"/>
    <cellStyle name="Percent 2 2 4 4 3 2" xfId="34910"/>
    <cellStyle name="Percent 2 2 4 4 4" xfId="34911"/>
    <cellStyle name="Percent 2 2 4 4 4 2" xfId="34912"/>
    <cellStyle name="Percent 2 2 4 4 5" xfId="34913"/>
    <cellStyle name="Percent 2 2 4 4 6" xfId="34914"/>
    <cellStyle name="Percent 2 2 4 5" xfId="34915"/>
    <cellStyle name="Percent 2 2 4 5 2" xfId="34916"/>
    <cellStyle name="Percent 2 2 4 5 2 2" xfId="34917"/>
    <cellStyle name="Percent 2 2 4 5 3" xfId="34918"/>
    <cellStyle name="Percent 2 2 4 5 3 2" xfId="34919"/>
    <cellStyle name="Percent 2 2 4 5 4" xfId="34920"/>
    <cellStyle name="Percent 2 2 4 5 4 2" xfId="34921"/>
    <cellStyle name="Percent 2 2 4 5 5" xfId="34922"/>
    <cellStyle name="Percent 2 2 4 5 6" xfId="34923"/>
    <cellStyle name="Percent 2 2 4 6" xfId="34924"/>
    <cellStyle name="Percent 2 2 4 6 2" xfId="34925"/>
    <cellStyle name="Percent 2 2 4 6 2 2" xfId="34926"/>
    <cellStyle name="Percent 2 2 4 6 3" xfId="34927"/>
    <cellStyle name="Percent 2 2 4 6 3 2" xfId="34928"/>
    <cellStyle name="Percent 2 2 4 6 4" xfId="34929"/>
    <cellStyle name="Percent 2 2 4 6 4 2" xfId="34930"/>
    <cellStyle name="Percent 2 2 4 6 5" xfId="34931"/>
    <cellStyle name="Percent 2 2 4 6 6" xfId="34932"/>
    <cellStyle name="Percent 2 2 4 7" xfId="34933"/>
    <cellStyle name="Percent 2 2 4 7 2" xfId="34934"/>
    <cellStyle name="Percent 2 2 4 7 2 2" xfId="34935"/>
    <cellStyle name="Percent 2 2 4 7 3" xfId="34936"/>
    <cellStyle name="Percent 2 2 4 7 3 2" xfId="34937"/>
    <cellStyle name="Percent 2 2 4 7 4" xfId="34938"/>
    <cellStyle name="Percent 2 2 4 7 5" xfId="34939"/>
    <cellStyle name="Percent 2 2 4 8" xfId="34940"/>
    <cellStyle name="Percent 2 2 4 8 2" xfId="34941"/>
    <cellStyle name="Percent 2 2 4 9" xfId="34942"/>
    <cellStyle name="Percent 2 2 4 9 2" xfId="34943"/>
    <cellStyle name="Percent 2 2 5" xfId="34944"/>
    <cellStyle name="Percent 2 2 5 10" xfId="34945"/>
    <cellStyle name="Percent 2 2 5 11" xfId="34946"/>
    <cellStyle name="Percent 2 2 5 2" xfId="34947"/>
    <cellStyle name="Percent 2 2 5 2 2" xfId="34948"/>
    <cellStyle name="Percent 2 2 5 2 2 2" xfId="34949"/>
    <cellStyle name="Percent 2 2 5 2 3" xfId="34950"/>
    <cellStyle name="Percent 2 2 5 2 3 2" xfId="34951"/>
    <cellStyle name="Percent 2 2 5 2 4" xfId="34952"/>
    <cellStyle name="Percent 2 2 5 2 4 2" xfId="34953"/>
    <cellStyle name="Percent 2 2 5 2 5" xfId="34954"/>
    <cellStyle name="Percent 2 2 5 2 6" xfId="34955"/>
    <cellStyle name="Percent 2 2 5 3" xfId="34956"/>
    <cellStyle name="Percent 2 2 5 3 2" xfId="34957"/>
    <cellStyle name="Percent 2 2 5 3 2 2" xfId="34958"/>
    <cellStyle name="Percent 2 2 5 3 3" xfId="34959"/>
    <cellStyle name="Percent 2 2 5 3 3 2" xfId="34960"/>
    <cellStyle name="Percent 2 2 5 3 4" xfId="34961"/>
    <cellStyle name="Percent 2 2 5 3 4 2" xfId="34962"/>
    <cellStyle name="Percent 2 2 5 3 5" xfId="34963"/>
    <cellStyle name="Percent 2 2 5 3 6" xfId="34964"/>
    <cellStyle name="Percent 2 2 5 4" xfId="34965"/>
    <cellStyle name="Percent 2 2 5 4 2" xfId="34966"/>
    <cellStyle name="Percent 2 2 5 4 2 2" xfId="34967"/>
    <cellStyle name="Percent 2 2 5 4 3" xfId="34968"/>
    <cellStyle name="Percent 2 2 5 4 3 2" xfId="34969"/>
    <cellStyle name="Percent 2 2 5 4 4" xfId="34970"/>
    <cellStyle name="Percent 2 2 5 4 4 2" xfId="34971"/>
    <cellStyle name="Percent 2 2 5 4 5" xfId="34972"/>
    <cellStyle name="Percent 2 2 5 4 6" xfId="34973"/>
    <cellStyle name="Percent 2 2 5 5" xfId="34974"/>
    <cellStyle name="Percent 2 2 5 5 2" xfId="34975"/>
    <cellStyle name="Percent 2 2 5 5 2 2" xfId="34976"/>
    <cellStyle name="Percent 2 2 5 5 3" xfId="34977"/>
    <cellStyle name="Percent 2 2 5 5 3 2" xfId="34978"/>
    <cellStyle name="Percent 2 2 5 5 4" xfId="34979"/>
    <cellStyle name="Percent 2 2 5 5 4 2" xfId="34980"/>
    <cellStyle name="Percent 2 2 5 5 5" xfId="34981"/>
    <cellStyle name="Percent 2 2 5 5 6" xfId="34982"/>
    <cellStyle name="Percent 2 2 5 6" xfId="34983"/>
    <cellStyle name="Percent 2 2 5 6 2" xfId="34984"/>
    <cellStyle name="Percent 2 2 5 6 2 2" xfId="34985"/>
    <cellStyle name="Percent 2 2 5 6 3" xfId="34986"/>
    <cellStyle name="Percent 2 2 5 6 3 2" xfId="34987"/>
    <cellStyle name="Percent 2 2 5 6 4" xfId="34988"/>
    <cellStyle name="Percent 2 2 5 6 5" xfId="34989"/>
    <cellStyle name="Percent 2 2 5 7" xfId="34990"/>
    <cellStyle name="Percent 2 2 5 7 2" xfId="34991"/>
    <cellStyle name="Percent 2 2 5 8" xfId="34992"/>
    <cellStyle name="Percent 2 2 5 8 2" xfId="34993"/>
    <cellStyle name="Percent 2 2 5 9" xfId="34994"/>
    <cellStyle name="Percent 2 2 5 9 2" xfId="34995"/>
    <cellStyle name="Percent 2 2 6" xfId="34996"/>
    <cellStyle name="Percent 2 2 6 10" xfId="34997"/>
    <cellStyle name="Percent 2 2 6 2" xfId="34998"/>
    <cellStyle name="Percent 2 2 6 2 2" xfId="34999"/>
    <cellStyle name="Percent 2 2 6 2 2 2" xfId="35000"/>
    <cellStyle name="Percent 2 2 6 2 3" xfId="35001"/>
    <cellStyle name="Percent 2 2 6 2 3 2" xfId="35002"/>
    <cellStyle name="Percent 2 2 6 2 4" xfId="35003"/>
    <cellStyle name="Percent 2 2 6 2 4 2" xfId="35004"/>
    <cellStyle name="Percent 2 2 6 2 5" xfId="35005"/>
    <cellStyle name="Percent 2 2 6 2 6" xfId="35006"/>
    <cellStyle name="Percent 2 2 6 3" xfId="35007"/>
    <cellStyle name="Percent 2 2 6 3 2" xfId="35008"/>
    <cellStyle name="Percent 2 2 6 3 2 2" xfId="35009"/>
    <cellStyle name="Percent 2 2 6 3 3" xfId="35010"/>
    <cellStyle name="Percent 2 2 6 3 3 2" xfId="35011"/>
    <cellStyle name="Percent 2 2 6 3 4" xfId="35012"/>
    <cellStyle name="Percent 2 2 6 3 4 2" xfId="35013"/>
    <cellStyle name="Percent 2 2 6 3 5" xfId="35014"/>
    <cellStyle name="Percent 2 2 6 3 6" xfId="35015"/>
    <cellStyle name="Percent 2 2 6 4" xfId="35016"/>
    <cellStyle name="Percent 2 2 6 4 2" xfId="35017"/>
    <cellStyle name="Percent 2 2 6 4 2 2" xfId="35018"/>
    <cellStyle name="Percent 2 2 6 4 3" xfId="35019"/>
    <cellStyle name="Percent 2 2 6 4 3 2" xfId="35020"/>
    <cellStyle name="Percent 2 2 6 4 4" xfId="35021"/>
    <cellStyle name="Percent 2 2 6 4 4 2" xfId="35022"/>
    <cellStyle name="Percent 2 2 6 4 5" xfId="35023"/>
    <cellStyle name="Percent 2 2 6 4 6" xfId="35024"/>
    <cellStyle name="Percent 2 2 6 5" xfId="35025"/>
    <cellStyle name="Percent 2 2 6 5 2" xfId="35026"/>
    <cellStyle name="Percent 2 2 6 5 2 2" xfId="35027"/>
    <cellStyle name="Percent 2 2 6 5 3" xfId="35028"/>
    <cellStyle name="Percent 2 2 6 5 3 2" xfId="35029"/>
    <cellStyle name="Percent 2 2 6 5 4" xfId="35030"/>
    <cellStyle name="Percent 2 2 6 5 5" xfId="35031"/>
    <cellStyle name="Percent 2 2 6 6" xfId="35032"/>
    <cellStyle name="Percent 2 2 6 6 2" xfId="35033"/>
    <cellStyle name="Percent 2 2 6 7" xfId="35034"/>
    <cellStyle name="Percent 2 2 6 7 2" xfId="35035"/>
    <cellStyle name="Percent 2 2 6 8" xfId="35036"/>
    <cellStyle name="Percent 2 2 6 8 2" xfId="35037"/>
    <cellStyle name="Percent 2 2 6 9" xfId="35038"/>
    <cellStyle name="Percent 2 2 7" xfId="35039"/>
    <cellStyle name="Percent 2 2 7 10" xfId="35040"/>
    <cellStyle name="Percent 2 2 7 2" xfId="35041"/>
    <cellStyle name="Percent 2 2 7 2 2" xfId="35042"/>
    <cellStyle name="Percent 2 2 7 2 2 2" xfId="35043"/>
    <cellStyle name="Percent 2 2 7 2 3" xfId="35044"/>
    <cellStyle name="Percent 2 2 7 2 3 2" xfId="35045"/>
    <cellStyle name="Percent 2 2 7 2 4" xfId="35046"/>
    <cellStyle name="Percent 2 2 7 2 4 2" xfId="35047"/>
    <cellStyle name="Percent 2 2 7 2 5" xfId="35048"/>
    <cellStyle name="Percent 2 2 7 2 6" xfId="35049"/>
    <cellStyle name="Percent 2 2 7 3" xfId="35050"/>
    <cellStyle name="Percent 2 2 7 3 2" xfId="35051"/>
    <cellStyle name="Percent 2 2 7 3 2 2" xfId="35052"/>
    <cellStyle name="Percent 2 2 7 3 3" xfId="35053"/>
    <cellStyle name="Percent 2 2 7 3 3 2" xfId="35054"/>
    <cellStyle name="Percent 2 2 7 3 4" xfId="35055"/>
    <cellStyle name="Percent 2 2 7 3 4 2" xfId="35056"/>
    <cellStyle name="Percent 2 2 7 3 5" xfId="35057"/>
    <cellStyle name="Percent 2 2 7 3 6" xfId="35058"/>
    <cellStyle name="Percent 2 2 7 4" xfId="35059"/>
    <cellStyle name="Percent 2 2 7 4 2" xfId="35060"/>
    <cellStyle name="Percent 2 2 7 4 2 2" xfId="35061"/>
    <cellStyle name="Percent 2 2 7 4 3" xfId="35062"/>
    <cellStyle name="Percent 2 2 7 4 3 2" xfId="35063"/>
    <cellStyle name="Percent 2 2 7 4 4" xfId="35064"/>
    <cellStyle name="Percent 2 2 7 4 4 2" xfId="35065"/>
    <cellStyle name="Percent 2 2 7 4 5" xfId="35066"/>
    <cellStyle name="Percent 2 2 7 4 6" xfId="35067"/>
    <cellStyle name="Percent 2 2 7 5" xfId="35068"/>
    <cellStyle name="Percent 2 2 7 5 2" xfId="35069"/>
    <cellStyle name="Percent 2 2 7 5 2 2" xfId="35070"/>
    <cellStyle name="Percent 2 2 7 5 3" xfId="35071"/>
    <cellStyle name="Percent 2 2 7 5 3 2" xfId="35072"/>
    <cellStyle name="Percent 2 2 7 5 4" xfId="35073"/>
    <cellStyle name="Percent 2 2 7 5 5" xfId="35074"/>
    <cellStyle name="Percent 2 2 7 6" xfId="35075"/>
    <cellStyle name="Percent 2 2 7 6 2" xfId="35076"/>
    <cellStyle name="Percent 2 2 7 7" xfId="35077"/>
    <cellStyle name="Percent 2 2 7 7 2" xfId="35078"/>
    <cellStyle name="Percent 2 2 7 8" xfId="35079"/>
    <cellStyle name="Percent 2 2 7 8 2" xfId="35080"/>
    <cellStyle name="Percent 2 2 7 9" xfId="35081"/>
    <cellStyle name="Percent 2 2 8" xfId="35082"/>
    <cellStyle name="Percent 2 2 8 2" xfId="35083"/>
    <cellStyle name="Percent 2 2 8 2 2" xfId="35084"/>
    <cellStyle name="Percent 2 2 8 3" xfId="35085"/>
    <cellStyle name="Percent 2 2 8 3 2" xfId="35086"/>
    <cellStyle name="Percent 2 2 8 4" xfId="35087"/>
    <cellStyle name="Percent 2 2 8 4 2" xfId="35088"/>
    <cellStyle name="Percent 2 2 8 5" xfId="35089"/>
    <cellStyle name="Percent 2 2 8 6" xfId="35090"/>
    <cellStyle name="Percent 2 2 9" xfId="35091"/>
    <cellStyle name="Percent 2 2 9 2" xfId="35092"/>
    <cellStyle name="Percent 2 2 9 2 2" xfId="35093"/>
    <cellStyle name="Percent 2 2 9 3" xfId="35094"/>
    <cellStyle name="Percent 2 2 9 3 2" xfId="35095"/>
    <cellStyle name="Percent 2 2 9 4" xfId="35096"/>
    <cellStyle name="Percent 2 2 9 4 2" xfId="35097"/>
    <cellStyle name="Percent 2 2 9 5" xfId="35098"/>
    <cellStyle name="Percent 2 2 9 6" xfId="35099"/>
    <cellStyle name="Percent 2 3" xfId="35100"/>
    <cellStyle name="Percent 2 3 10" xfId="35101"/>
    <cellStyle name="Percent 2 3 10 2" xfId="35102"/>
    <cellStyle name="Percent 2 3 10 2 2" xfId="35103"/>
    <cellStyle name="Percent 2 3 10 3" xfId="35104"/>
    <cellStyle name="Percent 2 3 10 3 2" xfId="35105"/>
    <cellStyle name="Percent 2 3 10 4" xfId="35106"/>
    <cellStyle name="Percent 2 3 10 4 2" xfId="35107"/>
    <cellStyle name="Percent 2 3 10 5" xfId="35108"/>
    <cellStyle name="Percent 2 3 10 6" xfId="35109"/>
    <cellStyle name="Percent 2 3 11" xfId="35110"/>
    <cellStyle name="Percent 2 3 11 2" xfId="35111"/>
    <cellStyle name="Percent 2 3 11 2 2" xfId="35112"/>
    <cellStyle name="Percent 2 3 11 3" xfId="35113"/>
    <cellStyle name="Percent 2 3 11 3 2" xfId="35114"/>
    <cellStyle name="Percent 2 3 11 4" xfId="35115"/>
    <cellStyle name="Percent 2 3 11 4 2" xfId="35116"/>
    <cellStyle name="Percent 2 3 11 5" xfId="35117"/>
    <cellStyle name="Percent 2 3 11 6" xfId="35118"/>
    <cellStyle name="Percent 2 3 12" xfId="35119"/>
    <cellStyle name="Percent 2 3 12 2" xfId="35120"/>
    <cellStyle name="Percent 2 3 12 2 2" xfId="35121"/>
    <cellStyle name="Percent 2 3 12 3" xfId="35122"/>
    <cellStyle name="Percent 2 3 12 3 2" xfId="35123"/>
    <cellStyle name="Percent 2 3 12 4" xfId="35124"/>
    <cellStyle name="Percent 2 3 12 5" xfId="35125"/>
    <cellStyle name="Percent 2 3 13" xfId="35126"/>
    <cellStyle name="Percent 2 3 13 2" xfId="35127"/>
    <cellStyle name="Percent 2 3 14" xfId="35128"/>
    <cellStyle name="Percent 2 3 14 2" xfId="35129"/>
    <cellStyle name="Percent 2 3 15" xfId="35130"/>
    <cellStyle name="Percent 2 3 15 2" xfId="35131"/>
    <cellStyle name="Percent 2 3 16" xfId="35132"/>
    <cellStyle name="Percent 2 3 17" xfId="35133"/>
    <cellStyle name="Percent 2 3 18" xfId="35134"/>
    <cellStyle name="Percent 2 3 19" xfId="35135"/>
    <cellStyle name="Percent 2 3 2" xfId="35136"/>
    <cellStyle name="Percent 2 3 3" xfId="35137"/>
    <cellStyle name="Percent 2 3 3 10" xfId="35138"/>
    <cellStyle name="Percent 2 3 3 10 2" xfId="35139"/>
    <cellStyle name="Percent 2 3 3 11" xfId="35140"/>
    <cellStyle name="Percent 2 3 3 11 2" xfId="35141"/>
    <cellStyle name="Percent 2 3 3 12" xfId="35142"/>
    <cellStyle name="Percent 2 3 3 13" xfId="35143"/>
    <cellStyle name="Percent 2 3 3 2" xfId="35144"/>
    <cellStyle name="Percent 2 3 3 2 10" xfId="35145"/>
    <cellStyle name="Percent 2 3 3 2 11" xfId="35146"/>
    <cellStyle name="Percent 2 3 3 2 2" xfId="35147"/>
    <cellStyle name="Percent 2 3 3 2 2 2" xfId="35148"/>
    <cellStyle name="Percent 2 3 3 2 2 2 2" xfId="35149"/>
    <cellStyle name="Percent 2 3 3 2 2 3" xfId="35150"/>
    <cellStyle name="Percent 2 3 3 2 2 3 2" xfId="35151"/>
    <cellStyle name="Percent 2 3 3 2 2 4" xfId="35152"/>
    <cellStyle name="Percent 2 3 3 2 2 4 2" xfId="35153"/>
    <cellStyle name="Percent 2 3 3 2 2 5" xfId="35154"/>
    <cellStyle name="Percent 2 3 3 2 2 6" xfId="35155"/>
    <cellStyle name="Percent 2 3 3 2 3" xfId="35156"/>
    <cellStyle name="Percent 2 3 3 2 3 2" xfId="35157"/>
    <cellStyle name="Percent 2 3 3 2 3 2 2" xfId="35158"/>
    <cellStyle name="Percent 2 3 3 2 3 3" xfId="35159"/>
    <cellStyle name="Percent 2 3 3 2 3 3 2" xfId="35160"/>
    <cellStyle name="Percent 2 3 3 2 3 4" xfId="35161"/>
    <cellStyle name="Percent 2 3 3 2 3 4 2" xfId="35162"/>
    <cellStyle name="Percent 2 3 3 2 3 5" xfId="35163"/>
    <cellStyle name="Percent 2 3 3 2 3 6" xfId="35164"/>
    <cellStyle name="Percent 2 3 3 2 4" xfId="35165"/>
    <cellStyle name="Percent 2 3 3 2 4 2" xfId="35166"/>
    <cellStyle name="Percent 2 3 3 2 4 2 2" xfId="35167"/>
    <cellStyle name="Percent 2 3 3 2 4 3" xfId="35168"/>
    <cellStyle name="Percent 2 3 3 2 4 3 2" xfId="35169"/>
    <cellStyle name="Percent 2 3 3 2 4 4" xfId="35170"/>
    <cellStyle name="Percent 2 3 3 2 4 4 2" xfId="35171"/>
    <cellStyle name="Percent 2 3 3 2 4 5" xfId="35172"/>
    <cellStyle name="Percent 2 3 3 2 4 6" xfId="35173"/>
    <cellStyle name="Percent 2 3 3 2 5" xfId="35174"/>
    <cellStyle name="Percent 2 3 3 2 5 2" xfId="35175"/>
    <cellStyle name="Percent 2 3 3 2 5 2 2" xfId="35176"/>
    <cellStyle name="Percent 2 3 3 2 5 3" xfId="35177"/>
    <cellStyle name="Percent 2 3 3 2 5 3 2" xfId="35178"/>
    <cellStyle name="Percent 2 3 3 2 5 4" xfId="35179"/>
    <cellStyle name="Percent 2 3 3 2 5 4 2" xfId="35180"/>
    <cellStyle name="Percent 2 3 3 2 5 5" xfId="35181"/>
    <cellStyle name="Percent 2 3 3 2 5 6" xfId="35182"/>
    <cellStyle name="Percent 2 3 3 2 6" xfId="35183"/>
    <cellStyle name="Percent 2 3 3 2 6 2" xfId="35184"/>
    <cellStyle name="Percent 2 3 3 2 6 2 2" xfId="35185"/>
    <cellStyle name="Percent 2 3 3 2 6 3" xfId="35186"/>
    <cellStyle name="Percent 2 3 3 2 6 3 2" xfId="35187"/>
    <cellStyle name="Percent 2 3 3 2 6 4" xfId="35188"/>
    <cellStyle name="Percent 2 3 3 2 6 5" xfId="35189"/>
    <cellStyle name="Percent 2 3 3 2 7" xfId="35190"/>
    <cellStyle name="Percent 2 3 3 2 7 2" xfId="35191"/>
    <cellStyle name="Percent 2 3 3 2 8" xfId="35192"/>
    <cellStyle name="Percent 2 3 3 2 8 2" xfId="35193"/>
    <cellStyle name="Percent 2 3 3 2 9" xfId="35194"/>
    <cellStyle name="Percent 2 3 3 2 9 2" xfId="35195"/>
    <cellStyle name="Percent 2 3 3 3" xfId="35196"/>
    <cellStyle name="Percent 2 3 3 3 10" xfId="35197"/>
    <cellStyle name="Percent 2 3 3 3 2" xfId="35198"/>
    <cellStyle name="Percent 2 3 3 3 2 2" xfId="35199"/>
    <cellStyle name="Percent 2 3 3 3 2 2 2" xfId="35200"/>
    <cellStyle name="Percent 2 3 3 3 2 3" xfId="35201"/>
    <cellStyle name="Percent 2 3 3 3 2 3 2" xfId="35202"/>
    <cellStyle name="Percent 2 3 3 3 2 4" xfId="35203"/>
    <cellStyle name="Percent 2 3 3 3 2 4 2" xfId="35204"/>
    <cellStyle name="Percent 2 3 3 3 2 5" xfId="35205"/>
    <cellStyle name="Percent 2 3 3 3 2 6" xfId="35206"/>
    <cellStyle name="Percent 2 3 3 3 3" xfId="35207"/>
    <cellStyle name="Percent 2 3 3 3 3 2" xfId="35208"/>
    <cellStyle name="Percent 2 3 3 3 3 2 2" xfId="35209"/>
    <cellStyle name="Percent 2 3 3 3 3 3" xfId="35210"/>
    <cellStyle name="Percent 2 3 3 3 3 3 2" xfId="35211"/>
    <cellStyle name="Percent 2 3 3 3 3 4" xfId="35212"/>
    <cellStyle name="Percent 2 3 3 3 3 4 2" xfId="35213"/>
    <cellStyle name="Percent 2 3 3 3 3 5" xfId="35214"/>
    <cellStyle name="Percent 2 3 3 3 3 6" xfId="35215"/>
    <cellStyle name="Percent 2 3 3 3 4" xfId="35216"/>
    <cellStyle name="Percent 2 3 3 3 4 2" xfId="35217"/>
    <cellStyle name="Percent 2 3 3 3 4 2 2" xfId="35218"/>
    <cellStyle name="Percent 2 3 3 3 4 3" xfId="35219"/>
    <cellStyle name="Percent 2 3 3 3 4 3 2" xfId="35220"/>
    <cellStyle name="Percent 2 3 3 3 4 4" xfId="35221"/>
    <cellStyle name="Percent 2 3 3 3 4 4 2" xfId="35222"/>
    <cellStyle name="Percent 2 3 3 3 4 5" xfId="35223"/>
    <cellStyle name="Percent 2 3 3 3 4 6" xfId="35224"/>
    <cellStyle name="Percent 2 3 3 3 5" xfId="35225"/>
    <cellStyle name="Percent 2 3 3 3 5 2" xfId="35226"/>
    <cellStyle name="Percent 2 3 3 3 5 2 2" xfId="35227"/>
    <cellStyle name="Percent 2 3 3 3 5 3" xfId="35228"/>
    <cellStyle name="Percent 2 3 3 3 5 3 2" xfId="35229"/>
    <cellStyle name="Percent 2 3 3 3 5 4" xfId="35230"/>
    <cellStyle name="Percent 2 3 3 3 5 5" xfId="35231"/>
    <cellStyle name="Percent 2 3 3 3 6" xfId="35232"/>
    <cellStyle name="Percent 2 3 3 3 6 2" xfId="35233"/>
    <cellStyle name="Percent 2 3 3 3 7" xfId="35234"/>
    <cellStyle name="Percent 2 3 3 3 7 2" xfId="35235"/>
    <cellStyle name="Percent 2 3 3 3 8" xfId="35236"/>
    <cellStyle name="Percent 2 3 3 3 8 2" xfId="35237"/>
    <cellStyle name="Percent 2 3 3 3 9" xfId="35238"/>
    <cellStyle name="Percent 2 3 3 4" xfId="35239"/>
    <cellStyle name="Percent 2 3 3 4 10" xfId="35240"/>
    <cellStyle name="Percent 2 3 3 4 2" xfId="35241"/>
    <cellStyle name="Percent 2 3 3 4 2 2" xfId="35242"/>
    <cellStyle name="Percent 2 3 3 4 2 2 2" xfId="35243"/>
    <cellStyle name="Percent 2 3 3 4 2 3" xfId="35244"/>
    <cellStyle name="Percent 2 3 3 4 2 3 2" xfId="35245"/>
    <cellStyle name="Percent 2 3 3 4 2 4" xfId="35246"/>
    <cellStyle name="Percent 2 3 3 4 2 4 2" xfId="35247"/>
    <cellStyle name="Percent 2 3 3 4 2 5" xfId="35248"/>
    <cellStyle name="Percent 2 3 3 4 2 6" xfId="35249"/>
    <cellStyle name="Percent 2 3 3 4 3" xfId="35250"/>
    <cellStyle name="Percent 2 3 3 4 3 2" xfId="35251"/>
    <cellStyle name="Percent 2 3 3 4 3 2 2" xfId="35252"/>
    <cellStyle name="Percent 2 3 3 4 3 3" xfId="35253"/>
    <cellStyle name="Percent 2 3 3 4 3 3 2" xfId="35254"/>
    <cellStyle name="Percent 2 3 3 4 3 4" xfId="35255"/>
    <cellStyle name="Percent 2 3 3 4 3 4 2" xfId="35256"/>
    <cellStyle name="Percent 2 3 3 4 3 5" xfId="35257"/>
    <cellStyle name="Percent 2 3 3 4 3 6" xfId="35258"/>
    <cellStyle name="Percent 2 3 3 4 4" xfId="35259"/>
    <cellStyle name="Percent 2 3 3 4 4 2" xfId="35260"/>
    <cellStyle name="Percent 2 3 3 4 4 2 2" xfId="35261"/>
    <cellStyle name="Percent 2 3 3 4 4 3" xfId="35262"/>
    <cellStyle name="Percent 2 3 3 4 4 3 2" xfId="35263"/>
    <cellStyle name="Percent 2 3 3 4 4 4" xfId="35264"/>
    <cellStyle name="Percent 2 3 3 4 4 4 2" xfId="35265"/>
    <cellStyle name="Percent 2 3 3 4 4 5" xfId="35266"/>
    <cellStyle name="Percent 2 3 3 4 4 6" xfId="35267"/>
    <cellStyle name="Percent 2 3 3 4 5" xfId="35268"/>
    <cellStyle name="Percent 2 3 3 4 5 2" xfId="35269"/>
    <cellStyle name="Percent 2 3 3 4 5 2 2" xfId="35270"/>
    <cellStyle name="Percent 2 3 3 4 5 3" xfId="35271"/>
    <cellStyle name="Percent 2 3 3 4 5 3 2" xfId="35272"/>
    <cellStyle name="Percent 2 3 3 4 5 4" xfId="35273"/>
    <cellStyle name="Percent 2 3 3 4 5 5" xfId="35274"/>
    <cellStyle name="Percent 2 3 3 4 6" xfId="35275"/>
    <cellStyle name="Percent 2 3 3 4 6 2" xfId="35276"/>
    <cellStyle name="Percent 2 3 3 4 7" xfId="35277"/>
    <cellStyle name="Percent 2 3 3 4 7 2" xfId="35278"/>
    <cellStyle name="Percent 2 3 3 4 8" xfId="35279"/>
    <cellStyle name="Percent 2 3 3 4 8 2" xfId="35280"/>
    <cellStyle name="Percent 2 3 3 4 9" xfId="35281"/>
    <cellStyle name="Percent 2 3 3 5" xfId="35282"/>
    <cellStyle name="Percent 2 3 3 5 2" xfId="35283"/>
    <cellStyle name="Percent 2 3 3 5 2 2" xfId="35284"/>
    <cellStyle name="Percent 2 3 3 5 3" xfId="35285"/>
    <cellStyle name="Percent 2 3 3 5 3 2" xfId="35286"/>
    <cellStyle name="Percent 2 3 3 5 4" xfId="35287"/>
    <cellStyle name="Percent 2 3 3 5 4 2" xfId="35288"/>
    <cellStyle name="Percent 2 3 3 5 5" xfId="35289"/>
    <cellStyle name="Percent 2 3 3 5 6" xfId="35290"/>
    <cellStyle name="Percent 2 3 3 6" xfId="35291"/>
    <cellStyle name="Percent 2 3 3 6 2" xfId="35292"/>
    <cellStyle name="Percent 2 3 3 6 2 2" xfId="35293"/>
    <cellStyle name="Percent 2 3 3 6 3" xfId="35294"/>
    <cellStyle name="Percent 2 3 3 6 3 2" xfId="35295"/>
    <cellStyle name="Percent 2 3 3 6 4" xfId="35296"/>
    <cellStyle name="Percent 2 3 3 6 4 2" xfId="35297"/>
    <cellStyle name="Percent 2 3 3 6 5" xfId="35298"/>
    <cellStyle name="Percent 2 3 3 6 6" xfId="35299"/>
    <cellStyle name="Percent 2 3 3 7" xfId="35300"/>
    <cellStyle name="Percent 2 3 3 7 2" xfId="35301"/>
    <cellStyle name="Percent 2 3 3 7 2 2" xfId="35302"/>
    <cellStyle name="Percent 2 3 3 7 3" xfId="35303"/>
    <cellStyle name="Percent 2 3 3 7 3 2" xfId="35304"/>
    <cellStyle name="Percent 2 3 3 7 4" xfId="35305"/>
    <cellStyle name="Percent 2 3 3 7 4 2" xfId="35306"/>
    <cellStyle name="Percent 2 3 3 7 5" xfId="35307"/>
    <cellStyle name="Percent 2 3 3 7 6" xfId="35308"/>
    <cellStyle name="Percent 2 3 3 8" xfId="35309"/>
    <cellStyle name="Percent 2 3 3 8 2" xfId="35310"/>
    <cellStyle name="Percent 2 3 3 8 2 2" xfId="35311"/>
    <cellStyle name="Percent 2 3 3 8 3" xfId="35312"/>
    <cellStyle name="Percent 2 3 3 8 3 2" xfId="35313"/>
    <cellStyle name="Percent 2 3 3 8 4" xfId="35314"/>
    <cellStyle name="Percent 2 3 3 8 5" xfId="35315"/>
    <cellStyle name="Percent 2 3 3 9" xfId="35316"/>
    <cellStyle name="Percent 2 3 3 9 2" xfId="35317"/>
    <cellStyle name="Percent 2 3 4" xfId="35318"/>
    <cellStyle name="Percent 2 3 4 10" xfId="35319"/>
    <cellStyle name="Percent 2 3 4 10 2" xfId="35320"/>
    <cellStyle name="Percent 2 3 4 11" xfId="35321"/>
    <cellStyle name="Percent 2 3 4 11 2" xfId="35322"/>
    <cellStyle name="Percent 2 3 4 12" xfId="35323"/>
    <cellStyle name="Percent 2 3 4 13" xfId="35324"/>
    <cellStyle name="Percent 2 3 4 2" xfId="35325"/>
    <cellStyle name="Percent 2 3 4 2 10" xfId="35326"/>
    <cellStyle name="Percent 2 3 4 2 11" xfId="35327"/>
    <cellStyle name="Percent 2 3 4 2 2" xfId="35328"/>
    <cellStyle name="Percent 2 3 4 2 2 2" xfId="35329"/>
    <cellStyle name="Percent 2 3 4 2 2 2 2" xfId="35330"/>
    <cellStyle name="Percent 2 3 4 2 2 3" xfId="35331"/>
    <cellStyle name="Percent 2 3 4 2 2 3 2" xfId="35332"/>
    <cellStyle name="Percent 2 3 4 2 2 4" xfId="35333"/>
    <cellStyle name="Percent 2 3 4 2 2 4 2" xfId="35334"/>
    <cellStyle name="Percent 2 3 4 2 2 5" xfId="35335"/>
    <cellStyle name="Percent 2 3 4 2 2 6" xfId="35336"/>
    <cellStyle name="Percent 2 3 4 2 3" xfId="35337"/>
    <cellStyle name="Percent 2 3 4 2 3 2" xfId="35338"/>
    <cellStyle name="Percent 2 3 4 2 3 2 2" xfId="35339"/>
    <cellStyle name="Percent 2 3 4 2 3 3" xfId="35340"/>
    <cellStyle name="Percent 2 3 4 2 3 3 2" xfId="35341"/>
    <cellStyle name="Percent 2 3 4 2 3 4" xfId="35342"/>
    <cellStyle name="Percent 2 3 4 2 3 4 2" xfId="35343"/>
    <cellStyle name="Percent 2 3 4 2 3 5" xfId="35344"/>
    <cellStyle name="Percent 2 3 4 2 3 6" xfId="35345"/>
    <cellStyle name="Percent 2 3 4 2 4" xfId="35346"/>
    <cellStyle name="Percent 2 3 4 2 4 2" xfId="35347"/>
    <cellStyle name="Percent 2 3 4 2 4 2 2" xfId="35348"/>
    <cellStyle name="Percent 2 3 4 2 4 3" xfId="35349"/>
    <cellStyle name="Percent 2 3 4 2 4 3 2" xfId="35350"/>
    <cellStyle name="Percent 2 3 4 2 4 4" xfId="35351"/>
    <cellStyle name="Percent 2 3 4 2 4 4 2" xfId="35352"/>
    <cellStyle name="Percent 2 3 4 2 4 5" xfId="35353"/>
    <cellStyle name="Percent 2 3 4 2 4 6" xfId="35354"/>
    <cellStyle name="Percent 2 3 4 2 5" xfId="35355"/>
    <cellStyle name="Percent 2 3 4 2 5 2" xfId="35356"/>
    <cellStyle name="Percent 2 3 4 2 5 2 2" xfId="35357"/>
    <cellStyle name="Percent 2 3 4 2 5 3" xfId="35358"/>
    <cellStyle name="Percent 2 3 4 2 5 3 2" xfId="35359"/>
    <cellStyle name="Percent 2 3 4 2 5 4" xfId="35360"/>
    <cellStyle name="Percent 2 3 4 2 5 4 2" xfId="35361"/>
    <cellStyle name="Percent 2 3 4 2 5 5" xfId="35362"/>
    <cellStyle name="Percent 2 3 4 2 5 6" xfId="35363"/>
    <cellStyle name="Percent 2 3 4 2 6" xfId="35364"/>
    <cellStyle name="Percent 2 3 4 2 6 2" xfId="35365"/>
    <cellStyle name="Percent 2 3 4 2 6 2 2" xfId="35366"/>
    <cellStyle name="Percent 2 3 4 2 6 3" xfId="35367"/>
    <cellStyle name="Percent 2 3 4 2 6 3 2" xfId="35368"/>
    <cellStyle name="Percent 2 3 4 2 6 4" xfId="35369"/>
    <cellStyle name="Percent 2 3 4 2 6 5" xfId="35370"/>
    <cellStyle name="Percent 2 3 4 2 7" xfId="35371"/>
    <cellStyle name="Percent 2 3 4 2 7 2" xfId="35372"/>
    <cellStyle name="Percent 2 3 4 2 8" xfId="35373"/>
    <cellStyle name="Percent 2 3 4 2 8 2" xfId="35374"/>
    <cellStyle name="Percent 2 3 4 2 9" xfId="35375"/>
    <cellStyle name="Percent 2 3 4 2 9 2" xfId="35376"/>
    <cellStyle name="Percent 2 3 4 3" xfId="35377"/>
    <cellStyle name="Percent 2 3 4 3 10" xfId="35378"/>
    <cellStyle name="Percent 2 3 4 3 2" xfId="35379"/>
    <cellStyle name="Percent 2 3 4 3 2 2" xfId="35380"/>
    <cellStyle name="Percent 2 3 4 3 2 2 2" xfId="35381"/>
    <cellStyle name="Percent 2 3 4 3 2 3" xfId="35382"/>
    <cellStyle name="Percent 2 3 4 3 2 3 2" xfId="35383"/>
    <cellStyle name="Percent 2 3 4 3 2 4" xfId="35384"/>
    <cellStyle name="Percent 2 3 4 3 2 4 2" xfId="35385"/>
    <cellStyle name="Percent 2 3 4 3 2 5" xfId="35386"/>
    <cellStyle name="Percent 2 3 4 3 2 6" xfId="35387"/>
    <cellStyle name="Percent 2 3 4 3 3" xfId="35388"/>
    <cellStyle name="Percent 2 3 4 3 3 2" xfId="35389"/>
    <cellStyle name="Percent 2 3 4 3 3 2 2" xfId="35390"/>
    <cellStyle name="Percent 2 3 4 3 3 3" xfId="35391"/>
    <cellStyle name="Percent 2 3 4 3 3 3 2" xfId="35392"/>
    <cellStyle name="Percent 2 3 4 3 3 4" xfId="35393"/>
    <cellStyle name="Percent 2 3 4 3 3 4 2" xfId="35394"/>
    <cellStyle name="Percent 2 3 4 3 3 5" xfId="35395"/>
    <cellStyle name="Percent 2 3 4 3 3 6" xfId="35396"/>
    <cellStyle name="Percent 2 3 4 3 4" xfId="35397"/>
    <cellStyle name="Percent 2 3 4 3 4 2" xfId="35398"/>
    <cellStyle name="Percent 2 3 4 3 4 2 2" xfId="35399"/>
    <cellStyle name="Percent 2 3 4 3 4 3" xfId="35400"/>
    <cellStyle name="Percent 2 3 4 3 4 3 2" xfId="35401"/>
    <cellStyle name="Percent 2 3 4 3 4 4" xfId="35402"/>
    <cellStyle name="Percent 2 3 4 3 4 4 2" xfId="35403"/>
    <cellStyle name="Percent 2 3 4 3 4 5" xfId="35404"/>
    <cellStyle name="Percent 2 3 4 3 4 6" xfId="35405"/>
    <cellStyle name="Percent 2 3 4 3 5" xfId="35406"/>
    <cellStyle name="Percent 2 3 4 3 5 2" xfId="35407"/>
    <cellStyle name="Percent 2 3 4 3 5 2 2" xfId="35408"/>
    <cellStyle name="Percent 2 3 4 3 5 3" xfId="35409"/>
    <cellStyle name="Percent 2 3 4 3 5 3 2" xfId="35410"/>
    <cellStyle name="Percent 2 3 4 3 5 4" xfId="35411"/>
    <cellStyle name="Percent 2 3 4 3 5 5" xfId="35412"/>
    <cellStyle name="Percent 2 3 4 3 6" xfId="35413"/>
    <cellStyle name="Percent 2 3 4 3 6 2" xfId="35414"/>
    <cellStyle name="Percent 2 3 4 3 7" xfId="35415"/>
    <cellStyle name="Percent 2 3 4 3 7 2" xfId="35416"/>
    <cellStyle name="Percent 2 3 4 3 8" xfId="35417"/>
    <cellStyle name="Percent 2 3 4 3 8 2" xfId="35418"/>
    <cellStyle name="Percent 2 3 4 3 9" xfId="35419"/>
    <cellStyle name="Percent 2 3 4 4" xfId="35420"/>
    <cellStyle name="Percent 2 3 4 4 10" xfId="35421"/>
    <cellStyle name="Percent 2 3 4 4 2" xfId="35422"/>
    <cellStyle name="Percent 2 3 4 4 2 2" xfId="35423"/>
    <cellStyle name="Percent 2 3 4 4 2 2 2" xfId="35424"/>
    <cellStyle name="Percent 2 3 4 4 2 3" xfId="35425"/>
    <cellStyle name="Percent 2 3 4 4 2 3 2" xfId="35426"/>
    <cellStyle name="Percent 2 3 4 4 2 4" xfId="35427"/>
    <cellStyle name="Percent 2 3 4 4 2 4 2" xfId="35428"/>
    <cellStyle name="Percent 2 3 4 4 2 5" xfId="35429"/>
    <cellStyle name="Percent 2 3 4 4 2 6" xfId="35430"/>
    <cellStyle name="Percent 2 3 4 4 3" xfId="35431"/>
    <cellStyle name="Percent 2 3 4 4 3 2" xfId="35432"/>
    <cellStyle name="Percent 2 3 4 4 3 2 2" xfId="35433"/>
    <cellStyle name="Percent 2 3 4 4 3 3" xfId="35434"/>
    <cellStyle name="Percent 2 3 4 4 3 3 2" xfId="35435"/>
    <cellStyle name="Percent 2 3 4 4 3 4" xfId="35436"/>
    <cellStyle name="Percent 2 3 4 4 3 4 2" xfId="35437"/>
    <cellStyle name="Percent 2 3 4 4 3 5" xfId="35438"/>
    <cellStyle name="Percent 2 3 4 4 3 6" xfId="35439"/>
    <cellStyle name="Percent 2 3 4 4 4" xfId="35440"/>
    <cellStyle name="Percent 2 3 4 4 4 2" xfId="35441"/>
    <cellStyle name="Percent 2 3 4 4 4 2 2" xfId="35442"/>
    <cellStyle name="Percent 2 3 4 4 4 3" xfId="35443"/>
    <cellStyle name="Percent 2 3 4 4 4 3 2" xfId="35444"/>
    <cellStyle name="Percent 2 3 4 4 4 4" xfId="35445"/>
    <cellStyle name="Percent 2 3 4 4 4 4 2" xfId="35446"/>
    <cellStyle name="Percent 2 3 4 4 4 5" xfId="35447"/>
    <cellStyle name="Percent 2 3 4 4 4 6" xfId="35448"/>
    <cellStyle name="Percent 2 3 4 4 5" xfId="35449"/>
    <cellStyle name="Percent 2 3 4 4 5 2" xfId="35450"/>
    <cellStyle name="Percent 2 3 4 4 5 2 2" xfId="35451"/>
    <cellStyle name="Percent 2 3 4 4 5 3" xfId="35452"/>
    <cellStyle name="Percent 2 3 4 4 5 3 2" xfId="35453"/>
    <cellStyle name="Percent 2 3 4 4 5 4" xfId="35454"/>
    <cellStyle name="Percent 2 3 4 4 5 5" xfId="35455"/>
    <cellStyle name="Percent 2 3 4 4 6" xfId="35456"/>
    <cellStyle name="Percent 2 3 4 4 6 2" xfId="35457"/>
    <cellStyle name="Percent 2 3 4 4 7" xfId="35458"/>
    <cellStyle name="Percent 2 3 4 4 7 2" xfId="35459"/>
    <cellStyle name="Percent 2 3 4 4 8" xfId="35460"/>
    <cellStyle name="Percent 2 3 4 4 8 2" xfId="35461"/>
    <cellStyle name="Percent 2 3 4 4 9" xfId="35462"/>
    <cellStyle name="Percent 2 3 4 5" xfId="35463"/>
    <cellStyle name="Percent 2 3 4 5 2" xfId="35464"/>
    <cellStyle name="Percent 2 3 4 5 2 2" xfId="35465"/>
    <cellStyle name="Percent 2 3 4 5 3" xfId="35466"/>
    <cellStyle name="Percent 2 3 4 5 3 2" xfId="35467"/>
    <cellStyle name="Percent 2 3 4 5 4" xfId="35468"/>
    <cellStyle name="Percent 2 3 4 5 4 2" xfId="35469"/>
    <cellStyle name="Percent 2 3 4 5 5" xfId="35470"/>
    <cellStyle name="Percent 2 3 4 5 6" xfId="35471"/>
    <cellStyle name="Percent 2 3 4 6" xfId="35472"/>
    <cellStyle name="Percent 2 3 4 6 2" xfId="35473"/>
    <cellStyle name="Percent 2 3 4 6 2 2" xfId="35474"/>
    <cellStyle name="Percent 2 3 4 6 3" xfId="35475"/>
    <cellStyle name="Percent 2 3 4 6 3 2" xfId="35476"/>
    <cellStyle name="Percent 2 3 4 6 4" xfId="35477"/>
    <cellStyle name="Percent 2 3 4 6 4 2" xfId="35478"/>
    <cellStyle name="Percent 2 3 4 6 5" xfId="35479"/>
    <cellStyle name="Percent 2 3 4 6 6" xfId="35480"/>
    <cellStyle name="Percent 2 3 4 7" xfId="35481"/>
    <cellStyle name="Percent 2 3 4 7 2" xfId="35482"/>
    <cellStyle name="Percent 2 3 4 7 2 2" xfId="35483"/>
    <cellStyle name="Percent 2 3 4 7 3" xfId="35484"/>
    <cellStyle name="Percent 2 3 4 7 3 2" xfId="35485"/>
    <cellStyle name="Percent 2 3 4 7 4" xfId="35486"/>
    <cellStyle name="Percent 2 3 4 7 4 2" xfId="35487"/>
    <cellStyle name="Percent 2 3 4 7 5" xfId="35488"/>
    <cellStyle name="Percent 2 3 4 7 6" xfId="35489"/>
    <cellStyle name="Percent 2 3 4 8" xfId="35490"/>
    <cellStyle name="Percent 2 3 4 8 2" xfId="35491"/>
    <cellStyle name="Percent 2 3 4 8 2 2" xfId="35492"/>
    <cellStyle name="Percent 2 3 4 8 3" xfId="35493"/>
    <cellStyle name="Percent 2 3 4 8 3 2" xfId="35494"/>
    <cellStyle name="Percent 2 3 4 8 4" xfId="35495"/>
    <cellStyle name="Percent 2 3 4 8 5" xfId="35496"/>
    <cellStyle name="Percent 2 3 4 9" xfId="35497"/>
    <cellStyle name="Percent 2 3 4 9 2" xfId="35498"/>
    <cellStyle name="Percent 2 3 5" xfId="35499"/>
    <cellStyle name="Percent 2 3 5 10" xfId="35500"/>
    <cellStyle name="Percent 2 3 5 10 2" xfId="35501"/>
    <cellStyle name="Percent 2 3 5 11" xfId="35502"/>
    <cellStyle name="Percent 2 3 5 12" xfId="35503"/>
    <cellStyle name="Percent 2 3 5 2" xfId="35504"/>
    <cellStyle name="Percent 2 3 5 2 10" xfId="35505"/>
    <cellStyle name="Percent 2 3 5 2 2" xfId="35506"/>
    <cellStyle name="Percent 2 3 5 2 2 2" xfId="35507"/>
    <cellStyle name="Percent 2 3 5 2 2 2 2" xfId="35508"/>
    <cellStyle name="Percent 2 3 5 2 2 3" xfId="35509"/>
    <cellStyle name="Percent 2 3 5 2 2 3 2" xfId="35510"/>
    <cellStyle name="Percent 2 3 5 2 2 4" xfId="35511"/>
    <cellStyle name="Percent 2 3 5 2 2 4 2" xfId="35512"/>
    <cellStyle name="Percent 2 3 5 2 2 5" xfId="35513"/>
    <cellStyle name="Percent 2 3 5 2 2 6" xfId="35514"/>
    <cellStyle name="Percent 2 3 5 2 3" xfId="35515"/>
    <cellStyle name="Percent 2 3 5 2 3 2" xfId="35516"/>
    <cellStyle name="Percent 2 3 5 2 3 2 2" xfId="35517"/>
    <cellStyle name="Percent 2 3 5 2 3 3" xfId="35518"/>
    <cellStyle name="Percent 2 3 5 2 3 3 2" xfId="35519"/>
    <cellStyle name="Percent 2 3 5 2 3 4" xfId="35520"/>
    <cellStyle name="Percent 2 3 5 2 3 4 2" xfId="35521"/>
    <cellStyle name="Percent 2 3 5 2 3 5" xfId="35522"/>
    <cellStyle name="Percent 2 3 5 2 3 6" xfId="35523"/>
    <cellStyle name="Percent 2 3 5 2 4" xfId="35524"/>
    <cellStyle name="Percent 2 3 5 2 4 2" xfId="35525"/>
    <cellStyle name="Percent 2 3 5 2 4 2 2" xfId="35526"/>
    <cellStyle name="Percent 2 3 5 2 4 3" xfId="35527"/>
    <cellStyle name="Percent 2 3 5 2 4 3 2" xfId="35528"/>
    <cellStyle name="Percent 2 3 5 2 4 4" xfId="35529"/>
    <cellStyle name="Percent 2 3 5 2 4 4 2" xfId="35530"/>
    <cellStyle name="Percent 2 3 5 2 4 5" xfId="35531"/>
    <cellStyle name="Percent 2 3 5 2 4 6" xfId="35532"/>
    <cellStyle name="Percent 2 3 5 2 5" xfId="35533"/>
    <cellStyle name="Percent 2 3 5 2 5 2" xfId="35534"/>
    <cellStyle name="Percent 2 3 5 2 5 2 2" xfId="35535"/>
    <cellStyle name="Percent 2 3 5 2 5 3" xfId="35536"/>
    <cellStyle name="Percent 2 3 5 2 5 3 2" xfId="35537"/>
    <cellStyle name="Percent 2 3 5 2 5 4" xfId="35538"/>
    <cellStyle name="Percent 2 3 5 2 5 5" xfId="35539"/>
    <cellStyle name="Percent 2 3 5 2 6" xfId="35540"/>
    <cellStyle name="Percent 2 3 5 2 6 2" xfId="35541"/>
    <cellStyle name="Percent 2 3 5 2 7" xfId="35542"/>
    <cellStyle name="Percent 2 3 5 2 7 2" xfId="35543"/>
    <cellStyle name="Percent 2 3 5 2 8" xfId="35544"/>
    <cellStyle name="Percent 2 3 5 2 8 2" xfId="35545"/>
    <cellStyle name="Percent 2 3 5 2 9" xfId="35546"/>
    <cellStyle name="Percent 2 3 5 3" xfId="35547"/>
    <cellStyle name="Percent 2 3 5 3 10" xfId="35548"/>
    <cellStyle name="Percent 2 3 5 3 2" xfId="35549"/>
    <cellStyle name="Percent 2 3 5 3 2 2" xfId="35550"/>
    <cellStyle name="Percent 2 3 5 3 2 2 2" xfId="35551"/>
    <cellStyle name="Percent 2 3 5 3 2 3" xfId="35552"/>
    <cellStyle name="Percent 2 3 5 3 2 3 2" xfId="35553"/>
    <cellStyle name="Percent 2 3 5 3 2 4" xfId="35554"/>
    <cellStyle name="Percent 2 3 5 3 2 4 2" xfId="35555"/>
    <cellStyle name="Percent 2 3 5 3 2 5" xfId="35556"/>
    <cellStyle name="Percent 2 3 5 3 2 6" xfId="35557"/>
    <cellStyle name="Percent 2 3 5 3 3" xfId="35558"/>
    <cellStyle name="Percent 2 3 5 3 3 2" xfId="35559"/>
    <cellStyle name="Percent 2 3 5 3 3 2 2" xfId="35560"/>
    <cellStyle name="Percent 2 3 5 3 3 3" xfId="35561"/>
    <cellStyle name="Percent 2 3 5 3 3 3 2" xfId="35562"/>
    <cellStyle name="Percent 2 3 5 3 3 4" xfId="35563"/>
    <cellStyle name="Percent 2 3 5 3 3 4 2" xfId="35564"/>
    <cellStyle name="Percent 2 3 5 3 3 5" xfId="35565"/>
    <cellStyle name="Percent 2 3 5 3 3 6" xfId="35566"/>
    <cellStyle name="Percent 2 3 5 3 4" xfId="35567"/>
    <cellStyle name="Percent 2 3 5 3 4 2" xfId="35568"/>
    <cellStyle name="Percent 2 3 5 3 4 2 2" xfId="35569"/>
    <cellStyle name="Percent 2 3 5 3 4 3" xfId="35570"/>
    <cellStyle name="Percent 2 3 5 3 4 3 2" xfId="35571"/>
    <cellStyle name="Percent 2 3 5 3 4 4" xfId="35572"/>
    <cellStyle name="Percent 2 3 5 3 4 4 2" xfId="35573"/>
    <cellStyle name="Percent 2 3 5 3 4 5" xfId="35574"/>
    <cellStyle name="Percent 2 3 5 3 4 6" xfId="35575"/>
    <cellStyle name="Percent 2 3 5 3 5" xfId="35576"/>
    <cellStyle name="Percent 2 3 5 3 5 2" xfId="35577"/>
    <cellStyle name="Percent 2 3 5 3 5 2 2" xfId="35578"/>
    <cellStyle name="Percent 2 3 5 3 5 3" xfId="35579"/>
    <cellStyle name="Percent 2 3 5 3 5 3 2" xfId="35580"/>
    <cellStyle name="Percent 2 3 5 3 5 4" xfId="35581"/>
    <cellStyle name="Percent 2 3 5 3 5 5" xfId="35582"/>
    <cellStyle name="Percent 2 3 5 3 6" xfId="35583"/>
    <cellStyle name="Percent 2 3 5 3 6 2" xfId="35584"/>
    <cellStyle name="Percent 2 3 5 3 7" xfId="35585"/>
    <cellStyle name="Percent 2 3 5 3 7 2" xfId="35586"/>
    <cellStyle name="Percent 2 3 5 3 8" xfId="35587"/>
    <cellStyle name="Percent 2 3 5 3 8 2" xfId="35588"/>
    <cellStyle name="Percent 2 3 5 3 9" xfId="35589"/>
    <cellStyle name="Percent 2 3 5 4" xfId="35590"/>
    <cellStyle name="Percent 2 3 5 4 2" xfId="35591"/>
    <cellStyle name="Percent 2 3 5 4 2 2" xfId="35592"/>
    <cellStyle name="Percent 2 3 5 4 3" xfId="35593"/>
    <cellStyle name="Percent 2 3 5 4 3 2" xfId="35594"/>
    <cellStyle name="Percent 2 3 5 4 4" xfId="35595"/>
    <cellStyle name="Percent 2 3 5 4 4 2" xfId="35596"/>
    <cellStyle name="Percent 2 3 5 4 5" xfId="35597"/>
    <cellStyle name="Percent 2 3 5 4 6" xfId="35598"/>
    <cellStyle name="Percent 2 3 5 5" xfId="35599"/>
    <cellStyle name="Percent 2 3 5 5 2" xfId="35600"/>
    <cellStyle name="Percent 2 3 5 5 2 2" xfId="35601"/>
    <cellStyle name="Percent 2 3 5 5 3" xfId="35602"/>
    <cellStyle name="Percent 2 3 5 5 3 2" xfId="35603"/>
    <cellStyle name="Percent 2 3 5 5 4" xfId="35604"/>
    <cellStyle name="Percent 2 3 5 5 4 2" xfId="35605"/>
    <cellStyle name="Percent 2 3 5 5 5" xfId="35606"/>
    <cellStyle name="Percent 2 3 5 5 6" xfId="35607"/>
    <cellStyle name="Percent 2 3 5 6" xfId="35608"/>
    <cellStyle name="Percent 2 3 5 6 2" xfId="35609"/>
    <cellStyle name="Percent 2 3 5 6 2 2" xfId="35610"/>
    <cellStyle name="Percent 2 3 5 6 3" xfId="35611"/>
    <cellStyle name="Percent 2 3 5 6 3 2" xfId="35612"/>
    <cellStyle name="Percent 2 3 5 6 4" xfId="35613"/>
    <cellStyle name="Percent 2 3 5 6 4 2" xfId="35614"/>
    <cellStyle name="Percent 2 3 5 6 5" xfId="35615"/>
    <cellStyle name="Percent 2 3 5 6 6" xfId="35616"/>
    <cellStyle name="Percent 2 3 5 7" xfId="35617"/>
    <cellStyle name="Percent 2 3 5 7 2" xfId="35618"/>
    <cellStyle name="Percent 2 3 5 7 2 2" xfId="35619"/>
    <cellStyle name="Percent 2 3 5 7 3" xfId="35620"/>
    <cellStyle name="Percent 2 3 5 7 3 2" xfId="35621"/>
    <cellStyle name="Percent 2 3 5 7 4" xfId="35622"/>
    <cellStyle name="Percent 2 3 5 7 5" xfId="35623"/>
    <cellStyle name="Percent 2 3 5 8" xfId="35624"/>
    <cellStyle name="Percent 2 3 5 8 2" xfId="35625"/>
    <cellStyle name="Percent 2 3 5 9" xfId="35626"/>
    <cellStyle name="Percent 2 3 5 9 2" xfId="35627"/>
    <cellStyle name="Percent 2 3 6" xfId="35628"/>
    <cellStyle name="Percent 2 3 6 10" xfId="35629"/>
    <cellStyle name="Percent 2 3 6 11" xfId="35630"/>
    <cellStyle name="Percent 2 3 6 2" xfId="35631"/>
    <cellStyle name="Percent 2 3 6 2 2" xfId="35632"/>
    <cellStyle name="Percent 2 3 6 2 2 2" xfId="35633"/>
    <cellStyle name="Percent 2 3 6 2 3" xfId="35634"/>
    <cellStyle name="Percent 2 3 6 2 3 2" xfId="35635"/>
    <cellStyle name="Percent 2 3 6 2 4" xfId="35636"/>
    <cellStyle name="Percent 2 3 6 2 4 2" xfId="35637"/>
    <cellStyle name="Percent 2 3 6 2 5" xfId="35638"/>
    <cellStyle name="Percent 2 3 6 2 6" xfId="35639"/>
    <cellStyle name="Percent 2 3 6 3" xfId="35640"/>
    <cellStyle name="Percent 2 3 6 3 2" xfId="35641"/>
    <cellStyle name="Percent 2 3 6 3 2 2" xfId="35642"/>
    <cellStyle name="Percent 2 3 6 3 3" xfId="35643"/>
    <cellStyle name="Percent 2 3 6 3 3 2" xfId="35644"/>
    <cellStyle name="Percent 2 3 6 3 4" xfId="35645"/>
    <cellStyle name="Percent 2 3 6 3 4 2" xfId="35646"/>
    <cellStyle name="Percent 2 3 6 3 5" xfId="35647"/>
    <cellStyle name="Percent 2 3 6 3 6" xfId="35648"/>
    <cellStyle name="Percent 2 3 6 4" xfId="35649"/>
    <cellStyle name="Percent 2 3 6 4 2" xfId="35650"/>
    <cellStyle name="Percent 2 3 6 4 2 2" xfId="35651"/>
    <cellStyle name="Percent 2 3 6 4 3" xfId="35652"/>
    <cellStyle name="Percent 2 3 6 4 3 2" xfId="35653"/>
    <cellStyle name="Percent 2 3 6 4 4" xfId="35654"/>
    <cellStyle name="Percent 2 3 6 4 4 2" xfId="35655"/>
    <cellStyle name="Percent 2 3 6 4 5" xfId="35656"/>
    <cellStyle name="Percent 2 3 6 4 6" xfId="35657"/>
    <cellStyle name="Percent 2 3 6 5" xfId="35658"/>
    <cellStyle name="Percent 2 3 6 5 2" xfId="35659"/>
    <cellStyle name="Percent 2 3 6 5 2 2" xfId="35660"/>
    <cellStyle name="Percent 2 3 6 5 3" xfId="35661"/>
    <cellStyle name="Percent 2 3 6 5 3 2" xfId="35662"/>
    <cellStyle name="Percent 2 3 6 5 4" xfId="35663"/>
    <cellStyle name="Percent 2 3 6 5 4 2" xfId="35664"/>
    <cellStyle name="Percent 2 3 6 5 5" xfId="35665"/>
    <cellStyle name="Percent 2 3 6 5 6" xfId="35666"/>
    <cellStyle name="Percent 2 3 6 6" xfId="35667"/>
    <cellStyle name="Percent 2 3 6 6 2" xfId="35668"/>
    <cellStyle name="Percent 2 3 6 6 2 2" xfId="35669"/>
    <cellStyle name="Percent 2 3 6 6 3" xfId="35670"/>
    <cellStyle name="Percent 2 3 6 6 3 2" xfId="35671"/>
    <cellStyle name="Percent 2 3 6 6 4" xfId="35672"/>
    <cellStyle name="Percent 2 3 6 6 5" xfId="35673"/>
    <cellStyle name="Percent 2 3 6 7" xfId="35674"/>
    <cellStyle name="Percent 2 3 6 7 2" xfId="35675"/>
    <cellStyle name="Percent 2 3 6 8" xfId="35676"/>
    <cellStyle name="Percent 2 3 6 8 2" xfId="35677"/>
    <cellStyle name="Percent 2 3 6 9" xfId="35678"/>
    <cellStyle name="Percent 2 3 6 9 2" xfId="35679"/>
    <cellStyle name="Percent 2 3 7" xfId="35680"/>
    <cellStyle name="Percent 2 3 7 10" xfId="35681"/>
    <cellStyle name="Percent 2 3 7 2" xfId="35682"/>
    <cellStyle name="Percent 2 3 7 2 2" xfId="35683"/>
    <cellStyle name="Percent 2 3 7 2 2 2" xfId="35684"/>
    <cellStyle name="Percent 2 3 7 2 3" xfId="35685"/>
    <cellStyle name="Percent 2 3 7 2 3 2" xfId="35686"/>
    <cellStyle name="Percent 2 3 7 2 4" xfId="35687"/>
    <cellStyle name="Percent 2 3 7 2 4 2" xfId="35688"/>
    <cellStyle name="Percent 2 3 7 2 5" xfId="35689"/>
    <cellStyle name="Percent 2 3 7 2 6" xfId="35690"/>
    <cellStyle name="Percent 2 3 7 3" xfId="35691"/>
    <cellStyle name="Percent 2 3 7 3 2" xfId="35692"/>
    <cellStyle name="Percent 2 3 7 3 2 2" xfId="35693"/>
    <cellStyle name="Percent 2 3 7 3 3" xfId="35694"/>
    <cellStyle name="Percent 2 3 7 3 3 2" xfId="35695"/>
    <cellStyle name="Percent 2 3 7 3 4" xfId="35696"/>
    <cellStyle name="Percent 2 3 7 3 4 2" xfId="35697"/>
    <cellStyle name="Percent 2 3 7 3 5" xfId="35698"/>
    <cellStyle name="Percent 2 3 7 3 6" xfId="35699"/>
    <cellStyle name="Percent 2 3 7 4" xfId="35700"/>
    <cellStyle name="Percent 2 3 7 4 2" xfId="35701"/>
    <cellStyle name="Percent 2 3 7 4 2 2" xfId="35702"/>
    <cellStyle name="Percent 2 3 7 4 3" xfId="35703"/>
    <cellStyle name="Percent 2 3 7 4 3 2" xfId="35704"/>
    <cellStyle name="Percent 2 3 7 4 4" xfId="35705"/>
    <cellStyle name="Percent 2 3 7 4 4 2" xfId="35706"/>
    <cellStyle name="Percent 2 3 7 4 5" xfId="35707"/>
    <cellStyle name="Percent 2 3 7 4 6" xfId="35708"/>
    <cellStyle name="Percent 2 3 7 5" xfId="35709"/>
    <cellStyle name="Percent 2 3 7 5 2" xfId="35710"/>
    <cellStyle name="Percent 2 3 7 5 2 2" xfId="35711"/>
    <cellStyle name="Percent 2 3 7 5 3" xfId="35712"/>
    <cellStyle name="Percent 2 3 7 5 3 2" xfId="35713"/>
    <cellStyle name="Percent 2 3 7 5 4" xfId="35714"/>
    <cellStyle name="Percent 2 3 7 5 5" xfId="35715"/>
    <cellStyle name="Percent 2 3 7 6" xfId="35716"/>
    <cellStyle name="Percent 2 3 7 6 2" xfId="35717"/>
    <cellStyle name="Percent 2 3 7 7" xfId="35718"/>
    <cellStyle name="Percent 2 3 7 7 2" xfId="35719"/>
    <cellStyle name="Percent 2 3 7 8" xfId="35720"/>
    <cellStyle name="Percent 2 3 7 8 2" xfId="35721"/>
    <cellStyle name="Percent 2 3 7 9" xfId="35722"/>
    <cellStyle name="Percent 2 3 8" xfId="35723"/>
    <cellStyle name="Percent 2 3 8 10" xfId="35724"/>
    <cellStyle name="Percent 2 3 8 2" xfId="35725"/>
    <cellStyle name="Percent 2 3 8 2 2" xfId="35726"/>
    <cellStyle name="Percent 2 3 8 2 2 2" xfId="35727"/>
    <cellStyle name="Percent 2 3 8 2 3" xfId="35728"/>
    <cellStyle name="Percent 2 3 8 2 3 2" xfId="35729"/>
    <cellStyle name="Percent 2 3 8 2 4" xfId="35730"/>
    <cellStyle name="Percent 2 3 8 2 4 2" xfId="35731"/>
    <cellStyle name="Percent 2 3 8 2 5" xfId="35732"/>
    <cellStyle name="Percent 2 3 8 2 6" xfId="35733"/>
    <cellStyle name="Percent 2 3 8 3" xfId="35734"/>
    <cellStyle name="Percent 2 3 8 3 2" xfId="35735"/>
    <cellStyle name="Percent 2 3 8 3 2 2" xfId="35736"/>
    <cellStyle name="Percent 2 3 8 3 3" xfId="35737"/>
    <cellStyle name="Percent 2 3 8 3 3 2" xfId="35738"/>
    <cellStyle name="Percent 2 3 8 3 4" xfId="35739"/>
    <cellStyle name="Percent 2 3 8 3 4 2" xfId="35740"/>
    <cellStyle name="Percent 2 3 8 3 5" xfId="35741"/>
    <cellStyle name="Percent 2 3 8 3 6" xfId="35742"/>
    <cellStyle name="Percent 2 3 8 4" xfId="35743"/>
    <cellStyle name="Percent 2 3 8 4 2" xfId="35744"/>
    <cellStyle name="Percent 2 3 8 4 2 2" xfId="35745"/>
    <cellStyle name="Percent 2 3 8 4 3" xfId="35746"/>
    <cellStyle name="Percent 2 3 8 4 3 2" xfId="35747"/>
    <cellStyle name="Percent 2 3 8 4 4" xfId="35748"/>
    <cellStyle name="Percent 2 3 8 4 4 2" xfId="35749"/>
    <cellStyle name="Percent 2 3 8 4 5" xfId="35750"/>
    <cellStyle name="Percent 2 3 8 4 6" xfId="35751"/>
    <cellStyle name="Percent 2 3 8 5" xfId="35752"/>
    <cellStyle name="Percent 2 3 8 5 2" xfId="35753"/>
    <cellStyle name="Percent 2 3 8 5 2 2" xfId="35754"/>
    <cellStyle name="Percent 2 3 8 5 3" xfId="35755"/>
    <cellStyle name="Percent 2 3 8 5 3 2" xfId="35756"/>
    <cellStyle name="Percent 2 3 8 5 4" xfId="35757"/>
    <cellStyle name="Percent 2 3 8 5 5" xfId="35758"/>
    <cellStyle name="Percent 2 3 8 6" xfId="35759"/>
    <cellStyle name="Percent 2 3 8 6 2" xfId="35760"/>
    <cellStyle name="Percent 2 3 8 7" xfId="35761"/>
    <cellStyle name="Percent 2 3 8 7 2" xfId="35762"/>
    <cellStyle name="Percent 2 3 8 8" xfId="35763"/>
    <cellStyle name="Percent 2 3 8 8 2" xfId="35764"/>
    <cellStyle name="Percent 2 3 8 9" xfId="35765"/>
    <cellStyle name="Percent 2 3 9" xfId="35766"/>
    <cellStyle name="Percent 2 3 9 2" xfId="35767"/>
    <cellStyle name="Percent 2 3 9 2 2" xfId="35768"/>
    <cellStyle name="Percent 2 3 9 3" xfId="35769"/>
    <cellStyle name="Percent 2 3 9 3 2" xfId="35770"/>
    <cellStyle name="Percent 2 3 9 4" xfId="35771"/>
    <cellStyle name="Percent 2 3 9 4 2" xfId="35772"/>
    <cellStyle name="Percent 2 3 9 5" xfId="35773"/>
    <cellStyle name="Percent 2 3 9 6" xfId="35774"/>
    <cellStyle name="Percent 2 4" xfId="35775"/>
    <cellStyle name="Percent 2 4 10" xfId="35776"/>
    <cellStyle name="Percent 2 4 10 2" xfId="35777"/>
    <cellStyle name="Percent 2 4 10 2 2" xfId="35778"/>
    <cellStyle name="Percent 2 4 10 3" xfId="35779"/>
    <cellStyle name="Percent 2 4 10 3 2" xfId="35780"/>
    <cellStyle name="Percent 2 4 10 4" xfId="35781"/>
    <cellStyle name="Percent 2 4 10 4 2" xfId="35782"/>
    <cellStyle name="Percent 2 4 10 5" xfId="35783"/>
    <cellStyle name="Percent 2 4 10 6" xfId="35784"/>
    <cellStyle name="Percent 2 4 11" xfId="35785"/>
    <cellStyle name="Percent 2 4 11 2" xfId="35786"/>
    <cellStyle name="Percent 2 4 11 2 2" xfId="35787"/>
    <cellStyle name="Percent 2 4 11 3" xfId="35788"/>
    <cellStyle name="Percent 2 4 11 3 2" xfId="35789"/>
    <cellStyle name="Percent 2 4 11 4" xfId="35790"/>
    <cellStyle name="Percent 2 4 11 5" xfId="35791"/>
    <cellStyle name="Percent 2 4 12" xfId="35792"/>
    <cellStyle name="Percent 2 4 12 2" xfId="35793"/>
    <cellStyle name="Percent 2 4 13" xfId="35794"/>
    <cellStyle name="Percent 2 4 13 2" xfId="35795"/>
    <cellStyle name="Percent 2 4 14" xfId="35796"/>
    <cellStyle name="Percent 2 4 14 2" xfId="35797"/>
    <cellStyle name="Percent 2 4 15" xfId="35798"/>
    <cellStyle name="Percent 2 4 16" xfId="35799"/>
    <cellStyle name="Percent 2 4 17" xfId="35800"/>
    <cellStyle name="Percent 2 4 2" xfId="35801"/>
    <cellStyle name="Percent 2 4 2 10" xfId="35802"/>
    <cellStyle name="Percent 2 4 2 10 2" xfId="35803"/>
    <cellStyle name="Percent 2 4 2 11" xfId="35804"/>
    <cellStyle name="Percent 2 4 2 11 2" xfId="35805"/>
    <cellStyle name="Percent 2 4 2 12" xfId="35806"/>
    <cellStyle name="Percent 2 4 2 13" xfId="35807"/>
    <cellStyle name="Percent 2 4 2 2" xfId="35808"/>
    <cellStyle name="Percent 2 4 2 2 10" xfId="35809"/>
    <cellStyle name="Percent 2 4 2 2 11" xfId="35810"/>
    <cellStyle name="Percent 2 4 2 2 2" xfId="35811"/>
    <cellStyle name="Percent 2 4 2 2 2 2" xfId="35812"/>
    <cellStyle name="Percent 2 4 2 2 2 2 2" xfId="35813"/>
    <cellStyle name="Percent 2 4 2 2 2 3" xfId="35814"/>
    <cellStyle name="Percent 2 4 2 2 2 3 2" xfId="35815"/>
    <cellStyle name="Percent 2 4 2 2 2 4" xfId="35816"/>
    <cellStyle name="Percent 2 4 2 2 2 4 2" xfId="35817"/>
    <cellStyle name="Percent 2 4 2 2 2 5" xfId="35818"/>
    <cellStyle name="Percent 2 4 2 2 2 6" xfId="35819"/>
    <cellStyle name="Percent 2 4 2 2 3" xfId="35820"/>
    <cellStyle name="Percent 2 4 2 2 3 2" xfId="35821"/>
    <cellStyle name="Percent 2 4 2 2 3 2 2" xfId="35822"/>
    <cellStyle name="Percent 2 4 2 2 3 3" xfId="35823"/>
    <cellStyle name="Percent 2 4 2 2 3 3 2" xfId="35824"/>
    <cellStyle name="Percent 2 4 2 2 3 4" xfId="35825"/>
    <cellStyle name="Percent 2 4 2 2 3 4 2" xfId="35826"/>
    <cellStyle name="Percent 2 4 2 2 3 5" xfId="35827"/>
    <cellStyle name="Percent 2 4 2 2 3 6" xfId="35828"/>
    <cellStyle name="Percent 2 4 2 2 4" xfId="35829"/>
    <cellStyle name="Percent 2 4 2 2 4 2" xfId="35830"/>
    <cellStyle name="Percent 2 4 2 2 4 2 2" xfId="35831"/>
    <cellStyle name="Percent 2 4 2 2 4 3" xfId="35832"/>
    <cellStyle name="Percent 2 4 2 2 4 3 2" xfId="35833"/>
    <cellStyle name="Percent 2 4 2 2 4 4" xfId="35834"/>
    <cellStyle name="Percent 2 4 2 2 4 4 2" xfId="35835"/>
    <cellStyle name="Percent 2 4 2 2 4 5" xfId="35836"/>
    <cellStyle name="Percent 2 4 2 2 4 6" xfId="35837"/>
    <cellStyle name="Percent 2 4 2 2 5" xfId="35838"/>
    <cellStyle name="Percent 2 4 2 2 5 2" xfId="35839"/>
    <cellStyle name="Percent 2 4 2 2 5 2 2" xfId="35840"/>
    <cellStyle name="Percent 2 4 2 2 5 3" xfId="35841"/>
    <cellStyle name="Percent 2 4 2 2 5 3 2" xfId="35842"/>
    <cellStyle name="Percent 2 4 2 2 5 4" xfId="35843"/>
    <cellStyle name="Percent 2 4 2 2 5 4 2" xfId="35844"/>
    <cellStyle name="Percent 2 4 2 2 5 5" xfId="35845"/>
    <cellStyle name="Percent 2 4 2 2 5 6" xfId="35846"/>
    <cellStyle name="Percent 2 4 2 2 6" xfId="35847"/>
    <cellStyle name="Percent 2 4 2 2 6 2" xfId="35848"/>
    <cellStyle name="Percent 2 4 2 2 6 2 2" xfId="35849"/>
    <cellStyle name="Percent 2 4 2 2 6 3" xfId="35850"/>
    <cellStyle name="Percent 2 4 2 2 6 3 2" xfId="35851"/>
    <cellStyle name="Percent 2 4 2 2 6 4" xfId="35852"/>
    <cellStyle name="Percent 2 4 2 2 6 5" xfId="35853"/>
    <cellStyle name="Percent 2 4 2 2 7" xfId="35854"/>
    <cellStyle name="Percent 2 4 2 2 7 2" xfId="35855"/>
    <cellStyle name="Percent 2 4 2 2 8" xfId="35856"/>
    <cellStyle name="Percent 2 4 2 2 8 2" xfId="35857"/>
    <cellStyle name="Percent 2 4 2 2 9" xfId="35858"/>
    <cellStyle name="Percent 2 4 2 2 9 2" xfId="35859"/>
    <cellStyle name="Percent 2 4 2 3" xfId="35860"/>
    <cellStyle name="Percent 2 4 2 3 10" xfId="35861"/>
    <cellStyle name="Percent 2 4 2 3 2" xfId="35862"/>
    <cellStyle name="Percent 2 4 2 3 2 2" xfId="35863"/>
    <cellStyle name="Percent 2 4 2 3 2 2 2" xfId="35864"/>
    <cellStyle name="Percent 2 4 2 3 2 3" xfId="35865"/>
    <cellStyle name="Percent 2 4 2 3 2 3 2" xfId="35866"/>
    <cellStyle name="Percent 2 4 2 3 2 4" xfId="35867"/>
    <cellStyle name="Percent 2 4 2 3 2 4 2" xfId="35868"/>
    <cellStyle name="Percent 2 4 2 3 2 5" xfId="35869"/>
    <cellStyle name="Percent 2 4 2 3 2 6" xfId="35870"/>
    <cellStyle name="Percent 2 4 2 3 3" xfId="35871"/>
    <cellStyle name="Percent 2 4 2 3 3 2" xfId="35872"/>
    <cellStyle name="Percent 2 4 2 3 3 2 2" xfId="35873"/>
    <cellStyle name="Percent 2 4 2 3 3 3" xfId="35874"/>
    <cellStyle name="Percent 2 4 2 3 3 3 2" xfId="35875"/>
    <cellStyle name="Percent 2 4 2 3 3 4" xfId="35876"/>
    <cellStyle name="Percent 2 4 2 3 3 4 2" xfId="35877"/>
    <cellStyle name="Percent 2 4 2 3 3 5" xfId="35878"/>
    <cellStyle name="Percent 2 4 2 3 3 6" xfId="35879"/>
    <cellStyle name="Percent 2 4 2 3 4" xfId="35880"/>
    <cellStyle name="Percent 2 4 2 3 4 2" xfId="35881"/>
    <cellStyle name="Percent 2 4 2 3 4 2 2" xfId="35882"/>
    <cellStyle name="Percent 2 4 2 3 4 3" xfId="35883"/>
    <cellStyle name="Percent 2 4 2 3 4 3 2" xfId="35884"/>
    <cellStyle name="Percent 2 4 2 3 4 4" xfId="35885"/>
    <cellStyle name="Percent 2 4 2 3 4 4 2" xfId="35886"/>
    <cellStyle name="Percent 2 4 2 3 4 5" xfId="35887"/>
    <cellStyle name="Percent 2 4 2 3 4 6" xfId="35888"/>
    <cellStyle name="Percent 2 4 2 3 5" xfId="35889"/>
    <cellStyle name="Percent 2 4 2 3 5 2" xfId="35890"/>
    <cellStyle name="Percent 2 4 2 3 5 2 2" xfId="35891"/>
    <cellStyle name="Percent 2 4 2 3 5 3" xfId="35892"/>
    <cellStyle name="Percent 2 4 2 3 5 3 2" xfId="35893"/>
    <cellStyle name="Percent 2 4 2 3 5 4" xfId="35894"/>
    <cellStyle name="Percent 2 4 2 3 5 5" xfId="35895"/>
    <cellStyle name="Percent 2 4 2 3 6" xfId="35896"/>
    <cellStyle name="Percent 2 4 2 3 6 2" xfId="35897"/>
    <cellStyle name="Percent 2 4 2 3 7" xfId="35898"/>
    <cellStyle name="Percent 2 4 2 3 7 2" xfId="35899"/>
    <cellStyle name="Percent 2 4 2 3 8" xfId="35900"/>
    <cellStyle name="Percent 2 4 2 3 8 2" xfId="35901"/>
    <cellStyle name="Percent 2 4 2 3 9" xfId="35902"/>
    <cellStyle name="Percent 2 4 2 4" xfId="35903"/>
    <cellStyle name="Percent 2 4 2 4 10" xfId="35904"/>
    <cellStyle name="Percent 2 4 2 4 2" xfId="35905"/>
    <cellStyle name="Percent 2 4 2 4 2 2" xfId="35906"/>
    <cellStyle name="Percent 2 4 2 4 2 2 2" xfId="35907"/>
    <cellStyle name="Percent 2 4 2 4 2 3" xfId="35908"/>
    <cellStyle name="Percent 2 4 2 4 2 3 2" xfId="35909"/>
    <cellStyle name="Percent 2 4 2 4 2 4" xfId="35910"/>
    <cellStyle name="Percent 2 4 2 4 2 4 2" xfId="35911"/>
    <cellStyle name="Percent 2 4 2 4 2 5" xfId="35912"/>
    <cellStyle name="Percent 2 4 2 4 2 6" xfId="35913"/>
    <cellStyle name="Percent 2 4 2 4 3" xfId="35914"/>
    <cellStyle name="Percent 2 4 2 4 3 2" xfId="35915"/>
    <cellStyle name="Percent 2 4 2 4 3 2 2" xfId="35916"/>
    <cellStyle name="Percent 2 4 2 4 3 3" xfId="35917"/>
    <cellStyle name="Percent 2 4 2 4 3 3 2" xfId="35918"/>
    <cellStyle name="Percent 2 4 2 4 3 4" xfId="35919"/>
    <cellStyle name="Percent 2 4 2 4 3 4 2" xfId="35920"/>
    <cellStyle name="Percent 2 4 2 4 3 5" xfId="35921"/>
    <cellStyle name="Percent 2 4 2 4 3 6" xfId="35922"/>
    <cellStyle name="Percent 2 4 2 4 4" xfId="35923"/>
    <cellStyle name="Percent 2 4 2 4 4 2" xfId="35924"/>
    <cellStyle name="Percent 2 4 2 4 4 2 2" xfId="35925"/>
    <cellStyle name="Percent 2 4 2 4 4 3" xfId="35926"/>
    <cellStyle name="Percent 2 4 2 4 4 3 2" xfId="35927"/>
    <cellStyle name="Percent 2 4 2 4 4 4" xfId="35928"/>
    <cellStyle name="Percent 2 4 2 4 4 4 2" xfId="35929"/>
    <cellStyle name="Percent 2 4 2 4 4 5" xfId="35930"/>
    <cellStyle name="Percent 2 4 2 4 4 6" xfId="35931"/>
    <cellStyle name="Percent 2 4 2 4 5" xfId="35932"/>
    <cellStyle name="Percent 2 4 2 4 5 2" xfId="35933"/>
    <cellStyle name="Percent 2 4 2 4 5 2 2" xfId="35934"/>
    <cellStyle name="Percent 2 4 2 4 5 3" xfId="35935"/>
    <cellStyle name="Percent 2 4 2 4 5 3 2" xfId="35936"/>
    <cellStyle name="Percent 2 4 2 4 5 4" xfId="35937"/>
    <cellStyle name="Percent 2 4 2 4 5 5" xfId="35938"/>
    <cellStyle name="Percent 2 4 2 4 6" xfId="35939"/>
    <cellStyle name="Percent 2 4 2 4 6 2" xfId="35940"/>
    <cellStyle name="Percent 2 4 2 4 7" xfId="35941"/>
    <cellStyle name="Percent 2 4 2 4 7 2" xfId="35942"/>
    <cellStyle name="Percent 2 4 2 4 8" xfId="35943"/>
    <cellStyle name="Percent 2 4 2 4 8 2" xfId="35944"/>
    <cellStyle name="Percent 2 4 2 4 9" xfId="35945"/>
    <cellStyle name="Percent 2 4 2 5" xfId="35946"/>
    <cellStyle name="Percent 2 4 2 5 2" xfId="35947"/>
    <cellStyle name="Percent 2 4 2 5 2 2" xfId="35948"/>
    <cellStyle name="Percent 2 4 2 5 3" xfId="35949"/>
    <cellStyle name="Percent 2 4 2 5 3 2" xfId="35950"/>
    <cellStyle name="Percent 2 4 2 5 4" xfId="35951"/>
    <cellStyle name="Percent 2 4 2 5 4 2" xfId="35952"/>
    <cellStyle name="Percent 2 4 2 5 5" xfId="35953"/>
    <cellStyle name="Percent 2 4 2 5 6" xfId="35954"/>
    <cellStyle name="Percent 2 4 2 6" xfId="35955"/>
    <cellStyle name="Percent 2 4 2 6 2" xfId="35956"/>
    <cellStyle name="Percent 2 4 2 6 2 2" xfId="35957"/>
    <cellStyle name="Percent 2 4 2 6 3" xfId="35958"/>
    <cellStyle name="Percent 2 4 2 6 3 2" xfId="35959"/>
    <cellStyle name="Percent 2 4 2 6 4" xfId="35960"/>
    <cellStyle name="Percent 2 4 2 6 4 2" xfId="35961"/>
    <cellStyle name="Percent 2 4 2 6 5" xfId="35962"/>
    <cellStyle name="Percent 2 4 2 6 6" xfId="35963"/>
    <cellStyle name="Percent 2 4 2 7" xfId="35964"/>
    <cellStyle name="Percent 2 4 2 7 2" xfId="35965"/>
    <cellStyle name="Percent 2 4 2 7 2 2" xfId="35966"/>
    <cellStyle name="Percent 2 4 2 7 3" xfId="35967"/>
    <cellStyle name="Percent 2 4 2 7 3 2" xfId="35968"/>
    <cellStyle name="Percent 2 4 2 7 4" xfId="35969"/>
    <cellStyle name="Percent 2 4 2 7 4 2" xfId="35970"/>
    <cellStyle name="Percent 2 4 2 7 5" xfId="35971"/>
    <cellStyle name="Percent 2 4 2 7 6" xfId="35972"/>
    <cellStyle name="Percent 2 4 2 8" xfId="35973"/>
    <cellStyle name="Percent 2 4 2 8 2" xfId="35974"/>
    <cellStyle name="Percent 2 4 2 8 2 2" xfId="35975"/>
    <cellStyle name="Percent 2 4 2 8 3" xfId="35976"/>
    <cellStyle name="Percent 2 4 2 8 3 2" xfId="35977"/>
    <cellStyle name="Percent 2 4 2 8 4" xfId="35978"/>
    <cellStyle name="Percent 2 4 2 8 5" xfId="35979"/>
    <cellStyle name="Percent 2 4 2 9" xfId="35980"/>
    <cellStyle name="Percent 2 4 2 9 2" xfId="35981"/>
    <cellStyle name="Percent 2 4 3" xfId="35982"/>
    <cellStyle name="Percent 2 4 3 10" xfId="35983"/>
    <cellStyle name="Percent 2 4 3 10 2" xfId="35984"/>
    <cellStyle name="Percent 2 4 3 11" xfId="35985"/>
    <cellStyle name="Percent 2 4 3 11 2" xfId="35986"/>
    <cellStyle name="Percent 2 4 3 12" xfId="35987"/>
    <cellStyle name="Percent 2 4 3 13" xfId="35988"/>
    <cellStyle name="Percent 2 4 3 2" xfId="35989"/>
    <cellStyle name="Percent 2 4 3 2 10" xfId="35990"/>
    <cellStyle name="Percent 2 4 3 2 11" xfId="35991"/>
    <cellStyle name="Percent 2 4 3 2 2" xfId="35992"/>
    <cellStyle name="Percent 2 4 3 2 2 2" xfId="35993"/>
    <cellStyle name="Percent 2 4 3 2 2 2 2" xfId="35994"/>
    <cellStyle name="Percent 2 4 3 2 2 3" xfId="35995"/>
    <cellStyle name="Percent 2 4 3 2 2 3 2" xfId="35996"/>
    <cellStyle name="Percent 2 4 3 2 2 4" xfId="35997"/>
    <cellStyle name="Percent 2 4 3 2 2 4 2" xfId="35998"/>
    <cellStyle name="Percent 2 4 3 2 2 5" xfId="35999"/>
    <cellStyle name="Percent 2 4 3 2 2 6" xfId="36000"/>
    <cellStyle name="Percent 2 4 3 2 3" xfId="36001"/>
    <cellStyle name="Percent 2 4 3 2 3 2" xfId="36002"/>
    <cellStyle name="Percent 2 4 3 2 3 2 2" xfId="36003"/>
    <cellStyle name="Percent 2 4 3 2 3 3" xfId="36004"/>
    <cellStyle name="Percent 2 4 3 2 3 3 2" xfId="36005"/>
    <cellStyle name="Percent 2 4 3 2 3 4" xfId="36006"/>
    <cellStyle name="Percent 2 4 3 2 3 4 2" xfId="36007"/>
    <cellStyle name="Percent 2 4 3 2 3 5" xfId="36008"/>
    <cellStyle name="Percent 2 4 3 2 3 6" xfId="36009"/>
    <cellStyle name="Percent 2 4 3 2 4" xfId="36010"/>
    <cellStyle name="Percent 2 4 3 2 4 2" xfId="36011"/>
    <cellStyle name="Percent 2 4 3 2 4 2 2" xfId="36012"/>
    <cellStyle name="Percent 2 4 3 2 4 3" xfId="36013"/>
    <cellStyle name="Percent 2 4 3 2 4 3 2" xfId="36014"/>
    <cellStyle name="Percent 2 4 3 2 4 4" xfId="36015"/>
    <cellStyle name="Percent 2 4 3 2 4 4 2" xfId="36016"/>
    <cellStyle name="Percent 2 4 3 2 4 5" xfId="36017"/>
    <cellStyle name="Percent 2 4 3 2 4 6" xfId="36018"/>
    <cellStyle name="Percent 2 4 3 2 5" xfId="36019"/>
    <cellStyle name="Percent 2 4 3 2 5 2" xfId="36020"/>
    <cellStyle name="Percent 2 4 3 2 5 2 2" xfId="36021"/>
    <cellStyle name="Percent 2 4 3 2 5 3" xfId="36022"/>
    <cellStyle name="Percent 2 4 3 2 5 3 2" xfId="36023"/>
    <cellStyle name="Percent 2 4 3 2 5 4" xfId="36024"/>
    <cellStyle name="Percent 2 4 3 2 5 4 2" xfId="36025"/>
    <cellStyle name="Percent 2 4 3 2 5 5" xfId="36026"/>
    <cellStyle name="Percent 2 4 3 2 5 6" xfId="36027"/>
    <cellStyle name="Percent 2 4 3 2 6" xfId="36028"/>
    <cellStyle name="Percent 2 4 3 2 6 2" xfId="36029"/>
    <cellStyle name="Percent 2 4 3 2 6 2 2" xfId="36030"/>
    <cellStyle name="Percent 2 4 3 2 6 3" xfId="36031"/>
    <cellStyle name="Percent 2 4 3 2 6 3 2" xfId="36032"/>
    <cellStyle name="Percent 2 4 3 2 6 4" xfId="36033"/>
    <cellStyle name="Percent 2 4 3 2 6 5" xfId="36034"/>
    <cellStyle name="Percent 2 4 3 2 7" xfId="36035"/>
    <cellStyle name="Percent 2 4 3 2 7 2" xfId="36036"/>
    <cellStyle name="Percent 2 4 3 2 8" xfId="36037"/>
    <cellStyle name="Percent 2 4 3 2 8 2" xfId="36038"/>
    <cellStyle name="Percent 2 4 3 2 9" xfId="36039"/>
    <cellStyle name="Percent 2 4 3 2 9 2" xfId="36040"/>
    <cellStyle name="Percent 2 4 3 3" xfId="36041"/>
    <cellStyle name="Percent 2 4 3 3 10" xfId="36042"/>
    <cellStyle name="Percent 2 4 3 3 2" xfId="36043"/>
    <cellStyle name="Percent 2 4 3 3 2 2" xfId="36044"/>
    <cellStyle name="Percent 2 4 3 3 2 2 2" xfId="36045"/>
    <cellStyle name="Percent 2 4 3 3 2 3" xfId="36046"/>
    <cellStyle name="Percent 2 4 3 3 2 3 2" xfId="36047"/>
    <cellStyle name="Percent 2 4 3 3 2 4" xfId="36048"/>
    <cellStyle name="Percent 2 4 3 3 2 4 2" xfId="36049"/>
    <cellStyle name="Percent 2 4 3 3 2 5" xfId="36050"/>
    <cellStyle name="Percent 2 4 3 3 2 6" xfId="36051"/>
    <cellStyle name="Percent 2 4 3 3 3" xfId="36052"/>
    <cellStyle name="Percent 2 4 3 3 3 2" xfId="36053"/>
    <cellStyle name="Percent 2 4 3 3 3 2 2" xfId="36054"/>
    <cellStyle name="Percent 2 4 3 3 3 3" xfId="36055"/>
    <cellStyle name="Percent 2 4 3 3 3 3 2" xfId="36056"/>
    <cellStyle name="Percent 2 4 3 3 3 4" xfId="36057"/>
    <cellStyle name="Percent 2 4 3 3 3 4 2" xfId="36058"/>
    <cellStyle name="Percent 2 4 3 3 3 5" xfId="36059"/>
    <cellStyle name="Percent 2 4 3 3 3 6" xfId="36060"/>
    <cellStyle name="Percent 2 4 3 3 4" xfId="36061"/>
    <cellStyle name="Percent 2 4 3 3 4 2" xfId="36062"/>
    <cellStyle name="Percent 2 4 3 3 4 2 2" xfId="36063"/>
    <cellStyle name="Percent 2 4 3 3 4 3" xfId="36064"/>
    <cellStyle name="Percent 2 4 3 3 4 3 2" xfId="36065"/>
    <cellStyle name="Percent 2 4 3 3 4 4" xfId="36066"/>
    <cellStyle name="Percent 2 4 3 3 4 4 2" xfId="36067"/>
    <cellStyle name="Percent 2 4 3 3 4 5" xfId="36068"/>
    <cellStyle name="Percent 2 4 3 3 4 6" xfId="36069"/>
    <cellStyle name="Percent 2 4 3 3 5" xfId="36070"/>
    <cellStyle name="Percent 2 4 3 3 5 2" xfId="36071"/>
    <cellStyle name="Percent 2 4 3 3 5 2 2" xfId="36072"/>
    <cellStyle name="Percent 2 4 3 3 5 3" xfId="36073"/>
    <cellStyle name="Percent 2 4 3 3 5 3 2" xfId="36074"/>
    <cellStyle name="Percent 2 4 3 3 5 4" xfId="36075"/>
    <cellStyle name="Percent 2 4 3 3 5 5" xfId="36076"/>
    <cellStyle name="Percent 2 4 3 3 6" xfId="36077"/>
    <cellStyle name="Percent 2 4 3 3 6 2" xfId="36078"/>
    <cellStyle name="Percent 2 4 3 3 7" xfId="36079"/>
    <cellStyle name="Percent 2 4 3 3 7 2" xfId="36080"/>
    <cellStyle name="Percent 2 4 3 3 8" xfId="36081"/>
    <cellStyle name="Percent 2 4 3 3 8 2" xfId="36082"/>
    <cellStyle name="Percent 2 4 3 3 9" xfId="36083"/>
    <cellStyle name="Percent 2 4 3 4" xfId="36084"/>
    <cellStyle name="Percent 2 4 3 4 10" xfId="36085"/>
    <cellStyle name="Percent 2 4 3 4 2" xfId="36086"/>
    <cellStyle name="Percent 2 4 3 4 2 2" xfId="36087"/>
    <cellStyle name="Percent 2 4 3 4 2 2 2" xfId="36088"/>
    <cellStyle name="Percent 2 4 3 4 2 3" xfId="36089"/>
    <cellStyle name="Percent 2 4 3 4 2 3 2" xfId="36090"/>
    <cellStyle name="Percent 2 4 3 4 2 4" xfId="36091"/>
    <cellStyle name="Percent 2 4 3 4 2 4 2" xfId="36092"/>
    <cellStyle name="Percent 2 4 3 4 2 5" xfId="36093"/>
    <cellStyle name="Percent 2 4 3 4 2 6" xfId="36094"/>
    <cellStyle name="Percent 2 4 3 4 3" xfId="36095"/>
    <cellStyle name="Percent 2 4 3 4 3 2" xfId="36096"/>
    <cellStyle name="Percent 2 4 3 4 3 2 2" xfId="36097"/>
    <cellStyle name="Percent 2 4 3 4 3 3" xfId="36098"/>
    <cellStyle name="Percent 2 4 3 4 3 3 2" xfId="36099"/>
    <cellStyle name="Percent 2 4 3 4 3 4" xfId="36100"/>
    <cellStyle name="Percent 2 4 3 4 3 4 2" xfId="36101"/>
    <cellStyle name="Percent 2 4 3 4 3 5" xfId="36102"/>
    <cellStyle name="Percent 2 4 3 4 3 6" xfId="36103"/>
    <cellStyle name="Percent 2 4 3 4 4" xfId="36104"/>
    <cellStyle name="Percent 2 4 3 4 4 2" xfId="36105"/>
    <cellStyle name="Percent 2 4 3 4 4 2 2" xfId="36106"/>
    <cellStyle name="Percent 2 4 3 4 4 3" xfId="36107"/>
    <cellStyle name="Percent 2 4 3 4 4 3 2" xfId="36108"/>
    <cellStyle name="Percent 2 4 3 4 4 4" xfId="36109"/>
    <cellStyle name="Percent 2 4 3 4 4 4 2" xfId="36110"/>
    <cellStyle name="Percent 2 4 3 4 4 5" xfId="36111"/>
    <cellStyle name="Percent 2 4 3 4 4 6" xfId="36112"/>
    <cellStyle name="Percent 2 4 3 4 5" xfId="36113"/>
    <cellStyle name="Percent 2 4 3 4 5 2" xfId="36114"/>
    <cellStyle name="Percent 2 4 3 4 5 2 2" xfId="36115"/>
    <cellStyle name="Percent 2 4 3 4 5 3" xfId="36116"/>
    <cellStyle name="Percent 2 4 3 4 5 3 2" xfId="36117"/>
    <cellStyle name="Percent 2 4 3 4 5 4" xfId="36118"/>
    <cellStyle name="Percent 2 4 3 4 5 5" xfId="36119"/>
    <cellStyle name="Percent 2 4 3 4 6" xfId="36120"/>
    <cellStyle name="Percent 2 4 3 4 6 2" xfId="36121"/>
    <cellStyle name="Percent 2 4 3 4 7" xfId="36122"/>
    <cellStyle name="Percent 2 4 3 4 7 2" xfId="36123"/>
    <cellStyle name="Percent 2 4 3 4 8" xfId="36124"/>
    <cellStyle name="Percent 2 4 3 4 8 2" xfId="36125"/>
    <cellStyle name="Percent 2 4 3 4 9" xfId="36126"/>
    <cellStyle name="Percent 2 4 3 5" xfId="36127"/>
    <cellStyle name="Percent 2 4 3 5 2" xfId="36128"/>
    <cellStyle name="Percent 2 4 3 5 2 2" xfId="36129"/>
    <cellStyle name="Percent 2 4 3 5 3" xfId="36130"/>
    <cellStyle name="Percent 2 4 3 5 3 2" xfId="36131"/>
    <cellStyle name="Percent 2 4 3 5 4" xfId="36132"/>
    <cellStyle name="Percent 2 4 3 5 4 2" xfId="36133"/>
    <cellStyle name="Percent 2 4 3 5 5" xfId="36134"/>
    <cellStyle name="Percent 2 4 3 5 6" xfId="36135"/>
    <cellStyle name="Percent 2 4 3 6" xfId="36136"/>
    <cellStyle name="Percent 2 4 3 6 2" xfId="36137"/>
    <cellStyle name="Percent 2 4 3 6 2 2" xfId="36138"/>
    <cellStyle name="Percent 2 4 3 6 3" xfId="36139"/>
    <cellStyle name="Percent 2 4 3 6 3 2" xfId="36140"/>
    <cellStyle name="Percent 2 4 3 6 4" xfId="36141"/>
    <cellStyle name="Percent 2 4 3 6 4 2" xfId="36142"/>
    <cellStyle name="Percent 2 4 3 6 5" xfId="36143"/>
    <cellStyle name="Percent 2 4 3 6 6" xfId="36144"/>
    <cellStyle name="Percent 2 4 3 7" xfId="36145"/>
    <cellStyle name="Percent 2 4 3 7 2" xfId="36146"/>
    <cellStyle name="Percent 2 4 3 7 2 2" xfId="36147"/>
    <cellStyle name="Percent 2 4 3 7 3" xfId="36148"/>
    <cellStyle name="Percent 2 4 3 7 3 2" xfId="36149"/>
    <cellStyle name="Percent 2 4 3 7 4" xfId="36150"/>
    <cellStyle name="Percent 2 4 3 7 4 2" xfId="36151"/>
    <cellStyle name="Percent 2 4 3 7 5" xfId="36152"/>
    <cellStyle name="Percent 2 4 3 7 6" xfId="36153"/>
    <cellStyle name="Percent 2 4 3 8" xfId="36154"/>
    <cellStyle name="Percent 2 4 3 8 2" xfId="36155"/>
    <cellStyle name="Percent 2 4 3 8 2 2" xfId="36156"/>
    <cellStyle name="Percent 2 4 3 8 3" xfId="36157"/>
    <cellStyle name="Percent 2 4 3 8 3 2" xfId="36158"/>
    <cellStyle name="Percent 2 4 3 8 4" xfId="36159"/>
    <cellStyle name="Percent 2 4 3 8 5" xfId="36160"/>
    <cellStyle name="Percent 2 4 3 9" xfId="36161"/>
    <cellStyle name="Percent 2 4 3 9 2" xfId="36162"/>
    <cellStyle name="Percent 2 4 4" xfId="36163"/>
    <cellStyle name="Percent 2 4 4 10" xfId="36164"/>
    <cellStyle name="Percent 2 4 4 10 2" xfId="36165"/>
    <cellStyle name="Percent 2 4 4 11" xfId="36166"/>
    <cellStyle name="Percent 2 4 4 12" xfId="36167"/>
    <cellStyle name="Percent 2 4 4 2" xfId="36168"/>
    <cellStyle name="Percent 2 4 4 2 10" xfId="36169"/>
    <cellStyle name="Percent 2 4 4 2 2" xfId="36170"/>
    <cellStyle name="Percent 2 4 4 2 2 2" xfId="36171"/>
    <cellStyle name="Percent 2 4 4 2 2 2 2" xfId="36172"/>
    <cellStyle name="Percent 2 4 4 2 2 3" xfId="36173"/>
    <cellStyle name="Percent 2 4 4 2 2 3 2" xfId="36174"/>
    <cellStyle name="Percent 2 4 4 2 2 4" xfId="36175"/>
    <cellStyle name="Percent 2 4 4 2 2 4 2" xfId="36176"/>
    <cellStyle name="Percent 2 4 4 2 2 5" xfId="36177"/>
    <cellStyle name="Percent 2 4 4 2 2 6" xfId="36178"/>
    <cellStyle name="Percent 2 4 4 2 3" xfId="36179"/>
    <cellStyle name="Percent 2 4 4 2 3 2" xfId="36180"/>
    <cellStyle name="Percent 2 4 4 2 3 2 2" xfId="36181"/>
    <cellStyle name="Percent 2 4 4 2 3 3" xfId="36182"/>
    <cellStyle name="Percent 2 4 4 2 3 3 2" xfId="36183"/>
    <cellStyle name="Percent 2 4 4 2 3 4" xfId="36184"/>
    <cellStyle name="Percent 2 4 4 2 3 4 2" xfId="36185"/>
    <cellStyle name="Percent 2 4 4 2 3 5" xfId="36186"/>
    <cellStyle name="Percent 2 4 4 2 3 6" xfId="36187"/>
    <cellStyle name="Percent 2 4 4 2 4" xfId="36188"/>
    <cellStyle name="Percent 2 4 4 2 4 2" xfId="36189"/>
    <cellStyle name="Percent 2 4 4 2 4 2 2" xfId="36190"/>
    <cellStyle name="Percent 2 4 4 2 4 3" xfId="36191"/>
    <cellStyle name="Percent 2 4 4 2 4 3 2" xfId="36192"/>
    <cellStyle name="Percent 2 4 4 2 4 4" xfId="36193"/>
    <cellStyle name="Percent 2 4 4 2 4 4 2" xfId="36194"/>
    <cellStyle name="Percent 2 4 4 2 4 5" xfId="36195"/>
    <cellStyle name="Percent 2 4 4 2 4 6" xfId="36196"/>
    <cellStyle name="Percent 2 4 4 2 5" xfId="36197"/>
    <cellStyle name="Percent 2 4 4 2 5 2" xfId="36198"/>
    <cellStyle name="Percent 2 4 4 2 5 2 2" xfId="36199"/>
    <cellStyle name="Percent 2 4 4 2 5 3" xfId="36200"/>
    <cellStyle name="Percent 2 4 4 2 5 3 2" xfId="36201"/>
    <cellStyle name="Percent 2 4 4 2 5 4" xfId="36202"/>
    <cellStyle name="Percent 2 4 4 2 5 5" xfId="36203"/>
    <cellStyle name="Percent 2 4 4 2 6" xfId="36204"/>
    <cellStyle name="Percent 2 4 4 2 6 2" xfId="36205"/>
    <cellStyle name="Percent 2 4 4 2 7" xfId="36206"/>
    <cellStyle name="Percent 2 4 4 2 7 2" xfId="36207"/>
    <cellStyle name="Percent 2 4 4 2 8" xfId="36208"/>
    <cellStyle name="Percent 2 4 4 2 8 2" xfId="36209"/>
    <cellStyle name="Percent 2 4 4 2 9" xfId="36210"/>
    <cellStyle name="Percent 2 4 4 3" xfId="36211"/>
    <cellStyle name="Percent 2 4 4 3 10" xfId="36212"/>
    <cellStyle name="Percent 2 4 4 3 2" xfId="36213"/>
    <cellStyle name="Percent 2 4 4 3 2 2" xfId="36214"/>
    <cellStyle name="Percent 2 4 4 3 2 2 2" xfId="36215"/>
    <cellStyle name="Percent 2 4 4 3 2 3" xfId="36216"/>
    <cellStyle name="Percent 2 4 4 3 2 3 2" xfId="36217"/>
    <cellStyle name="Percent 2 4 4 3 2 4" xfId="36218"/>
    <cellStyle name="Percent 2 4 4 3 2 4 2" xfId="36219"/>
    <cellStyle name="Percent 2 4 4 3 2 5" xfId="36220"/>
    <cellStyle name="Percent 2 4 4 3 2 6" xfId="36221"/>
    <cellStyle name="Percent 2 4 4 3 3" xfId="36222"/>
    <cellStyle name="Percent 2 4 4 3 3 2" xfId="36223"/>
    <cellStyle name="Percent 2 4 4 3 3 2 2" xfId="36224"/>
    <cellStyle name="Percent 2 4 4 3 3 3" xfId="36225"/>
    <cellStyle name="Percent 2 4 4 3 3 3 2" xfId="36226"/>
    <cellStyle name="Percent 2 4 4 3 3 4" xfId="36227"/>
    <cellStyle name="Percent 2 4 4 3 3 4 2" xfId="36228"/>
    <cellStyle name="Percent 2 4 4 3 3 5" xfId="36229"/>
    <cellStyle name="Percent 2 4 4 3 3 6" xfId="36230"/>
    <cellStyle name="Percent 2 4 4 3 4" xfId="36231"/>
    <cellStyle name="Percent 2 4 4 3 4 2" xfId="36232"/>
    <cellStyle name="Percent 2 4 4 3 4 2 2" xfId="36233"/>
    <cellStyle name="Percent 2 4 4 3 4 3" xfId="36234"/>
    <cellStyle name="Percent 2 4 4 3 4 3 2" xfId="36235"/>
    <cellStyle name="Percent 2 4 4 3 4 4" xfId="36236"/>
    <cellStyle name="Percent 2 4 4 3 4 4 2" xfId="36237"/>
    <cellStyle name="Percent 2 4 4 3 4 5" xfId="36238"/>
    <cellStyle name="Percent 2 4 4 3 4 6" xfId="36239"/>
    <cellStyle name="Percent 2 4 4 3 5" xfId="36240"/>
    <cellStyle name="Percent 2 4 4 3 5 2" xfId="36241"/>
    <cellStyle name="Percent 2 4 4 3 5 2 2" xfId="36242"/>
    <cellStyle name="Percent 2 4 4 3 5 3" xfId="36243"/>
    <cellStyle name="Percent 2 4 4 3 5 3 2" xfId="36244"/>
    <cellStyle name="Percent 2 4 4 3 5 4" xfId="36245"/>
    <cellStyle name="Percent 2 4 4 3 5 5" xfId="36246"/>
    <cellStyle name="Percent 2 4 4 3 6" xfId="36247"/>
    <cellStyle name="Percent 2 4 4 3 6 2" xfId="36248"/>
    <cellStyle name="Percent 2 4 4 3 7" xfId="36249"/>
    <cellStyle name="Percent 2 4 4 3 7 2" xfId="36250"/>
    <cellStyle name="Percent 2 4 4 3 8" xfId="36251"/>
    <cellStyle name="Percent 2 4 4 3 8 2" xfId="36252"/>
    <cellStyle name="Percent 2 4 4 3 9" xfId="36253"/>
    <cellStyle name="Percent 2 4 4 4" xfId="36254"/>
    <cellStyle name="Percent 2 4 4 4 2" xfId="36255"/>
    <cellStyle name="Percent 2 4 4 4 2 2" xfId="36256"/>
    <cellStyle name="Percent 2 4 4 4 3" xfId="36257"/>
    <cellStyle name="Percent 2 4 4 4 3 2" xfId="36258"/>
    <cellStyle name="Percent 2 4 4 4 4" xfId="36259"/>
    <cellStyle name="Percent 2 4 4 4 4 2" xfId="36260"/>
    <cellStyle name="Percent 2 4 4 4 5" xfId="36261"/>
    <cellStyle name="Percent 2 4 4 4 6" xfId="36262"/>
    <cellStyle name="Percent 2 4 4 5" xfId="36263"/>
    <cellStyle name="Percent 2 4 4 5 2" xfId="36264"/>
    <cellStyle name="Percent 2 4 4 5 2 2" xfId="36265"/>
    <cellStyle name="Percent 2 4 4 5 3" xfId="36266"/>
    <cellStyle name="Percent 2 4 4 5 3 2" xfId="36267"/>
    <cellStyle name="Percent 2 4 4 5 4" xfId="36268"/>
    <cellStyle name="Percent 2 4 4 5 4 2" xfId="36269"/>
    <cellStyle name="Percent 2 4 4 5 5" xfId="36270"/>
    <cellStyle name="Percent 2 4 4 5 6" xfId="36271"/>
    <cellStyle name="Percent 2 4 4 6" xfId="36272"/>
    <cellStyle name="Percent 2 4 4 6 2" xfId="36273"/>
    <cellStyle name="Percent 2 4 4 6 2 2" xfId="36274"/>
    <cellStyle name="Percent 2 4 4 6 3" xfId="36275"/>
    <cellStyle name="Percent 2 4 4 6 3 2" xfId="36276"/>
    <cellStyle name="Percent 2 4 4 6 4" xfId="36277"/>
    <cellStyle name="Percent 2 4 4 6 4 2" xfId="36278"/>
    <cellStyle name="Percent 2 4 4 6 5" xfId="36279"/>
    <cellStyle name="Percent 2 4 4 6 6" xfId="36280"/>
    <cellStyle name="Percent 2 4 4 7" xfId="36281"/>
    <cellStyle name="Percent 2 4 4 7 2" xfId="36282"/>
    <cellStyle name="Percent 2 4 4 7 2 2" xfId="36283"/>
    <cellStyle name="Percent 2 4 4 7 3" xfId="36284"/>
    <cellStyle name="Percent 2 4 4 7 3 2" xfId="36285"/>
    <cellStyle name="Percent 2 4 4 7 4" xfId="36286"/>
    <cellStyle name="Percent 2 4 4 7 5" xfId="36287"/>
    <cellStyle name="Percent 2 4 4 8" xfId="36288"/>
    <cellStyle name="Percent 2 4 4 8 2" xfId="36289"/>
    <cellStyle name="Percent 2 4 4 9" xfId="36290"/>
    <cellStyle name="Percent 2 4 4 9 2" xfId="36291"/>
    <cellStyle name="Percent 2 4 5" xfId="36292"/>
    <cellStyle name="Percent 2 4 5 10" xfId="36293"/>
    <cellStyle name="Percent 2 4 5 11" xfId="36294"/>
    <cellStyle name="Percent 2 4 5 2" xfId="36295"/>
    <cellStyle name="Percent 2 4 5 2 2" xfId="36296"/>
    <cellStyle name="Percent 2 4 5 2 2 2" xfId="36297"/>
    <cellStyle name="Percent 2 4 5 2 3" xfId="36298"/>
    <cellStyle name="Percent 2 4 5 2 3 2" xfId="36299"/>
    <cellStyle name="Percent 2 4 5 2 4" xfId="36300"/>
    <cellStyle name="Percent 2 4 5 2 4 2" xfId="36301"/>
    <cellStyle name="Percent 2 4 5 2 5" xfId="36302"/>
    <cellStyle name="Percent 2 4 5 2 6" xfId="36303"/>
    <cellStyle name="Percent 2 4 5 3" xfId="36304"/>
    <cellStyle name="Percent 2 4 5 3 2" xfId="36305"/>
    <cellStyle name="Percent 2 4 5 3 2 2" xfId="36306"/>
    <cellStyle name="Percent 2 4 5 3 3" xfId="36307"/>
    <cellStyle name="Percent 2 4 5 3 3 2" xfId="36308"/>
    <cellStyle name="Percent 2 4 5 3 4" xfId="36309"/>
    <cellStyle name="Percent 2 4 5 3 4 2" xfId="36310"/>
    <cellStyle name="Percent 2 4 5 3 5" xfId="36311"/>
    <cellStyle name="Percent 2 4 5 3 6" xfId="36312"/>
    <cellStyle name="Percent 2 4 5 4" xfId="36313"/>
    <cellStyle name="Percent 2 4 5 4 2" xfId="36314"/>
    <cellStyle name="Percent 2 4 5 4 2 2" xfId="36315"/>
    <cellStyle name="Percent 2 4 5 4 3" xfId="36316"/>
    <cellStyle name="Percent 2 4 5 4 3 2" xfId="36317"/>
    <cellStyle name="Percent 2 4 5 4 4" xfId="36318"/>
    <cellStyle name="Percent 2 4 5 4 4 2" xfId="36319"/>
    <cellStyle name="Percent 2 4 5 4 5" xfId="36320"/>
    <cellStyle name="Percent 2 4 5 4 6" xfId="36321"/>
    <cellStyle name="Percent 2 4 5 5" xfId="36322"/>
    <cellStyle name="Percent 2 4 5 5 2" xfId="36323"/>
    <cellStyle name="Percent 2 4 5 5 2 2" xfId="36324"/>
    <cellStyle name="Percent 2 4 5 5 3" xfId="36325"/>
    <cellStyle name="Percent 2 4 5 5 3 2" xfId="36326"/>
    <cellStyle name="Percent 2 4 5 5 4" xfId="36327"/>
    <cellStyle name="Percent 2 4 5 5 4 2" xfId="36328"/>
    <cellStyle name="Percent 2 4 5 5 5" xfId="36329"/>
    <cellStyle name="Percent 2 4 5 5 6" xfId="36330"/>
    <cellStyle name="Percent 2 4 5 6" xfId="36331"/>
    <cellStyle name="Percent 2 4 5 6 2" xfId="36332"/>
    <cellStyle name="Percent 2 4 5 6 2 2" xfId="36333"/>
    <cellStyle name="Percent 2 4 5 6 3" xfId="36334"/>
    <cellStyle name="Percent 2 4 5 6 3 2" xfId="36335"/>
    <cellStyle name="Percent 2 4 5 6 4" xfId="36336"/>
    <cellStyle name="Percent 2 4 5 6 5" xfId="36337"/>
    <cellStyle name="Percent 2 4 5 7" xfId="36338"/>
    <cellStyle name="Percent 2 4 5 7 2" xfId="36339"/>
    <cellStyle name="Percent 2 4 5 8" xfId="36340"/>
    <cellStyle name="Percent 2 4 5 8 2" xfId="36341"/>
    <cellStyle name="Percent 2 4 5 9" xfId="36342"/>
    <cellStyle name="Percent 2 4 5 9 2" xfId="36343"/>
    <cellStyle name="Percent 2 4 6" xfId="36344"/>
    <cellStyle name="Percent 2 4 6 10" xfId="36345"/>
    <cellStyle name="Percent 2 4 6 2" xfId="36346"/>
    <cellStyle name="Percent 2 4 6 2 2" xfId="36347"/>
    <cellStyle name="Percent 2 4 6 2 2 2" xfId="36348"/>
    <cellStyle name="Percent 2 4 6 2 3" xfId="36349"/>
    <cellStyle name="Percent 2 4 6 2 3 2" xfId="36350"/>
    <cellStyle name="Percent 2 4 6 2 4" xfId="36351"/>
    <cellStyle name="Percent 2 4 6 2 4 2" xfId="36352"/>
    <cellStyle name="Percent 2 4 6 2 5" xfId="36353"/>
    <cellStyle name="Percent 2 4 6 2 6" xfId="36354"/>
    <cellStyle name="Percent 2 4 6 3" xfId="36355"/>
    <cellStyle name="Percent 2 4 6 3 2" xfId="36356"/>
    <cellStyle name="Percent 2 4 6 3 2 2" xfId="36357"/>
    <cellStyle name="Percent 2 4 6 3 3" xfId="36358"/>
    <cellStyle name="Percent 2 4 6 3 3 2" xfId="36359"/>
    <cellStyle name="Percent 2 4 6 3 4" xfId="36360"/>
    <cellStyle name="Percent 2 4 6 3 4 2" xfId="36361"/>
    <cellStyle name="Percent 2 4 6 3 5" xfId="36362"/>
    <cellStyle name="Percent 2 4 6 3 6" xfId="36363"/>
    <cellStyle name="Percent 2 4 6 4" xfId="36364"/>
    <cellStyle name="Percent 2 4 6 4 2" xfId="36365"/>
    <cellStyle name="Percent 2 4 6 4 2 2" xfId="36366"/>
    <cellStyle name="Percent 2 4 6 4 3" xfId="36367"/>
    <cellStyle name="Percent 2 4 6 4 3 2" xfId="36368"/>
    <cellStyle name="Percent 2 4 6 4 4" xfId="36369"/>
    <cellStyle name="Percent 2 4 6 4 4 2" xfId="36370"/>
    <cellStyle name="Percent 2 4 6 4 5" xfId="36371"/>
    <cellStyle name="Percent 2 4 6 4 6" xfId="36372"/>
    <cellStyle name="Percent 2 4 6 5" xfId="36373"/>
    <cellStyle name="Percent 2 4 6 5 2" xfId="36374"/>
    <cellStyle name="Percent 2 4 6 5 2 2" xfId="36375"/>
    <cellStyle name="Percent 2 4 6 5 3" xfId="36376"/>
    <cellStyle name="Percent 2 4 6 5 3 2" xfId="36377"/>
    <cellStyle name="Percent 2 4 6 5 4" xfId="36378"/>
    <cellStyle name="Percent 2 4 6 5 5" xfId="36379"/>
    <cellStyle name="Percent 2 4 6 6" xfId="36380"/>
    <cellStyle name="Percent 2 4 6 6 2" xfId="36381"/>
    <cellStyle name="Percent 2 4 6 7" xfId="36382"/>
    <cellStyle name="Percent 2 4 6 7 2" xfId="36383"/>
    <cellStyle name="Percent 2 4 6 8" xfId="36384"/>
    <cellStyle name="Percent 2 4 6 8 2" xfId="36385"/>
    <cellStyle name="Percent 2 4 6 9" xfId="36386"/>
    <cellStyle name="Percent 2 4 7" xfId="36387"/>
    <cellStyle name="Percent 2 4 7 10" xfId="36388"/>
    <cellStyle name="Percent 2 4 7 2" xfId="36389"/>
    <cellStyle name="Percent 2 4 7 2 2" xfId="36390"/>
    <cellStyle name="Percent 2 4 7 2 2 2" xfId="36391"/>
    <cellStyle name="Percent 2 4 7 2 3" xfId="36392"/>
    <cellStyle name="Percent 2 4 7 2 3 2" xfId="36393"/>
    <cellStyle name="Percent 2 4 7 2 4" xfId="36394"/>
    <cellStyle name="Percent 2 4 7 2 4 2" xfId="36395"/>
    <cellStyle name="Percent 2 4 7 2 5" xfId="36396"/>
    <cellStyle name="Percent 2 4 7 2 6" xfId="36397"/>
    <cellStyle name="Percent 2 4 7 3" xfId="36398"/>
    <cellStyle name="Percent 2 4 7 3 2" xfId="36399"/>
    <cellStyle name="Percent 2 4 7 3 2 2" xfId="36400"/>
    <cellStyle name="Percent 2 4 7 3 3" xfId="36401"/>
    <cellStyle name="Percent 2 4 7 3 3 2" xfId="36402"/>
    <cellStyle name="Percent 2 4 7 3 4" xfId="36403"/>
    <cellStyle name="Percent 2 4 7 3 4 2" xfId="36404"/>
    <cellStyle name="Percent 2 4 7 3 5" xfId="36405"/>
    <cellStyle name="Percent 2 4 7 3 6" xfId="36406"/>
    <cellStyle name="Percent 2 4 7 4" xfId="36407"/>
    <cellStyle name="Percent 2 4 7 4 2" xfId="36408"/>
    <cellStyle name="Percent 2 4 7 4 2 2" xfId="36409"/>
    <cellStyle name="Percent 2 4 7 4 3" xfId="36410"/>
    <cellStyle name="Percent 2 4 7 4 3 2" xfId="36411"/>
    <cellStyle name="Percent 2 4 7 4 4" xfId="36412"/>
    <cellStyle name="Percent 2 4 7 4 4 2" xfId="36413"/>
    <cellStyle name="Percent 2 4 7 4 5" xfId="36414"/>
    <cellStyle name="Percent 2 4 7 4 6" xfId="36415"/>
    <cellStyle name="Percent 2 4 7 5" xfId="36416"/>
    <cellStyle name="Percent 2 4 7 5 2" xfId="36417"/>
    <cellStyle name="Percent 2 4 7 5 2 2" xfId="36418"/>
    <cellStyle name="Percent 2 4 7 5 3" xfId="36419"/>
    <cellStyle name="Percent 2 4 7 5 3 2" xfId="36420"/>
    <cellStyle name="Percent 2 4 7 5 4" xfId="36421"/>
    <cellStyle name="Percent 2 4 7 5 5" xfId="36422"/>
    <cellStyle name="Percent 2 4 7 6" xfId="36423"/>
    <cellStyle name="Percent 2 4 7 6 2" xfId="36424"/>
    <cellStyle name="Percent 2 4 7 7" xfId="36425"/>
    <cellStyle name="Percent 2 4 7 7 2" xfId="36426"/>
    <cellStyle name="Percent 2 4 7 8" xfId="36427"/>
    <cellStyle name="Percent 2 4 7 8 2" xfId="36428"/>
    <cellStyle name="Percent 2 4 7 9" xfId="36429"/>
    <cellStyle name="Percent 2 4 8" xfId="36430"/>
    <cellStyle name="Percent 2 4 8 2" xfId="36431"/>
    <cellStyle name="Percent 2 4 8 2 2" xfId="36432"/>
    <cellStyle name="Percent 2 4 8 3" xfId="36433"/>
    <cellStyle name="Percent 2 4 8 3 2" xfId="36434"/>
    <cellStyle name="Percent 2 4 8 4" xfId="36435"/>
    <cellStyle name="Percent 2 4 8 4 2" xfId="36436"/>
    <cellStyle name="Percent 2 4 8 5" xfId="36437"/>
    <cellStyle name="Percent 2 4 8 6" xfId="36438"/>
    <cellStyle name="Percent 2 4 9" xfId="36439"/>
    <cellStyle name="Percent 2 4 9 2" xfId="36440"/>
    <cellStyle name="Percent 2 4 9 2 2" xfId="36441"/>
    <cellStyle name="Percent 2 4 9 3" xfId="36442"/>
    <cellStyle name="Percent 2 4 9 3 2" xfId="36443"/>
    <cellStyle name="Percent 2 4 9 4" xfId="36444"/>
    <cellStyle name="Percent 2 4 9 4 2" xfId="36445"/>
    <cellStyle name="Percent 2 4 9 5" xfId="36446"/>
    <cellStyle name="Percent 2 4 9 6" xfId="36447"/>
    <cellStyle name="Percent 2 5" xfId="36448"/>
    <cellStyle name="Percent 2 5 10" xfId="36449"/>
    <cellStyle name="Percent 2 5 10 2" xfId="36450"/>
    <cellStyle name="Percent 2 5 10 2 2" xfId="36451"/>
    <cellStyle name="Percent 2 5 10 3" xfId="36452"/>
    <cellStyle name="Percent 2 5 10 3 2" xfId="36453"/>
    <cellStyle name="Percent 2 5 10 4" xfId="36454"/>
    <cellStyle name="Percent 2 5 11" xfId="36455"/>
    <cellStyle name="Percent 2 5 11 2" xfId="36456"/>
    <cellStyle name="Percent 2 5 11 3" xfId="36457"/>
    <cellStyle name="Percent 2 5 12" xfId="36458"/>
    <cellStyle name="Percent 2 5 12 2" xfId="36459"/>
    <cellStyle name="Percent 2 5 13" xfId="36460"/>
    <cellStyle name="Percent 2 5 13 2" xfId="36461"/>
    <cellStyle name="Percent 2 5 14" xfId="36462"/>
    <cellStyle name="Percent 2 5 15" xfId="36463"/>
    <cellStyle name="Percent 2 5 2" xfId="36464"/>
    <cellStyle name="Percent 2 5 2 10" xfId="36465"/>
    <cellStyle name="Percent 2 5 2 10 2" xfId="36466"/>
    <cellStyle name="Percent 2 5 2 11" xfId="36467"/>
    <cellStyle name="Percent 2 5 2 11 2" xfId="36468"/>
    <cellStyle name="Percent 2 5 2 12" xfId="36469"/>
    <cellStyle name="Percent 2 5 2 2" xfId="36470"/>
    <cellStyle name="Percent 2 5 2 2 10" xfId="36471"/>
    <cellStyle name="Percent 2 5 2 2 2" xfId="36472"/>
    <cellStyle name="Percent 2 5 2 2 2 2" xfId="36473"/>
    <cellStyle name="Percent 2 5 2 2 2 2 2" xfId="36474"/>
    <cellStyle name="Percent 2 5 2 2 2 2 2 2" xfId="36475"/>
    <cellStyle name="Percent 2 5 2 2 2 2 2 3" xfId="36476"/>
    <cellStyle name="Percent 2 5 2 2 2 2 3" xfId="36477"/>
    <cellStyle name="Percent 2 5 2 2 2 2 3 2" xfId="36478"/>
    <cellStyle name="Percent 2 5 2 2 2 2 4" xfId="36479"/>
    <cellStyle name="Percent 2 5 2 2 2 2 4 2" xfId="36480"/>
    <cellStyle name="Percent 2 5 2 2 2 2 5" xfId="36481"/>
    <cellStyle name="Percent 2 5 2 2 2 3" xfId="36482"/>
    <cellStyle name="Percent 2 5 2 2 2 3 2" xfId="36483"/>
    <cellStyle name="Percent 2 5 2 2 2 3 2 2" xfId="36484"/>
    <cellStyle name="Percent 2 5 2 2 2 3 3" xfId="36485"/>
    <cellStyle name="Percent 2 5 2 2 2 3 3 2" xfId="36486"/>
    <cellStyle name="Percent 2 5 2 2 2 3 4" xfId="36487"/>
    <cellStyle name="Percent 2 5 2 2 2 4" xfId="36488"/>
    <cellStyle name="Percent 2 5 2 2 2 4 2" xfId="36489"/>
    <cellStyle name="Percent 2 5 2 2 2 4 3" xfId="36490"/>
    <cellStyle name="Percent 2 5 2 2 2 5" xfId="36491"/>
    <cellStyle name="Percent 2 5 2 2 2 5 2" xfId="36492"/>
    <cellStyle name="Percent 2 5 2 2 2 6" xfId="36493"/>
    <cellStyle name="Percent 2 5 2 2 2 6 2" xfId="36494"/>
    <cellStyle name="Percent 2 5 2 2 2 7" xfId="36495"/>
    <cellStyle name="Percent 2 5 2 2 3" xfId="36496"/>
    <cellStyle name="Percent 2 5 2 2 3 2" xfId="36497"/>
    <cellStyle name="Percent 2 5 2 2 3 2 2" xfId="36498"/>
    <cellStyle name="Percent 2 5 2 2 3 2 2 2" xfId="36499"/>
    <cellStyle name="Percent 2 5 2 2 3 2 2 3" xfId="36500"/>
    <cellStyle name="Percent 2 5 2 2 3 2 3" xfId="36501"/>
    <cellStyle name="Percent 2 5 2 2 3 2 3 2" xfId="36502"/>
    <cellStyle name="Percent 2 5 2 2 3 2 4" xfId="36503"/>
    <cellStyle name="Percent 2 5 2 2 3 2 4 2" xfId="36504"/>
    <cellStyle name="Percent 2 5 2 2 3 2 5" xfId="36505"/>
    <cellStyle name="Percent 2 5 2 2 3 3" xfId="36506"/>
    <cellStyle name="Percent 2 5 2 2 3 3 2" xfId="36507"/>
    <cellStyle name="Percent 2 5 2 2 3 3 2 2" xfId="36508"/>
    <cellStyle name="Percent 2 5 2 2 3 3 3" xfId="36509"/>
    <cellStyle name="Percent 2 5 2 2 3 3 3 2" xfId="36510"/>
    <cellStyle name="Percent 2 5 2 2 3 3 4" xfId="36511"/>
    <cellStyle name="Percent 2 5 2 2 3 4" xfId="36512"/>
    <cellStyle name="Percent 2 5 2 2 3 4 2" xfId="36513"/>
    <cellStyle name="Percent 2 5 2 2 3 4 3" xfId="36514"/>
    <cellStyle name="Percent 2 5 2 2 3 5" xfId="36515"/>
    <cellStyle name="Percent 2 5 2 2 3 5 2" xfId="36516"/>
    <cellStyle name="Percent 2 5 2 2 3 6" xfId="36517"/>
    <cellStyle name="Percent 2 5 2 2 3 6 2" xfId="36518"/>
    <cellStyle name="Percent 2 5 2 2 3 7" xfId="36519"/>
    <cellStyle name="Percent 2 5 2 2 4" xfId="36520"/>
    <cellStyle name="Percent 2 5 2 2 4 2" xfId="36521"/>
    <cellStyle name="Percent 2 5 2 2 4 2 2" xfId="36522"/>
    <cellStyle name="Percent 2 5 2 2 4 2 2 2" xfId="36523"/>
    <cellStyle name="Percent 2 5 2 2 4 2 3" xfId="36524"/>
    <cellStyle name="Percent 2 5 2 2 4 2 3 2" xfId="36525"/>
    <cellStyle name="Percent 2 5 2 2 4 2 4" xfId="36526"/>
    <cellStyle name="Percent 2 5 2 2 4 3" xfId="36527"/>
    <cellStyle name="Percent 2 5 2 2 4 3 2" xfId="36528"/>
    <cellStyle name="Percent 2 5 2 2 4 3 3" xfId="36529"/>
    <cellStyle name="Percent 2 5 2 2 4 4" xfId="36530"/>
    <cellStyle name="Percent 2 5 2 2 4 4 2" xfId="36531"/>
    <cellStyle name="Percent 2 5 2 2 4 5" xfId="36532"/>
    <cellStyle name="Percent 2 5 2 2 4 5 2" xfId="36533"/>
    <cellStyle name="Percent 2 5 2 2 4 6" xfId="36534"/>
    <cellStyle name="Percent 2 5 2 2 5" xfId="36535"/>
    <cellStyle name="Percent 2 5 2 2 5 2" xfId="36536"/>
    <cellStyle name="Percent 2 5 2 2 5 2 2" xfId="36537"/>
    <cellStyle name="Percent 2 5 2 2 5 3" xfId="36538"/>
    <cellStyle name="Percent 2 5 2 2 5 3 2" xfId="36539"/>
    <cellStyle name="Percent 2 5 2 2 5 4" xfId="36540"/>
    <cellStyle name="Percent 2 5 2 2 6" xfId="36541"/>
    <cellStyle name="Percent 2 5 2 2 6 2" xfId="36542"/>
    <cellStyle name="Percent 2 5 2 2 6 2 2" xfId="36543"/>
    <cellStyle name="Percent 2 5 2 2 6 3" xfId="36544"/>
    <cellStyle name="Percent 2 5 2 2 6 3 2" xfId="36545"/>
    <cellStyle name="Percent 2 5 2 2 6 4" xfId="36546"/>
    <cellStyle name="Percent 2 5 2 2 7" xfId="36547"/>
    <cellStyle name="Percent 2 5 2 2 7 2" xfId="36548"/>
    <cellStyle name="Percent 2 5 2 2 7 3" xfId="36549"/>
    <cellStyle name="Percent 2 5 2 2 8" xfId="36550"/>
    <cellStyle name="Percent 2 5 2 2 8 2" xfId="36551"/>
    <cellStyle name="Percent 2 5 2 2 9" xfId="36552"/>
    <cellStyle name="Percent 2 5 2 2 9 2" xfId="36553"/>
    <cellStyle name="Percent 2 5 2 3" xfId="36554"/>
    <cellStyle name="Percent 2 5 2 3 2" xfId="36555"/>
    <cellStyle name="Percent 2 5 2 3 2 2" xfId="36556"/>
    <cellStyle name="Percent 2 5 2 3 2 2 2" xfId="36557"/>
    <cellStyle name="Percent 2 5 2 3 2 2 2 2" xfId="36558"/>
    <cellStyle name="Percent 2 5 2 3 2 2 2 3" xfId="36559"/>
    <cellStyle name="Percent 2 5 2 3 2 2 3" xfId="36560"/>
    <cellStyle name="Percent 2 5 2 3 2 2 3 2" xfId="36561"/>
    <cellStyle name="Percent 2 5 2 3 2 2 4" xfId="36562"/>
    <cellStyle name="Percent 2 5 2 3 2 2 4 2" xfId="36563"/>
    <cellStyle name="Percent 2 5 2 3 2 2 5" xfId="36564"/>
    <cellStyle name="Percent 2 5 2 3 2 3" xfId="36565"/>
    <cellStyle name="Percent 2 5 2 3 2 3 2" xfId="36566"/>
    <cellStyle name="Percent 2 5 2 3 2 3 2 2" xfId="36567"/>
    <cellStyle name="Percent 2 5 2 3 2 3 3" xfId="36568"/>
    <cellStyle name="Percent 2 5 2 3 2 3 3 2" xfId="36569"/>
    <cellStyle name="Percent 2 5 2 3 2 3 4" xfId="36570"/>
    <cellStyle name="Percent 2 5 2 3 2 4" xfId="36571"/>
    <cellStyle name="Percent 2 5 2 3 2 4 2" xfId="36572"/>
    <cellStyle name="Percent 2 5 2 3 2 4 3" xfId="36573"/>
    <cellStyle name="Percent 2 5 2 3 2 5" xfId="36574"/>
    <cellStyle name="Percent 2 5 2 3 2 5 2" xfId="36575"/>
    <cellStyle name="Percent 2 5 2 3 2 6" xfId="36576"/>
    <cellStyle name="Percent 2 5 2 3 2 6 2" xfId="36577"/>
    <cellStyle name="Percent 2 5 2 3 2 7" xfId="36578"/>
    <cellStyle name="Percent 2 5 2 3 3" xfId="36579"/>
    <cellStyle name="Percent 2 5 2 3 3 2" xfId="36580"/>
    <cellStyle name="Percent 2 5 2 3 3 2 2" xfId="36581"/>
    <cellStyle name="Percent 2 5 2 3 3 2 3" xfId="36582"/>
    <cellStyle name="Percent 2 5 2 3 3 3" xfId="36583"/>
    <cellStyle name="Percent 2 5 2 3 3 3 2" xfId="36584"/>
    <cellStyle name="Percent 2 5 2 3 3 4" xfId="36585"/>
    <cellStyle name="Percent 2 5 2 3 3 4 2" xfId="36586"/>
    <cellStyle name="Percent 2 5 2 3 3 5" xfId="36587"/>
    <cellStyle name="Percent 2 5 2 3 4" xfId="36588"/>
    <cellStyle name="Percent 2 5 2 3 4 2" xfId="36589"/>
    <cellStyle name="Percent 2 5 2 3 4 2 2" xfId="36590"/>
    <cellStyle name="Percent 2 5 2 3 4 3" xfId="36591"/>
    <cellStyle name="Percent 2 5 2 3 4 3 2" xfId="36592"/>
    <cellStyle name="Percent 2 5 2 3 4 4" xfId="36593"/>
    <cellStyle name="Percent 2 5 2 3 5" xfId="36594"/>
    <cellStyle name="Percent 2 5 2 3 5 2" xfId="36595"/>
    <cellStyle name="Percent 2 5 2 3 5 3" xfId="36596"/>
    <cellStyle name="Percent 2 5 2 3 6" xfId="36597"/>
    <cellStyle name="Percent 2 5 2 3 6 2" xfId="36598"/>
    <cellStyle name="Percent 2 5 2 3 7" xfId="36599"/>
    <cellStyle name="Percent 2 5 2 3 7 2" xfId="36600"/>
    <cellStyle name="Percent 2 5 2 3 8" xfId="36601"/>
    <cellStyle name="Percent 2 5 2 4" xfId="36602"/>
    <cellStyle name="Percent 2 5 2 4 2" xfId="36603"/>
    <cellStyle name="Percent 2 5 2 4 2 2" xfId="36604"/>
    <cellStyle name="Percent 2 5 2 4 2 2 2" xfId="36605"/>
    <cellStyle name="Percent 2 5 2 4 2 2 3" xfId="36606"/>
    <cellStyle name="Percent 2 5 2 4 2 3" xfId="36607"/>
    <cellStyle name="Percent 2 5 2 4 2 3 2" xfId="36608"/>
    <cellStyle name="Percent 2 5 2 4 2 4" xfId="36609"/>
    <cellStyle name="Percent 2 5 2 4 2 4 2" xfId="36610"/>
    <cellStyle name="Percent 2 5 2 4 2 5" xfId="36611"/>
    <cellStyle name="Percent 2 5 2 4 3" xfId="36612"/>
    <cellStyle name="Percent 2 5 2 4 3 2" xfId="36613"/>
    <cellStyle name="Percent 2 5 2 4 3 2 2" xfId="36614"/>
    <cellStyle name="Percent 2 5 2 4 3 3" xfId="36615"/>
    <cellStyle name="Percent 2 5 2 4 3 3 2" xfId="36616"/>
    <cellStyle name="Percent 2 5 2 4 3 4" xfId="36617"/>
    <cellStyle name="Percent 2 5 2 4 4" xfId="36618"/>
    <cellStyle name="Percent 2 5 2 4 4 2" xfId="36619"/>
    <cellStyle name="Percent 2 5 2 4 4 3" xfId="36620"/>
    <cellStyle name="Percent 2 5 2 4 5" xfId="36621"/>
    <cellStyle name="Percent 2 5 2 4 5 2" xfId="36622"/>
    <cellStyle name="Percent 2 5 2 4 6" xfId="36623"/>
    <cellStyle name="Percent 2 5 2 4 6 2" xfId="36624"/>
    <cellStyle name="Percent 2 5 2 4 7" xfId="36625"/>
    <cellStyle name="Percent 2 5 2 5" xfId="36626"/>
    <cellStyle name="Percent 2 5 2 5 2" xfId="36627"/>
    <cellStyle name="Percent 2 5 2 5 2 2" xfId="36628"/>
    <cellStyle name="Percent 2 5 2 5 2 2 2" xfId="36629"/>
    <cellStyle name="Percent 2 5 2 5 2 2 3" xfId="36630"/>
    <cellStyle name="Percent 2 5 2 5 2 3" xfId="36631"/>
    <cellStyle name="Percent 2 5 2 5 2 3 2" xfId="36632"/>
    <cellStyle name="Percent 2 5 2 5 2 4" xfId="36633"/>
    <cellStyle name="Percent 2 5 2 5 2 4 2" xfId="36634"/>
    <cellStyle name="Percent 2 5 2 5 2 5" xfId="36635"/>
    <cellStyle name="Percent 2 5 2 5 3" xfId="36636"/>
    <cellStyle name="Percent 2 5 2 5 3 2" xfId="36637"/>
    <cellStyle name="Percent 2 5 2 5 3 2 2" xfId="36638"/>
    <cellStyle name="Percent 2 5 2 5 3 3" xfId="36639"/>
    <cellStyle name="Percent 2 5 2 5 3 3 2" xfId="36640"/>
    <cellStyle name="Percent 2 5 2 5 3 4" xfId="36641"/>
    <cellStyle name="Percent 2 5 2 5 4" xfId="36642"/>
    <cellStyle name="Percent 2 5 2 5 4 2" xfId="36643"/>
    <cellStyle name="Percent 2 5 2 5 4 3" xfId="36644"/>
    <cellStyle name="Percent 2 5 2 5 5" xfId="36645"/>
    <cellStyle name="Percent 2 5 2 5 5 2" xfId="36646"/>
    <cellStyle name="Percent 2 5 2 5 6" xfId="36647"/>
    <cellStyle name="Percent 2 5 2 5 6 2" xfId="36648"/>
    <cellStyle name="Percent 2 5 2 5 7" xfId="36649"/>
    <cellStyle name="Percent 2 5 2 6" xfId="36650"/>
    <cellStyle name="Percent 2 5 2 6 2" xfId="36651"/>
    <cellStyle name="Percent 2 5 2 6 2 2" xfId="36652"/>
    <cellStyle name="Percent 2 5 2 6 2 2 2" xfId="36653"/>
    <cellStyle name="Percent 2 5 2 6 2 3" xfId="36654"/>
    <cellStyle name="Percent 2 5 2 6 2 3 2" xfId="36655"/>
    <cellStyle name="Percent 2 5 2 6 2 4" xfId="36656"/>
    <cellStyle name="Percent 2 5 2 6 3" xfId="36657"/>
    <cellStyle name="Percent 2 5 2 6 3 2" xfId="36658"/>
    <cellStyle name="Percent 2 5 2 6 3 3" xfId="36659"/>
    <cellStyle name="Percent 2 5 2 6 4" xfId="36660"/>
    <cellStyle name="Percent 2 5 2 6 4 2" xfId="36661"/>
    <cellStyle name="Percent 2 5 2 6 5" xfId="36662"/>
    <cellStyle name="Percent 2 5 2 6 5 2" xfId="36663"/>
    <cellStyle name="Percent 2 5 2 6 6" xfId="36664"/>
    <cellStyle name="Percent 2 5 2 7" xfId="36665"/>
    <cellStyle name="Percent 2 5 2 7 2" xfId="36666"/>
    <cellStyle name="Percent 2 5 2 7 2 2" xfId="36667"/>
    <cellStyle name="Percent 2 5 2 7 3" xfId="36668"/>
    <cellStyle name="Percent 2 5 2 7 3 2" xfId="36669"/>
    <cellStyle name="Percent 2 5 2 7 4" xfId="36670"/>
    <cellStyle name="Percent 2 5 2 8" xfId="36671"/>
    <cellStyle name="Percent 2 5 2 8 2" xfId="36672"/>
    <cellStyle name="Percent 2 5 2 8 2 2" xfId="36673"/>
    <cellStyle name="Percent 2 5 2 8 3" xfId="36674"/>
    <cellStyle name="Percent 2 5 2 8 3 2" xfId="36675"/>
    <cellStyle name="Percent 2 5 2 8 4" xfId="36676"/>
    <cellStyle name="Percent 2 5 2 9" xfId="36677"/>
    <cellStyle name="Percent 2 5 2 9 2" xfId="36678"/>
    <cellStyle name="Percent 2 5 2 9 3" xfId="36679"/>
    <cellStyle name="Percent 2 5 3" xfId="36680"/>
    <cellStyle name="Percent 2 5 3 10" xfId="36681"/>
    <cellStyle name="Percent 2 5 3 10 2" xfId="36682"/>
    <cellStyle name="Percent 2 5 3 11" xfId="36683"/>
    <cellStyle name="Percent 2 5 3 2" xfId="36684"/>
    <cellStyle name="Percent 2 5 3 2 2" xfId="36685"/>
    <cellStyle name="Percent 2 5 3 2 2 2" xfId="36686"/>
    <cellStyle name="Percent 2 5 3 2 2 2 2" xfId="36687"/>
    <cellStyle name="Percent 2 5 3 2 2 2 2 2" xfId="36688"/>
    <cellStyle name="Percent 2 5 3 2 2 2 2 3" xfId="36689"/>
    <cellStyle name="Percent 2 5 3 2 2 2 3" xfId="36690"/>
    <cellStyle name="Percent 2 5 3 2 2 2 3 2" xfId="36691"/>
    <cellStyle name="Percent 2 5 3 2 2 2 4" xfId="36692"/>
    <cellStyle name="Percent 2 5 3 2 2 2 4 2" xfId="36693"/>
    <cellStyle name="Percent 2 5 3 2 2 2 5" xfId="36694"/>
    <cellStyle name="Percent 2 5 3 2 2 3" xfId="36695"/>
    <cellStyle name="Percent 2 5 3 2 2 3 2" xfId="36696"/>
    <cellStyle name="Percent 2 5 3 2 2 3 2 2" xfId="36697"/>
    <cellStyle name="Percent 2 5 3 2 2 3 3" xfId="36698"/>
    <cellStyle name="Percent 2 5 3 2 2 3 3 2" xfId="36699"/>
    <cellStyle name="Percent 2 5 3 2 2 3 4" xfId="36700"/>
    <cellStyle name="Percent 2 5 3 2 2 4" xfId="36701"/>
    <cellStyle name="Percent 2 5 3 2 2 4 2" xfId="36702"/>
    <cellStyle name="Percent 2 5 3 2 2 4 3" xfId="36703"/>
    <cellStyle name="Percent 2 5 3 2 2 5" xfId="36704"/>
    <cellStyle name="Percent 2 5 3 2 2 5 2" xfId="36705"/>
    <cellStyle name="Percent 2 5 3 2 2 6" xfId="36706"/>
    <cellStyle name="Percent 2 5 3 2 2 6 2" xfId="36707"/>
    <cellStyle name="Percent 2 5 3 2 2 7" xfId="36708"/>
    <cellStyle name="Percent 2 5 3 2 3" xfId="36709"/>
    <cellStyle name="Percent 2 5 3 2 3 2" xfId="36710"/>
    <cellStyle name="Percent 2 5 3 2 3 2 2" xfId="36711"/>
    <cellStyle name="Percent 2 5 3 2 3 2 3" xfId="36712"/>
    <cellStyle name="Percent 2 5 3 2 3 3" xfId="36713"/>
    <cellStyle name="Percent 2 5 3 2 3 3 2" xfId="36714"/>
    <cellStyle name="Percent 2 5 3 2 3 4" xfId="36715"/>
    <cellStyle name="Percent 2 5 3 2 3 4 2" xfId="36716"/>
    <cellStyle name="Percent 2 5 3 2 3 5" xfId="36717"/>
    <cellStyle name="Percent 2 5 3 2 4" xfId="36718"/>
    <cellStyle name="Percent 2 5 3 2 4 2" xfId="36719"/>
    <cellStyle name="Percent 2 5 3 2 4 2 2" xfId="36720"/>
    <cellStyle name="Percent 2 5 3 2 4 3" xfId="36721"/>
    <cellStyle name="Percent 2 5 3 2 4 3 2" xfId="36722"/>
    <cellStyle name="Percent 2 5 3 2 4 4" xfId="36723"/>
    <cellStyle name="Percent 2 5 3 2 5" xfId="36724"/>
    <cellStyle name="Percent 2 5 3 2 5 2" xfId="36725"/>
    <cellStyle name="Percent 2 5 3 2 5 3" xfId="36726"/>
    <cellStyle name="Percent 2 5 3 2 6" xfId="36727"/>
    <cellStyle name="Percent 2 5 3 2 6 2" xfId="36728"/>
    <cellStyle name="Percent 2 5 3 2 7" xfId="36729"/>
    <cellStyle name="Percent 2 5 3 2 7 2" xfId="36730"/>
    <cellStyle name="Percent 2 5 3 2 8" xfId="36731"/>
    <cellStyle name="Percent 2 5 3 3" xfId="36732"/>
    <cellStyle name="Percent 2 5 3 3 2" xfId="36733"/>
    <cellStyle name="Percent 2 5 3 3 2 2" xfId="36734"/>
    <cellStyle name="Percent 2 5 3 3 2 2 2" xfId="36735"/>
    <cellStyle name="Percent 2 5 3 3 2 2 3" xfId="36736"/>
    <cellStyle name="Percent 2 5 3 3 2 3" xfId="36737"/>
    <cellStyle name="Percent 2 5 3 3 2 3 2" xfId="36738"/>
    <cellStyle name="Percent 2 5 3 3 2 4" xfId="36739"/>
    <cellStyle name="Percent 2 5 3 3 2 4 2" xfId="36740"/>
    <cellStyle name="Percent 2 5 3 3 2 5" xfId="36741"/>
    <cellStyle name="Percent 2 5 3 3 3" xfId="36742"/>
    <cellStyle name="Percent 2 5 3 3 3 2" xfId="36743"/>
    <cellStyle name="Percent 2 5 3 3 3 2 2" xfId="36744"/>
    <cellStyle name="Percent 2 5 3 3 3 3" xfId="36745"/>
    <cellStyle name="Percent 2 5 3 3 3 3 2" xfId="36746"/>
    <cellStyle name="Percent 2 5 3 3 3 4" xfId="36747"/>
    <cellStyle name="Percent 2 5 3 3 4" xfId="36748"/>
    <cellStyle name="Percent 2 5 3 3 4 2" xfId="36749"/>
    <cellStyle name="Percent 2 5 3 3 4 3" xfId="36750"/>
    <cellStyle name="Percent 2 5 3 3 5" xfId="36751"/>
    <cellStyle name="Percent 2 5 3 3 5 2" xfId="36752"/>
    <cellStyle name="Percent 2 5 3 3 6" xfId="36753"/>
    <cellStyle name="Percent 2 5 3 3 6 2" xfId="36754"/>
    <cellStyle name="Percent 2 5 3 3 7" xfId="36755"/>
    <cellStyle name="Percent 2 5 3 4" xfId="36756"/>
    <cellStyle name="Percent 2 5 3 4 2" xfId="36757"/>
    <cellStyle name="Percent 2 5 3 4 2 2" xfId="36758"/>
    <cellStyle name="Percent 2 5 3 4 2 2 2" xfId="36759"/>
    <cellStyle name="Percent 2 5 3 4 2 2 3" xfId="36760"/>
    <cellStyle name="Percent 2 5 3 4 2 3" xfId="36761"/>
    <cellStyle name="Percent 2 5 3 4 2 3 2" xfId="36762"/>
    <cellStyle name="Percent 2 5 3 4 2 4" xfId="36763"/>
    <cellStyle name="Percent 2 5 3 4 2 4 2" xfId="36764"/>
    <cellStyle name="Percent 2 5 3 4 2 5" xfId="36765"/>
    <cellStyle name="Percent 2 5 3 4 3" xfId="36766"/>
    <cellStyle name="Percent 2 5 3 4 3 2" xfId="36767"/>
    <cellStyle name="Percent 2 5 3 4 3 2 2" xfId="36768"/>
    <cellStyle name="Percent 2 5 3 4 3 3" xfId="36769"/>
    <cellStyle name="Percent 2 5 3 4 3 3 2" xfId="36770"/>
    <cellStyle name="Percent 2 5 3 4 3 4" xfId="36771"/>
    <cellStyle name="Percent 2 5 3 4 4" xfId="36772"/>
    <cellStyle name="Percent 2 5 3 4 4 2" xfId="36773"/>
    <cellStyle name="Percent 2 5 3 4 4 3" xfId="36774"/>
    <cellStyle name="Percent 2 5 3 4 5" xfId="36775"/>
    <cellStyle name="Percent 2 5 3 4 5 2" xfId="36776"/>
    <cellStyle name="Percent 2 5 3 4 6" xfId="36777"/>
    <cellStyle name="Percent 2 5 3 4 6 2" xfId="36778"/>
    <cellStyle name="Percent 2 5 3 4 7" xfId="36779"/>
    <cellStyle name="Percent 2 5 3 5" xfId="36780"/>
    <cellStyle name="Percent 2 5 3 5 2" xfId="36781"/>
    <cellStyle name="Percent 2 5 3 5 2 2" xfId="36782"/>
    <cellStyle name="Percent 2 5 3 5 2 2 2" xfId="36783"/>
    <cellStyle name="Percent 2 5 3 5 2 3" xfId="36784"/>
    <cellStyle name="Percent 2 5 3 5 2 3 2" xfId="36785"/>
    <cellStyle name="Percent 2 5 3 5 2 4" xfId="36786"/>
    <cellStyle name="Percent 2 5 3 5 3" xfId="36787"/>
    <cellStyle name="Percent 2 5 3 5 3 2" xfId="36788"/>
    <cellStyle name="Percent 2 5 3 5 3 3" xfId="36789"/>
    <cellStyle name="Percent 2 5 3 5 4" xfId="36790"/>
    <cellStyle name="Percent 2 5 3 5 4 2" xfId="36791"/>
    <cellStyle name="Percent 2 5 3 5 5" xfId="36792"/>
    <cellStyle name="Percent 2 5 3 5 5 2" xfId="36793"/>
    <cellStyle name="Percent 2 5 3 5 6" xfId="36794"/>
    <cellStyle name="Percent 2 5 3 6" xfId="36795"/>
    <cellStyle name="Percent 2 5 3 6 2" xfId="36796"/>
    <cellStyle name="Percent 2 5 3 6 2 2" xfId="36797"/>
    <cellStyle name="Percent 2 5 3 6 3" xfId="36798"/>
    <cellStyle name="Percent 2 5 3 6 3 2" xfId="36799"/>
    <cellStyle name="Percent 2 5 3 6 4" xfId="36800"/>
    <cellStyle name="Percent 2 5 3 7" xfId="36801"/>
    <cellStyle name="Percent 2 5 3 7 2" xfId="36802"/>
    <cellStyle name="Percent 2 5 3 7 2 2" xfId="36803"/>
    <cellStyle name="Percent 2 5 3 7 3" xfId="36804"/>
    <cellStyle name="Percent 2 5 3 7 3 2" xfId="36805"/>
    <cellStyle name="Percent 2 5 3 7 4" xfId="36806"/>
    <cellStyle name="Percent 2 5 3 8" xfId="36807"/>
    <cellStyle name="Percent 2 5 3 8 2" xfId="36808"/>
    <cellStyle name="Percent 2 5 3 8 3" xfId="36809"/>
    <cellStyle name="Percent 2 5 3 9" xfId="36810"/>
    <cellStyle name="Percent 2 5 3 9 2" xfId="36811"/>
    <cellStyle name="Percent 2 5 4" xfId="36812"/>
    <cellStyle name="Percent 2 5 4 10" xfId="36813"/>
    <cellStyle name="Percent 2 5 4 2" xfId="36814"/>
    <cellStyle name="Percent 2 5 4 2 2" xfId="36815"/>
    <cellStyle name="Percent 2 5 4 2 2 2" xfId="36816"/>
    <cellStyle name="Percent 2 5 4 2 2 2 2" xfId="36817"/>
    <cellStyle name="Percent 2 5 4 2 2 2 3" xfId="36818"/>
    <cellStyle name="Percent 2 5 4 2 2 3" xfId="36819"/>
    <cellStyle name="Percent 2 5 4 2 2 3 2" xfId="36820"/>
    <cellStyle name="Percent 2 5 4 2 2 4" xfId="36821"/>
    <cellStyle name="Percent 2 5 4 2 2 4 2" xfId="36822"/>
    <cellStyle name="Percent 2 5 4 2 2 5" xfId="36823"/>
    <cellStyle name="Percent 2 5 4 2 3" xfId="36824"/>
    <cellStyle name="Percent 2 5 4 2 3 2" xfId="36825"/>
    <cellStyle name="Percent 2 5 4 2 3 2 2" xfId="36826"/>
    <cellStyle name="Percent 2 5 4 2 3 3" xfId="36827"/>
    <cellStyle name="Percent 2 5 4 2 3 3 2" xfId="36828"/>
    <cellStyle name="Percent 2 5 4 2 3 4" xfId="36829"/>
    <cellStyle name="Percent 2 5 4 2 4" xfId="36830"/>
    <cellStyle name="Percent 2 5 4 2 4 2" xfId="36831"/>
    <cellStyle name="Percent 2 5 4 2 4 3" xfId="36832"/>
    <cellStyle name="Percent 2 5 4 2 5" xfId="36833"/>
    <cellStyle name="Percent 2 5 4 2 5 2" xfId="36834"/>
    <cellStyle name="Percent 2 5 4 2 6" xfId="36835"/>
    <cellStyle name="Percent 2 5 4 2 6 2" xfId="36836"/>
    <cellStyle name="Percent 2 5 4 2 7" xfId="36837"/>
    <cellStyle name="Percent 2 5 4 3" xfId="36838"/>
    <cellStyle name="Percent 2 5 4 3 2" xfId="36839"/>
    <cellStyle name="Percent 2 5 4 3 2 2" xfId="36840"/>
    <cellStyle name="Percent 2 5 4 3 2 2 2" xfId="36841"/>
    <cellStyle name="Percent 2 5 4 3 2 2 3" xfId="36842"/>
    <cellStyle name="Percent 2 5 4 3 2 3" xfId="36843"/>
    <cellStyle name="Percent 2 5 4 3 2 3 2" xfId="36844"/>
    <cellStyle name="Percent 2 5 4 3 2 4" xfId="36845"/>
    <cellStyle name="Percent 2 5 4 3 2 4 2" xfId="36846"/>
    <cellStyle name="Percent 2 5 4 3 2 5" xfId="36847"/>
    <cellStyle name="Percent 2 5 4 3 3" xfId="36848"/>
    <cellStyle name="Percent 2 5 4 3 3 2" xfId="36849"/>
    <cellStyle name="Percent 2 5 4 3 3 2 2" xfId="36850"/>
    <cellStyle name="Percent 2 5 4 3 3 3" xfId="36851"/>
    <cellStyle name="Percent 2 5 4 3 3 3 2" xfId="36852"/>
    <cellStyle name="Percent 2 5 4 3 3 4" xfId="36853"/>
    <cellStyle name="Percent 2 5 4 3 4" xfId="36854"/>
    <cellStyle name="Percent 2 5 4 3 4 2" xfId="36855"/>
    <cellStyle name="Percent 2 5 4 3 4 3" xfId="36856"/>
    <cellStyle name="Percent 2 5 4 3 5" xfId="36857"/>
    <cellStyle name="Percent 2 5 4 3 5 2" xfId="36858"/>
    <cellStyle name="Percent 2 5 4 3 6" xfId="36859"/>
    <cellStyle name="Percent 2 5 4 3 6 2" xfId="36860"/>
    <cellStyle name="Percent 2 5 4 3 7" xfId="36861"/>
    <cellStyle name="Percent 2 5 4 4" xfId="36862"/>
    <cellStyle name="Percent 2 5 4 4 2" xfId="36863"/>
    <cellStyle name="Percent 2 5 4 4 2 2" xfId="36864"/>
    <cellStyle name="Percent 2 5 4 4 2 2 2" xfId="36865"/>
    <cellStyle name="Percent 2 5 4 4 2 3" xfId="36866"/>
    <cellStyle name="Percent 2 5 4 4 2 3 2" xfId="36867"/>
    <cellStyle name="Percent 2 5 4 4 2 4" xfId="36868"/>
    <cellStyle name="Percent 2 5 4 4 3" xfId="36869"/>
    <cellStyle name="Percent 2 5 4 4 3 2" xfId="36870"/>
    <cellStyle name="Percent 2 5 4 4 3 3" xfId="36871"/>
    <cellStyle name="Percent 2 5 4 4 4" xfId="36872"/>
    <cellStyle name="Percent 2 5 4 4 4 2" xfId="36873"/>
    <cellStyle name="Percent 2 5 4 4 5" xfId="36874"/>
    <cellStyle name="Percent 2 5 4 4 5 2" xfId="36875"/>
    <cellStyle name="Percent 2 5 4 4 6" xfId="36876"/>
    <cellStyle name="Percent 2 5 4 5" xfId="36877"/>
    <cellStyle name="Percent 2 5 4 5 2" xfId="36878"/>
    <cellStyle name="Percent 2 5 4 5 2 2" xfId="36879"/>
    <cellStyle name="Percent 2 5 4 5 3" xfId="36880"/>
    <cellStyle name="Percent 2 5 4 5 3 2" xfId="36881"/>
    <cellStyle name="Percent 2 5 4 5 4" xfId="36882"/>
    <cellStyle name="Percent 2 5 4 6" xfId="36883"/>
    <cellStyle name="Percent 2 5 4 6 2" xfId="36884"/>
    <cellStyle name="Percent 2 5 4 6 2 2" xfId="36885"/>
    <cellStyle name="Percent 2 5 4 6 3" xfId="36886"/>
    <cellStyle name="Percent 2 5 4 6 3 2" xfId="36887"/>
    <cellStyle name="Percent 2 5 4 6 4" xfId="36888"/>
    <cellStyle name="Percent 2 5 4 7" xfId="36889"/>
    <cellStyle name="Percent 2 5 4 7 2" xfId="36890"/>
    <cellStyle name="Percent 2 5 4 7 3" xfId="36891"/>
    <cellStyle name="Percent 2 5 4 8" xfId="36892"/>
    <cellStyle name="Percent 2 5 4 8 2" xfId="36893"/>
    <cellStyle name="Percent 2 5 4 9" xfId="36894"/>
    <cellStyle name="Percent 2 5 4 9 2" xfId="36895"/>
    <cellStyle name="Percent 2 5 5" xfId="36896"/>
    <cellStyle name="Percent 2 5 5 2" xfId="36897"/>
    <cellStyle name="Percent 2 5 5 2 2" xfId="36898"/>
    <cellStyle name="Percent 2 5 5 2 2 2" xfId="36899"/>
    <cellStyle name="Percent 2 5 5 2 2 2 2" xfId="36900"/>
    <cellStyle name="Percent 2 5 5 2 2 2 3" xfId="36901"/>
    <cellStyle name="Percent 2 5 5 2 2 3" xfId="36902"/>
    <cellStyle name="Percent 2 5 5 2 2 3 2" xfId="36903"/>
    <cellStyle name="Percent 2 5 5 2 2 4" xfId="36904"/>
    <cellStyle name="Percent 2 5 5 2 2 4 2" xfId="36905"/>
    <cellStyle name="Percent 2 5 5 2 2 5" xfId="36906"/>
    <cellStyle name="Percent 2 5 5 2 3" xfId="36907"/>
    <cellStyle name="Percent 2 5 5 2 3 2" xfId="36908"/>
    <cellStyle name="Percent 2 5 5 2 3 2 2" xfId="36909"/>
    <cellStyle name="Percent 2 5 5 2 3 3" xfId="36910"/>
    <cellStyle name="Percent 2 5 5 2 3 3 2" xfId="36911"/>
    <cellStyle name="Percent 2 5 5 2 3 4" xfId="36912"/>
    <cellStyle name="Percent 2 5 5 2 4" xfId="36913"/>
    <cellStyle name="Percent 2 5 5 2 4 2" xfId="36914"/>
    <cellStyle name="Percent 2 5 5 2 4 3" xfId="36915"/>
    <cellStyle name="Percent 2 5 5 2 5" xfId="36916"/>
    <cellStyle name="Percent 2 5 5 2 5 2" xfId="36917"/>
    <cellStyle name="Percent 2 5 5 2 6" xfId="36918"/>
    <cellStyle name="Percent 2 5 5 2 6 2" xfId="36919"/>
    <cellStyle name="Percent 2 5 5 2 7" xfId="36920"/>
    <cellStyle name="Percent 2 5 5 3" xfId="36921"/>
    <cellStyle name="Percent 2 5 5 3 2" xfId="36922"/>
    <cellStyle name="Percent 2 5 5 3 2 2" xfId="36923"/>
    <cellStyle name="Percent 2 5 5 3 2 3" xfId="36924"/>
    <cellStyle name="Percent 2 5 5 3 3" xfId="36925"/>
    <cellStyle name="Percent 2 5 5 3 3 2" xfId="36926"/>
    <cellStyle name="Percent 2 5 5 3 4" xfId="36927"/>
    <cellStyle name="Percent 2 5 5 3 4 2" xfId="36928"/>
    <cellStyle name="Percent 2 5 5 3 5" xfId="36929"/>
    <cellStyle name="Percent 2 5 5 4" xfId="36930"/>
    <cellStyle name="Percent 2 5 5 4 2" xfId="36931"/>
    <cellStyle name="Percent 2 5 5 4 2 2" xfId="36932"/>
    <cellStyle name="Percent 2 5 5 4 3" xfId="36933"/>
    <cellStyle name="Percent 2 5 5 4 3 2" xfId="36934"/>
    <cellStyle name="Percent 2 5 5 4 4" xfId="36935"/>
    <cellStyle name="Percent 2 5 5 5" xfId="36936"/>
    <cellStyle name="Percent 2 5 5 5 2" xfId="36937"/>
    <cellStyle name="Percent 2 5 5 5 3" xfId="36938"/>
    <cellStyle name="Percent 2 5 5 6" xfId="36939"/>
    <cellStyle name="Percent 2 5 5 6 2" xfId="36940"/>
    <cellStyle name="Percent 2 5 5 7" xfId="36941"/>
    <cellStyle name="Percent 2 5 5 7 2" xfId="36942"/>
    <cellStyle name="Percent 2 5 5 8" xfId="36943"/>
    <cellStyle name="Percent 2 5 6" xfId="36944"/>
    <cellStyle name="Percent 2 5 6 2" xfId="36945"/>
    <cellStyle name="Percent 2 5 6 2 2" xfId="36946"/>
    <cellStyle name="Percent 2 5 6 2 2 2" xfId="36947"/>
    <cellStyle name="Percent 2 5 6 2 2 3" xfId="36948"/>
    <cellStyle name="Percent 2 5 6 2 3" xfId="36949"/>
    <cellStyle name="Percent 2 5 6 2 3 2" xfId="36950"/>
    <cellStyle name="Percent 2 5 6 2 4" xfId="36951"/>
    <cellStyle name="Percent 2 5 6 2 4 2" xfId="36952"/>
    <cellStyle name="Percent 2 5 6 2 5" xfId="36953"/>
    <cellStyle name="Percent 2 5 6 3" xfId="36954"/>
    <cellStyle name="Percent 2 5 6 3 2" xfId="36955"/>
    <cellStyle name="Percent 2 5 6 3 2 2" xfId="36956"/>
    <cellStyle name="Percent 2 5 6 3 3" xfId="36957"/>
    <cellStyle name="Percent 2 5 6 3 3 2" xfId="36958"/>
    <cellStyle name="Percent 2 5 6 3 4" xfId="36959"/>
    <cellStyle name="Percent 2 5 6 4" xfId="36960"/>
    <cellStyle name="Percent 2 5 6 4 2" xfId="36961"/>
    <cellStyle name="Percent 2 5 6 4 3" xfId="36962"/>
    <cellStyle name="Percent 2 5 6 5" xfId="36963"/>
    <cellStyle name="Percent 2 5 6 5 2" xfId="36964"/>
    <cellStyle name="Percent 2 5 6 6" xfId="36965"/>
    <cellStyle name="Percent 2 5 6 6 2" xfId="36966"/>
    <cellStyle name="Percent 2 5 6 7" xfId="36967"/>
    <cellStyle name="Percent 2 5 7" xfId="36968"/>
    <cellStyle name="Percent 2 5 7 2" xfId="36969"/>
    <cellStyle name="Percent 2 5 7 2 2" xfId="36970"/>
    <cellStyle name="Percent 2 5 7 2 2 2" xfId="36971"/>
    <cellStyle name="Percent 2 5 7 2 2 3" xfId="36972"/>
    <cellStyle name="Percent 2 5 7 2 3" xfId="36973"/>
    <cellStyle name="Percent 2 5 7 2 3 2" xfId="36974"/>
    <cellStyle name="Percent 2 5 7 2 4" xfId="36975"/>
    <cellStyle name="Percent 2 5 7 2 4 2" xfId="36976"/>
    <cellStyle name="Percent 2 5 7 2 5" xfId="36977"/>
    <cellStyle name="Percent 2 5 7 3" xfId="36978"/>
    <cellStyle name="Percent 2 5 7 3 2" xfId="36979"/>
    <cellStyle name="Percent 2 5 7 3 2 2" xfId="36980"/>
    <cellStyle name="Percent 2 5 7 3 3" xfId="36981"/>
    <cellStyle name="Percent 2 5 7 3 3 2" xfId="36982"/>
    <cellStyle name="Percent 2 5 7 3 4" xfId="36983"/>
    <cellStyle name="Percent 2 5 7 4" xfId="36984"/>
    <cellStyle name="Percent 2 5 7 4 2" xfId="36985"/>
    <cellStyle name="Percent 2 5 7 4 3" xfId="36986"/>
    <cellStyle name="Percent 2 5 7 5" xfId="36987"/>
    <cellStyle name="Percent 2 5 7 5 2" xfId="36988"/>
    <cellStyle name="Percent 2 5 7 6" xfId="36989"/>
    <cellStyle name="Percent 2 5 7 6 2" xfId="36990"/>
    <cellStyle name="Percent 2 5 7 7" xfId="36991"/>
    <cellStyle name="Percent 2 5 8" xfId="36992"/>
    <cellStyle name="Percent 2 5 8 2" xfId="36993"/>
    <cellStyle name="Percent 2 5 8 2 2" xfId="36994"/>
    <cellStyle name="Percent 2 5 8 2 2 2" xfId="36995"/>
    <cellStyle name="Percent 2 5 8 2 3" xfId="36996"/>
    <cellStyle name="Percent 2 5 8 2 3 2" xfId="36997"/>
    <cellStyle name="Percent 2 5 8 2 4" xfId="36998"/>
    <cellStyle name="Percent 2 5 8 3" xfId="36999"/>
    <cellStyle name="Percent 2 5 8 3 2" xfId="37000"/>
    <cellStyle name="Percent 2 5 8 3 3" xfId="37001"/>
    <cellStyle name="Percent 2 5 8 4" xfId="37002"/>
    <cellStyle name="Percent 2 5 8 4 2" xfId="37003"/>
    <cellStyle name="Percent 2 5 8 5" xfId="37004"/>
    <cellStyle name="Percent 2 5 8 5 2" xfId="37005"/>
    <cellStyle name="Percent 2 5 8 6" xfId="37006"/>
    <cellStyle name="Percent 2 5 9" xfId="37007"/>
    <cellStyle name="Percent 2 5 9 2" xfId="37008"/>
    <cellStyle name="Percent 2 5 9 2 2" xfId="37009"/>
    <cellStyle name="Percent 2 5 9 3" xfId="37010"/>
    <cellStyle name="Percent 2 5 9 3 2" xfId="37011"/>
    <cellStyle name="Percent 2 5 9 4" xfId="37012"/>
    <cellStyle name="Percent 2 6" xfId="37013"/>
    <cellStyle name="Percent 2 6 10" xfId="37014"/>
    <cellStyle name="Percent 2 6 10 2" xfId="37015"/>
    <cellStyle name="Percent 2 6 11" xfId="37016"/>
    <cellStyle name="Percent 2 6 2" xfId="37017"/>
    <cellStyle name="Percent 2 6 2 2" xfId="37018"/>
    <cellStyle name="Percent 2 6 2 2 2" xfId="37019"/>
    <cellStyle name="Percent 2 6 2 2 2 2" xfId="37020"/>
    <cellStyle name="Percent 2 6 2 2 2 2 2" xfId="37021"/>
    <cellStyle name="Percent 2 6 2 2 2 2 3" xfId="37022"/>
    <cellStyle name="Percent 2 6 2 2 2 3" xfId="37023"/>
    <cellStyle name="Percent 2 6 2 2 2 3 2" xfId="37024"/>
    <cellStyle name="Percent 2 6 2 2 2 4" xfId="37025"/>
    <cellStyle name="Percent 2 6 2 2 2 4 2" xfId="37026"/>
    <cellStyle name="Percent 2 6 2 2 2 5" xfId="37027"/>
    <cellStyle name="Percent 2 6 2 2 3" xfId="37028"/>
    <cellStyle name="Percent 2 6 2 2 3 2" xfId="37029"/>
    <cellStyle name="Percent 2 6 2 2 3 2 2" xfId="37030"/>
    <cellStyle name="Percent 2 6 2 2 3 3" xfId="37031"/>
    <cellStyle name="Percent 2 6 2 2 3 3 2" xfId="37032"/>
    <cellStyle name="Percent 2 6 2 2 3 4" xfId="37033"/>
    <cellStyle name="Percent 2 6 2 2 4" xfId="37034"/>
    <cellStyle name="Percent 2 6 2 2 4 2" xfId="37035"/>
    <cellStyle name="Percent 2 6 2 2 4 3" xfId="37036"/>
    <cellStyle name="Percent 2 6 2 2 5" xfId="37037"/>
    <cellStyle name="Percent 2 6 2 2 5 2" xfId="37038"/>
    <cellStyle name="Percent 2 6 2 2 6" xfId="37039"/>
    <cellStyle name="Percent 2 6 2 2 6 2" xfId="37040"/>
    <cellStyle name="Percent 2 6 2 2 7" xfId="37041"/>
    <cellStyle name="Percent 2 6 2 3" xfId="37042"/>
    <cellStyle name="Percent 2 6 2 3 2" xfId="37043"/>
    <cellStyle name="Percent 2 6 2 3 2 2" xfId="37044"/>
    <cellStyle name="Percent 2 6 2 3 2 3" xfId="37045"/>
    <cellStyle name="Percent 2 6 2 3 3" xfId="37046"/>
    <cellStyle name="Percent 2 6 2 3 3 2" xfId="37047"/>
    <cellStyle name="Percent 2 6 2 3 4" xfId="37048"/>
    <cellStyle name="Percent 2 6 2 3 4 2" xfId="37049"/>
    <cellStyle name="Percent 2 6 2 3 5" xfId="37050"/>
    <cellStyle name="Percent 2 6 2 4" xfId="37051"/>
    <cellStyle name="Percent 2 6 2 4 2" xfId="37052"/>
    <cellStyle name="Percent 2 6 2 4 2 2" xfId="37053"/>
    <cellStyle name="Percent 2 6 2 4 3" xfId="37054"/>
    <cellStyle name="Percent 2 6 2 4 3 2" xfId="37055"/>
    <cellStyle name="Percent 2 6 2 4 4" xfId="37056"/>
    <cellStyle name="Percent 2 6 2 5" xfId="37057"/>
    <cellStyle name="Percent 2 6 2 5 2" xfId="37058"/>
    <cellStyle name="Percent 2 6 2 5 3" xfId="37059"/>
    <cellStyle name="Percent 2 6 2 6" xfId="37060"/>
    <cellStyle name="Percent 2 6 2 6 2" xfId="37061"/>
    <cellStyle name="Percent 2 6 2 7" xfId="37062"/>
    <cellStyle name="Percent 2 6 2 7 2" xfId="37063"/>
    <cellStyle name="Percent 2 6 2 8" xfId="37064"/>
    <cellStyle name="Percent 2 6 3" xfId="37065"/>
    <cellStyle name="Percent 2 6 3 2" xfId="37066"/>
    <cellStyle name="Percent 2 6 3 2 2" xfId="37067"/>
    <cellStyle name="Percent 2 6 3 2 2 2" xfId="37068"/>
    <cellStyle name="Percent 2 6 3 2 2 3" xfId="37069"/>
    <cellStyle name="Percent 2 6 3 2 3" xfId="37070"/>
    <cellStyle name="Percent 2 6 3 2 3 2" xfId="37071"/>
    <cellStyle name="Percent 2 6 3 2 4" xfId="37072"/>
    <cellStyle name="Percent 2 6 3 2 4 2" xfId="37073"/>
    <cellStyle name="Percent 2 6 3 2 5" xfId="37074"/>
    <cellStyle name="Percent 2 6 3 3" xfId="37075"/>
    <cellStyle name="Percent 2 6 3 3 2" xfId="37076"/>
    <cellStyle name="Percent 2 6 3 3 2 2" xfId="37077"/>
    <cellStyle name="Percent 2 6 3 3 3" xfId="37078"/>
    <cellStyle name="Percent 2 6 3 3 3 2" xfId="37079"/>
    <cellStyle name="Percent 2 6 3 3 4" xfId="37080"/>
    <cellStyle name="Percent 2 6 3 4" xfId="37081"/>
    <cellStyle name="Percent 2 6 3 4 2" xfId="37082"/>
    <cellStyle name="Percent 2 6 3 4 3" xfId="37083"/>
    <cellStyle name="Percent 2 6 3 5" xfId="37084"/>
    <cellStyle name="Percent 2 6 3 5 2" xfId="37085"/>
    <cellStyle name="Percent 2 6 3 6" xfId="37086"/>
    <cellStyle name="Percent 2 6 3 6 2" xfId="37087"/>
    <cellStyle name="Percent 2 6 3 7" xfId="37088"/>
    <cellStyle name="Percent 2 6 4" xfId="37089"/>
    <cellStyle name="Percent 2 6 4 2" xfId="37090"/>
    <cellStyle name="Percent 2 6 4 2 2" xfId="37091"/>
    <cellStyle name="Percent 2 6 4 2 2 2" xfId="37092"/>
    <cellStyle name="Percent 2 6 4 2 2 3" xfId="37093"/>
    <cellStyle name="Percent 2 6 4 2 3" xfId="37094"/>
    <cellStyle name="Percent 2 6 4 2 3 2" xfId="37095"/>
    <cellStyle name="Percent 2 6 4 2 4" xfId="37096"/>
    <cellStyle name="Percent 2 6 4 2 4 2" xfId="37097"/>
    <cellStyle name="Percent 2 6 4 2 5" xfId="37098"/>
    <cellStyle name="Percent 2 6 4 3" xfId="37099"/>
    <cellStyle name="Percent 2 6 4 3 2" xfId="37100"/>
    <cellStyle name="Percent 2 6 4 3 2 2" xfId="37101"/>
    <cellStyle name="Percent 2 6 4 3 3" xfId="37102"/>
    <cellStyle name="Percent 2 6 4 3 3 2" xfId="37103"/>
    <cellStyle name="Percent 2 6 4 3 4" xfId="37104"/>
    <cellStyle name="Percent 2 6 4 4" xfId="37105"/>
    <cellStyle name="Percent 2 6 4 4 2" xfId="37106"/>
    <cellStyle name="Percent 2 6 4 4 3" xfId="37107"/>
    <cellStyle name="Percent 2 6 4 5" xfId="37108"/>
    <cellStyle name="Percent 2 6 4 5 2" xfId="37109"/>
    <cellStyle name="Percent 2 6 4 6" xfId="37110"/>
    <cellStyle name="Percent 2 6 4 6 2" xfId="37111"/>
    <cellStyle name="Percent 2 6 4 7" xfId="37112"/>
    <cellStyle name="Percent 2 6 5" xfId="37113"/>
    <cellStyle name="Percent 2 6 5 2" xfId="37114"/>
    <cellStyle name="Percent 2 6 5 2 2" xfId="37115"/>
    <cellStyle name="Percent 2 6 5 2 2 2" xfId="37116"/>
    <cellStyle name="Percent 2 6 5 2 3" xfId="37117"/>
    <cellStyle name="Percent 2 6 5 2 3 2" xfId="37118"/>
    <cellStyle name="Percent 2 6 5 2 4" xfId="37119"/>
    <cellStyle name="Percent 2 6 5 3" xfId="37120"/>
    <cellStyle name="Percent 2 6 5 3 2" xfId="37121"/>
    <cellStyle name="Percent 2 6 5 3 3" xfId="37122"/>
    <cellStyle name="Percent 2 6 5 4" xfId="37123"/>
    <cellStyle name="Percent 2 6 5 4 2" xfId="37124"/>
    <cellStyle name="Percent 2 6 5 5" xfId="37125"/>
    <cellStyle name="Percent 2 6 5 5 2" xfId="37126"/>
    <cellStyle name="Percent 2 6 5 6" xfId="37127"/>
    <cellStyle name="Percent 2 6 6" xfId="37128"/>
    <cellStyle name="Percent 2 6 6 2" xfId="37129"/>
    <cellStyle name="Percent 2 6 6 2 2" xfId="37130"/>
    <cellStyle name="Percent 2 6 6 3" xfId="37131"/>
    <cellStyle name="Percent 2 6 6 3 2" xfId="37132"/>
    <cellStyle name="Percent 2 6 6 4" xfId="37133"/>
    <cellStyle name="Percent 2 6 7" xfId="37134"/>
    <cellStyle name="Percent 2 6 7 2" xfId="37135"/>
    <cellStyle name="Percent 2 6 7 2 2" xfId="37136"/>
    <cellStyle name="Percent 2 6 7 3" xfId="37137"/>
    <cellStyle name="Percent 2 6 7 3 2" xfId="37138"/>
    <cellStyle name="Percent 2 6 7 4" xfId="37139"/>
    <cellStyle name="Percent 2 6 8" xfId="37140"/>
    <cellStyle name="Percent 2 6 8 2" xfId="37141"/>
    <cellStyle name="Percent 2 6 8 3" xfId="37142"/>
    <cellStyle name="Percent 2 6 9" xfId="37143"/>
    <cellStyle name="Percent 2 6 9 2" xfId="37144"/>
    <cellStyle name="Percent 2 7" xfId="37145"/>
    <cellStyle name="Percent 2 7 10" xfId="37146"/>
    <cellStyle name="Percent 2 7 2" xfId="37147"/>
    <cellStyle name="Percent 2 7 2 2" xfId="37148"/>
    <cellStyle name="Percent 2 7 2 2 2" xfId="37149"/>
    <cellStyle name="Percent 2 7 2 2 2 2" xfId="37150"/>
    <cellStyle name="Percent 2 7 2 2 2 3" xfId="37151"/>
    <cellStyle name="Percent 2 7 2 2 3" xfId="37152"/>
    <cellStyle name="Percent 2 7 2 2 3 2" xfId="37153"/>
    <cellStyle name="Percent 2 7 2 2 4" xfId="37154"/>
    <cellStyle name="Percent 2 7 2 2 4 2" xfId="37155"/>
    <cellStyle name="Percent 2 7 2 2 5" xfId="37156"/>
    <cellStyle name="Percent 2 7 2 3" xfId="37157"/>
    <cellStyle name="Percent 2 7 2 3 2" xfId="37158"/>
    <cellStyle name="Percent 2 7 2 3 2 2" xfId="37159"/>
    <cellStyle name="Percent 2 7 2 3 3" xfId="37160"/>
    <cellStyle name="Percent 2 7 2 3 3 2" xfId="37161"/>
    <cellStyle name="Percent 2 7 2 3 4" xfId="37162"/>
    <cellStyle name="Percent 2 7 2 4" xfId="37163"/>
    <cellStyle name="Percent 2 7 2 4 2" xfId="37164"/>
    <cellStyle name="Percent 2 7 2 4 3" xfId="37165"/>
    <cellStyle name="Percent 2 7 2 5" xfId="37166"/>
    <cellStyle name="Percent 2 7 2 5 2" xfId="37167"/>
    <cellStyle name="Percent 2 7 2 6" xfId="37168"/>
    <cellStyle name="Percent 2 7 2 6 2" xfId="37169"/>
    <cellStyle name="Percent 2 7 2 7" xfId="37170"/>
    <cellStyle name="Percent 2 7 3" xfId="37171"/>
    <cellStyle name="Percent 2 7 3 2" xfId="37172"/>
    <cellStyle name="Percent 2 7 3 2 2" xfId="37173"/>
    <cellStyle name="Percent 2 7 3 2 2 2" xfId="37174"/>
    <cellStyle name="Percent 2 7 3 2 2 3" xfId="37175"/>
    <cellStyle name="Percent 2 7 3 2 3" xfId="37176"/>
    <cellStyle name="Percent 2 7 3 2 3 2" xfId="37177"/>
    <cellStyle name="Percent 2 7 3 2 4" xfId="37178"/>
    <cellStyle name="Percent 2 7 3 2 4 2" xfId="37179"/>
    <cellStyle name="Percent 2 7 3 2 5" xfId="37180"/>
    <cellStyle name="Percent 2 7 3 3" xfId="37181"/>
    <cellStyle name="Percent 2 7 3 3 2" xfId="37182"/>
    <cellStyle name="Percent 2 7 3 3 2 2" xfId="37183"/>
    <cellStyle name="Percent 2 7 3 3 3" xfId="37184"/>
    <cellStyle name="Percent 2 7 3 3 3 2" xfId="37185"/>
    <cellStyle name="Percent 2 7 3 3 4" xfId="37186"/>
    <cellStyle name="Percent 2 7 3 4" xfId="37187"/>
    <cellStyle name="Percent 2 7 3 4 2" xfId="37188"/>
    <cellStyle name="Percent 2 7 3 4 3" xfId="37189"/>
    <cellStyle name="Percent 2 7 3 5" xfId="37190"/>
    <cellStyle name="Percent 2 7 3 5 2" xfId="37191"/>
    <cellStyle name="Percent 2 7 3 6" xfId="37192"/>
    <cellStyle name="Percent 2 7 3 6 2" xfId="37193"/>
    <cellStyle name="Percent 2 7 3 7" xfId="37194"/>
    <cellStyle name="Percent 2 7 4" xfId="37195"/>
    <cellStyle name="Percent 2 7 4 2" xfId="37196"/>
    <cellStyle name="Percent 2 7 4 2 2" xfId="37197"/>
    <cellStyle name="Percent 2 7 4 2 2 2" xfId="37198"/>
    <cellStyle name="Percent 2 7 4 2 3" xfId="37199"/>
    <cellStyle name="Percent 2 7 4 2 3 2" xfId="37200"/>
    <cellStyle name="Percent 2 7 4 2 4" xfId="37201"/>
    <cellStyle name="Percent 2 7 4 3" xfId="37202"/>
    <cellStyle name="Percent 2 7 4 3 2" xfId="37203"/>
    <cellStyle name="Percent 2 7 4 3 3" xfId="37204"/>
    <cellStyle name="Percent 2 7 4 4" xfId="37205"/>
    <cellStyle name="Percent 2 7 4 4 2" xfId="37206"/>
    <cellStyle name="Percent 2 7 4 5" xfId="37207"/>
    <cellStyle name="Percent 2 7 4 5 2" xfId="37208"/>
    <cellStyle name="Percent 2 7 4 6" xfId="37209"/>
    <cellStyle name="Percent 2 7 5" xfId="37210"/>
    <cellStyle name="Percent 2 7 5 2" xfId="37211"/>
    <cellStyle name="Percent 2 7 5 2 2" xfId="37212"/>
    <cellStyle name="Percent 2 7 5 3" xfId="37213"/>
    <cellStyle name="Percent 2 7 5 3 2" xfId="37214"/>
    <cellStyle name="Percent 2 7 5 4" xfId="37215"/>
    <cellStyle name="Percent 2 7 6" xfId="37216"/>
    <cellStyle name="Percent 2 7 6 2" xfId="37217"/>
    <cellStyle name="Percent 2 7 6 2 2" xfId="37218"/>
    <cellStyle name="Percent 2 7 6 3" xfId="37219"/>
    <cellStyle name="Percent 2 7 6 3 2" xfId="37220"/>
    <cellStyle name="Percent 2 7 6 4" xfId="37221"/>
    <cellStyle name="Percent 2 7 7" xfId="37222"/>
    <cellStyle name="Percent 2 7 7 2" xfId="37223"/>
    <cellStyle name="Percent 2 7 7 3" xfId="37224"/>
    <cellStyle name="Percent 2 7 8" xfId="37225"/>
    <cellStyle name="Percent 2 7 8 2" xfId="37226"/>
    <cellStyle name="Percent 2 7 9" xfId="37227"/>
    <cellStyle name="Percent 2 7 9 2" xfId="37228"/>
    <cellStyle name="Percent 2 8" xfId="37229"/>
    <cellStyle name="Percent 2 8 2" xfId="37230"/>
    <cellStyle name="Percent 2 8 2 2" xfId="37231"/>
    <cellStyle name="Percent 2 8 2 2 2" xfId="37232"/>
    <cellStyle name="Percent 2 8 2 3" xfId="37233"/>
    <cellStyle name="Percent 2 8 2 3 2" xfId="37234"/>
    <cellStyle name="Percent 2 8 2 4" xfId="37235"/>
    <cellStyle name="Percent 2 8 3" xfId="37236"/>
    <cellStyle name="Percent 2 8 3 2" xfId="37237"/>
    <cellStyle name="Percent 2 8 3 3" xfId="37238"/>
    <cellStyle name="Percent 2 8 4" xfId="37239"/>
    <cellStyle name="Percent 2 8 4 2" xfId="37240"/>
    <cellStyle name="Percent 2 8 5" xfId="37241"/>
    <cellStyle name="Percent 2 8 5 2" xfId="37242"/>
    <cellStyle name="Percent 2 8 6" xfId="37243"/>
    <cellStyle name="Percent 2 9" xfId="37244"/>
    <cellStyle name="Percent 2 9 2" xfId="37245"/>
    <cellStyle name="Percent 2 9 2 2" xfId="37246"/>
    <cellStyle name="Percent 2 9 3" xfId="37247"/>
    <cellStyle name="Percent 2 9 3 2" xfId="37248"/>
    <cellStyle name="Percent 2 9 4" xfId="37249"/>
    <cellStyle name="Percent 20" xfId="37250"/>
    <cellStyle name="Percent 21" xfId="37251"/>
    <cellStyle name="Percent 22" xfId="37252"/>
    <cellStyle name="Percent 23" xfId="37253"/>
    <cellStyle name="Percent 24" xfId="37254"/>
    <cellStyle name="Percent 25" xfId="37255"/>
    <cellStyle name="Percent 26" xfId="37256"/>
    <cellStyle name="Percent 27" xfId="37257"/>
    <cellStyle name="Percent 28" xfId="37258"/>
    <cellStyle name="Percent 29" xfId="37259"/>
    <cellStyle name="Percent 3" xfId="536"/>
    <cellStyle name="Percent 3 2" xfId="37260"/>
    <cellStyle name="Percent 3 2 2" xfId="37261"/>
    <cellStyle name="Percent 3 3" xfId="37262"/>
    <cellStyle name="Percent 30" xfId="37263"/>
    <cellStyle name="Percent 31" xfId="37264"/>
    <cellStyle name="Percent 32" xfId="37265"/>
    <cellStyle name="Percent 33" xfId="37266"/>
    <cellStyle name="Percent 34" xfId="37267"/>
    <cellStyle name="Percent 35" xfId="37268"/>
    <cellStyle name="Percent 36" xfId="37269"/>
    <cellStyle name="Percent 37" xfId="37270"/>
    <cellStyle name="Percent 38" xfId="37271"/>
    <cellStyle name="Percent 39" xfId="37272"/>
    <cellStyle name="Percent 4" xfId="537"/>
    <cellStyle name="Percent 4 2" xfId="538"/>
    <cellStyle name="Percent 4 2 2" xfId="539"/>
    <cellStyle name="Percent 4 2 2 2" xfId="37273"/>
    <cellStyle name="Percent 4 2 2 2 2" xfId="37274"/>
    <cellStyle name="Percent 4 2 2 3" xfId="37275"/>
    <cellStyle name="Percent 4 2 2 4" xfId="37276"/>
    <cellStyle name="Percent 4 2 3" xfId="37277"/>
    <cellStyle name="Percent 4 2 3 2" xfId="37278"/>
    <cellStyle name="Percent 4 2 4" xfId="37279"/>
    <cellStyle name="Percent 4 2 5" xfId="37280"/>
    <cellStyle name="Percent 4 2 6" xfId="37281"/>
    <cellStyle name="Percent 4 3" xfId="540"/>
    <cellStyle name="Percent 4 3 2" xfId="37282"/>
    <cellStyle name="Percent 4 3 2 2" xfId="37283"/>
    <cellStyle name="Percent 4 3 3" xfId="37284"/>
    <cellStyle name="Percent 4 3 4" xfId="37285"/>
    <cellStyle name="Percent 4 3 5" xfId="37286"/>
    <cellStyle name="Percent 4 4" xfId="37287"/>
    <cellStyle name="Percent 4 4 2" xfId="37288"/>
    <cellStyle name="Percent 4 4 2 2" xfId="37289"/>
    <cellStyle name="Percent 4 4 3" xfId="37290"/>
    <cellStyle name="Percent 4 4 4" xfId="37291"/>
    <cellStyle name="Percent 4 4 5" xfId="37292"/>
    <cellStyle name="Percent 4 5" xfId="37293"/>
    <cellStyle name="Percent 4 5 2" xfId="37294"/>
    <cellStyle name="Percent 4 5 2 2" xfId="37295"/>
    <cellStyle name="Percent 4 5 3" xfId="37296"/>
    <cellStyle name="Percent 4 5 4" xfId="37297"/>
    <cellStyle name="Percent 4 6" xfId="37298"/>
    <cellStyle name="Percent 4 6 2" xfId="37299"/>
    <cellStyle name="Percent 4 7" xfId="37300"/>
    <cellStyle name="Percent 4 8" xfId="37301"/>
    <cellStyle name="Percent 4 9" xfId="37302"/>
    <cellStyle name="Percent 40" xfId="37303"/>
    <cellStyle name="Percent 41" xfId="37304"/>
    <cellStyle name="Percent 42" xfId="37305"/>
    <cellStyle name="Percent 43" xfId="37306"/>
    <cellStyle name="Percent 44" xfId="37307"/>
    <cellStyle name="Percent 45" xfId="37308"/>
    <cellStyle name="Percent 46" xfId="37309"/>
    <cellStyle name="Percent 47" xfId="37310"/>
    <cellStyle name="Percent 48" xfId="37311"/>
    <cellStyle name="Percent 49" xfId="37312"/>
    <cellStyle name="Percent 5" xfId="541"/>
    <cellStyle name="Percent 5 10" xfId="37313"/>
    <cellStyle name="Percent 5 10 2" xfId="37314"/>
    <cellStyle name="Percent 5 11" xfId="37315"/>
    <cellStyle name="Percent 5 12" xfId="37316"/>
    <cellStyle name="Percent 5 2" xfId="37317"/>
    <cellStyle name="Percent 5 2 2" xfId="37318"/>
    <cellStyle name="Percent 5 2 2 2" xfId="37319"/>
    <cellStyle name="Percent 5 2 2 2 2" xfId="37320"/>
    <cellStyle name="Percent 5 2 2 2 2 2" xfId="37321"/>
    <cellStyle name="Percent 5 2 2 2 2 3" xfId="37322"/>
    <cellStyle name="Percent 5 2 2 2 3" xfId="37323"/>
    <cellStyle name="Percent 5 2 2 2 3 2" xfId="37324"/>
    <cellStyle name="Percent 5 2 2 2 4" xfId="37325"/>
    <cellStyle name="Percent 5 2 2 2 4 2" xfId="37326"/>
    <cellStyle name="Percent 5 2 2 2 5" xfId="37327"/>
    <cellStyle name="Percent 5 2 2 3" xfId="37328"/>
    <cellStyle name="Percent 5 2 2 3 2" xfId="37329"/>
    <cellStyle name="Percent 5 2 2 3 2 2" xfId="37330"/>
    <cellStyle name="Percent 5 2 2 3 3" xfId="37331"/>
    <cellStyle name="Percent 5 2 2 3 3 2" xfId="37332"/>
    <cellStyle name="Percent 5 2 2 3 4" xfId="37333"/>
    <cellStyle name="Percent 5 2 2 4" xfId="37334"/>
    <cellStyle name="Percent 5 2 2 4 2" xfId="37335"/>
    <cellStyle name="Percent 5 2 2 4 3" xfId="37336"/>
    <cellStyle name="Percent 5 2 2 5" xfId="37337"/>
    <cellStyle name="Percent 5 2 2 5 2" xfId="37338"/>
    <cellStyle name="Percent 5 2 2 6" xfId="37339"/>
    <cellStyle name="Percent 5 2 2 6 2" xfId="37340"/>
    <cellStyle name="Percent 5 2 2 7" xfId="37341"/>
    <cellStyle name="Percent 5 2 3" xfId="37342"/>
    <cellStyle name="Percent 5 2 3 2" xfId="37343"/>
    <cellStyle name="Percent 5 2 3 2 2" xfId="37344"/>
    <cellStyle name="Percent 5 2 3 2 3" xfId="37345"/>
    <cellStyle name="Percent 5 2 3 3" xfId="37346"/>
    <cellStyle name="Percent 5 2 3 3 2" xfId="37347"/>
    <cellStyle name="Percent 5 2 3 4" xfId="37348"/>
    <cellStyle name="Percent 5 2 3 4 2" xfId="37349"/>
    <cellStyle name="Percent 5 2 3 5" xfId="37350"/>
    <cellStyle name="Percent 5 2 4" xfId="37351"/>
    <cellStyle name="Percent 5 2 4 2" xfId="37352"/>
    <cellStyle name="Percent 5 2 4 2 2" xfId="37353"/>
    <cellStyle name="Percent 5 2 4 3" xfId="37354"/>
    <cellStyle name="Percent 5 2 4 3 2" xfId="37355"/>
    <cellStyle name="Percent 5 2 4 4" xfId="37356"/>
    <cellStyle name="Percent 5 2 5" xfId="37357"/>
    <cellStyle name="Percent 5 2 5 2" xfId="37358"/>
    <cellStyle name="Percent 5 2 5 3" xfId="37359"/>
    <cellStyle name="Percent 5 2 6" xfId="37360"/>
    <cellStyle name="Percent 5 2 6 2" xfId="37361"/>
    <cellStyle name="Percent 5 2 7" xfId="37362"/>
    <cellStyle name="Percent 5 2 7 2" xfId="37363"/>
    <cellStyle name="Percent 5 2 8" xfId="37364"/>
    <cellStyle name="Percent 5 2 9" xfId="37365"/>
    <cellStyle name="Percent 5 3" xfId="37366"/>
    <cellStyle name="Percent 5 3 2" xfId="37367"/>
    <cellStyle name="Percent 5 3 2 2" xfId="37368"/>
    <cellStyle name="Percent 5 3 2 2 2" xfId="37369"/>
    <cellStyle name="Percent 5 3 2 2 3" xfId="37370"/>
    <cellStyle name="Percent 5 3 2 3" xfId="37371"/>
    <cellStyle name="Percent 5 3 2 3 2" xfId="37372"/>
    <cellStyle name="Percent 5 3 2 4" xfId="37373"/>
    <cellStyle name="Percent 5 3 2 4 2" xfId="37374"/>
    <cellStyle name="Percent 5 3 2 5" xfId="37375"/>
    <cellStyle name="Percent 5 3 3" xfId="37376"/>
    <cellStyle name="Percent 5 3 3 2" xfId="37377"/>
    <cellStyle name="Percent 5 3 3 2 2" xfId="37378"/>
    <cellStyle name="Percent 5 3 3 3" xfId="37379"/>
    <cellStyle name="Percent 5 3 3 3 2" xfId="37380"/>
    <cellStyle name="Percent 5 3 3 4" xfId="37381"/>
    <cellStyle name="Percent 5 3 4" xfId="37382"/>
    <cellStyle name="Percent 5 3 4 2" xfId="37383"/>
    <cellStyle name="Percent 5 3 4 3" xfId="37384"/>
    <cellStyle name="Percent 5 3 5" xfId="37385"/>
    <cellStyle name="Percent 5 3 5 2" xfId="37386"/>
    <cellStyle name="Percent 5 3 6" xfId="37387"/>
    <cellStyle name="Percent 5 3 6 2" xfId="37388"/>
    <cellStyle name="Percent 5 3 7" xfId="37389"/>
    <cellStyle name="Percent 5 4" xfId="37390"/>
    <cellStyle name="Percent 5 4 2" xfId="37391"/>
    <cellStyle name="Percent 5 4 2 2" xfId="37392"/>
    <cellStyle name="Percent 5 4 2 2 2" xfId="37393"/>
    <cellStyle name="Percent 5 4 2 2 3" xfId="37394"/>
    <cellStyle name="Percent 5 4 2 3" xfId="37395"/>
    <cellStyle name="Percent 5 4 2 3 2" xfId="37396"/>
    <cellStyle name="Percent 5 4 2 4" xfId="37397"/>
    <cellStyle name="Percent 5 4 2 4 2" xfId="37398"/>
    <cellStyle name="Percent 5 4 2 5" xfId="37399"/>
    <cellStyle name="Percent 5 4 3" xfId="37400"/>
    <cellStyle name="Percent 5 4 3 2" xfId="37401"/>
    <cellStyle name="Percent 5 4 3 2 2" xfId="37402"/>
    <cellStyle name="Percent 5 4 3 3" xfId="37403"/>
    <cellStyle name="Percent 5 4 3 3 2" xfId="37404"/>
    <cellStyle name="Percent 5 4 3 4" xfId="37405"/>
    <cellStyle name="Percent 5 4 4" xfId="37406"/>
    <cellStyle name="Percent 5 4 4 2" xfId="37407"/>
    <cellStyle name="Percent 5 4 4 3" xfId="37408"/>
    <cellStyle name="Percent 5 4 5" xfId="37409"/>
    <cellStyle name="Percent 5 4 5 2" xfId="37410"/>
    <cellStyle name="Percent 5 4 6" xfId="37411"/>
    <cellStyle name="Percent 5 4 6 2" xfId="37412"/>
    <cellStyle name="Percent 5 4 7" xfId="37413"/>
    <cellStyle name="Percent 5 5" xfId="37414"/>
    <cellStyle name="Percent 5 5 2" xfId="37415"/>
    <cellStyle name="Percent 5 5 2 2" xfId="37416"/>
    <cellStyle name="Percent 5 5 2 2 2" xfId="37417"/>
    <cellStyle name="Percent 5 5 2 3" xfId="37418"/>
    <cellStyle name="Percent 5 5 2 3 2" xfId="37419"/>
    <cellStyle name="Percent 5 5 2 4" xfId="37420"/>
    <cellStyle name="Percent 5 5 3" xfId="37421"/>
    <cellStyle name="Percent 5 5 3 2" xfId="37422"/>
    <cellStyle name="Percent 5 5 3 3" xfId="37423"/>
    <cellStyle name="Percent 5 5 4" xfId="37424"/>
    <cellStyle name="Percent 5 5 4 2" xfId="37425"/>
    <cellStyle name="Percent 5 5 5" xfId="37426"/>
    <cellStyle name="Percent 5 5 5 2" xfId="37427"/>
    <cellStyle name="Percent 5 5 6" xfId="37428"/>
    <cellStyle name="Percent 5 6" xfId="37429"/>
    <cellStyle name="Percent 5 6 2" xfId="37430"/>
    <cellStyle name="Percent 5 6 2 2" xfId="37431"/>
    <cellStyle name="Percent 5 6 3" xfId="37432"/>
    <cellStyle name="Percent 5 6 3 2" xfId="37433"/>
    <cellStyle name="Percent 5 6 4" xfId="37434"/>
    <cellStyle name="Percent 5 7" xfId="37435"/>
    <cellStyle name="Percent 5 7 2" xfId="37436"/>
    <cellStyle name="Percent 5 7 2 2" xfId="37437"/>
    <cellStyle name="Percent 5 7 3" xfId="37438"/>
    <cellStyle name="Percent 5 7 3 2" xfId="37439"/>
    <cellStyle name="Percent 5 7 4" xfId="37440"/>
    <cellStyle name="Percent 5 8" xfId="37441"/>
    <cellStyle name="Percent 5 8 2" xfId="37442"/>
    <cellStyle name="Percent 5 8 3" xfId="37443"/>
    <cellStyle name="Percent 5 9" xfId="37444"/>
    <cellStyle name="Percent 5 9 2" xfId="37445"/>
    <cellStyle name="Percent 50" xfId="37446"/>
    <cellStyle name="Percent 51" xfId="37447"/>
    <cellStyle name="Percent 52" xfId="37448"/>
    <cellStyle name="Percent 53" xfId="37449"/>
    <cellStyle name="Percent 6" xfId="542"/>
    <cellStyle name="Percent 6 2" xfId="37450"/>
    <cellStyle name="Percent 6 3" xfId="37451"/>
    <cellStyle name="Percent 7" xfId="745"/>
    <cellStyle name="Percent 7 10" xfId="37452"/>
    <cellStyle name="Percent 7 10 2" xfId="37453"/>
    <cellStyle name="Percent 7 10 2 2" xfId="37454"/>
    <cellStyle name="Percent 7 10 2 2 2" xfId="37455"/>
    <cellStyle name="Percent 7 10 2 2 2 2" xfId="37456"/>
    <cellStyle name="Percent 7 10 2 2 3" xfId="37457"/>
    <cellStyle name="Percent 7 10 2 3" xfId="37458"/>
    <cellStyle name="Percent 7 10 2 3 2" xfId="37459"/>
    <cellStyle name="Percent 7 10 2 4" xfId="37460"/>
    <cellStyle name="Percent 7 10 3" xfId="37461"/>
    <cellStyle name="Percent 7 10 3 2" xfId="37462"/>
    <cellStyle name="Percent 7 10 3 2 2" xfId="37463"/>
    <cellStyle name="Percent 7 10 3 3" xfId="37464"/>
    <cellStyle name="Percent 7 10 3 4" xfId="37465"/>
    <cellStyle name="Percent 7 10 4" xfId="37466"/>
    <cellStyle name="Percent 7 10 4 2" xfId="37467"/>
    <cellStyle name="Percent 7 10 4 2 2" xfId="37468"/>
    <cellStyle name="Percent 7 10 4 3" xfId="37469"/>
    <cellStyle name="Percent 7 10 4 4" xfId="37470"/>
    <cellStyle name="Percent 7 10 5" xfId="37471"/>
    <cellStyle name="Percent 7 10 5 2" xfId="37472"/>
    <cellStyle name="Percent 7 10 6" xfId="37473"/>
    <cellStyle name="Percent 7 10 7" xfId="37474"/>
    <cellStyle name="Percent 7 10 8" xfId="37475"/>
    <cellStyle name="Percent 7 11" xfId="37476"/>
    <cellStyle name="Percent 7 11 2" xfId="37477"/>
    <cellStyle name="Percent 7 11 2 2" xfId="37478"/>
    <cellStyle name="Percent 7 11 2 2 2" xfId="37479"/>
    <cellStyle name="Percent 7 11 2 3" xfId="37480"/>
    <cellStyle name="Percent 7 11 2 4" xfId="37481"/>
    <cellStyle name="Percent 7 11 3" xfId="37482"/>
    <cellStyle name="Percent 7 11 3 2" xfId="37483"/>
    <cellStyle name="Percent 7 11 3 3" xfId="37484"/>
    <cellStyle name="Percent 7 11 4" xfId="37485"/>
    <cellStyle name="Percent 7 11 5" xfId="37486"/>
    <cellStyle name="Percent 7 11 6" xfId="37487"/>
    <cellStyle name="Percent 7 11 7" xfId="37488"/>
    <cellStyle name="Percent 7 12" xfId="37489"/>
    <cellStyle name="Percent 7 12 2" xfId="37490"/>
    <cellStyle name="Percent 7 12 2 2" xfId="37491"/>
    <cellStyle name="Percent 7 12 3" xfId="37492"/>
    <cellStyle name="Percent 7 12 4" xfId="37493"/>
    <cellStyle name="Percent 7 13" xfId="37494"/>
    <cellStyle name="Percent 7 13 2" xfId="37495"/>
    <cellStyle name="Percent 7 13 2 2" xfId="37496"/>
    <cellStyle name="Percent 7 13 3" xfId="37497"/>
    <cellStyle name="Percent 7 13 4" xfId="37498"/>
    <cellStyle name="Percent 7 14" xfId="37499"/>
    <cellStyle name="Percent 7 14 2" xfId="37500"/>
    <cellStyle name="Percent 7 14 3" xfId="37501"/>
    <cellStyle name="Percent 7 15" xfId="37502"/>
    <cellStyle name="Percent 7 16" xfId="37503"/>
    <cellStyle name="Percent 7 17" xfId="37504"/>
    <cellStyle name="Percent 7 18" xfId="37505"/>
    <cellStyle name="Percent 7 19" xfId="37506"/>
    <cellStyle name="Percent 7 2" xfId="37507"/>
    <cellStyle name="Percent 7 2 10" xfId="37508"/>
    <cellStyle name="Percent 7 2 10 2" xfId="37509"/>
    <cellStyle name="Percent 7 2 10 2 2" xfId="37510"/>
    <cellStyle name="Percent 7 2 10 2 2 2" xfId="37511"/>
    <cellStyle name="Percent 7 2 10 2 3" xfId="37512"/>
    <cellStyle name="Percent 7 2 10 3" xfId="37513"/>
    <cellStyle name="Percent 7 2 10 3 2" xfId="37514"/>
    <cellStyle name="Percent 7 2 10 4" xfId="37515"/>
    <cellStyle name="Percent 7 2 11" xfId="37516"/>
    <cellStyle name="Percent 7 2 11 2" xfId="37517"/>
    <cellStyle name="Percent 7 2 11 2 2" xfId="37518"/>
    <cellStyle name="Percent 7 2 11 3" xfId="37519"/>
    <cellStyle name="Percent 7 2 11 4" xfId="37520"/>
    <cellStyle name="Percent 7 2 12" xfId="37521"/>
    <cellStyle name="Percent 7 2 12 2" xfId="37522"/>
    <cellStyle name="Percent 7 2 12 2 2" xfId="37523"/>
    <cellStyle name="Percent 7 2 12 3" xfId="37524"/>
    <cellStyle name="Percent 7 2 13" xfId="37525"/>
    <cellStyle name="Percent 7 2 13 2" xfId="37526"/>
    <cellStyle name="Percent 7 2 14" xfId="37527"/>
    <cellStyle name="Percent 7 2 15" xfId="37528"/>
    <cellStyle name="Percent 7 2 2" xfId="37529"/>
    <cellStyle name="Percent 7 2 2 10" xfId="37530"/>
    <cellStyle name="Percent 7 2 2 10 2" xfId="37531"/>
    <cellStyle name="Percent 7 2 2 10 2 2" xfId="37532"/>
    <cellStyle name="Percent 7 2 2 10 3" xfId="37533"/>
    <cellStyle name="Percent 7 2 2 11" xfId="37534"/>
    <cellStyle name="Percent 7 2 2 11 2" xfId="37535"/>
    <cellStyle name="Percent 7 2 2 11 2 2" xfId="37536"/>
    <cellStyle name="Percent 7 2 2 11 3" xfId="37537"/>
    <cellStyle name="Percent 7 2 2 12" xfId="37538"/>
    <cellStyle name="Percent 7 2 2 12 2" xfId="37539"/>
    <cellStyle name="Percent 7 2 2 13" xfId="37540"/>
    <cellStyle name="Percent 7 2 2 2" xfId="37541"/>
    <cellStyle name="Percent 7 2 2 2 10" xfId="37542"/>
    <cellStyle name="Percent 7 2 2 2 10 2" xfId="37543"/>
    <cellStyle name="Percent 7 2 2 2 10 3" xfId="37544"/>
    <cellStyle name="Percent 7 2 2 2 11" xfId="37545"/>
    <cellStyle name="Percent 7 2 2 2 11 2" xfId="37546"/>
    <cellStyle name="Percent 7 2 2 2 12" xfId="37547"/>
    <cellStyle name="Percent 7 2 2 2 2" xfId="37548"/>
    <cellStyle name="Percent 7 2 2 2 2 10" xfId="37549"/>
    <cellStyle name="Percent 7 2 2 2 2 10 2" xfId="37550"/>
    <cellStyle name="Percent 7 2 2 2 2 11" xfId="37551"/>
    <cellStyle name="Percent 7 2 2 2 2 2" xfId="37552"/>
    <cellStyle name="Percent 7 2 2 2 2 2 2" xfId="37553"/>
    <cellStyle name="Percent 7 2 2 2 2 2 2 2" xfId="37554"/>
    <cellStyle name="Percent 7 2 2 2 2 2 2 2 2" xfId="37555"/>
    <cellStyle name="Percent 7 2 2 2 2 2 2 2 2 2" xfId="37556"/>
    <cellStyle name="Percent 7 2 2 2 2 2 2 2 2 2 2" xfId="37557"/>
    <cellStyle name="Percent 7 2 2 2 2 2 2 2 2 2 3" xfId="37558"/>
    <cellStyle name="Percent 7 2 2 2 2 2 2 2 2 3" xfId="37559"/>
    <cellStyle name="Percent 7 2 2 2 2 2 2 2 2 4" xfId="37560"/>
    <cellStyle name="Percent 7 2 2 2 2 2 2 2 3" xfId="37561"/>
    <cellStyle name="Percent 7 2 2 2 2 2 2 2 3 2" xfId="37562"/>
    <cellStyle name="Percent 7 2 2 2 2 2 2 2 3 3" xfId="37563"/>
    <cellStyle name="Percent 7 2 2 2 2 2 2 2 4" xfId="37564"/>
    <cellStyle name="Percent 7 2 2 2 2 2 2 2 4 2" xfId="37565"/>
    <cellStyle name="Percent 7 2 2 2 2 2 2 2 4 3" xfId="37566"/>
    <cellStyle name="Percent 7 2 2 2 2 2 2 2 5" xfId="37567"/>
    <cellStyle name="Percent 7 2 2 2 2 2 2 2 6" xfId="37568"/>
    <cellStyle name="Percent 7 2 2 2 2 2 2 3" xfId="37569"/>
    <cellStyle name="Percent 7 2 2 2 2 2 2 3 2" xfId="37570"/>
    <cellStyle name="Percent 7 2 2 2 2 2 2 3 2 2" xfId="37571"/>
    <cellStyle name="Percent 7 2 2 2 2 2 2 3 2 3" xfId="37572"/>
    <cellStyle name="Percent 7 2 2 2 2 2 2 3 3" xfId="37573"/>
    <cellStyle name="Percent 7 2 2 2 2 2 2 3 4" xfId="37574"/>
    <cellStyle name="Percent 7 2 2 2 2 2 2 4" xfId="37575"/>
    <cellStyle name="Percent 7 2 2 2 2 2 2 4 2" xfId="37576"/>
    <cellStyle name="Percent 7 2 2 2 2 2 2 4 3" xfId="37577"/>
    <cellStyle name="Percent 7 2 2 2 2 2 2 5" xfId="37578"/>
    <cellStyle name="Percent 7 2 2 2 2 2 2 5 2" xfId="37579"/>
    <cellStyle name="Percent 7 2 2 2 2 2 2 5 3" xfId="37580"/>
    <cellStyle name="Percent 7 2 2 2 2 2 2 6" xfId="37581"/>
    <cellStyle name="Percent 7 2 2 2 2 2 2 7" xfId="37582"/>
    <cellStyle name="Percent 7 2 2 2 2 2 3" xfId="37583"/>
    <cellStyle name="Percent 7 2 2 2 2 2 3 2" xfId="37584"/>
    <cellStyle name="Percent 7 2 2 2 2 2 3 2 2" xfId="37585"/>
    <cellStyle name="Percent 7 2 2 2 2 2 3 2 2 2" xfId="37586"/>
    <cellStyle name="Percent 7 2 2 2 2 2 3 2 2 3" xfId="37587"/>
    <cellStyle name="Percent 7 2 2 2 2 2 3 2 3" xfId="37588"/>
    <cellStyle name="Percent 7 2 2 2 2 2 3 2 4" xfId="37589"/>
    <cellStyle name="Percent 7 2 2 2 2 2 3 3" xfId="37590"/>
    <cellStyle name="Percent 7 2 2 2 2 2 3 3 2" xfId="37591"/>
    <cellStyle name="Percent 7 2 2 2 2 2 3 3 3" xfId="37592"/>
    <cellStyle name="Percent 7 2 2 2 2 2 3 4" xfId="37593"/>
    <cellStyle name="Percent 7 2 2 2 2 2 3 4 2" xfId="37594"/>
    <cellStyle name="Percent 7 2 2 2 2 2 3 4 3" xfId="37595"/>
    <cellStyle name="Percent 7 2 2 2 2 2 3 5" xfId="37596"/>
    <cellStyle name="Percent 7 2 2 2 2 2 3 6" xfId="37597"/>
    <cellStyle name="Percent 7 2 2 2 2 2 4" xfId="37598"/>
    <cellStyle name="Percent 7 2 2 2 2 2 4 2" xfId="37599"/>
    <cellStyle name="Percent 7 2 2 2 2 2 4 2 2" xfId="37600"/>
    <cellStyle name="Percent 7 2 2 2 2 2 4 2 3" xfId="37601"/>
    <cellStyle name="Percent 7 2 2 2 2 2 4 3" xfId="37602"/>
    <cellStyle name="Percent 7 2 2 2 2 2 4 4" xfId="37603"/>
    <cellStyle name="Percent 7 2 2 2 2 2 5" xfId="37604"/>
    <cellStyle name="Percent 7 2 2 2 2 2 5 2" xfId="37605"/>
    <cellStyle name="Percent 7 2 2 2 2 2 5 3" xfId="37606"/>
    <cellStyle name="Percent 7 2 2 2 2 2 6" xfId="37607"/>
    <cellStyle name="Percent 7 2 2 2 2 2 6 2" xfId="37608"/>
    <cellStyle name="Percent 7 2 2 2 2 2 6 3" xfId="37609"/>
    <cellStyle name="Percent 7 2 2 2 2 2 7" xfId="37610"/>
    <cellStyle name="Percent 7 2 2 2 2 2 7 2" xfId="37611"/>
    <cellStyle name="Percent 7 2 2 2 2 2 8" xfId="37612"/>
    <cellStyle name="Percent 7 2 2 2 2 3" xfId="37613"/>
    <cellStyle name="Percent 7 2 2 2 2 3 2" xfId="37614"/>
    <cellStyle name="Percent 7 2 2 2 2 3 2 2" xfId="37615"/>
    <cellStyle name="Percent 7 2 2 2 2 3 2 2 2" xfId="37616"/>
    <cellStyle name="Percent 7 2 2 2 2 3 2 2 2 2" xfId="37617"/>
    <cellStyle name="Percent 7 2 2 2 2 3 2 2 2 2 2" xfId="37618"/>
    <cellStyle name="Percent 7 2 2 2 2 3 2 2 2 2 3" xfId="37619"/>
    <cellStyle name="Percent 7 2 2 2 2 3 2 2 2 3" xfId="37620"/>
    <cellStyle name="Percent 7 2 2 2 2 3 2 2 2 4" xfId="37621"/>
    <cellStyle name="Percent 7 2 2 2 2 3 2 2 3" xfId="37622"/>
    <cellStyle name="Percent 7 2 2 2 2 3 2 2 3 2" xfId="37623"/>
    <cellStyle name="Percent 7 2 2 2 2 3 2 2 3 3" xfId="37624"/>
    <cellStyle name="Percent 7 2 2 2 2 3 2 2 4" xfId="37625"/>
    <cellStyle name="Percent 7 2 2 2 2 3 2 2 4 2" xfId="37626"/>
    <cellStyle name="Percent 7 2 2 2 2 3 2 2 4 3" xfId="37627"/>
    <cellStyle name="Percent 7 2 2 2 2 3 2 2 5" xfId="37628"/>
    <cellStyle name="Percent 7 2 2 2 2 3 2 2 6" xfId="37629"/>
    <cellStyle name="Percent 7 2 2 2 2 3 2 3" xfId="37630"/>
    <cellStyle name="Percent 7 2 2 2 2 3 2 3 2" xfId="37631"/>
    <cellStyle name="Percent 7 2 2 2 2 3 2 3 2 2" xfId="37632"/>
    <cellStyle name="Percent 7 2 2 2 2 3 2 3 2 3" xfId="37633"/>
    <cellStyle name="Percent 7 2 2 2 2 3 2 3 3" xfId="37634"/>
    <cellStyle name="Percent 7 2 2 2 2 3 2 3 4" xfId="37635"/>
    <cellStyle name="Percent 7 2 2 2 2 3 2 4" xfId="37636"/>
    <cellStyle name="Percent 7 2 2 2 2 3 2 4 2" xfId="37637"/>
    <cellStyle name="Percent 7 2 2 2 2 3 2 4 3" xfId="37638"/>
    <cellStyle name="Percent 7 2 2 2 2 3 2 5" xfId="37639"/>
    <cellStyle name="Percent 7 2 2 2 2 3 2 5 2" xfId="37640"/>
    <cellStyle name="Percent 7 2 2 2 2 3 2 5 3" xfId="37641"/>
    <cellStyle name="Percent 7 2 2 2 2 3 2 6" xfId="37642"/>
    <cellStyle name="Percent 7 2 2 2 2 3 2 7" xfId="37643"/>
    <cellStyle name="Percent 7 2 2 2 2 3 3" xfId="37644"/>
    <cellStyle name="Percent 7 2 2 2 2 3 3 2" xfId="37645"/>
    <cellStyle name="Percent 7 2 2 2 2 3 3 2 2" xfId="37646"/>
    <cellStyle name="Percent 7 2 2 2 2 3 3 2 2 2" xfId="37647"/>
    <cellStyle name="Percent 7 2 2 2 2 3 3 2 2 3" xfId="37648"/>
    <cellStyle name="Percent 7 2 2 2 2 3 3 2 3" xfId="37649"/>
    <cellStyle name="Percent 7 2 2 2 2 3 3 2 4" xfId="37650"/>
    <cellStyle name="Percent 7 2 2 2 2 3 3 3" xfId="37651"/>
    <cellStyle name="Percent 7 2 2 2 2 3 3 3 2" xfId="37652"/>
    <cellStyle name="Percent 7 2 2 2 2 3 3 3 3" xfId="37653"/>
    <cellStyle name="Percent 7 2 2 2 2 3 3 4" xfId="37654"/>
    <cellStyle name="Percent 7 2 2 2 2 3 3 4 2" xfId="37655"/>
    <cellStyle name="Percent 7 2 2 2 2 3 3 4 3" xfId="37656"/>
    <cellStyle name="Percent 7 2 2 2 2 3 3 5" xfId="37657"/>
    <cellStyle name="Percent 7 2 2 2 2 3 3 6" xfId="37658"/>
    <cellStyle name="Percent 7 2 2 2 2 3 4" xfId="37659"/>
    <cellStyle name="Percent 7 2 2 2 2 3 4 2" xfId="37660"/>
    <cellStyle name="Percent 7 2 2 2 2 3 4 2 2" xfId="37661"/>
    <cellStyle name="Percent 7 2 2 2 2 3 4 2 3" xfId="37662"/>
    <cellStyle name="Percent 7 2 2 2 2 3 4 3" xfId="37663"/>
    <cellStyle name="Percent 7 2 2 2 2 3 4 4" xfId="37664"/>
    <cellStyle name="Percent 7 2 2 2 2 3 5" xfId="37665"/>
    <cellStyle name="Percent 7 2 2 2 2 3 5 2" xfId="37666"/>
    <cellStyle name="Percent 7 2 2 2 2 3 5 3" xfId="37667"/>
    <cellStyle name="Percent 7 2 2 2 2 3 6" xfId="37668"/>
    <cellStyle name="Percent 7 2 2 2 2 3 6 2" xfId="37669"/>
    <cellStyle name="Percent 7 2 2 2 2 3 6 3" xfId="37670"/>
    <cellStyle name="Percent 7 2 2 2 2 3 7" xfId="37671"/>
    <cellStyle name="Percent 7 2 2 2 2 3 8" xfId="37672"/>
    <cellStyle name="Percent 7 2 2 2 2 4" xfId="37673"/>
    <cellStyle name="Percent 7 2 2 2 2 4 2" xfId="37674"/>
    <cellStyle name="Percent 7 2 2 2 2 4 2 2" xfId="37675"/>
    <cellStyle name="Percent 7 2 2 2 2 4 2 2 2" xfId="37676"/>
    <cellStyle name="Percent 7 2 2 2 2 4 2 2 2 2" xfId="37677"/>
    <cellStyle name="Percent 7 2 2 2 2 4 2 2 2 2 2" xfId="37678"/>
    <cellStyle name="Percent 7 2 2 2 2 4 2 2 2 2 3" xfId="37679"/>
    <cellStyle name="Percent 7 2 2 2 2 4 2 2 2 3" xfId="37680"/>
    <cellStyle name="Percent 7 2 2 2 2 4 2 2 2 4" xfId="37681"/>
    <cellStyle name="Percent 7 2 2 2 2 4 2 2 3" xfId="37682"/>
    <cellStyle name="Percent 7 2 2 2 2 4 2 2 3 2" xfId="37683"/>
    <cellStyle name="Percent 7 2 2 2 2 4 2 2 3 3" xfId="37684"/>
    <cellStyle name="Percent 7 2 2 2 2 4 2 2 4" xfId="37685"/>
    <cellStyle name="Percent 7 2 2 2 2 4 2 2 4 2" xfId="37686"/>
    <cellStyle name="Percent 7 2 2 2 2 4 2 2 4 3" xfId="37687"/>
    <cellStyle name="Percent 7 2 2 2 2 4 2 2 5" xfId="37688"/>
    <cellStyle name="Percent 7 2 2 2 2 4 2 2 6" xfId="37689"/>
    <cellStyle name="Percent 7 2 2 2 2 4 2 3" xfId="37690"/>
    <cellStyle name="Percent 7 2 2 2 2 4 2 3 2" xfId="37691"/>
    <cellStyle name="Percent 7 2 2 2 2 4 2 3 2 2" xfId="37692"/>
    <cellStyle name="Percent 7 2 2 2 2 4 2 3 2 3" xfId="37693"/>
    <cellStyle name="Percent 7 2 2 2 2 4 2 3 3" xfId="37694"/>
    <cellStyle name="Percent 7 2 2 2 2 4 2 3 4" xfId="37695"/>
    <cellStyle name="Percent 7 2 2 2 2 4 2 4" xfId="37696"/>
    <cellStyle name="Percent 7 2 2 2 2 4 2 4 2" xfId="37697"/>
    <cellStyle name="Percent 7 2 2 2 2 4 2 4 3" xfId="37698"/>
    <cellStyle name="Percent 7 2 2 2 2 4 2 5" xfId="37699"/>
    <cellStyle name="Percent 7 2 2 2 2 4 2 5 2" xfId="37700"/>
    <cellStyle name="Percent 7 2 2 2 2 4 2 5 3" xfId="37701"/>
    <cellStyle name="Percent 7 2 2 2 2 4 2 6" xfId="37702"/>
    <cellStyle name="Percent 7 2 2 2 2 4 2 7" xfId="37703"/>
    <cellStyle name="Percent 7 2 2 2 2 4 3" xfId="37704"/>
    <cellStyle name="Percent 7 2 2 2 2 4 3 2" xfId="37705"/>
    <cellStyle name="Percent 7 2 2 2 2 4 3 2 2" xfId="37706"/>
    <cellStyle name="Percent 7 2 2 2 2 4 3 2 2 2" xfId="37707"/>
    <cellStyle name="Percent 7 2 2 2 2 4 3 2 2 3" xfId="37708"/>
    <cellStyle name="Percent 7 2 2 2 2 4 3 2 3" xfId="37709"/>
    <cellStyle name="Percent 7 2 2 2 2 4 3 2 4" xfId="37710"/>
    <cellStyle name="Percent 7 2 2 2 2 4 3 3" xfId="37711"/>
    <cellStyle name="Percent 7 2 2 2 2 4 3 3 2" xfId="37712"/>
    <cellStyle name="Percent 7 2 2 2 2 4 3 3 3" xfId="37713"/>
    <cellStyle name="Percent 7 2 2 2 2 4 3 4" xfId="37714"/>
    <cellStyle name="Percent 7 2 2 2 2 4 3 4 2" xfId="37715"/>
    <cellStyle name="Percent 7 2 2 2 2 4 3 4 3" xfId="37716"/>
    <cellStyle name="Percent 7 2 2 2 2 4 3 5" xfId="37717"/>
    <cellStyle name="Percent 7 2 2 2 2 4 3 6" xfId="37718"/>
    <cellStyle name="Percent 7 2 2 2 2 4 4" xfId="37719"/>
    <cellStyle name="Percent 7 2 2 2 2 4 4 2" xfId="37720"/>
    <cellStyle name="Percent 7 2 2 2 2 4 4 2 2" xfId="37721"/>
    <cellStyle name="Percent 7 2 2 2 2 4 4 2 3" xfId="37722"/>
    <cellStyle name="Percent 7 2 2 2 2 4 4 3" xfId="37723"/>
    <cellStyle name="Percent 7 2 2 2 2 4 4 4" xfId="37724"/>
    <cellStyle name="Percent 7 2 2 2 2 4 5" xfId="37725"/>
    <cellStyle name="Percent 7 2 2 2 2 4 5 2" xfId="37726"/>
    <cellStyle name="Percent 7 2 2 2 2 4 5 3" xfId="37727"/>
    <cellStyle name="Percent 7 2 2 2 2 4 6" xfId="37728"/>
    <cellStyle name="Percent 7 2 2 2 2 4 6 2" xfId="37729"/>
    <cellStyle name="Percent 7 2 2 2 2 4 6 3" xfId="37730"/>
    <cellStyle name="Percent 7 2 2 2 2 4 7" xfId="37731"/>
    <cellStyle name="Percent 7 2 2 2 2 4 8" xfId="37732"/>
    <cellStyle name="Percent 7 2 2 2 2 5" xfId="37733"/>
    <cellStyle name="Percent 7 2 2 2 2 5 2" xfId="37734"/>
    <cellStyle name="Percent 7 2 2 2 2 5 2 2" xfId="37735"/>
    <cellStyle name="Percent 7 2 2 2 2 5 2 2 2" xfId="37736"/>
    <cellStyle name="Percent 7 2 2 2 2 5 2 2 2 2" xfId="37737"/>
    <cellStyle name="Percent 7 2 2 2 2 5 2 2 2 3" xfId="37738"/>
    <cellStyle name="Percent 7 2 2 2 2 5 2 2 3" xfId="37739"/>
    <cellStyle name="Percent 7 2 2 2 2 5 2 2 4" xfId="37740"/>
    <cellStyle name="Percent 7 2 2 2 2 5 2 3" xfId="37741"/>
    <cellStyle name="Percent 7 2 2 2 2 5 2 3 2" xfId="37742"/>
    <cellStyle name="Percent 7 2 2 2 2 5 2 3 3" xfId="37743"/>
    <cellStyle name="Percent 7 2 2 2 2 5 2 4" xfId="37744"/>
    <cellStyle name="Percent 7 2 2 2 2 5 2 4 2" xfId="37745"/>
    <cellStyle name="Percent 7 2 2 2 2 5 2 4 3" xfId="37746"/>
    <cellStyle name="Percent 7 2 2 2 2 5 2 5" xfId="37747"/>
    <cellStyle name="Percent 7 2 2 2 2 5 2 6" xfId="37748"/>
    <cellStyle name="Percent 7 2 2 2 2 5 3" xfId="37749"/>
    <cellStyle name="Percent 7 2 2 2 2 5 3 2" xfId="37750"/>
    <cellStyle name="Percent 7 2 2 2 2 5 3 2 2" xfId="37751"/>
    <cellStyle name="Percent 7 2 2 2 2 5 3 2 3" xfId="37752"/>
    <cellStyle name="Percent 7 2 2 2 2 5 3 3" xfId="37753"/>
    <cellStyle name="Percent 7 2 2 2 2 5 3 4" xfId="37754"/>
    <cellStyle name="Percent 7 2 2 2 2 5 4" xfId="37755"/>
    <cellStyle name="Percent 7 2 2 2 2 5 4 2" xfId="37756"/>
    <cellStyle name="Percent 7 2 2 2 2 5 4 3" xfId="37757"/>
    <cellStyle name="Percent 7 2 2 2 2 5 5" xfId="37758"/>
    <cellStyle name="Percent 7 2 2 2 2 5 5 2" xfId="37759"/>
    <cellStyle name="Percent 7 2 2 2 2 5 5 3" xfId="37760"/>
    <cellStyle name="Percent 7 2 2 2 2 5 6" xfId="37761"/>
    <cellStyle name="Percent 7 2 2 2 2 5 7" xfId="37762"/>
    <cellStyle name="Percent 7 2 2 2 2 6" xfId="37763"/>
    <cellStyle name="Percent 7 2 2 2 2 6 2" xfId="37764"/>
    <cellStyle name="Percent 7 2 2 2 2 6 2 2" xfId="37765"/>
    <cellStyle name="Percent 7 2 2 2 2 6 2 2 2" xfId="37766"/>
    <cellStyle name="Percent 7 2 2 2 2 6 2 2 3" xfId="37767"/>
    <cellStyle name="Percent 7 2 2 2 2 6 2 3" xfId="37768"/>
    <cellStyle name="Percent 7 2 2 2 2 6 2 4" xfId="37769"/>
    <cellStyle name="Percent 7 2 2 2 2 6 3" xfId="37770"/>
    <cellStyle name="Percent 7 2 2 2 2 6 3 2" xfId="37771"/>
    <cellStyle name="Percent 7 2 2 2 2 6 3 3" xfId="37772"/>
    <cellStyle name="Percent 7 2 2 2 2 6 4" xfId="37773"/>
    <cellStyle name="Percent 7 2 2 2 2 6 4 2" xfId="37774"/>
    <cellStyle name="Percent 7 2 2 2 2 6 4 3" xfId="37775"/>
    <cellStyle name="Percent 7 2 2 2 2 6 5" xfId="37776"/>
    <cellStyle name="Percent 7 2 2 2 2 6 6" xfId="37777"/>
    <cellStyle name="Percent 7 2 2 2 2 7" xfId="37778"/>
    <cellStyle name="Percent 7 2 2 2 2 7 2" xfId="37779"/>
    <cellStyle name="Percent 7 2 2 2 2 7 2 2" xfId="37780"/>
    <cellStyle name="Percent 7 2 2 2 2 7 2 3" xfId="37781"/>
    <cellStyle name="Percent 7 2 2 2 2 7 3" xfId="37782"/>
    <cellStyle name="Percent 7 2 2 2 2 7 4" xfId="37783"/>
    <cellStyle name="Percent 7 2 2 2 2 8" xfId="37784"/>
    <cellStyle name="Percent 7 2 2 2 2 8 2" xfId="37785"/>
    <cellStyle name="Percent 7 2 2 2 2 8 3" xfId="37786"/>
    <cellStyle name="Percent 7 2 2 2 2 9" xfId="37787"/>
    <cellStyle name="Percent 7 2 2 2 2 9 2" xfId="37788"/>
    <cellStyle name="Percent 7 2 2 2 2 9 3" xfId="37789"/>
    <cellStyle name="Percent 7 2 2 2 3" xfId="37790"/>
    <cellStyle name="Percent 7 2 2 2 3 2" xfId="37791"/>
    <cellStyle name="Percent 7 2 2 2 3 2 2" xfId="37792"/>
    <cellStyle name="Percent 7 2 2 2 3 2 2 2" xfId="37793"/>
    <cellStyle name="Percent 7 2 2 2 3 2 2 2 2" xfId="37794"/>
    <cellStyle name="Percent 7 2 2 2 3 2 2 2 2 2" xfId="37795"/>
    <cellStyle name="Percent 7 2 2 2 3 2 2 2 2 3" xfId="37796"/>
    <cellStyle name="Percent 7 2 2 2 3 2 2 2 3" xfId="37797"/>
    <cellStyle name="Percent 7 2 2 2 3 2 2 2 4" xfId="37798"/>
    <cellStyle name="Percent 7 2 2 2 3 2 2 3" xfId="37799"/>
    <cellStyle name="Percent 7 2 2 2 3 2 2 3 2" xfId="37800"/>
    <cellStyle name="Percent 7 2 2 2 3 2 2 3 3" xfId="37801"/>
    <cellStyle name="Percent 7 2 2 2 3 2 2 4" xfId="37802"/>
    <cellStyle name="Percent 7 2 2 2 3 2 2 4 2" xfId="37803"/>
    <cellStyle name="Percent 7 2 2 2 3 2 2 4 3" xfId="37804"/>
    <cellStyle name="Percent 7 2 2 2 3 2 2 5" xfId="37805"/>
    <cellStyle name="Percent 7 2 2 2 3 2 2 6" xfId="37806"/>
    <cellStyle name="Percent 7 2 2 2 3 2 3" xfId="37807"/>
    <cellStyle name="Percent 7 2 2 2 3 2 3 2" xfId="37808"/>
    <cellStyle name="Percent 7 2 2 2 3 2 3 2 2" xfId="37809"/>
    <cellStyle name="Percent 7 2 2 2 3 2 3 2 3" xfId="37810"/>
    <cellStyle name="Percent 7 2 2 2 3 2 3 3" xfId="37811"/>
    <cellStyle name="Percent 7 2 2 2 3 2 3 4" xfId="37812"/>
    <cellStyle name="Percent 7 2 2 2 3 2 4" xfId="37813"/>
    <cellStyle name="Percent 7 2 2 2 3 2 4 2" xfId="37814"/>
    <cellStyle name="Percent 7 2 2 2 3 2 4 3" xfId="37815"/>
    <cellStyle name="Percent 7 2 2 2 3 2 5" xfId="37816"/>
    <cellStyle name="Percent 7 2 2 2 3 2 5 2" xfId="37817"/>
    <cellStyle name="Percent 7 2 2 2 3 2 5 3" xfId="37818"/>
    <cellStyle name="Percent 7 2 2 2 3 2 6" xfId="37819"/>
    <cellStyle name="Percent 7 2 2 2 3 2 6 2" xfId="37820"/>
    <cellStyle name="Percent 7 2 2 2 3 2 7" xfId="37821"/>
    <cellStyle name="Percent 7 2 2 2 3 3" xfId="37822"/>
    <cellStyle name="Percent 7 2 2 2 3 3 2" xfId="37823"/>
    <cellStyle name="Percent 7 2 2 2 3 3 2 2" xfId="37824"/>
    <cellStyle name="Percent 7 2 2 2 3 3 2 2 2" xfId="37825"/>
    <cellStyle name="Percent 7 2 2 2 3 3 2 2 3" xfId="37826"/>
    <cellStyle name="Percent 7 2 2 2 3 3 2 3" xfId="37827"/>
    <cellStyle name="Percent 7 2 2 2 3 3 2 4" xfId="37828"/>
    <cellStyle name="Percent 7 2 2 2 3 3 3" xfId="37829"/>
    <cellStyle name="Percent 7 2 2 2 3 3 3 2" xfId="37830"/>
    <cellStyle name="Percent 7 2 2 2 3 3 3 3" xfId="37831"/>
    <cellStyle name="Percent 7 2 2 2 3 3 4" xfId="37832"/>
    <cellStyle name="Percent 7 2 2 2 3 3 4 2" xfId="37833"/>
    <cellStyle name="Percent 7 2 2 2 3 3 4 3" xfId="37834"/>
    <cellStyle name="Percent 7 2 2 2 3 3 5" xfId="37835"/>
    <cellStyle name="Percent 7 2 2 2 3 3 6" xfId="37836"/>
    <cellStyle name="Percent 7 2 2 2 3 4" xfId="37837"/>
    <cellStyle name="Percent 7 2 2 2 3 4 2" xfId="37838"/>
    <cellStyle name="Percent 7 2 2 2 3 4 2 2" xfId="37839"/>
    <cellStyle name="Percent 7 2 2 2 3 4 2 3" xfId="37840"/>
    <cellStyle name="Percent 7 2 2 2 3 4 3" xfId="37841"/>
    <cellStyle name="Percent 7 2 2 2 3 4 4" xfId="37842"/>
    <cellStyle name="Percent 7 2 2 2 3 5" xfId="37843"/>
    <cellStyle name="Percent 7 2 2 2 3 5 2" xfId="37844"/>
    <cellStyle name="Percent 7 2 2 2 3 5 3" xfId="37845"/>
    <cellStyle name="Percent 7 2 2 2 3 6" xfId="37846"/>
    <cellStyle name="Percent 7 2 2 2 3 6 2" xfId="37847"/>
    <cellStyle name="Percent 7 2 2 2 3 6 3" xfId="37848"/>
    <cellStyle name="Percent 7 2 2 2 3 7" xfId="37849"/>
    <cellStyle name="Percent 7 2 2 2 3 7 2" xfId="37850"/>
    <cellStyle name="Percent 7 2 2 2 3 8" xfId="37851"/>
    <cellStyle name="Percent 7 2 2 2 4" xfId="37852"/>
    <cellStyle name="Percent 7 2 2 2 4 2" xfId="37853"/>
    <cellStyle name="Percent 7 2 2 2 4 2 2" xfId="37854"/>
    <cellStyle name="Percent 7 2 2 2 4 2 2 2" xfId="37855"/>
    <cellStyle name="Percent 7 2 2 2 4 2 2 2 2" xfId="37856"/>
    <cellStyle name="Percent 7 2 2 2 4 2 2 2 2 2" xfId="37857"/>
    <cellStyle name="Percent 7 2 2 2 4 2 2 2 2 3" xfId="37858"/>
    <cellStyle name="Percent 7 2 2 2 4 2 2 2 3" xfId="37859"/>
    <cellStyle name="Percent 7 2 2 2 4 2 2 2 4" xfId="37860"/>
    <cellStyle name="Percent 7 2 2 2 4 2 2 3" xfId="37861"/>
    <cellStyle name="Percent 7 2 2 2 4 2 2 3 2" xfId="37862"/>
    <cellStyle name="Percent 7 2 2 2 4 2 2 3 3" xfId="37863"/>
    <cellStyle name="Percent 7 2 2 2 4 2 2 4" xfId="37864"/>
    <cellStyle name="Percent 7 2 2 2 4 2 2 4 2" xfId="37865"/>
    <cellStyle name="Percent 7 2 2 2 4 2 2 4 3" xfId="37866"/>
    <cellStyle name="Percent 7 2 2 2 4 2 2 5" xfId="37867"/>
    <cellStyle name="Percent 7 2 2 2 4 2 2 6" xfId="37868"/>
    <cellStyle name="Percent 7 2 2 2 4 2 3" xfId="37869"/>
    <cellStyle name="Percent 7 2 2 2 4 2 3 2" xfId="37870"/>
    <cellStyle name="Percent 7 2 2 2 4 2 3 2 2" xfId="37871"/>
    <cellStyle name="Percent 7 2 2 2 4 2 3 2 3" xfId="37872"/>
    <cellStyle name="Percent 7 2 2 2 4 2 3 3" xfId="37873"/>
    <cellStyle name="Percent 7 2 2 2 4 2 3 4" xfId="37874"/>
    <cellStyle name="Percent 7 2 2 2 4 2 4" xfId="37875"/>
    <cellStyle name="Percent 7 2 2 2 4 2 4 2" xfId="37876"/>
    <cellStyle name="Percent 7 2 2 2 4 2 4 3" xfId="37877"/>
    <cellStyle name="Percent 7 2 2 2 4 2 5" xfId="37878"/>
    <cellStyle name="Percent 7 2 2 2 4 2 5 2" xfId="37879"/>
    <cellStyle name="Percent 7 2 2 2 4 2 5 3" xfId="37880"/>
    <cellStyle name="Percent 7 2 2 2 4 2 6" xfId="37881"/>
    <cellStyle name="Percent 7 2 2 2 4 2 6 2" xfId="37882"/>
    <cellStyle name="Percent 7 2 2 2 4 2 7" xfId="37883"/>
    <cellStyle name="Percent 7 2 2 2 4 3" xfId="37884"/>
    <cellStyle name="Percent 7 2 2 2 4 3 2" xfId="37885"/>
    <cellStyle name="Percent 7 2 2 2 4 3 2 2" xfId="37886"/>
    <cellStyle name="Percent 7 2 2 2 4 3 2 2 2" xfId="37887"/>
    <cellStyle name="Percent 7 2 2 2 4 3 2 2 3" xfId="37888"/>
    <cellStyle name="Percent 7 2 2 2 4 3 2 3" xfId="37889"/>
    <cellStyle name="Percent 7 2 2 2 4 3 2 4" xfId="37890"/>
    <cellStyle name="Percent 7 2 2 2 4 3 3" xfId="37891"/>
    <cellStyle name="Percent 7 2 2 2 4 3 3 2" xfId="37892"/>
    <cellStyle name="Percent 7 2 2 2 4 3 3 3" xfId="37893"/>
    <cellStyle name="Percent 7 2 2 2 4 3 4" xfId="37894"/>
    <cellStyle name="Percent 7 2 2 2 4 3 4 2" xfId="37895"/>
    <cellStyle name="Percent 7 2 2 2 4 3 4 3" xfId="37896"/>
    <cellStyle name="Percent 7 2 2 2 4 3 5" xfId="37897"/>
    <cellStyle name="Percent 7 2 2 2 4 3 6" xfId="37898"/>
    <cellStyle name="Percent 7 2 2 2 4 4" xfId="37899"/>
    <cellStyle name="Percent 7 2 2 2 4 4 2" xfId="37900"/>
    <cellStyle name="Percent 7 2 2 2 4 4 2 2" xfId="37901"/>
    <cellStyle name="Percent 7 2 2 2 4 4 2 3" xfId="37902"/>
    <cellStyle name="Percent 7 2 2 2 4 4 3" xfId="37903"/>
    <cellStyle name="Percent 7 2 2 2 4 4 4" xfId="37904"/>
    <cellStyle name="Percent 7 2 2 2 4 5" xfId="37905"/>
    <cellStyle name="Percent 7 2 2 2 4 5 2" xfId="37906"/>
    <cellStyle name="Percent 7 2 2 2 4 5 3" xfId="37907"/>
    <cellStyle name="Percent 7 2 2 2 4 6" xfId="37908"/>
    <cellStyle name="Percent 7 2 2 2 4 6 2" xfId="37909"/>
    <cellStyle name="Percent 7 2 2 2 4 6 3" xfId="37910"/>
    <cellStyle name="Percent 7 2 2 2 4 7" xfId="37911"/>
    <cellStyle name="Percent 7 2 2 2 4 7 2" xfId="37912"/>
    <cellStyle name="Percent 7 2 2 2 4 8" xfId="37913"/>
    <cellStyle name="Percent 7 2 2 2 5" xfId="37914"/>
    <cellStyle name="Percent 7 2 2 2 5 2" xfId="37915"/>
    <cellStyle name="Percent 7 2 2 2 5 2 2" xfId="37916"/>
    <cellStyle name="Percent 7 2 2 2 5 2 2 2" xfId="37917"/>
    <cellStyle name="Percent 7 2 2 2 5 2 2 2 2" xfId="37918"/>
    <cellStyle name="Percent 7 2 2 2 5 2 2 2 2 2" xfId="37919"/>
    <cellStyle name="Percent 7 2 2 2 5 2 2 2 2 3" xfId="37920"/>
    <cellStyle name="Percent 7 2 2 2 5 2 2 2 3" xfId="37921"/>
    <cellStyle name="Percent 7 2 2 2 5 2 2 2 4" xfId="37922"/>
    <cellStyle name="Percent 7 2 2 2 5 2 2 3" xfId="37923"/>
    <cellStyle name="Percent 7 2 2 2 5 2 2 3 2" xfId="37924"/>
    <cellStyle name="Percent 7 2 2 2 5 2 2 3 3" xfId="37925"/>
    <cellStyle name="Percent 7 2 2 2 5 2 2 4" xfId="37926"/>
    <cellStyle name="Percent 7 2 2 2 5 2 2 4 2" xfId="37927"/>
    <cellStyle name="Percent 7 2 2 2 5 2 2 4 3" xfId="37928"/>
    <cellStyle name="Percent 7 2 2 2 5 2 2 5" xfId="37929"/>
    <cellStyle name="Percent 7 2 2 2 5 2 2 6" xfId="37930"/>
    <cellStyle name="Percent 7 2 2 2 5 2 3" xfId="37931"/>
    <cellStyle name="Percent 7 2 2 2 5 2 3 2" xfId="37932"/>
    <cellStyle name="Percent 7 2 2 2 5 2 3 2 2" xfId="37933"/>
    <cellStyle name="Percent 7 2 2 2 5 2 3 2 3" xfId="37934"/>
    <cellStyle name="Percent 7 2 2 2 5 2 3 3" xfId="37935"/>
    <cellStyle name="Percent 7 2 2 2 5 2 3 4" xfId="37936"/>
    <cellStyle name="Percent 7 2 2 2 5 2 4" xfId="37937"/>
    <cellStyle name="Percent 7 2 2 2 5 2 4 2" xfId="37938"/>
    <cellStyle name="Percent 7 2 2 2 5 2 4 3" xfId="37939"/>
    <cellStyle name="Percent 7 2 2 2 5 2 5" xfId="37940"/>
    <cellStyle name="Percent 7 2 2 2 5 2 5 2" xfId="37941"/>
    <cellStyle name="Percent 7 2 2 2 5 2 5 3" xfId="37942"/>
    <cellStyle name="Percent 7 2 2 2 5 2 6" xfId="37943"/>
    <cellStyle name="Percent 7 2 2 2 5 2 7" xfId="37944"/>
    <cellStyle name="Percent 7 2 2 2 5 3" xfId="37945"/>
    <cellStyle name="Percent 7 2 2 2 5 3 2" xfId="37946"/>
    <cellStyle name="Percent 7 2 2 2 5 3 2 2" xfId="37947"/>
    <cellStyle name="Percent 7 2 2 2 5 3 2 2 2" xfId="37948"/>
    <cellStyle name="Percent 7 2 2 2 5 3 2 2 3" xfId="37949"/>
    <cellStyle name="Percent 7 2 2 2 5 3 2 3" xfId="37950"/>
    <cellStyle name="Percent 7 2 2 2 5 3 2 4" xfId="37951"/>
    <cellStyle name="Percent 7 2 2 2 5 3 3" xfId="37952"/>
    <cellStyle name="Percent 7 2 2 2 5 3 3 2" xfId="37953"/>
    <cellStyle name="Percent 7 2 2 2 5 3 3 3" xfId="37954"/>
    <cellStyle name="Percent 7 2 2 2 5 3 4" xfId="37955"/>
    <cellStyle name="Percent 7 2 2 2 5 3 4 2" xfId="37956"/>
    <cellStyle name="Percent 7 2 2 2 5 3 4 3" xfId="37957"/>
    <cellStyle name="Percent 7 2 2 2 5 3 5" xfId="37958"/>
    <cellStyle name="Percent 7 2 2 2 5 3 6" xfId="37959"/>
    <cellStyle name="Percent 7 2 2 2 5 4" xfId="37960"/>
    <cellStyle name="Percent 7 2 2 2 5 4 2" xfId="37961"/>
    <cellStyle name="Percent 7 2 2 2 5 4 2 2" xfId="37962"/>
    <cellStyle name="Percent 7 2 2 2 5 4 2 3" xfId="37963"/>
    <cellStyle name="Percent 7 2 2 2 5 4 3" xfId="37964"/>
    <cellStyle name="Percent 7 2 2 2 5 4 4" xfId="37965"/>
    <cellStyle name="Percent 7 2 2 2 5 5" xfId="37966"/>
    <cellStyle name="Percent 7 2 2 2 5 5 2" xfId="37967"/>
    <cellStyle name="Percent 7 2 2 2 5 5 3" xfId="37968"/>
    <cellStyle name="Percent 7 2 2 2 5 6" xfId="37969"/>
    <cellStyle name="Percent 7 2 2 2 5 6 2" xfId="37970"/>
    <cellStyle name="Percent 7 2 2 2 5 6 3" xfId="37971"/>
    <cellStyle name="Percent 7 2 2 2 5 7" xfId="37972"/>
    <cellStyle name="Percent 7 2 2 2 5 7 2" xfId="37973"/>
    <cellStyle name="Percent 7 2 2 2 5 8" xfId="37974"/>
    <cellStyle name="Percent 7 2 2 2 6" xfId="37975"/>
    <cellStyle name="Percent 7 2 2 2 6 2" xfId="37976"/>
    <cellStyle name="Percent 7 2 2 2 6 2 2" xfId="37977"/>
    <cellStyle name="Percent 7 2 2 2 6 2 2 2" xfId="37978"/>
    <cellStyle name="Percent 7 2 2 2 6 2 2 2 2" xfId="37979"/>
    <cellStyle name="Percent 7 2 2 2 6 2 2 2 3" xfId="37980"/>
    <cellStyle name="Percent 7 2 2 2 6 2 2 3" xfId="37981"/>
    <cellStyle name="Percent 7 2 2 2 6 2 2 4" xfId="37982"/>
    <cellStyle name="Percent 7 2 2 2 6 2 3" xfId="37983"/>
    <cellStyle name="Percent 7 2 2 2 6 2 3 2" xfId="37984"/>
    <cellStyle name="Percent 7 2 2 2 6 2 3 3" xfId="37985"/>
    <cellStyle name="Percent 7 2 2 2 6 2 4" xfId="37986"/>
    <cellStyle name="Percent 7 2 2 2 6 2 4 2" xfId="37987"/>
    <cellStyle name="Percent 7 2 2 2 6 2 4 3" xfId="37988"/>
    <cellStyle name="Percent 7 2 2 2 6 2 5" xfId="37989"/>
    <cellStyle name="Percent 7 2 2 2 6 2 6" xfId="37990"/>
    <cellStyle name="Percent 7 2 2 2 6 3" xfId="37991"/>
    <cellStyle name="Percent 7 2 2 2 6 3 2" xfId="37992"/>
    <cellStyle name="Percent 7 2 2 2 6 3 2 2" xfId="37993"/>
    <cellStyle name="Percent 7 2 2 2 6 3 2 3" xfId="37994"/>
    <cellStyle name="Percent 7 2 2 2 6 3 3" xfId="37995"/>
    <cellStyle name="Percent 7 2 2 2 6 3 4" xfId="37996"/>
    <cellStyle name="Percent 7 2 2 2 6 4" xfId="37997"/>
    <cellStyle name="Percent 7 2 2 2 6 4 2" xfId="37998"/>
    <cellStyle name="Percent 7 2 2 2 6 4 3" xfId="37999"/>
    <cellStyle name="Percent 7 2 2 2 6 5" xfId="38000"/>
    <cellStyle name="Percent 7 2 2 2 6 5 2" xfId="38001"/>
    <cellStyle name="Percent 7 2 2 2 6 5 3" xfId="38002"/>
    <cellStyle name="Percent 7 2 2 2 6 6" xfId="38003"/>
    <cellStyle name="Percent 7 2 2 2 6 6 2" xfId="38004"/>
    <cellStyle name="Percent 7 2 2 2 6 7" xfId="38005"/>
    <cellStyle name="Percent 7 2 2 2 7" xfId="38006"/>
    <cellStyle name="Percent 7 2 2 2 7 2" xfId="38007"/>
    <cellStyle name="Percent 7 2 2 2 7 2 2" xfId="38008"/>
    <cellStyle name="Percent 7 2 2 2 7 2 2 2" xfId="38009"/>
    <cellStyle name="Percent 7 2 2 2 7 2 2 3" xfId="38010"/>
    <cellStyle name="Percent 7 2 2 2 7 2 3" xfId="38011"/>
    <cellStyle name="Percent 7 2 2 2 7 2 4" xfId="38012"/>
    <cellStyle name="Percent 7 2 2 2 7 3" xfId="38013"/>
    <cellStyle name="Percent 7 2 2 2 7 3 2" xfId="38014"/>
    <cellStyle name="Percent 7 2 2 2 7 3 3" xfId="38015"/>
    <cellStyle name="Percent 7 2 2 2 7 4" xfId="38016"/>
    <cellStyle name="Percent 7 2 2 2 7 4 2" xfId="38017"/>
    <cellStyle name="Percent 7 2 2 2 7 4 3" xfId="38018"/>
    <cellStyle name="Percent 7 2 2 2 7 5" xfId="38019"/>
    <cellStyle name="Percent 7 2 2 2 7 6" xfId="38020"/>
    <cellStyle name="Percent 7 2 2 2 8" xfId="38021"/>
    <cellStyle name="Percent 7 2 2 2 8 2" xfId="38022"/>
    <cellStyle name="Percent 7 2 2 2 8 2 2" xfId="38023"/>
    <cellStyle name="Percent 7 2 2 2 8 2 3" xfId="38024"/>
    <cellStyle name="Percent 7 2 2 2 8 3" xfId="38025"/>
    <cellStyle name="Percent 7 2 2 2 8 4" xfId="38026"/>
    <cellStyle name="Percent 7 2 2 2 9" xfId="38027"/>
    <cellStyle name="Percent 7 2 2 2 9 2" xfId="38028"/>
    <cellStyle name="Percent 7 2 2 2 9 3" xfId="38029"/>
    <cellStyle name="Percent 7 2 2 3" xfId="38030"/>
    <cellStyle name="Percent 7 2 2 3 10" xfId="38031"/>
    <cellStyle name="Percent 7 2 2 3 10 2" xfId="38032"/>
    <cellStyle name="Percent 7 2 2 3 11" xfId="38033"/>
    <cellStyle name="Percent 7 2 2 3 2" xfId="38034"/>
    <cellStyle name="Percent 7 2 2 3 2 2" xfId="38035"/>
    <cellStyle name="Percent 7 2 2 3 2 2 2" xfId="38036"/>
    <cellStyle name="Percent 7 2 2 3 2 2 2 2" xfId="38037"/>
    <cellStyle name="Percent 7 2 2 3 2 2 2 2 2" xfId="38038"/>
    <cellStyle name="Percent 7 2 2 3 2 2 2 2 2 2" xfId="38039"/>
    <cellStyle name="Percent 7 2 2 3 2 2 2 2 2 3" xfId="38040"/>
    <cellStyle name="Percent 7 2 2 3 2 2 2 2 3" xfId="38041"/>
    <cellStyle name="Percent 7 2 2 3 2 2 2 2 4" xfId="38042"/>
    <cellStyle name="Percent 7 2 2 3 2 2 2 3" xfId="38043"/>
    <cellStyle name="Percent 7 2 2 3 2 2 2 3 2" xfId="38044"/>
    <cellStyle name="Percent 7 2 2 3 2 2 2 3 3" xfId="38045"/>
    <cellStyle name="Percent 7 2 2 3 2 2 2 4" xfId="38046"/>
    <cellStyle name="Percent 7 2 2 3 2 2 2 4 2" xfId="38047"/>
    <cellStyle name="Percent 7 2 2 3 2 2 2 4 3" xfId="38048"/>
    <cellStyle name="Percent 7 2 2 3 2 2 2 5" xfId="38049"/>
    <cellStyle name="Percent 7 2 2 3 2 2 2 6" xfId="38050"/>
    <cellStyle name="Percent 7 2 2 3 2 2 3" xfId="38051"/>
    <cellStyle name="Percent 7 2 2 3 2 2 3 2" xfId="38052"/>
    <cellStyle name="Percent 7 2 2 3 2 2 3 2 2" xfId="38053"/>
    <cellStyle name="Percent 7 2 2 3 2 2 3 2 3" xfId="38054"/>
    <cellStyle name="Percent 7 2 2 3 2 2 3 3" xfId="38055"/>
    <cellStyle name="Percent 7 2 2 3 2 2 3 4" xfId="38056"/>
    <cellStyle name="Percent 7 2 2 3 2 2 4" xfId="38057"/>
    <cellStyle name="Percent 7 2 2 3 2 2 4 2" xfId="38058"/>
    <cellStyle name="Percent 7 2 2 3 2 2 4 3" xfId="38059"/>
    <cellStyle name="Percent 7 2 2 3 2 2 5" xfId="38060"/>
    <cellStyle name="Percent 7 2 2 3 2 2 5 2" xfId="38061"/>
    <cellStyle name="Percent 7 2 2 3 2 2 5 3" xfId="38062"/>
    <cellStyle name="Percent 7 2 2 3 2 2 6" xfId="38063"/>
    <cellStyle name="Percent 7 2 2 3 2 2 6 2" xfId="38064"/>
    <cellStyle name="Percent 7 2 2 3 2 2 7" xfId="38065"/>
    <cellStyle name="Percent 7 2 2 3 2 3" xfId="38066"/>
    <cellStyle name="Percent 7 2 2 3 2 3 2" xfId="38067"/>
    <cellStyle name="Percent 7 2 2 3 2 3 2 2" xfId="38068"/>
    <cellStyle name="Percent 7 2 2 3 2 3 2 2 2" xfId="38069"/>
    <cellStyle name="Percent 7 2 2 3 2 3 2 2 3" xfId="38070"/>
    <cellStyle name="Percent 7 2 2 3 2 3 2 3" xfId="38071"/>
    <cellStyle name="Percent 7 2 2 3 2 3 2 4" xfId="38072"/>
    <cellStyle name="Percent 7 2 2 3 2 3 3" xfId="38073"/>
    <cellStyle name="Percent 7 2 2 3 2 3 3 2" xfId="38074"/>
    <cellStyle name="Percent 7 2 2 3 2 3 3 3" xfId="38075"/>
    <cellStyle name="Percent 7 2 2 3 2 3 4" xfId="38076"/>
    <cellStyle name="Percent 7 2 2 3 2 3 4 2" xfId="38077"/>
    <cellStyle name="Percent 7 2 2 3 2 3 4 3" xfId="38078"/>
    <cellStyle name="Percent 7 2 2 3 2 3 5" xfId="38079"/>
    <cellStyle name="Percent 7 2 2 3 2 3 6" xfId="38080"/>
    <cellStyle name="Percent 7 2 2 3 2 4" xfId="38081"/>
    <cellStyle name="Percent 7 2 2 3 2 4 2" xfId="38082"/>
    <cellStyle name="Percent 7 2 2 3 2 4 2 2" xfId="38083"/>
    <cellStyle name="Percent 7 2 2 3 2 4 2 3" xfId="38084"/>
    <cellStyle name="Percent 7 2 2 3 2 4 3" xfId="38085"/>
    <cellStyle name="Percent 7 2 2 3 2 4 4" xfId="38086"/>
    <cellStyle name="Percent 7 2 2 3 2 5" xfId="38087"/>
    <cellStyle name="Percent 7 2 2 3 2 5 2" xfId="38088"/>
    <cellStyle name="Percent 7 2 2 3 2 5 3" xfId="38089"/>
    <cellStyle name="Percent 7 2 2 3 2 6" xfId="38090"/>
    <cellStyle name="Percent 7 2 2 3 2 6 2" xfId="38091"/>
    <cellStyle name="Percent 7 2 2 3 2 6 3" xfId="38092"/>
    <cellStyle name="Percent 7 2 2 3 2 7" xfId="38093"/>
    <cellStyle name="Percent 7 2 2 3 2 7 2" xfId="38094"/>
    <cellStyle name="Percent 7 2 2 3 2 8" xfId="38095"/>
    <cellStyle name="Percent 7 2 2 3 3" xfId="38096"/>
    <cellStyle name="Percent 7 2 2 3 3 2" xfId="38097"/>
    <cellStyle name="Percent 7 2 2 3 3 2 2" xfId="38098"/>
    <cellStyle name="Percent 7 2 2 3 3 2 2 2" xfId="38099"/>
    <cellStyle name="Percent 7 2 2 3 3 2 2 2 2" xfId="38100"/>
    <cellStyle name="Percent 7 2 2 3 3 2 2 2 2 2" xfId="38101"/>
    <cellStyle name="Percent 7 2 2 3 3 2 2 2 2 3" xfId="38102"/>
    <cellStyle name="Percent 7 2 2 3 3 2 2 2 3" xfId="38103"/>
    <cellStyle name="Percent 7 2 2 3 3 2 2 2 4" xfId="38104"/>
    <cellStyle name="Percent 7 2 2 3 3 2 2 3" xfId="38105"/>
    <cellStyle name="Percent 7 2 2 3 3 2 2 3 2" xfId="38106"/>
    <cellStyle name="Percent 7 2 2 3 3 2 2 3 3" xfId="38107"/>
    <cellStyle name="Percent 7 2 2 3 3 2 2 4" xfId="38108"/>
    <cellStyle name="Percent 7 2 2 3 3 2 2 4 2" xfId="38109"/>
    <cellStyle name="Percent 7 2 2 3 3 2 2 4 3" xfId="38110"/>
    <cellStyle name="Percent 7 2 2 3 3 2 2 5" xfId="38111"/>
    <cellStyle name="Percent 7 2 2 3 3 2 2 6" xfId="38112"/>
    <cellStyle name="Percent 7 2 2 3 3 2 3" xfId="38113"/>
    <cellStyle name="Percent 7 2 2 3 3 2 3 2" xfId="38114"/>
    <cellStyle name="Percent 7 2 2 3 3 2 3 2 2" xfId="38115"/>
    <cellStyle name="Percent 7 2 2 3 3 2 3 2 3" xfId="38116"/>
    <cellStyle name="Percent 7 2 2 3 3 2 3 3" xfId="38117"/>
    <cellStyle name="Percent 7 2 2 3 3 2 3 4" xfId="38118"/>
    <cellStyle name="Percent 7 2 2 3 3 2 4" xfId="38119"/>
    <cellStyle name="Percent 7 2 2 3 3 2 4 2" xfId="38120"/>
    <cellStyle name="Percent 7 2 2 3 3 2 4 3" xfId="38121"/>
    <cellStyle name="Percent 7 2 2 3 3 2 5" xfId="38122"/>
    <cellStyle name="Percent 7 2 2 3 3 2 5 2" xfId="38123"/>
    <cellStyle name="Percent 7 2 2 3 3 2 5 3" xfId="38124"/>
    <cellStyle name="Percent 7 2 2 3 3 2 6" xfId="38125"/>
    <cellStyle name="Percent 7 2 2 3 3 2 6 2" xfId="38126"/>
    <cellStyle name="Percent 7 2 2 3 3 2 7" xfId="38127"/>
    <cellStyle name="Percent 7 2 2 3 3 3" xfId="38128"/>
    <cellStyle name="Percent 7 2 2 3 3 3 2" xfId="38129"/>
    <cellStyle name="Percent 7 2 2 3 3 3 2 2" xfId="38130"/>
    <cellStyle name="Percent 7 2 2 3 3 3 2 2 2" xfId="38131"/>
    <cellStyle name="Percent 7 2 2 3 3 3 2 2 3" xfId="38132"/>
    <cellStyle name="Percent 7 2 2 3 3 3 2 3" xfId="38133"/>
    <cellStyle name="Percent 7 2 2 3 3 3 2 4" xfId="38134"/>
    <cellStyle name="Percent 7 2 2 3 3 3 3" xfId="38135"/>
    <cellStyle name="Percent 7 2 2 3 3 3 3 2" xfId="38136"/>
    <cellStyle name="Percent 7 2 2 3 3 3 3 3" xfId="38137"/>
    <cellStyle name="Percent 7 2 2 3 3 3 4" xfId="38138"/>
    <cellStyle name="Percent 7 2 2 3 3 3 4 2" xfId="38139"/>
    <cellStyle name="Percent 7 2 2 3 3 3 4 3" xfId="38140"/>
    <cellStyle name="Percent 7 2 2 3 3 3 5" xfId="38141"/>
    <cellStyle name="Percent 7 2 2 3 3 3 6" xfId="38142"/>
    <cellStyle name="Percent 7 2 2 3 3 4" xfId="38143"/>
    <cellStyle name="Percent 7 2 2 3 3 4 2" xfId="38144"/>
    <cellStyle name="Percent 7 2 2 3 3 4 2 2" xfId="38145"/>
    <cellStyle name="Percent 7 2 2 3 3 4 2 3" xfId="38146"/>
    <cellStyle name="Percent 7 2 2 3 3 4 3" xfId="38147"/>
    <cellStyle name="Percent 7 2 2 3 3 4 4" xfId="38148"/>
    <cellStyle name="Percent 7 2 2 3 3 5" xfId="38149"/>
    <cellStyle name="Percent 7 2 2 3 3 5 2" xfId="38150"/>
    <cellStyle name="Percent 7 2 2 3 3 5 3" xfId="38151"/>
    <cellStyle name="Percent 7 2 2 3 3 6" xfId="38152"/>
    <cellStyle name="Percent 7 2 2 3 3 6 2" xfId="38153"/>
    <cellStyle name="Percent 7 2 2 3 3 6 3" xfId="38154"/>
    <cellStyle name="Percent 7 2 2 3 3 7" xfId="38155"/>
    <cellStyle name="Percent 7 2 2 3 3 7 2" xfId="38156"/>
    <cellStyle name="Percent 7 2 2 3 3 8" xfId="38157"/>
    <cellStyle name="Percent 7 2 2 3 4" xfId="38158"/>
    <cellStyle name="Percent 7 2 2 3 4 2" xfId="38159"/>
    <cellStyle name="Percent 7 2 2 3 4 2 2" xfId="38160"/>
    <cellStyle name="Percent 7 2 2 3 4 2 2 2" xfId="38161"/>
    <cellStyle name="Percent 7 2 2 3 4 2 2 2 2" xfId="38162"/>
    <cellStyle name="Percent 7 2 2 3 4 2 2 2 2 2" xfId="38163"/>
    <cellStyle name="Percent 7 2 2 3 4 2 2 2 2 3" xfId="38164"/>
    <cellStyle name="Percent 7 2 2 3 4 2 2 2 3" xfId="38165"/>
    <cellStyle name="Percent 7 2 2 3 4 2 2 2 4" xfId="38166"/>
    <cellStyle name="Percent 7 2 2 3 4 2 2 3" xfId="38167"/>
    <cellStyle name="Percent 7 2 2 3 4 2 2 3 2" xfId="38168"/>
    <cellStyle name="Percent 7 2 2 3 4 2 2 3 3" xfId="38169"/>
    <cellStyle name="Percent 7 2 2 3 4 2 2 4" xfId="38170"/>
    <cellStyle name="Percent 7 2 2 3 4 2 2 4 2" xfId="38171"/>
    <cellStyle name="Percent 7 2 2 3 4 2 2 4 3" xfId="38172"/>
    <cellStyle name="Percent 7 2 2 3 4 2 2 5" xfId="38173"/>
    <cellStyle name="Percent 7 2 2 3 4 2 2 6" xfId="38174"/>
    <cellStyle name="Percent 7 2 2 3 4 2 3" xfId="38175"/>
    <cellStyle name="Percent 7 2 2 3 4 2 3 2" xfId="38176"/>
    <cellStyle name="Percent 7 2 2 3 4 2 3 2 2" xfId="38177"/>
    <cellStyle name="Percent 7 2 2 3 4 2 3 2 3" xfId="38178"/>
    <cellStyle name="Percent 7 2 2 3 4 2 3 3" xfId="38179"/>
    <cellStyle name="Percent 7 2 2 3 4 2 3 4" xfId="38180"/>
    <cellStyle name="Percent 7 2 2 3 4 2 4" xfId="38181"/>
    <cellStyle name="Percent 7 2 2 3 4 2 4 2" xfId="38182"/>
    <cellStyle name="Percent 7 2 2 3 4 2 4 3" xfId="38183"/>
    <cellStyle name="Percent 7 2 2 3 4 2 5" xfId="38184"/>
    <cellStyle name="Percent 7 2 2 3 4 2 5 2" xfId="38185"/>
    <cellStyle name="Percent 7 2 2 3 4 2 5 3" xfId="38186"/>
    <cellStyle name="Percent 7 2 2 3 4 2 6" xfId="38187"/>
    <cellStyle name="Percent 7 2 2 3 4 2 6 2" xfId="38188"/>
    <cellStyle name="Percent 7 2 2 3 4 2 7" xfId="38189"/>
    <cellStyle name="Percent 7 2 2 3 4 3" xfId="38190"/>
    <cellStyle name="Percent 7 2 2 3 4 3 2" xfId="38191"/>
    <cellStyle name="Percent 7 2 2 3 4 3 2 2" xfId="38192"/>
    <cellStyle name="Percent 7 2 2 3 4 3 2 2 2" xfId="38193"/>
    <cellStyle name="Percent 7 2 2 3 4 3 2 2 3" xfId="38194"/>
    <cellStyle name="Percent 7 2 2 3 4 3 2 3" xfId="38195"/>
    <cellStyle name="Percent 7 2 2 3 4 3 2 4" xfId="38196"/>
    <cellStyle name="Percent 7 2 2 3 4 3 3" xfId="38197"/>
    <cellStyle name="Percent 7 2 2 3 4 3 3 2" xfId="38198"/>
    <cellStyle name="Percent 7 2 2 3 4 3 3 3" xfId="38199"/>
    <cellStyle name="Percent 7 2 2 3 4 3 4" xfId="38200"/>
    <cellStyle name="Percent 7 2 2 3 4 3 4 2" xfId="38201"/>
    <cellStyle name="Percent 7 2 2 3 4 3 4 3" xfId="38202"/>
    <cellStyle name="Percent 7 2 2 3 4 3 5" xfId="38203"/>
    <cellStyle name="Percent 7 2 2 3 4 3 6" xfId="38204"/>
    <cellStyle name="Percent 7 2 2 3 4 4" xfId="38205"/>
    <cellStyle name="Percent 7 2 2 3 4 4 2" xfId="38206"/>
    <cellStyle name="Percent 7 2 2 3 4 4 2 2" xfId="38207"/>
    <cellStyle name="Percent 7 2 2 3 4 4 2 3" xfId="38208"/>
    <cellStyle name="Percent 7 2 2 3 4 4 3" xfId="38209"/>
    <cellStyle name="Percent 7 2 2 3 4 4 4" xfId="38210"/>
    <cellStyle name="Percent 7 2 2 3 4 5" xfId="38211"/>
    <cellStyle name="Percent 7 2 2 3 4 5 2" xfId="38212"/>
    <cellStyle name="Percent 7 2 2 3 4 5 3" xfId="38213"/>
    <cellStyle name="Percent 7 2 2 3 4 6" xfId="38214"/>
    <cellStyle name="Percent 7 2 2 3 4 6 2" xfId="38215"/>
    <cellStyle name="Percent 7 2 2 3 4 6 3" xfId="38216"/>
    <cellStyle name="Percent 7 2 2 3 4 7" xfId="38217"/>
    <cellStyle name="Percent 7 2 2 3 4 7 2" xfId="38218"/>
    <cellStyle name="Percent 7 2 2 3 4 8" xfId="38219"/>
    <cellStyle name="Percent 7 2 2 3 5" xfId="38220"/>
    <cellStyle name="Percent 7 2 2 3 5 2" xfId="38221"/>
    <cellStyle name="Percent 7 2 2 3 5 2 2" xfId="38222"/>
    <cellStyle name="Percent 7 2 2 3 5 2 2 2" xfId="38223"/>
    <cellStyle name="Percent 7 2 2 3 5 2 2 2 2" xfId="38224"/>
    <cellStyle name="Percent 7 2 2 3 5 2 2 2 3" xfId="38225"/>
    <cellStyle name="Percent 7 2 2 3 5 2 2 3" xfId="38226"/>
    <cellStyle name="Percent 7 2 2 3 5 2 2 4" xfId="38227"/>
    <cellStyle name="Percent 7 2 2 3 5 2 3" xfId="38228"/>
    <cellStyle name="Percent 7 2 2 3 5 2 3 2" xfId="38229"/>
    <cellStyle name="Percent 7 2 2 3 5 2 3 3" xfId="38230"/>
    <cellStyle name="Percent 7 2 2 3 5 2 4" xfId="38231"/>
    <cellStyle name="Percent 7 2 2 3 5 2 4 2" xfId="38232"/>
    <cellStyle name="Percent 7 2 2 3 5 2 4 3" xfId="38233"/>
    <cellStyle name="Percent 7 2 2 3 5 2 5" xfId="38234"/>
    <cellStyle name="Percent 7 2 2 3 5 2 6" xfId="38235"/>
    <cellStyle name="Percent 7 2 2 3 5 3" xfId="38236"/>
    <cellStyle name="Percent 7 2 2 3 5 3 2" xfId="38237"/>
    <cellStyle name="Percent 7 2 2 3 5 3 2 2" xfId="38238"/>
    <cellStyle name="Percent 7 2 2 3 5 3 2 3" xfId="38239"/>
    <cellStyle name="Percent 7 2 2 3 5 3 3" xfId="38240"/>
    <cellStyle name="Percent 7 2 2 3 5 3 4" xfId="38241"/>
    <cellStyle name="Percent 7 2 2 3 5 4" xfId="38242"/>
    <cellStyle name="Percent 7 2 2 3 5 4 2" xfId="38243"/>
    <cellStyle name="Percent 7 2 2 3 5 4 3" xfId="38244"/>
    <cellStyle name="Percent 7 2 2 3 5 5" xfId="38245"/>
    <cellStyle name="Percent 7 2 2 3 5 5 2" xfId="38246"/>
    <cellStyle name="Percent 7 2 2 3 5 5 3" xfId="38247"/>
    <cellStyle name="Percent 7 2 2 3 5 6" xfId="38248"/>
    <cellStyle name="Percent 7 2 2 3 5 6 2" xfId="38249"/>
    <cellStyle name="Percent 7 2 2 3 5 7" xfId="38250"/>
    <cellStyle name="Percent 7 2 2 3 6" xfId="38251"/>
    <cellStyle name="Percent 7 2 2 3 6 2" xfId="38252"/>
    <cellStyle name="Percent 7 2 2 3 6 2 2" xfId="38253"/>
    <cellStyle name="Percent 7 2 2 3 6 2 2 2" xfId="38254"/>
    <cellStyle name="Percent 7 2 2 3 6 2 2 3" xfId="38255"/>
    <cellStyle name="Percent 7 2 2 3 6 2 3" xfId="38256"/>
    <cellStyle name="Percent 7 2 2 3 6 2 4" xfId="38257"/>
    <cellStyle name="Percent 7 2 2 3 6 3" xfId="38258"/>
    <cellStyle name="Percent 7 2 2 3 6 3 2" xfId="38259"/>
    <cellStyle name="Percent 7 2 2 3 6 3 3" xfId="38260"/>
    <cellStyle name="Percent 7 2 2 3 6 4" xfId="38261"/>
    <cellStyle name="Percent 7 2 2 3 6 4 2" xfId="38262"/>
    <cellStyle name="Percent 7 2 2 3 6 4 3" xfId="38263"/>
    <cellStyle name="Percent 7 2 2 3 6 5" xfId="38264"/>
    <cellStyle name="Percent 7 2 2 3 6 5 2" xfId="38265"/>
    <cellStyle name="Percent 7 2 2 3 6 6" xfId="38266"/>
    <cellStyle name="Percent 7 2 2 3 7" xfId="38267"/>
    <cellStyle name="Percent 7 2 2 3 7 2" xfId="38268"/>
    <cellStyle name="Percent 7 2 2 3 7 2 2" xfId="38269"/>
    <cellStyle name="Percent 7 2 2 3 7 2 3" xfId="38270"/>
    <cellStyle name="Percent 7 2 2 3 7 3" xfId="38271"/>
    <cellStyle name="Percent 7 2 2 3 7 4" xfId="38272"/>
    <cellStyle name="Percent 7 2 2 3 8" xfId="38273"/>
    <cellStyle name="Percent 7 2 2 3 8 2" xfId="38274"/>
    <cellStyle name="Percent 7 2 2 3 8 3" xfId="38275"/>
    <cellStyle name="Percent 7 2 2 3 9" xfId="38276"/>
    <cellStyle name="Percent 7 2 2 3 9 2" xfId="38277"/>
    <cellStyle name="Percent 7 2 2 3 9 3" xfId="38278"/>
    <cellStyle name="Percent 7 2 2 4" xfId="38279"/>
    <cellStyle name="Percent 7 2 2 4 2" xfId="38280"/>
    <cellStyle name="Percent 7 2 2 4 2 2" xfId="38281"/>
    <cellStyle name="Percent 7 2 2 4 2 2 2" xfId="38282"/>
    <cellStyle name="Percent 7 2 2 4 2 2 2 2" xfId="38283"/>
    <cellStyle name="Percent 7 2 2 4 2 2 2 2 2" xfId="38284"/>
    <cellStyle name="Percent 7 2 2 4 2 2 2 2 3" xfId="38285"/>
    <cellStyle name="Percent 7 2 2 4 2 2 2 3" xfId="38286"/>
    <cellStyle name="Percent 7 2 2 4 2 2 2 4" xfId="38287"/>
    <cellStyle name="Percent 7 2 2 4 2 2 3" xfId="38288"/>
    <cellStyle name="Percent 7 2 2 4 2 2 3 2" xfId="38289"/>
    <cellStyle name="Percent 7 2 2 4 2 2 3 3" xfId="38290"/>
    <cellStyle name="Percent 7 2 2 4 2 2 4" xfId="38291"/>
    <cellStyle name="Percent 7 2 2 4 2 2 4 2" xfId="38292"/>
    <cellStyle name="Percent 7 2 2 4 2 2 4 3" xfId="38293"/>
    <cellStyle name="Percent 7 2 2 4 2 2 5" xfId="38294"/>
    <cellStyle name="Percent 7 2 2 4 2 2 5 2" xfId="38295"/>
    <cellStyle name="Percent 7 2 2 4 2 2 6" xfId="38296"/>
    <cellStyle name="Percent 7 2 2 4 2 3" xfId="38297"/>
    <cellStyle name="Percent 7 2 2 4 2 3 2" xfId="38298"/>
    <cellStyle name="Percent 7 2 2 4 2 3 2 2" xfId="38299"/>
    <cellStyle name="Percent 7 2 2 4 2 3 2 3" xfId="38300"/>
    <cellStyle name="Percent 7 2 2 4 2 3 3" xfId="38301"/>
    <cellStyle name="Percent 7 2 2 4 2 3 4" xfId="38302"/>
    <cellStyle name="Percent 7 2 2 4 2 4" xfId="38303"/>
    <cellStyle name="Percent 7 2 2 4 2 4 2" xfId="38304"/>
    <cellStyle name="Percent 7 2 2 4 2 4 3" xfId="38305"/>
    <cellStyle name="Percent 7 2 2 4 2 5" xfId="38306"/>
    <cellStyle name="Percent 7 2 2 4 2 5 2" xfId="38307"/>
    <cellStyle name="Percent 7 2 2 4 2 5 3" xfId="38308"/>
    <cellStyle name="Percent 7 2 2 4 2 6" xfId="38309"/>
    <cellStyle name="Percent 7 2 2 4 2 6 2" xfId="38310"/>
    <cellStyle name="Percent 7 2 2 4 2 7" xfId="38311"/>
    <cellStyle name="Percent 7 2 2 4 3" xfId="38312"/>
    <cellStyle name="Percent 7 2 2 4 3 2" xfId="38313"/>
    <cellStyle name="Percent 7 2 2 4 3 2 2" xfId="38314"/>
    <cellStyle name="Percent 7 2 2 4 3 2 2 2" xfId="38315"/>
    <cellStyle name="Percent 7 2 2 4 3 2 2 3" xfId="38316"/>
    <cellStyle name="Percent 7 2 2 4 3 2 3" xfId="38317"/>
    <cellStyle name="Percent 7 2 2 4 3 2 3 2" xfId="38318"/>
    <cellStyle name="Percent 7 2 2 4 3 2 4" xfId="38319"/>
    <cellStyle name="Percent 7 2 2 4 3 3" xfId="38320"/>
    <cellStyle name="Percent 7 2 2 4 3 3 2" xfId="38321"/>
    <cellStyle name="Percent 7 2 2 4 3 3 3" xfId="38322"/>
    <cellStyle name="Percent 7 2 2 4 3 4" xfId="38323"/>
    <cellStyle name="Percent 7 2 2 4 3 4 2" xfId="38324"/>
    <cellStyle name="Percent 7 2 2 4 3 4 3" xfId="38325"/>
    <cellStyle name="Percent 7 2 2 4 3 5" xfId="38326"/>
    <cellStyle name="Percent 7 2 2 4 3 5 2" xfId="38327"/>
    <cellStyle name="Percent 7 2 2 4 3 6" xfId="38328"/>
    <cellStyle name="Percent 7 2 2 4 4" xfId="38329"/>
    <cellStyle name="Percent 7 2 2 4 4 2" xfId="38330"/>
    <cellStyle name="Percent 7 2 2 4 4 2 2" xfId="38331"/>
    <cellStyle name="Percent 7 2 2 4 4 2 2 2" xfId="38332"/>
    <cellStyle name="Percent 7 2 2 4 4 2 3" xfId="38333"/>
    <cellStyle name="Percent 7 2 2 4 4 3" xfId="38334"/>
    <cellStyle name="Percent 7 2 2 4 4 3 2" xfId="38335"/>
    <cellStyle name="Percent 7 2 2 4 4 4" xfId="38336"/>
    <cellStyle name="Percent 7 2 2 4 5" xfId="38337"/>
    <cellStyle name="Percent 7 2 2 4 5 2" xfId="38338"/>
    <cellStyle name="Percent 7 2 2 4 5 2 2" xfId="38339"/>
    <cellStyle name="Percent 7 2 2 4 5 3" xfId="38340"/>
    <cellStyle name="Percent 7 2 2 4 6" xfId="38341"/>
    <cellStyle name="Percent 7 2 2 4 6 2" xfId="38342"/>
    <cellStyle name="Percent 7 2 2 4 6 2 2" xfId="38343"/>
    <cellStyle name="Percent 7 2 2 4 6 3" xfId="38344"/>
    <cellStyle name="Percent 7 2 2 4 7" xfId="38345"/>
    <cellStyle name="Percent 7 2 2 4 7 2" xfId="38346"/>
    <cellStyle name="Percent 7 2 2 4 8" xfId="38347"/>
    <cellStyle name="Percent 7 2 2 5" xfId="38348"/>
    <cellStyle name="Percent 7 2 2 5 2" xfId="38349"/>
    <cellStyle name="Percent 7 2 2 5 2 2" xfId="38350"/>
    <cellStyle name="Percent 7 2 2 5 2 2 2" xfId="38351"/>
    <cellStyle name="Percent 7 2 2 5 2 2 2 2" xfId="38352"/>
    <cellStyle name="Percent 7 2 2 5 2 2 2 2 2" xfId="38353"/>
    <cellStyle name="Percent 7 2 2 5 2 2 2 2 3" xfId="38354"/>
    <cellStyle name="Percent 7 2 2 5 2 2 2 3" xfId="38355"/>
    <cellStyle name="Percent 7 2 2 5 2 2 2 4" xfId="38356"/>
    <cellStyle name="Percent 7 2 2 5 2 2 3" xfId="38357"/>
    <cellStyle name="Percent 7 2 2 5 2 2 3 2" xfId="38358"/>
    <cellStyle name="Percent 7 2 2 5 2 2 3 3" xfId="38359"/>
    <cellStyle name="Percent 7 2 2 5 2 2 4" xfId="38360"/>
    <cellStyle name="Percent 7 2 2 5 2 2 4 2" xfId="38361"/>
    <cellStyle name="Percent 7 2 2 5 2 2 4 3" xfId="38362"/>
    <cellStyle name="Percent 7 2 2 5 2 2 5" xfId="38363"/>
    <cellStyle name="Percent 7 2 2 5 2 2 5 2" xfId="38364"/>
    <cellStyle name="Percent 7 2 2 5 2 2 6" xfId="38365"/>
    <cellStyle name="Percent 7 2 2 5 2 3" xfId="38366"/>
    <cellStyle name="Percent 7 2 2 5 2 3 2" xfId="38367"/>
    <cellStyle name="Percent 7 2 2 5 2 3 2 2" xfId="38368"/>
    <cellStyle name="Percent 7 2 2 5 2 3 2 3" xfId="38369"/>
    <cellStyle name="Percent 7 2 2 5 2 3 3" xfId="38370"/>
    <cellStyle name="Percent 7 2 2 5 2 3 4" xfId="38371"/>
    <cellStyle name="Percent 7 2 2 5 2 4" xfId="38372"/>
    <cellStyle name="Percent 7 2 2 5 2 4 2" xfId="38373"/>
    <cellStyle name="Percent 7 2 2 5 2 4 3" xfId="38374"/>
    <cellStyle name="Percent 7 2 2 5 2 5" xfId="38375"/>
    <cellStyle name="Percent 7 2 2 5 2 5 2" xfId="38376"/>
    <cellStyle name="Percent 7 2 2 5 2 5 3" xfId="38377"/>
    <cellStyle name="Percent 7 2 2 5 2 6" xfId="38378"/>
    <cellStyle name="Percent 7 2 2 5 2 6 2" xfId="38379"/>
    <cellStyle name="Percent 7 2 2 5 2 7" xfId="38380"/>
    <cellStyle name="Percent 7 2 2 5 3" xfId="38381"/>
    <cellStyle name="Percent 7 2 2 5 3 2" xfId="38382"/>
    <cellStyle name="Percent 7 2 2 5 3 2 2" xfId="38383"/>
    <cellStyle name="Percent 7 2 2 5 3 2 2 2" xfId="38384"/>
    <cellStyle name="Percent 7 2 2 5 3 2 2 3" xfId="38385"/>
    <cellStyle name="Percent 7 2 2 5 3 2 3" xfId="38386"/>
    <cellStyle name="Percent 7 2 2 5 3 2 3 2" xfId="38387"/>
    <cellStyle name="Percent 7 2 2 5 3 2 4" xfId="38388"/>
    <cellStyle name="Percent 7 2 2 5 3 3" xfId="38389"/>
    <cellStyle name="Percent 7 2 2 5 3 3 2" xfId="38390"/>
    <cellStyle name="Percent 7 2 2 5 3 3 3" xfId="38391"/>
    <cellStyle name="Percent 7 2 2 5 3 4" xfId="38392"/>
    <cellStyle name="Percent 7 2 2 5 3 4 2" xfId="38393"/>
    <cellStyle name="Percent 7 2 2 5 3 4 3" xfId="38394"/>
    <cellStyle name="Percent 7 2 2 5 3 5" xfId="38395"/>
    <cellStyle name="Percent 7 2 2 5 3 5 2" xfId="38396"/>
    <cellStyle name="Percent 7 2 2 5 3 6" xfId="38397"/>
    <cellStyle name="Percent 7 2 2 5 4" xfId="38398"/>
    <cellStyle name="Percent 7 2 2 5 4 2" xfId="38399"/>
    <cellStyle name="Percent 7 2 2 5 4 2 2" xfId="38400"/>
    <cellStyle name="Percent 7 2 2 5 4 2 2 2" xfId="38401"/>
    <cellStyle name="Percent 7 2 2 5 4 2 3" xfId="38402"/>
    <cellStyle name="Percent 7 2 2 5 4 3" xfId="38403"/>
    <cellStyle name="Percent 7 2 2 5 4 3 2" xfId="38404"/>
    <cellStyle name="Percent 7 2 2 5 4 4" xfId="38405"/>
    <cellStyle name="Percent 7 2 2 5 5" xfId="38406"/>
    <cellStyle name="Percent 7 2 2 5 5 2" xfId="38407"/>
    <cellStyle name="Percent 7 2 2 5 5 2 2" xfId="38408"/>
    <cellStyle name="Percent 7 2 2 5 5 3" xfId="38409"/>
    <cellStyle name="Percent 7 2 2 5 6" xfId="38410"/>
    <cellStyle name="Percent 7 2 2 5 6 2" xfId="38411"/>
    <cellStyle name="Percent 7 2 2 5 6 2 2" xfId="38412"/>
    <cellStyle name="Percent 7 2 2 5 6 3" xfId="38413"/>
    <cellStyle name="Percent 7 2 2 5 7" xfId="38414"/>
    <cellStyle name="Percent 7 2 2 5 7 2" xfId="38415"/>
    <cellStyle name="Percent 7 2 2 5 8" xfId="38416"/>
    <cellStyle name="Percent 7 2 2 6" xfId="38417"/>
    <cellStyle name="Percent 7 2 2 6 2" xfId="38418"/>
    <cellStyle name="Percent 7 2 2 6 2 2" xfId="38419"/>
    <cellStyle name="Percent 7 2 2 6 2 2 2" xfId="38420"/>
    <cellStyle name="Percent 7 2 2 6 2 2 2 2" xfId="38421"/>
    <cellStyle name="Percent 7 2 2 6 2 2 2 2 2" xfId="38422"/>
    <cellStyle name="Percent 7 2 2 6 2 2 2 2 3" xfId="38423"/>
    <cellStyle name="Percent 7 2 2 6 2 2 2 3" xfId="38424"/>
    <cellStyle name="Percent 7 2 2 6 2 2 2 4" xfId="38425"/>
    <cellStyle name="Percent 7 2 2 6 2 2 3" xfId="38426"/>
    <cellStyle name="Percent 7 2 2 6 2 2 3 2" xfId="38427"/>
    <cellStyle name="Percent 7 2 2 6 2 2 3 3" xfId="38428"/>
    <cellStyle name="Percent 7 2 2 6 2 2 4" xfId="38429"/>
    <cellStyle name="Percent 7 2 2 6 2 2 4 2" xfId="38430"/>
    <cellStyle name="Percent 7 2 2 6 2 2 4 3" xfId="38431"/>
    <cellStyle name="Percent 7 2 2 6 2 2 5" xfId="38432"/>
    <cellStyle name="Percent 7 2 2 6 2 2 5 2" xfId="38433"/>
    <cellStyle name="Percent 7 2 2 6 2 2 6" xfId="38434"/>
    <cellStyle name="Percent 7 2 2 6 2 3" xfId="38435"/>
    <cellStyle name="Percent 7 2 2 6 2 3 2" xfId="38436"/>
    <cellStyle name="Percent 7 2 2 6 2 3 2 2" xfId="38437"/>
    <cellStyle name="Percent 7 2 2 6 2 3 2 3" xfId="38438"/>
    <cellStyle name="Percent 7 2 2 6 2 3 3" xfId="38439"/>
    <cellStyle name="Percent 7 2 2 6 2 3 4" xfId="38440"/>
    <cellStyle name="Percent 7 2 2 6 2 4" xfId="38441"/>
    <cellStyle name="Percent 7 2 2 6 2 4 2" xfId="38442"/>
    <cellStyle name="Percent 7 2 2 6 2 4 3" xfId="38443"/>
    <cellStyle name="Percent 7 2 2 6 2 5" xfId="38444"/>
    <cellStyle name="Percent 7 2 2 6 2 5 2" xfId="38445"/>
    <cellStyle name="Percent 7 2 2 6 2 5 3" xfId="38446"/>
    <cellStyle name="Percent 7 2 2 6 2 6" xfId="38447"/>
    <cellStyle name="Percent 7 2 2 6 2 6 2" xfId="38448"/>
    <cellStyle name="Percent 7 2 2 6 2 7" xfId="38449"/>
    <cellStyle name="Percent 7 2 2 6 3" xfId="38450"/>
    <cellStyle name="Percent 7 2 2 6 3 2" xfId="38451"/>
    <cellStyle name="Percent 7 2 2 6 3 2 2" xfId="38452"/>
    <cellStyle name="Percent 7 2 2 6 3 2 2 2" xfId="38453"/>
    <cellStyle name="Percent 7 2 2 6 3 2 2 3" xfId="38454"/>
    <cellStyle name="Percent 7 2 2 6 3 2 3" xfId="38455"/>
    <cellStyle name="Percent 7 2 2 6 3 2 3 2" xfId="38456"/>
    <cellStyle name="Percent 7 2 2 6 3 2 4" xfId="38457"/>
    <cellStyle name="Percent 7 2 2 6 3 3" xfId="38458"/>
    <cellStyle name="Percent 7 2 2 6 3 3 2" xfId="38459"/>
    <cellStyle name="Percent 7 2 2 6 3 3 3" xfId="38460"/>
    <cellStyle name="Percent 7 2 2 6 3 4" xfId="38461"/>
    <cellStyle name="Percent 7 2 2 6 3 4 2" xfId="38462"/>
    <cellStyle name="Percent 7 2 2 6 3 4 3" xfId="38463"/>
    <cellStyle name="Percent 7 2 2 6 3 5" xfId="38464"/>
    <cellStyle name="Percent 7 2 2 6 3 5 2" xfId="38465"/>
    <cellStyle name="Percent 7 2 2 6 3 6" xfId="38466"/>
    <cellStyle name="Percent 7 2 2 6 4" xfId="38467"/>
    <cellStyle name="Percent 7 2 2 6 4 2" xfId="38468"/>
    <cellStyle name="Percent 7 2 2 6 4 2 2" xfId="38469"/>
    <cellStyle name="Percent 7 2 2 6 4 2 3" xfId="38470"/>
    <cellStyle name="Percent 7 2 2 6 4 3" xfId="38471"/>
    <cellStyle name="Percent 7 2 2 6 4 3 2" xfId="38472"/>
    <cellStyle name="Percent 7 2 2 6 4 4" xfId="38473"/>
    <cellStyle name="Percent 7 2 2 6 5" xfId="38474"/>
    <cellStyle name="Percent 7 2 2 6 5 2" xfId="38475"/>
    <cellStyle name="Percent 7 2 2 6 5 2 2" xfId="38476"/>
    <cellStyle name="Percent 7 2 2 6 5 3" xfId="38477"/>
    <cellStyle name="Percent 7 2 2 6 6" xfId="38478"/>
    <cellStyle name="Percent 7 2 2 6 6 2" xfId="38479"/>
    <cellStyle name="Percent 7 2 2 6 6 3" xfId="38480"/>
    <cellStyle name="Percent 7 2 2 6 7" xfId="38481"/>
    <cellStyle name="Percent 7 2 2 6 7 2" xfId="38482"/>
    <cellStyle name="Percent 7 2 2 6 8" xfId="38483"/>
    <cellStyle name="Percent 7 2 2 7" xfId="38484"/>
    <cellStyle name="Percent 7 2 2 7 2" xfId="38485"/>
    <cellStyle name="Percent 7 2 2 7 2 2" xfId="38486"/>
    <cellStyle name="Percent 7 2 2 7 2 2 2" xfId="38487"/>
    <cellStyle name="Percent 7 2 2 7 2 2 2 2" xfId="38488"/>
    <cellStyle name="Percent 7 2 2 7 2 2 2 3" xfId="38489"/>
    <cellStyle name="Percent 7 2 2 7 2 2 3" xfId="38490"/>
    <cellStyle name="Percent 7 2 2 7 2 2 4" xfId="38491"/>
    <cellStyle name="Percent 7 2 2 7 2 3" xfId="38492"/>
    <cellStyle name="Percent 7 2 2 7 2 3 2" xfId="38493"/>
    <cellStyle name="Percent 7 2 2 7 2 3 3" xfId="38494"/>
    <cellStyle name="Percent 7 2 2 7 2 4" xfId="38495"/>
    <cellStyle name="Percent 7 2 2 7 2 4 2" xfId="38496"/>
    <cellStyle name="Percent 7 2 2 7 2 4 3" xfId="38497"/>
    <cellStyle name="Percent 7 2 2 7 2 5" xfId="38498"/>
    <cellStyle name="Percent 7 2 2 7 2 5 2" xfId="38499"/>
    <cellStyle name="Percent 7 2 2 7 2 6" xfId="38500"/>
    <cellStyle name="Percent 7 2 2 7 3" xfId="38501"/>
    <cellStyle name="Percent 7 2 2 7 3 2" xfId="38502"/>
    <cellStyle name="Percent 7 2 2 7 3 2 2" xfId="38503"/>
    <cellStyle name="Percent 7 2 2 7 3 2 3" xfId="38504"/>
    <cellStyle name="Percent 7 2 2 7 3 3" xfId="38505"/>
    <cellStyle name="Percent 7 2 2 7 3 4" xfId="38506"/>
    <cellStyle name="Percent 7 2 2 7 4" xfId="38507"/>
    <cellStyle name="Percent 7 2 2 7 4 2" xfId="38508"/>
    <cellStyle name="Percent 7 2 2 7 4 3" xfId="38509"/>
    <cellStyle name="Percent 7 2 2 7 5" xfId="38510"/>
    <cellStyle name="Percent 7 2 2 7 5 2" xfId="38511"/>
    <cellStyle name="Percent 7 2 2 7 5 3" xfId="38512"/>
    <cellStyle name="Percent 7 2 2 7 6" xfId="38513"/>
    <cellStyle name="Percent 7 2 2 7 6 2" xfId="38514"/>
    <cellStyle name="Percent 7 2 2 7 7" xfId="38515"/>
    <cellStyle name="Percent 7 2 2 8" xfId="38516"/>
    <cellStyle name="Percent 7 2 2 8 2" xfId="38517"/>
    <cellStyle name="Percent 7 2 2 8 2 2" xfId="38518"/>
    <cellStyle name="Percent 7 2 2 8 2 2 2" xfId="38519"/>
    <cellStyle name="Percent 7 2 2 8 2 2 3" xfId="38520"/>
    <cellStyle name="Percent 7 2 2 8 2 3" xfId="38521"/>
    <cellStyle name="Percent 7 2 2 8 2 3 2" xfId="38522"/>
    <cellStyle name="Percent 7 2 2 8 2 4" xfId="38523"/>
    <cellStyle name="Percent 7 2 2 8 3" xfId="38524"/>
    <cellStyle name="Percent 7 2 2 8 3 2" xfId="38525"/>
    <cellStyle name="Percent 7 2 2 8 3 3" xfId="38526"/>
    <cellStyle name="Percent 7 2 2 8 4" xfId="38527"/>
    <cellStyle name="Percent 7 2 2 8 4 2" xfId="38528"/>
    <cellStyle name="Percent 7 2 2 8 4 3" xfId="38529"/>
    <cellStyle name="Percent 7 2 2 8 5" xfId="38530"/>
    <cellStyle name="Percent 7 2 2 8 5 2" xfId="38531"/>
    <cellStyle name="Percent 7 2 2 8 6" xfId="38532"/>
    <cellStyle name="Percent 7 2 2 9" xfId="38533"/>
    <cellStyle name="Percent 7 2 2 9 2" xfId="38534"/>
    <cellStyle name="Percent 7 2 2 9 2 2" xfId="38535"/>
    <cellStyle name="Percent 7 2 2 9 2 2 2" xfId="38536"/>
    <cellStyle name="Percent 7 2 2 9 2 3" xfId="38537"/>
    <cellStyle name="Percent 7 2 2 9 3" xfId="38538"/>
    <cellStyle name="Percent 7 2 2 9 3 2" xfId="38539"/>
    <cellStyle name="Percent 7 2 2 9 4" xfId="38540"/>
    <cellStyle name="Percent 7 2 3" xfId="38541"/>
    <cellStyle name="Percent 7 2 3 10" xfId="38542"/>
    <cellStyle name="Percent 7 2 3 10 2" xfId="38543"/>
    <cellStyle name="Percent 7 2 3 10 2 2" xfId="38544"/>
    <cellStyle name="Percent 7 2 3 10 3" xfId="38545"/>
    <cellStyle name="Percent 7 2 3 11" xfId="38546"/>
    <cellStyle name="Percent 7 2 3 11 2" xfId="38547"/>
    <cellStyle name="Percent 7 2 3 12" xfId="38548"/>
    <cellStyle name="Percent 7 2 3 2" xfId="38549"/>
    <cellStyle name="Percent 7 2 3 2 10" xfId="38550"/>
    <cellStyle name="Percent 7 2 3 2 10 2" xfId="38551"/>
    <cellStyle name="Percent 7 2 3 2 11" xfId="38552"/>
    <cellStyle name="Percent 7 2 3 2 2" xfId="38553"/>
    <cellStyle name="Percent 7 2 3 2 2 2" xfId="38554"/>
    <cellStyle name="Percent 7 2 3 2 2 2 2" xfId="38555"/>
    <cellStyle name="Percent 7 2 3 2 2 2 2 2" xfId="38556"/>
    <cellStyle name="Percent 7 2 3 2 2 2 2 2 2" xfId="38557"/>
    <cellStyle name="Percent 7 2 3 2 2 2 2 2 2 2" xfId="38558"/>
    <cellStyle name="Percent 7 2 3 2 2 2 2 2 2 3" xfId="38559"/>
    <cellStyle name="Percent 7 2 3 2 2 2 2 2 3" xfId="38560"/>
    <cellStyle name="Percent 7 2 3 2 2 2 2 2 4" xfId="38561"/>
    <cellStyle name="Percent 7 2 3 2 2 2 2 3" xfId="38562"/>
    <cellStyle name="Percent 7 2 3 2 2 2 2 3 2" xfId="38563"/>
    <cellStyle name="Percent 7 2 3 2 2 2 2 3 3" xfId="38564"/>
    <cellStyle name="Percent 7 2 3 2 2 2 2 4" xfId="38565"/>
    <cellStyle name="Percent 7 2 3 2 2 2 2 4 2" xfId="38566"/>
    <cellStyle name="Percent 7 2 3 2 2 2 2 4 3" xfId="38567"/>
    <cellStyle name="Percent 7 2 3 2 2 2 2 5" xfId="38568"/>
    <cellStyle name="Percent 7 2 3 2 2 2 2 6" xfId="38569"/>
    <cellStyle name="Percent 7 2 3 2 2 2 3" xfId="38570"/>
    <cellStyle name="Percent 7 2 3 2 2 2 3 2" xfId="38571"/>
    <cellStyle name="Percent 7 2 3 2 2 2 3 2 2" xfId="38572"/>
    <cellStyle name="Percent 7 2 3 2 2 2 3 2 3" xfId="38573"/>
    <cellStyle name="Percent 7 2 3 2 2 2 3 3" xfId="38574"/>
    <cellStyle name="Percent 7 2 3 2 2 2 3 4" xfId="38575"/>
    <cellStyle name="Percent 7 2 3 2 2 2 4" xfId="38576"/>
    <cellStyle name="Percent 7 2 3 2 2 2 4 2" xfId="38577"/>
    <cellStyle name="Percent 7 2 3 2 2 2 4 3" xfId="38578"/>
    <cellStyle name="Percent 7 2 3 2 2 2 5" xfId="38579"/>
    <cellStyle name="Percent 7 2 3 2 2 2 5 2" xfId="38580"/>
    <cellStyle name="Percent 7 2 3 2 2 2 5 3" xfId="38581"/>
    <cellStyle name="Percent 7 2 3 2 2 2 6" xfId="38582"/>
    <cellStyle name="Percent 7 2 3 2 2 2 6 2" xfId="38583"/>
    <cellStyle name="Percent 7 2 3 2 2 2 7" xfId="38584"/>
    <cellStyle name="Percent 7 2 3 2 2 3" xfId="38585"/>
    <cellStyle name="Percent 7 2 3 2 2 3 2" xfId="38586"/>
    <cellStyle name="Percent 7 2 3 2 2 3 2 2" xfId="38587"/>
    <cellStyle name="Percent 7 2 3 2 2 3 2 2 2" xfId="38588"/>
    <cellStyle name="Percent 7 2 3 2 2 3 2 2 3" xfId="38589"/>
    <cellStyle name="Percent 7 2 3 2 2 3 2 3" xfId="38590"/>
    <cellStyle name="Percent 7 2 3 2 2 3 2 4" xfId="38591"/>
    <cellStyle name="Percent 7 2 3 2 2 3 3" xfId="38592"/>
    <cellStyle name="Percent 7 2 3 2 2 3 3 2" xfId="38593"/>
    <cellStyle name="Percent 7 2 3 2 2 3 3 3" xfId="38594"/>
    <cellStyle name="Percent 7 2 3 2 2 3 4" xfId="38595"/>
    <cellStyle name="Percent 7 2 3 2 2 3 4 2" xfId="38596"/>
    <cellStyle name="Percent 7 2 3 2 2 3 4 3" xfId="38597"/>
    <cellStyle name="Percent 7 2 3 2 2 3 5" xfId="38598"/>
    <cellStyle name="Percent 7 2 3 2 2 3 6" xfId="38599"/>
    <cellStyle name="Percent 7 2 3 2 2 4" xfId="38600"/>
    <cellStyle name="Percent 7 2 3 2 2 4 2" xfId="38601"/>
    <cellStyle name="Percent 7 2 3 2 2 4 2 2" xfId="38602"/>
    <cellStyle name="Percent 7 2 3 2 2 4 2 3" xfId="38603"/>
    <cellStyle name="Percent 7 2 3 2 2 4 3" xfId="38604"/>
    <cellStyle name="Percent 7 2 3 2 2 4 4" xfId="38605"/>
    <cellStyle name="Percent 7 2 3 2 2 5" xfId="38606"/>
    <cellStyle name="Percent 7 2 3 2 2 5 2" xfId="38607"/>
    <cellStyle name="Percent 7 2 3 2 2 5 3" xfId="38608"/>
    <cellStyle name="Percent 7 2 3 2 2 6" xfId="38609"/>
    <cellStyle name="Percent 7 2 3 2 2 6 2" xfId="38610"/>
    <cellStyle name="Percent 7 2 3 2 2 6 3" xfId="38611"/>
    <cellStyle name="Percent 7 2 3 2 2 7" xfId="38612"/>
    <cellStyle name="Percent 7 2 3 2 2 7 2" xfId="38613"/>
    <cellStyle name="Percent 7 2 3 2 2 8" xfId="38614"/>
    <cellStyle name="Percent 7 2 3 2 3" xfId="38615"/>
    <cellStyle name="Percent 7 2 3 2 3 2" xfId="38616"/>
    <cellStyle name="Percent 7 2 3 2 3 2 2" xfId="38617"/>
    <cellStyle name="Percent 7 2 3 2 3 2 2 2" xfId="38618"/>
    <cellStyle name="Percent 7 2 3 2 3 2 2 2 2" xfId="38619"/>
    <cellStyle name="Percent 7 2 3 2 3 2 2 2 2 2" xfId="38620"/>
    <cellStyle name="Percent 7 2 3 2 3 2 2 2 2 3" xfId="38621"/>
    <cellStyle name="Percent 7 2 3 2 3 2 2 2 3" xfId="38622"/>
    <cellStyle name="Percent 7 2 3 2 3 2 2 2 4" xfId="38623"/>
    <cellStyle name="Percent 7 2 3 2 3 2 2 3" xfId="38624"/>
    <cellStyle name="Percent 7 2 3 2 3 2 2 3 2" xfId="38625"/>
    <cellStyle name="Percent 7 2 3 2 3 2 2 3 3" xfId="38626"/>
    <cellStyle name="Percent 7 2 3 2 3 2 2 4" xfId="38627"/>
    <cellStyle name="Percent 7 2 3 2 3 2 2 4 2" xfId="38628"/>
    <cellStyle name="Percent 7 2 3 2 3 2 2 4 3" xfId="38629"/>
    <cellStyle name="Percent 7 2 3 2 3 2 2 5" xfId="38630"/>
    <cellStyle name="Percent 7 2 3 2 3 2 2 6" xfId="38631"/>
    <cellStyle name="Percent 7 2 3 2 3 2 3" xfId="38632"/>
    <cellStyle name="Percent 7 2 3 2 3 2 3 2" xfId="38633"/>
    <cellStyle name="Percent 7 2 3 2 3 2 3 2 2" xfId="38634"/>
    <cellStyle name="Percent 7 2 3 2 3 2 3 2 3" xfId="38635"/>
    <cellStyle name="Percent 7 2 3 2 3 2 3 3" xfId="38636"/>
    <cellStyle name="Percent 7 2 3 2 3 2 3 4" xfId="38637"/>
    <cellStyle name="Percent 7 2 3 2 3 2 4" xfId="38638"/>
    <cellStyle name="Percent 7 2 3 2 3 2 4 2" xfId="38639"/>
    <cellStyle name="Percent 7 2 3 2 3 2 4 3" xfId="38640"/>
    <cellStyle name="Percent 7 2 3 2 3 2 5" xfId="38641"/>
    <cellStyle name="Percent 7 2 3 2 3 2 5 2" xfId="38642"/>
    <cellStyle name="Percent 7 2 3 2 3 2 5 3" xfId="38643"/>
    <cellStyle name="Percent 7 2 3 2 3 2 6" xfId="38644"/>
    <cellStyle name="Percent 7 2 3 2 3 2 6 2" xfId="38645"/>
    <cellStyle name="Percent 7 2 3 2 3 2 7" xfId="38646"/>
    <cellStyle name="Percent 7 2 3 2 3 3" xfId="38647"/>
    <cellStyle name="Percent 7 2 3 2 3 3 2" xfId="38648"/>
    <cellStyle name="Percent 7 2 3 2 3 3 2 2" xfId="38649"/>
    <cellStyle name="Percent 7 2 3 2 3 3 2 2 2" xfId="38650"/>
    <cellStyle name="Percent 7 2 3 2 3 3 2 2 3" xfId="38651"/>
    <cellStyle name="Percent 7 2 3 2 3 3 2 3" xfId="38652"/>
    <cellStyle name="Percent 7 2 3 2 3 3 2 4" xfId="38653"/>
    <cellStyle name="Percent 7 2 3 2 3 3 3" xfId="38654"/>
    <cellStyle name="Percent 7 2 3 2 3 3 3 2" xfId="38655"/>
    <cellStyle name="Percent 7 2 3 2 3 3 3 3" xfId="38656"/>
    <cellStyle name="Percent 7 2 3 2 3 3 4" xfId="38657"/>
    <cellStyle name="Percent 7 2 3 2 3 3 4 2" xfId="38658"/>
    <cellStyle name="Percent 7 2 3 2 3 3 4 3" xfId="38659"/>
    <cellStyle name="Percent 7 2 3 2 3 3 5" xfId="38660"/>
    <cellStyle name="Percent 7 2 3 2 3 3 6" xfId="38661"/>
    <cellStyle name="Percent 7 2 3 2 3 4" xfId="38662"/>
    <cellStyle name="Percent 7 2 3 2 3 4 2" xfId="38663"/>
    <cellStyle name="Percent 7 2 3 2 3 4 2 2" xfId="38664"/>
    <cellStyle name="Percent 7 2 3 2 3 4 2 3" xfId="38665"/>
    <cellStyle name="Percent 7 2 3 2 3 4 3" xfId="38666"/>
    <cellStyle name="Percent 7 2 3 2 3 4 4" xfId="38667"/>
    <cellStyle name="Percent 7 2 3 2 3 5" xfId="38668"/>
    <cellStyle name="Percent 7 2 3 2 3 5 2" xfId="38669"/>
    <cellStyle name="Percent 7 2 3 2 3 5 3" xfId="38670"/>
    <cellStyle name="Percent 7 2 3 2 3 6" xfId="38671"/>
    <cellStyle name="Percent 7 2 3 2 3 6 2" xfId="38672"/>
    <cellStyle name="Percent 7 2 3 2 3 6 3" xfId="38673"/>
    <cellStyle name="Percent 7 2 3 2 3 7" xfId="38674"/>
    <cellStyle name="Percent 7 2 3 2 3 7 2" xfId="38675"/>
    <cellStyle name="Percent 7 2 3 2 3 8" xfId="38676"/>
    <cellStyle name="Percent 7 2 3 2 4" xfId="38677"/>
    <cellStyle name="Percent 7 2 3 2 4 2" xfId="38678"/>
    <cellStyle name="Percent 7 2 3 2 4 2 2" xfId="38679"/>
    <cellStyle name="Percent 7 2 3 2 4 2 2 2" xfId="38680"/>
    <cellStyle name="Percent 7 2 3 2 4 2 2 2 2" xfId="38681"/>
    <cellStyle name="Percent 7 2 3 2 4 2 2 2 2 2" xfId="38682"/>
    <cellStyle name="Percent 7 2 3 2 4 2 2 2 2 3" xfId="38683"/>
    <cellStyle name="Percent 7 2 3 2 4 2 2 2 3" xfId="38684"/>
    <cellStyle name="Percent 7 2 3 2 4 2 2 2 4" xfId="38685"/>
    <cellStyle name="Percent 7 2 3 2 4 2 2 3" xfId="38686"/>
    <cellStyle name="Percent 7 2 3 2 4 2 2 3 2" xfId="38687"/>
    <cellStyle name="Percent 7 2 3 2 4 2 2 3 3" xfId="38688"/>
    <cellStyle name="Percent 7 2 3 2 4 2 2 4" xfId="38689"/>
    <cellStyle name="Percent 7 2 3 2 4 2 2 4 2" xfId="38690"/>
    <cellStyle name="Percent 7 2 3 2 4 2 2 4 3" xfId="38691"/>
    <cellStyle name="Percent 7 2 3 2 4 2 2 5" xfId="38692"/>
    <cellStyle name="Percent 7 2 3 2 4 2 2 6" xfId="38693"/>
    <cellStyle name="Percent 7 2 3 2 4 2 3" xfId="38694"/>
    <cellStyle name="Percent 7 2 3 2 4 2 3 2" xfId="38695"/>
    <cellStyle name="Percent 7 2 3 2 4 2 3 2 2" xfId="38696"/>
    <cellStyle name="Percent 7 2 3 2 4 2 3 2 3" xfId="38697"/>
    <cellStyle name="Percent 7 2 3 2 4 2 3 3" xfId="38698"/>
    <cellStyle name="Percent 7 2 3 2 4 2 3 4" xfId="38699"/>
    <cellStyle name="Percent 7 2 3 2 4 2 4" xfId="38700"/>
    <cellStyle name="Percent 7 2 3 2 4 2 4 2" xfId="38701"/>
    <cellStyle name="Percent 7 2 3 2 4 2 4 3" xfId="38702"/>
    <cellStyle name="Percent 7 2 3 2 4 2 5" xfId="38703"/>
    <cellStyle name="Percent 7 2 3 2 4 2 5 2" xfId="38704"/>
    <cellStyle name="Percent 7 2 3 2 4 2 5 3" xfId="38705"/>
    <cellStyle name="Percent 7 2 3 2 4 2 6" xfId="38706"/>
    <cellStyle name="Percent 7 2 3 2 4 2 6 2" xfId="38707"/>
    <cellStyle name="Percent 7 2 3 2 4 2 7" xfId="38708"/>
    <cellStyle name="Percent 7 2 3 2 4 3" xfId="38709"/>
    <cellStyle name="Percent 7 2 3 2 4 3 2" xfId="38710"/>
    <cellStyle name="Percent 7 2 3 2 4 3 2 2" xfId="38711"/>
    <cellStyle name="Percent 7 2 3 2 4 3 2 2 2" xfId="38712"/>
    <cellStyle name="Percent 7 2 3 2 4 3 2 2 3" xfId="38713"/>
    <cellStyle name="Percent 7 2 3 2 4 3 2 3" xfId="38714"/>
    <cellStyle name="Percent 7 2 3 2 4 3 2 4" xfId="38715"/>
    <cellStyle name="Percent 7 2 3 2 4 3 3" xfId="38716"/>
    <cellStyle name="Percent 7 2 3 2 4 3 3 2" xfId="38717"/>
    <cellStyle name="Percent 7 2 3 2 4 3 3 3" xfId="38718"/>
    <cellStyle name="Percent 7 2 3 2 4 3 4" xfId="38719"/>
    <cellStyle name="Percent 7 2 3 2 4 3 4 2" xfId="38720"/>
    <cellStyle name="Percent 7 2 3 2 4 3 4 3" xfId="38721"/>
    <cellStyle name="Percent 7 2 3 2 4 3 5" xfId="38722"/>
    <cellStyle name="Percent 7 2 3 2 4 3 6" xfId="38723"/>
    <cellStyle name="Percent 7 2 3 2 4 4" xfId="38724"/>
    <cellStyle name="Percent 7 2 3 2 4 4 2" xfId="38725"/>
    <cellStyle name="Percent 7 2 3 2 4 4 2 2" xfId="38726"/>
    <cellStyle name="Percent 7 2 3 2 4 4 2 3" xfId="38727"/>
    <cellStyle name="Percent 7 2 3 2 4 4 3" xfId="38728"/>
    <cellStyle name="Percent 7 2 3 2 4 4 4" xfId="38729"/>
    <cellStyle name="Percent 7 2 3 2 4 5" xfId="38730"/>
    <cellStyle name="Percent 7 2 3 2 4 5 2" xfId="38731"/>
    <cellStyle name="Percent 7 2 3 2 4 5 3" xfId="38732"/>
    <cellStyle name="Percent 7 2 3 2 4 6" xfId="38733"/>
    <cellStyle name="Percent 7 2 3 2 4 6 2" xfId="38734"/>
    <cellStyle name="Percent 7 2 3 2 4 6 3" xfId="38735"/>
    <cellStyle name="Percent 7 2 3 2 4 7" xfId="38736"/>
    <cellStyle name="Percent 7 2 3 2 4 7 2" xfId="38737"/>
    <cellStyle name="Percent 7 2 3 2 4 8" xfId="38738"/>
    <cellStyle name="Percent 7 2 3 2 5" xfId="38739"/>
    <cellStyle name="Percent 7 2 3 2 5 2" xfId="38740"/>
    <cellStyle name="Percent 7 2 3 2 5 2 2" xfId="38741"/>
    <cellStyle name="Percent 7 2 3 2 5 2 2 2" xfId="38742"/>
    <cellStyle name="Percent 7 2 3 2 5 2 2 2 2" xfId="38743"/>
    <cellStyle name="Percent 7 2 3 2 5 2 2 2 3" xfId="38744"/>
    <cellStyle name="Percent 7 2 3 2 5 2 2 3" xfId="38745"/>
    <cellStyle name="Percent 7 2 3 2 5 2 2 4" xfId="38746"/>
    <cellStyle name="Percent 7 2 3 2 5 2 3" xfId="38747"/>
    <cellStyle name="Percent 7 2 3 2 5 2 3 2" xfId="38748"/>
    <cellStyle name="Percent 7 2 3 2 5 2 3 3" xfId="38749"/>
    <cellStyle name="Percent 7 2 3 2 5 2 4" xfId="38750"/>
    <cellStyle name="Percent 7 2 3 2 5 2 4 2" xfId="38751"/>
    <cellStyle name="Percent 7 2 3 2 5 2 4 3" xfId="38752"/>
    <cellStyle name="Percent 7 2 3 2 5 2 5" xfId="38753"/>
    <cellStyle name="Percent 7 2 3 2 5 2 6" xfId="38754"/>
    <cellStyle name="Percent 7 2 3 2 5 3" xfId="38755"/>
    <cellStyle name="Percent 7 2 3 2 5 3 2" xfId="38756"/>
    <cellStyle name="Percent 7 2 3 2 5 3 2 2" xfId="38757"/>
    <cellStyle name="Percent 7 2 3 2 5 3 2 3" xfId="38758"/>
    <cellStyle name="Percent 7 2 3 2 5 3 3" xfId="38759"/>
    <cellStyle name="Percent 7 2 3 2 5 3 4" xfId="38760"/>
    <cellStyle name="Percent 7 2 3 2 5 4" xfId="38761"/>
    <cellStyle name="Percent 7 2 3 2 5 4 2" xfId="38762"/>
    <cellStyle name="Percent 7 2 3 2 5 4 3" xfId="38763"/>
    <cellStyle name="Percent 7 2 3 2 5 5" xfId="38764"/>
    <cellStyle name="Percent 7 2 3 2 5 5 2" xfId="38765"/>
    <cellStyle name="Percent 7 2 3 2 5 5 3" xfId="38766"/>
    <cellStyle name="Percent 7 2 3 2 5 6" xfId="38767"/>
    <cellStyle name="Percent 7 2 3 2 5 6 2" xfId="38768"/>
    <cellStyle name="Percent 7 2 3 2 5 7" xfId="38769"/>
    <cellStyle name="Percent 7 2 3 2 6" xfId="38770"/>
    <cellStyle name="Percent 7 2 3 2 6 2" xfId="38771"/>
    <cellStyle name="Percent 7 2 3 2 6 2 2" xfId="38772"/>
    <cellStyle name="Percent 7 2 3 2 6 2 2 2" xfId="38773"/>
    <cellStyle name="Percent 7 2 3 2 6 2 2 3" xfId="38774"/>
    <cellStyle name="Percent 7 2 3 2 6 2 3" xfId="38775"/>
    <cellStyle name="Percent 7 2 3 2 6 2 4" xfId="38776"/>
    <cellStyle name="Percent 7 2 3 2 6 3" xfId="38777"/>
    <cellStyle name="Percent 7 2 3 2 6 3 2" xfId="38778"/>
    <cellStyle name="Percent 7 2 3 2 6 3 3" xfId="38779"/>
    <cellStyle name="Percent 7 2 3 2 6 4" xfId="38780"/>
    <cellStyle name="Percent 7 2 3 2 6 4 2" xfId="38781"/>
    <cellStyle name="Percent 7 2 3 2 6 4 3" xfId="38782"/>
    <cellStyle name="Percent 7 2 3 2 6 5" xfId="38783"/>
    <cellStyle name="Percent 7 2 3 2 6 5 2" xfId="38784"/>
    <cellStyle name="Percent 7 2 3 2 6 6" xfId="38785"/>
    <cellStyle name="Percent 7 2 3 2 7" xfId="38786"/>
    <cellStyle name="Percent 7 2 3 2 7 2" xfId="38787"/>
    <cellStyle name="Percent 7 2 3 2 7 2 2" xfId="38788"/>
    <cellStyle name="Percent 7 2 3 2 7 2 3" xfId="38789"/>
    <cellStyle name="Percent 7 2 3 2 7 3" xfId="38790"/>
    <cellStyle name="Percent 7 2 3 2 7 4" xfId="38791"/>
    <cellStyle name="Percent 7 2 3 2 8" xfId="38792"/>
    <cellStyle name="Percent 7 2 3 2 8 2" xfId="38793"/>
    <cellStyle name="Percent 7 2 3 2 8 3" xfId="38794"/>
    <cellStyle name="Percent 7 2 3 2 9" xfId="38795"/>
    <cellStyle name="Percent 7 2 3 2 9 2" xfId="38796"/>
    <cellStyle name="Percent 7 2 3 2 9 3" xfId="38797"/>
    <cellStyle name="Percent 7 2 3 3" xfId="38798"/>
    <cellStyle name="Percent 7 2 3 3 2" xfId="38799"/>
    <cellStyle name="Percent 7 2 3 3 2 2" xfId="38800"/>
    <cellStyle name="Percent 7 2 3 3 2 2 2" xfId="38801"/>
    <cellStyle name="Percent 7 2 3 3 2 2 2 2" xfId="38802"/>
    <cellStyle name="Percent 7 2 3 3 2 2 2 2 2" xfId="38803"/>
    <cellStyle name="Percent 7 2 3 3 2 2 2 2 3" xfId="38804"/>
    <cellStyle name="Percent 7 2 3 3 2 2 2 3" xfId="38805"/>
    <cellStyle name="Percent 7 2 3 3 2 2 2 4" xfId="38806"/>
    <cellStyle name="Percent 7 2 3 3 2 2 3" xfId="38807"/>
    <cellStyle name="Percent 7 2 3 3 2 2 3 2" xfId="38808"/>
    <cellStyle name="Percent 7 2 3 3 2 2 3 3" xfId="38809"/>
    <cellStyle name="Percent 7 2 3 3 2 2 4" xfId="38810"/>
    <cellStyle name="Percent 7 2 3 3 2 2 4 2" xfId="38811"/>
    <cellStyle name="Percent 7 2 3 3 2 2 4 3" xfId="38812"/>
    <cellStyle name="Percent 7 2 3 3 2 2 5" xfId="38813"/>
    <cellStyle name="Percent 7 2 3 3 2 2 5 2" xfId="38814"/>
    <cellStyle name="Percent 7 2 3 3 2 2 6" xfId="38815"/>
    <cellStyle name="Percent 7 2 3 3 2 3" xfId="38816"/>
    <cellStyle name="Percent 7 2 3 3 2 3 2" xfId="38817"/>
    <cellStyle name="Percent 7 2 3 3 2 3 2 2" xfId="38818"/>
    <cellStyle name="Percent 7 2 3 3 2 3 2 3" xfId="38819"/>
    <cellStyle name="Percent 7 2 3 3 2 3 3" xfId="38820"/>
    <cellStyle name="Percent 7 2 3 3 2 3 4" xfId="38821"/>
    <cellStyle name="Percent 7 2 3 3 2 4" xfId="38822"/>
    <cellStyle name="Percent 7 2 3 3 2 4 2" xfId="38823"/>
    <cellStyle name="Percent 7 2 3 3 2 4 3" xfId="38824"/>
    <cellStyle name="Percent 7 2 3 3 2 5" xfId="38825"/>
    <cellStyle name="Percent 7 2 3 3 2 5 2" xfId="38826"/>
    <cellStyle name="Percent 7 2 3 3 2 5 3" xfId="38827"/>
    <cellStyle name="Percent 7 2 3 3 2 6" xfId="38828"/>
    <cellStyle name="Percent 7 2 3 3 2 6 2" xfId="38829"/>
    <cellStyle name="Percent 7 2 3 3 2 7" xfId="38830"/>
    <cellStyle name="Percent 7 2 3 3 3" xfId="38831"/>
    <cellStyle name="Percent 7 2 3 3 3 2" xfId="38832"/>
    <cellStyle name="Percent 7 2 3 3 3 2 2" xfId="38833"/>
    <cellStyle name="Percent 7 2 3 3 3 2 2 2" xfId="38834"/>
    <cellStyle name="Percent 7 2 3 3 3 2 2 3" xfId="38835"/>
    <cellStyle name="Percent 7 2 3 3 3 2 3" xfId="38836"/>
    <cellStyle name="Percent 7 2 3 3 3 2 3 2" xfId="38837"/>
    <cellStyle name="Percent 7 2 3 3 3 2 4" xfId="38838"/>
    <cellStyle name="Percent 7 2 3 3 3 3" xfId="38839"/>
    <cellStyle name="Percent 7 2 3 3 3 3 2" xfId="38840"/>
    <cellStyle name="Percent 7 2 3 3 3 3 3" xfId="38841"/>
    <cellStyle name="Percent 7 2 3 3 3 4" xfId="38842"/>
    <cellStyle name="Percent 7 2 3 3 3 4 2" xfId="38843"/>
    <cellStyle name="Percent 7 2 3 3 3 4 3" xfId="38844"/>
    <cellStyle name="Percent 7 2 3 3 3 5" xfId="38845"/>
    <cellStyle name="Percent 7 2 3 3 3 5 2" xfId="38846"/>
    <cellStyle name="Percent 7 2 3 3 3 6" xfId="38847"/>
    <cellStyle name="Percent 7 2 3 3 4" xfId="38848"/>
    <cellStyle name="Percent 7 2 3 3 4 2" xfId="38849"/>
    <cellStyle name="Percent 7 2 3 3 4 2 2" xfId="38850"/>
    <cellStyle name="Percent 7 2 3 3 4 2 2 2" xfId="38851"/>
    <cellStyle name="Percent 7 2 3 3 4 2 3" xfId="38852"/>
    <cellStyle name="Percent 7 2 3 3 4 3" xfId="38853"/>
    <cellStyle name="Percent 7 2 3 3 4 3 2" xfId="38854"/>
    <cellStyle name="Percent 7 2 3 3 4 4" xfId="38855"/>
    <cellStyle name="Percent 7 2 3 3 5" xfId="38856"/>
    <cellStyle name="Percent 7 2 3 3 5 2" xfId="38857"/>
    <cellStyle name="Percent 7 2 3 3 5 2 2" xfId="38858"/>
    <cellStyle name="Percent 7 2 3 3 5 3" xfId="38859"/>
    <cellStyle name="Percent 7 2 3 3 6" xfId="38860"/>
    <cellStyle name="Percent 7 2 3 3 6 2" xfId="38861"/>
    <cellStyle name="Percent 7 2 3 3 6 2 2" xfId="38862"/>
    <cellStyle name="Percent 7 2 3 3 6 3" xfId="38863"/>
    <cellStyle name="Percent 7 2 3 3 7" xfId="38864"/>
    <cellStyle name="Percent 7 2 3 3 7 2" xfId="38865"/>
    <cellStyle name="Percent 7 2 3 3 8" xfId="38866"/>
    <cellStyle name="Percent 7 2 3 4" xfId="38867"/>
    <cellStyle name="Percent 7 2 3 4 2" xfId="38868"/>
    <cellStyle name="Percent 7 2 3 4 2 2" xfId="38869"/>
    <cellStyle name="Percent 7 2 3 4 2 2 2" xfId="38870"/>
    <cellStyle name="Percent 7 2 3 4 2 2 2 2" xfId="38871"/>
    <cellStyle name="Percent 7 2 3 4 2 2 2 2 2" xfId="38872"/>
    <cellStyle name="Percent 7 2 3 4 2 2 2 2 3" xfId="38873"/>
    <cellStyle name="Percent 7 2 3 4 2 2 2 3" xfId="38874"/>
    <cellStyle name="Percent 7 2 3 4 2 2 2 4" xfId="38875"/>
    <cellStyle name="Percent 7 2 3 4 2 2 3" xfId="38876"/>
    <cellStyle name="Percent 7 2 3 4 2 2 3 2" xfId="38877"/>
    <cellStyle name="Percent 7 2 3 4 2 2 3 3" xfId="38878"/>
    <cellStyle name="Percent 7 2 3 4 2 2 4" xfId="38879"/>
    <cellStyle name="Percent 7 2 3 4 2 2 4 2" xfId="38880"/>
    <cellStyle name="Percent 7 2 3 4 2 2 4 3" xfId="38881"/>
    <cellStyle name="Percent 7 2 3 4 2 2 5" xfId="38882"/>
    <cellStyle name="Percent 7 2 3 4 2 2 5 2" xfId="38883"/>
    <cellStyle name="Percent 7 2 3 4 2 2 6" xfId="38884"/>
    <cellStyle name="Percent 7 2 3 4 2 3" xfId="38885"/>
    <cellStyle name="Percent 7 2 3 4 2 3 2" xfId="38886"/>
    <cellStyle name="Percent 7 2 3 4 2 3 2 2" xfId="38887"/>
    <cellStyle name="Percent 7 2 3 4 2 3 2 3" xfId="38888"/>
    <cellStyle name="Percent 7 2 3 4 2 3 3" xfId="38889"/>
    <cellStyle name="Percent 7 2 3 4 2 3 4" xfId="38890"/>
    <cellStyle name="Percent 7 2 3 4 2 4" xfId="38891"/>
    <cellStyle name="Percent 7 2 3 4 2 4 2" xfId="38892"/>
    <cellStyle name="Percent 7 2 3 4 2 4 3" xfId="38893"/>
    <cellStyle name="Percent 7 2 3 4 2 5" xfId="38894"/>
    <cellStyle name="Percent 7 2 3 4 2 5 2" xfId="38895"/>
    <cellStyle name="Percent 7 2 3 4 2 5 3" xfId="38896"/>
    <cellStyle name="Percent 7 2 3 4 2 6" xfId="38897"/>
    <cellStyle name="Percent 7 2 3 4 2 6 2" xfId="38898"/>
    <cellStyle name="Percent 7 2 3 4 2 7" xfId="38899"/>
    <cellStyle name="Percent 7 2 3 4 3" xfId="38900"/>
    <cellStyle name="Percent 7 2 3 4 3 2" xfId="38901"/>
    <cellStyle name="Percent 7 2 3 4 3 2 2" xfId="38902"/>
    <cellStyle name="Percent 7 2 3 4 3 2 2 2" xfId="38903"/>
    <cellStyle name="Percent 7 2 3 4 3 2 2 3" xfId="38904"/>
    <cellStyle name="Percent 7 2 3 4 3 2 3" xfId="38905"/>
    <cellStyle name="Percent 7 2 3 4 3 2 3 2" xfId="38906"/>
    <cellStyle name="Percent 7 2 3 4 3 2 4" xfId="38907"/>
    <cellStyle name="Percent 7 2 3 4 3 3" xfId="38908"/>
    <cellStyle name="Percent 7 2 3 4 3 3 2" xfId="38909"/>
    <cellStyle name="Percent 7 2 3 4 3 3 3" xfId="38910"/>
    <cellStyle name="Percent 7 2 3 4 3 4" xfId="38911"/>
    <cellStyle name="Percent 7 2 3 4 3 4 2" xfId="38912"/>
    <cellStyle name="Percent 7 2 3 4 3 4 3" xfId="38913"/>
    <cellStyle name="Percent 7 2 3 4 3 5" xfId="38914"/>
    <cellStyle name="Percent 7 2 3 4 3 5 2" xfId="38915"/>
    <cellStyle name="Percent 7 2 3 4 3 6" xfId="38916"/>
    <cellStyle name="Percent 7 2 3 4 4" xfId="38917"/>
    <cellStyle name="Percent 7 2 3 4 4 2" xfId="38918"/>
    <cellStyle name="Percent 7 2 3 4 4 2 2" xfId="38919"/>
    <cellStyle name="Percent 7 2 3 4 4 2 2 2" xfId="38920"/>
    <cellStyle name="Percent 7 2 3 4 4 2 3" xfId="38921"/>
    <cellStyle name="Percent 7 2 3 4 4 3" xfId="38922"/>
    <cellStyle name="Percent 7 2 3 4 4 3 2" xfId="38923"/>
    <cellStyle name="Percent 7 2 3 4 4 4" xfId="38924"/>
    <cellStyle name="Percent 7 2 3 4 5" xfId="38925"/>
    <cellStyle name="Percent 7 2 3 4 5 2" xfId="38926"/>
    <cellStyle name="Percent 7 2 3 4 5 2 2" xfId="38927"/>
    <cellStyle name="Percent 7 2 3 4 5 3" xfId="38928"/>
    <cellStyle name="Percent 7 2 3 4 6" xfId="38929"/>
    <cellStyle name="Percent 7 2 3 4 6 2" xfId="38930"/>
    <cellStyle name="Percent 7 2 3 4 6 2 2" xfId="38931"/>
    <cellStyle name="Percent 7 2 3 4 6 3" xfId="38932"/>
    <cellStyle name="Percent 7 2 3 4 7" xfId="38933"/>
    <cellStyle name="Percent 7 2 3 4 7 2" xfId="38934"/>
    <cellStyle name="Percent 7 2 3 4 8" xfId="38935"/>
    <cellStyle name="Percent 7 2 3 5" xfId="38936"/>
    <cellStyle name="Percent 7 2 3 5 2" xfId="38937"/>
    <cellStyle name="Percent 7 2 3 5 2 2" xfId="38938"/>
    <cellStyle name="Percent 7 2 3 5 2 2 2" xfId="38939"/>
    <cellStyle name="Percent 7 2 3 5 2 2 2 2" xfId="38940"/>
    <cellStyle name="Percent 7 2 3 5 2 2 2 2 2" xfId="38941"/>
    <cellStyle name="Percent 7 2 3 5 2 2 2 2 3" xfId="38942"/>
    <cellStyle name="Percent 7 2 3 5 2 2 2 3" xfId="38943"/>
    <cellStyle name="Percent 7 2 3 5 2 2 2 4" xfId="38944"/>
    <cellStyle name="Percent 7 2 3 5 2 2 3" xfId="38945"/>
    <cellStyle name="Percent 7 2 3 5 2 2 3 2" xfId="38946"/>
    <cellStyle name="Percent 7 2 3 5 2 2 3 3" xfId="38947"/>
    <cellStyle name="Percent 7 2 3 5 2 2 4" xfId="38948"/>
    <cellStyle name="Percent 7 2 3 5 2 2 4 2" xfId="38949"/>
    <cellStyle name="Percent 7 2 3 5 2 2 4 3" xfId="38950"/>
    <cellStyle name="Percent 7 2 3 5 2 2 5" xfId="38951"/>
    <cellStyle name="Percent 7 2 3 5 2 2 5 2" xfId="38952"/>
    <cellStyle name="Percent 7 2 3 5 2 2 6" xfId="38953"/>
    <cellStyle name="Percent 7 2 3 5 2 3" xfId="38954"/>
    <cellStyle name="Percent 7 2 3 5 2 3 2" xfId="38955"/>
    <cellStyle name="Percent 7 2 3 5 2 3 2 2" xfId="38956"/>
    <cellStyle name="Percent 7 2 3 5 2 3 2 3" xfId="38957"/>
    <cellStyle name="Percent 7 2 3 5 2 3 3" xfId="38958"/>
    <cellStyle name="Percent 7 2 3 5 2 3 4" xfId="38959"/>
    <cellStyle name="Percent 7 2 3 5 2 4" xfId="38960"/>
    <cellStyle name="Percent 7 2 3 5 2 4 2" xfId="38961"/>
    <cellStyle name="Percent 7 2 3 5 2 4 3" xfId="38962"/>
    <cellStyle name="Percent 7 2 3 5 2 5" xfId="38963"/>
    <cellStyle name="Percent 7 2 3 5 2 5 2" xfId="38964"/>
    <cellStyle name="Percent 7 2 3 5 2 5 3" xfId="38965"/>
    <cellStyle name="Percent 7 2 3 5 2 6" xfId="38966"/>
    <cellStyle name="Percent 7 2 3 5 2 6 2" xfId="38967"/>
    <cellStyle name="Percent 7 2 3 5 2 7" xfId="38968"/>
    <cellStyle name="Percent 7 2 3 5 3" xfId="38969"/>
    <cellStyle name="Percent 7 2 3 5 3 2" xfId="38970"/>
    <cellStyle name="Percent 7 2 3 5 3 2 2" xfId="38971"/>
    <cellStyle name="Percent 7 2 3 5 3 2 2 2" xfId="38972"/>
    <cellStyle name="Percent 7 2 3 5 3 2 2 3" xfId="38973"/>
    <cellStyle name="Percent 7 2 3 5 3 2 3" xfId="38974"/>
    <cellStyle name="Percent 7 2 3 5 3 2 3 2" xfId="38975"/>
    <cellStyle name="Percent 7 2 3 5 3 2 4" xfId="38976"/>
    <cellStyle name="Percent 7 2 3 5 3 3" xfId="38977"/>
    <cellStyle name="Percent 7 2 3 5 3 3 2" xfId="38978"/>
    <cellStyle name="Percent 7 2 3 5 3 3 3" xfId="38979"/>
    <cellStyle name="Percent 7 2 3 5 3 4" xfId="38980"/>
    <cellStyle name="Percent 7 2 3 5 3 4 2" xfId="38981"/>
    <cellStyle name="Percent 7 2 3 5 3 4 3" xfId="38982"/>
    <cellStyle name="Percent 7 2 3 5 3 5" xfId="38983"/>
    <cellStyle name="Percent 7 2 3 5 3 5 2" xfId="38984"/>
    <cellStyle name="Percent 7 2 3 5 3 6" xfId="38985"/>
    <cellStyle name="Percent 7 2 3 5 4" xfId="38986"/>
    <cellStyle name="Percent 7 2 3 5 4 2" xfId="38987"/>
    <cellStyle name="Percent 7 2 3 5 4 2 2" xfId="38988"/>
    <cellStyle name="Percent 7 2 3 5 4 2 3" xfId="38989"/>
    <cellStyle name="Percent 7 2 3 5 4 3" xfId="38990"/>
    <cellStyle name="Percent 7 2 3 5 4 3 2" xfId="38991"/>
    <cellStyle name="Percent 7 2 3 5 4 4" xfId="38992"/>
    <cellStyle name="Percent 7 2 3 5 5" xfId="38993"/>
    <cellStyle name="Percent 7 2 3 5 5 2" xfId="38994"/>
    <cellStyle name="Percent 7 2 3 5 5 2 2" xfId="38995"/>
    <cellStyle name="Percent 7 2 3 5 5 3" xfId="38996"/>
    <cellStyle name="Percent 7 2 3 5 6" xfId="38997"/>
    <cellStyle name="Percent 7 2 3 5 6 2" xfId="38998"/>
    <cellStyle name="Percent 7 2 3 5 6 3" xfId="38999"/>
    <cellStyle name="Percent 7 2 3 5 7" xfId="39000"/>
    <cellStyle name="Percent 7 2 3 5 7 2" xfId="39001"/>
    <cellStyle name="Percent 7 2 3 5 8" xfId="39002"/>
    <cellStyle name="Percent 7 2 3 6" xfId="39003"/>
    <cellStyle name="Percent 7 2 3 6 2" xfId="39004"/>
    <cellStyle name="Percent 7 2 3 6 2 2" xfId="39005"/>
    <cellStyle name="Percent 7 2 3 6 2 2 2" xfId="39006"/>
    <cellStyle name="Percent 7 2 3 6 2 2 2 2" xfId="39007"/>
    <cellStyle name="Percent 7 2 3 6 2 2 2 3" xfId="39008"/>
    <cellStyle name="Percent 7 2 3 6 2 2 3" xfId="39009"/>
    <cellStyle name="Percent 7 2 3 6 2 2 4" xfId="39010"/>
    <cellStyle name="Percent 7 2 3 6 2 3" xfId="39011"/>
    <cellStyle name="Percent 7 2 3 6 2 3 2" xfId="39012"/>
    <cellStyle name="Percent 7 2 3 6 2 3 3" xfId="39013"/>
    <cellStyle name="Percent 7 2 3 6 2 4" xfId="39014"/>
    <cellStyle name="Percent 7 2 3 6 2 4 2" xfId="39015"/>
    <cellStyle name="Percent 7 2 3 6 2 4 3" xfId="39016"/>
    <cellStyle name="Percent 7 2 3 6 2 5" xfId="39017"/>
    <cellStyle name="Percent 7 2 3 6 2 5 2" xfId="39018"/>
    <cellStyle name="Percent 7 2 3 6 2 6" xfId="39019"/>
    <cellStyle name="Percent 7 2 3 6 3" xfId="39020"/>
    <cellStyle name="Percent 7 2 3 6 3 2" xfId="39021"/>
    <cellStyle name="Percent 7 2 3 6 3 2 2" xfId="39022"/>
    <cellStyle name="Percent 7 2 3 6 3 2 3" xfId="39023"/>
    <cellStyle name="Percent 7 2 3 6 3 3" xfId="39024"/>
    <cellStyle name="Percent 7 2 3 6 3 4" xfId="39025"/>
    <cellStyle name="Percent 7 2 3 6 4" xfId="39026"/>
    <cellStyle name="Percent 7 2 3 6 4 2" xfId="39027"/>
    <cellStyle name="Percent 7 2 3 6 4 3" xfId="39028"/>
    <cellStyle name="Percent 7 2 3 6 5" xfId="39029"/>
    <cellStyle name="Percent 7 2 3 6 5 2" xfId="39030"/>
    <cellStyle name="Percent 7 2 3 6 5 3" xfId="39031"/>
    <cellStyle name="Percent 7 2 3 6 6" xfId="39032"/>
    <cellStyle name="Percent 7 2 3 6 6 2" xfId="39033"/>
    <cellStyle name="Percent 7 2 3 6 7" xfId="39034"/>
    <cellStyle name="Percent 7 2 3 7" xfId="39035"/>
    <cellStyle name="Percent 7 2 3 7 2" xfId="39036"/>
    <cellStyle name="Percent 7 2 3 7 2 2" xfId="39037"/>
    <cellStyle name="Percent 7 2 3 7 2 2 2" xfId="39038"/>
    <cellStyle name="Percent 7 2 3 7 2 2 3" xfId="39039"/>
    <cellStyle name="Percent 7 2 3 7 2 3" xfId="39040"/>
    <cellStyle name="Percent 7 2 3 7 2 3 2" xfId="39041"/>
    <cellStyle name="Percent 7 2 3 7 2 4" xfId="39042"/>
    <cellStyle name="Percent 7 2 3 7 3" xfId="39043"/>
    <cellStyle name="Percent 7 2 3 7 3 2" xfId="39044"/>
    <cellStyle name="Percent 7 2 3 7 3 3" xfId="39045"/>
    <cellStyle name="Percent 7 2 3 7 4" xfId="39046"/>
    <cellStyle name="Percent 7 2 3 7 4 2" xfId="39047"/>
    <cellStyle name="Percent 7 2 3 7 4 3" xfId="39048"/>
    <cellStyle name="Percent 7 2 3 7 5" xfId="39049"/>
    <cellStyle name="Percent 7 2 3 7 5 2" xfId="39050"/>
    <cellStyle name="Percent 7 2 3 7 6" xfId="39051"/>
    <cellStyle name="Percent 7 2 3 8" xfId="39052"/>
    <cellStyle name="Percent 7 2 3 8 2" xfId="39053"/>
    <cellStyle name="Percent 7 2 3 8 2 2" xfId="39054"/>
    <cellStyle name="Percent 7 2 3 8 2 2 2" xfId="39055"/>
    <cellStyle name="Percent 7 2 3 8 2 3" xfId="39056"/>
    <cellStyle name="Percent 7 2 3 8 3" xfId="39057"/>
    <cellStyle name="Percent 7 2 3 8 3 2" xfId="39058"/>
    <cellStyle name="Percent 7 2 3 8 4" xfId="39059"/>
    <cellStyle name="Percent 7 2 3 9" xfId="39060"/>
    <cellStyle name="Percent 7 2 3 9 2" xfId="39061"/>
    <cellStyle name="Percent 7 2 3 9 2 2" xfId="39062"/>
    <cellStyle name="Percent 7 2 3 9 3" xfId="39063"/>
    <cellStyle name="Percent 7 2 4" xfId="39064"/>
    <cellStyle name="Percent 7 2 4 10" xfId="39065"/>
    <cellStyle name="Percent 7 2 4 10 2" xfId="39066"/>
    <cellStyle name="Percent 7 2 4 11" xfId="39067"/>
    <cellStyle name="Percent 7 2 4 12" xfId="39068"/>
    <cellStyle name="Percent 7 2 4 2" xfId="39069"/>
    <cellStyle name="Percent 7 2 4 2 2" xfId="39070"/>
    <cellStyle name="Percent 7 2 4 2 2 2" xfId="39071"/>
    <cellStyle name="Percent 7 2 4 2 2 2 2" xfId="39072"/>
    <cellStyle name="Percent 7 2 4 2 2 2 2 2" xfId="39073"/>
    <cellStyle name="Percent 7 2 4 2 2 2 2 2 2" xfId="39074"/>
    <cellStyle name="Percent 7 2 4 2 2 2 2 2 3" xfId="39075"/>
    <cellStyle name="Percent 7 2 4 2 2 2 2 3" xfId="39076"/>
    <cellStyle name="Percent 7 2 4 2 2 2 2 4" xfId="39077"/>
    <cellStyle name="Percent 7 2 4 2 2 2 3" xfId="39078"/>
    <cellStyle name="Percent 7 2 4 2 2 2 3 2" xfId="39079"/>
    <cellStyle name="Percent 7 2 4 2 2 2 3 3" xfId="39080"/>
    <cellStyle name="Percent 7 2 4 2 2 2 4" xfId="39081"/>
    <cellStyle name="Percent 7 2 4 2 2 2 4 2" xfId="39082"/>
    <cellStyle name="Percent 7 2 4 2 2 2 4 3" xfId="39083"/>
    <cellStyle name="Percent 7 2 4 2 2 2 5" xfId="39084"/>
    <cellStyle name="Percent 7 2 4 2 2 2 5 2" xfId="39085"/>
    <cellStyle name="Percent 7 2 4 2 2 2 6" xfId="39086"/>
    <cellStyle name="Percent 7 2 4 2 2 3" xfId="39087"/>
    <cellStyle name="Percent 7 2 4 2 2 3 2" xfId="39088"/>
    <cellStyle name="Percent 7 2 4 2 2 3 2 2" xfId="39089"/>
    <cellStyle name="Percent 7 2 4 2 2 3 2 3" xfId="39090"/>
    <cellStyle name="Percent 7 2 4 2 2 3 3" xfId="39091"/>
    <cellStyle name="Percent 7 2 4 2 2 3 4" xfId="39092"/>
    <cellStyle name="Percent 7 2 4 2 2 4" xfId="39093"/>
    <cellStyle name="Percent 7 2 4 2 2 4 2" xfId="39094"/>
    <cellStyle name="Percent 7 2 4 2 2 4 3" xfId="39095"/>
    <cellStyle name="Percent 7 2 4 2 2 5" xfId="39096"/>
    <cellStyle name="Percent 7 2 4 2 2 5 2" xfId="39097"/>
    <cellStyle name="Percent 7 2 4 2 2 5 3" xfId="39098"/>
    <cellStyle name="Percent 7 2 4 2 2 6" xfId="39099"/>
    <cellStyle name="Percent 7 2 4 2 2 6 2" xfId="39100"/>
    <cellStyle name="Percent 7 2 4 2 2 7" xfId="39101"/>
    <cellStyle name="Percent 7 2 4 2 3" xfId="39102"/>
    <cellStyle name="Percent 7 2 4 2 3 2" xfId="39103"/>
    <cellStyle name="Percent 7 2 4 2 3 2 2" xfId="39104"/>
    <cellStyle name="Percent 7 2 4 2 3 2 2 2" xfId="39105"/>
    <cellStyle name="Percent 7 2 4 2 3 2 2 3" xfId="39106"/>
    <cellStyle name="Percent 7 2 4 2 3 2 3" xfId="39107"/>
    <cellStyle name="Percent 7 2 4 2 3 2 3 2" xfId="39108"/>
    <cellStyle name="Percent 7 2 4 2 3 2 4" xfId="39109"/>
    <cellStyle name="Percent 7 2 4 2 3 3" xfId="39110"/>
    <cellStyle name="Percent 7 2 4 2 3 3 2" xfId="39111"/>
    <cellStyle name="Percent 7 2 4 2 3 3 3" xfId="39112"/>
    <cellStyle name="Percent 7 2 4 2 3 4" xfId="39113"/>
    <cellStyle name="Percent 7 2 4 2 3 4 2" xfId="39114"/>
    <cellStyle name="Percent 7 2 4 2 3 4 3" xfId="39115"/>
    <cellStyle name="Percent 7 2 4 2 3 5" xfId="39116"/>
    <cellStyle name="Percent 7 2 4 2 3 5 2" xfId="39117"/>
    <cellStyle name="Percent 7 2 4 2 3 6" xfId="39118"/>
    <cellStyle name="Percent 7 2 4 2 4" xfId="39119"/>
    <cellStyle name="Percent 7 2 4 2 4 2" xfId="39120"/>
    <cellStyle name="Percent 7 2 4 2 4 2 2" xfId="39121"/>
    <cellStyle name="Percent 7 2 4 2 4 2 2 2" xfId="39122"/>
    <cellStyle name="Percent 7 2 4 2 4 2 3" xfId="39123"/>
    <cellStyle name="Percent 7 2 4 2 4 3" xfId="39124"/>
    <cellStyle name="Percent 7 2 4 2 4 3 2" xfId="39125"/>
    <cellStyle name="Percent 7 2 4 2 4 4" xfId="39126"/>
    <cellStyle name="Percent 7 2 4 2 5" xfId="39127"/>
    <cellStyle name="Percent 7 2 4 2 5 2" xfId="39128"/>
    <cellStyle name="Percent 7 2 4 2 5 2 2" xfId="39129"/>
    <cellStyle name="Percent 7 2 4 2 5 3" xfId="39130"/>
    <cellStyle name="Percent 7 2 4 2 6" xfId="39131"/>
    <cellStyle name="Percent 7 2 4 2 6 2" xfId="39132"/>
    <cellStyle name="Percent 7 2 4 2 6 2 2" xfId="39133"/>
    <cellStyle name="Percent 7 2 4 2 6 3" xfId="39134"/>
    <cellStyle name="Percent 7 2 4 2 7" xfId="39135"/>
    <cellStyle name="Percent 7 2 4 2 7 2" xfId="39136"/>
    <cellStyle name="Percent 7 2 4 2 8" xfId="39137"/>
    <cellStyle name="Percent 7 2 4 3" xfId="39138"/>
    <cellStyle name="Percent 7 2 4 3 2" xfId="39139"/>
    <cellStyle name="Percent 7 2 4 3 2 2" xfId="39140"/>
    <cellStyle name="Percent 7 2 4 3 2 2 2" xfId="39141"/>
    <cellStyle name="Percent 7 2 4 3 2 2 2 2" xfId="39142"/>
    <cellStyle name="Percent 7 2 4 3 2 2 2 2 2" xfId="39143"/>
    <cellStyle name="Percent 7 2 4 3 2 2 2 2 3" xfId="39144"/>
    <cellStyle name="Percent 7 2 4 3 2 2 2 3" xfId="39145"/>
    <cellStyle name="Percent 7 2 4 3 2 2 2 4" xfId="39146"/>
    <cellStyle name="Percent 7 2 4 3 2 2 3" xfId="39147"/>
    <cellStyle name="Percent 7 2 4 3 2 2 3 2" xfId="39148"/>
    <cellStyle name="Percent 7 2 4 3 2 2 3 3" xfId="39149"/>
    <cellStyle name="Percent 7 2 4 3 2 2 4" xfId="39150"/>
    <cellStyle name="Percent 7 2 4 3 2 2 4 2" xfId="39151"/>
    <cellStyle name="Percent 7 2 4 3 2 2 4 3" xfId="39152"/>
    <cellStyle name="Percent 7 2 4 3 2 2 5" xfId="39153"/>
    <cellStyle name="Percent 7 2 4 3 2 2 5 2" xfId="39154"/>
    <cellStyle name="Percent 7 2 4 3 2 2 6" xfId="39155"/>
    <cellStyle name="Percent 7 2 4 3 2 3" xfId="39156"/>
    <cellStyle name="Percent 7 2 4 3 2 3 2" xfId="39157"/>
    <cellStyle name="Percent 7 2 4 3 2 3 2 2" xfId="39158"/>
    <cellStyle name="Percent 7 2 4 3 2 3 2 3" xfId="39159"/>
    <cellStyle name="Percent 7 2 4 3 2 3 3" xfId="39160"/>
    <cellStyle name="Percent 7 2 4 3 2 3 4" xfId="39161"/>
    <cellStyle name="Percent 7 2 4 3 2 4" xfId="39162"/>
    <cellStyle name="Percent 7 2 4 3 2 4 2" xfId="39163"/>
    <cellStyle name="Percent 7 2 4 3 2 4 3" xfId="39164"/>
    <cellStyle name="Percent 7 2 4 3 2 5" xfId="39165"/>
    <cellStyle name="Percent 7 2 4 3 2 5 2" xfId="39166"/>
    <cellStyle name="Percent 7 2 4 3 2 5 3" xfId="39167"/>
    <cellStyle name="Percent 7 2 4 3 2 6" xfId="39168"/>
    <cellStyle name="Percent 7 2 4 3 2 6 2" xfId="39169"/>
    <cellStyle name="Percent 7 2 4 3 2 7" xfId="39170"/>
    <cellStyle name="Percent 7 2 4 3 3" xfId="39171"/>
    <cellStyle name="Percent 7 2 4 3 3 2" xfId="39172"/>
    <cellStyle name="Percent 7 2 4 3 3 2 2" xfId="39173"/>
    <cellStyle name="Percent 7 2 4 3 3 2 2 2" xfId="39174"/>
    <cellStyle name="Percent 7 2 4 3 3 2 2 3" xfId="39175"/>
    <cellStyle name="Percent 7 2 4 3 3 2 3" xfId="39176"/>
    <cellStyle name="Percent 7 2 4 3 3 2 3 2" xfId="39177"/>
    <cellStyle name="Percent 7 2 4 3 3 2 4" xfId="39178"/>
    <cellStyle name="Percent 7 2 4 3 3 3" xfId="39179"/>
    <cellStyle name="Percent 7 2 4 3 3 3 2" xfId="39180"/>
    <cellStyle name="Percent 7 2 4 3 3 3 3" xfId="39181"/>
    <cellStyle name="Percent 7 2 4 3 3 4" xfId="39182"/>
    <cellStyle name="Percent 7 2 4 3 3 4 2" xfId="39183"/>
    <cellStyle name="Percent 7 2 4 3 3 4 3" xfId="39184"/>
    <cellStyle name="Percent 7 2 4 3 3 5" xfId="39185"/>
    <cellStyle name="Percent 7 2 4 3 3 5 2" xfId="39186"/>
    <cellStyle name="Percent 7 2 4 3 3 6" xfId="39187"/>
    <cellStyle name="Percent 7 2 4 3 4" xfId="39188"/>
    <cellStyle name="Percent 7 2 4 3 4 2" xfId="39189"/>
    <cellStyle name="Percent 7 2 4 3 4 2 2" xfId="39190"/>
    <cellStyle name="Percent 7 2 4 3 4 2 2 2" xfId="39191"/>
    <cellStyle name="Percent 7 2 4 3 4 2 3" xfId="39192"/>
    <cellStyle name="Percent 7 2 4 3 4 3" xfId="39193"/>
    <cellStyle name="Percent 7 2 4 3 4 3 2" xfId="39194"/>
    <cellStyle name="Percent 7 2 4 3 4 4" xfId="39195"/>
    <cellStyle name="Percent 7 2 4 3 5" xfId="39196"/>
    <cellStyle name="Percent 7 2 4 3 5 2" xfId="39197"/>
    <cellStyle name="Percent 7 2 4 3 5 2 2" xfId="39198"/>
    <cellStyle name="Percent 7 2 4 3 5 3" xfId="39199"/>
    <cellStyle name="Percent 7 2 4 3 6" xfId="39200"/>
    <cellStyle name="Percent 7 2 4 3 6 2" xfId="39201"/>
    <cellStyle name="Percent 7 2 4 3 6 2 2" xfId="39202"/>
    <cellStyle name="Percent 7 2 4 3 6 3" xfId="39203"/>
    <cellStyle name="Percent 7 2 4 3 7" xfId="39204"/>
    <cellStyle name="Percent 7 2 4 3 7 2" xfId="39205"/>
    <cellStyle name="Percent 7 2 4 3 8" xfId="39206"/>
    <cellStyle name="Percent 7 2 4 4" xfId="39207"/>
    <cellStyle name="Percent 7 2 4 4 2" xfId="39208"/>
    <cellStyle name="Percent 7 2 4 4 2 2" xfId="39209"/>
    <cellStyle name="Percent 7 2 4 4 2 2 2" xfId="39210"/>
    <cellStyle name="Percent 7 2 4 4 2 2 2 2" xfId="39211"/>
    <cellStyle name="Percent 7 2 4 4 2 2 2 2 2" xfId="39212"/>
    <cellStyle name="Percent 7 2 4 4 2 2 2 2 3" xfId="39213"/>
    <cellStyle name="Percent 7 2 4 4 2 2 2 3" xfId="39214"/>
    <cellStyle name="Percent 7 2 4 4 2 2 2 4" xfId="39215"/>
    <cellStyle name="Percent 7 2 4 4 2 2 3" xfId="39216"/>
    <cellStyle name="Percent 7 2 4 4 2 2 3 2" xfId="39217"/>
    <cellStyle name="Percent 7 2 4 4 2 2 3 3" xfId="39218"/>
    <cellStyle name="Percent 7 2 4 4 2 2 4" xfId="39219"/>
    <cellStyle name="Percent 7 2 4 4 2 2 4 2" xfId="39220"/>
    <cellStyle name="Percent 7 2 4 4 2 2 4 3" xfId="39221"/>
    <cellStyle name="Percent 7 2 4 4 2 2 5" xfId="39222"/>
    <cellStyle name="Percent 7 2 4 4 2 2 5 2" xfId="39223"/>
    <cellStyle name="Percent 7 2 4 4 2 2 6" xfId="39224"/>
    <cellStyle name="Percent 7 2 4 4 2 3" xfId="39225"/>
    <cellStyle name="Percent 7 2 4 4 2 3 2" xfId="39226"/>
    <cellStyle name="Percent 7 2 4 4 2 3 2 2" xfId="39227"/>
    <cellStyle name="Percent 7 2 4 4 2 3 2 3" xfId="39228"/>
    <cellStyle name="Percent 7 2 4 4 2 3 3" xfId="39229"/>
    <cellStyle name="Percent 7 2 4 4 2 3 4" xfId="39230"/>
    <cellStyle name="Percent 7 2 4 4 2 4" xfId="39231"/>
    <cellStyle name="Percent 7 2 4 4 2 4 2" xfId="39232"/>
    <cellStyle name="Percent 7 2 4 4 2 4 3" xfId="39233"/>
    <cellStyle name="Percent 7 2 4 4 2 5" xfId="39234"/>
    <cellStyle name="Percent 7 2 4 4 2 5 2" xfId="39235"/>
    <cellStyle name="Percent 7 2 4 4 2 5 3" xfId="39236"/>
    <cellStyle name="Percent 7 2 4 4 2 6" xfId="39237"/>
    <cellStyle name="Percent 7 2 4 4 2 6 2" xfId="39238"/>
    <cellStyle name="Percent 7 2 4 4 2 7" xfId="39239"/>
    <cellStyle name="Percent 7 2 4 4 3" xfId="39240"/>
    <cellStyle name="Percent 7 2 4 4 3 2" xfId="39241"/>
    <cellStyle name="Percent 7 2 4 4 3 2 2" xfId="39242"/>
    <cellStyle name="Percent 7 2 4 4 3 2 2 2" xfId="39243"/>
    <cellStyle name="Percent 7 2 4 4 3 2 2 3" xfId="39244"/>
    <cellStyle name="Percent 7 2 4 4 3 2 3" xfId="39245"/>
    <cellStyle name="Percent 7 2 4 4 3 2 3 2" xfId="39246"/>
    <cellStyle name="Percent 7 2 4 4 3 2 4" xfId="39247"/>
    <cellStyle name="Percent 7 2 4 4 3 3" xfId="39248"/>
    <cellStyle name="Percent 7 2 4 4 3 3 2" xfId="39249"/>
    <cellStyle name="Percent 7 2 4 4 3 3 3" xfId="39250"/>
    <cellStyle name="Percent 7 2 4 4 3 4" xfId="39251"/>
    <cellStyle name="Percent 7 2 4 4 3 4 2" xfId="39252"/>
    <cellStyle name="Percent 7 2 4 4 3 4 3" xfId="39253"/>
    <cellStyle name="Percent 7 2 4 4 3 5" xfId="39254"/>
    <cellStyle name="Percent 7 2 4 4 3 5 2" xfId="39255"/>
    <cellStyle name="Percent 7 2 4 4 3 6" xfId="39256"/>
    <cellStyle name="Percent 7 2 4 4 4" xfId="39257"/>
    <cellStyle name="Percent 7 2 4 4 4 2" xfId="39258"/>
    <cellStyle name="Percent 7 2 4 4 4 2 2" xfId="39259"/>
    <cellStyle name="Percent 7 2 4 4 4 2 2 2" xfId="39260"/>
    <cellStyle name="Percent 7 2 4 4 4 2 3" xfId="39261"/>
    <cellStyle name="Percent 7 2 4 4 4 3" xfId="39262"/>
    <cellStyle name="Percent 7 2 4 4 4 3 2" xfId="39263"/>
    <cellStyle name="Percent 7 2 4 4 4 4" xfId="39264"/>
    <cellStyle name="Percent 7 2 4 4 5" xfId="39265"/>
    <cellStyle name="Percent 7 2 4 4 5 2" xfId="39266"/>
    <cellStyle name="Percent 7 2 4 4 5 2 2" xfId="39267"/>
    <cellStyle name="Percent 7 2 4 4 5 3" xfId="39268"/>
    <cellStyle name="Percent 7 2 4 4 6" xfId="39269"/>
    <cellStyle name="Percent 7 2 4 4 6 2" xfId="39270"/>
    <cellStyle name="Percent 7 2 4 4 6 2 2" xfId="39271"/>
    <cellStyle name="Percent 7 2 4 4 6 3" xfId="39272"/>
    <cellStyle name="Percent 7 2 4 4 7" xfId="39273"/>
    <cellStyle name="Percent 7 2 4 4 7 2" xfId="39274"/>
    <cellStyle name="Percent 7 2 4 4 8" xfId="39275"/>
    <cellStyle name="Percent 7 2 4 5" xfId="39276"/>
    <cellStyle name="Percent 7 2 4 5 2" xfId="39277"/>
    <cellStyle name="Percent 7 2 4 5 2 2" xfId="39278"/>
    <cellStyle name="Percent 7 2 4 5 2 2 2" xfId="39279"/>
    <cellStyle name="Percent 7 2 4 5 2 2 2 2" xfId="39280"/>
    <cellStyle name="Percent 7 2 4 5 2 2 2 3" xfId="39281"/>
    <cellStyle name="Percent 7 2 4 5 2 2 3" xfId="39282"/>
    <cellStyle name="Percent 7 2 4 5 2 2 3 2" xfId="39283"/>
    <cellStyle name="Percent 7 2 4 5 2 2 4" xfId="39284"/>
    <cellStyle name="Percent 7 2 4 5 2 3" xfId="39285"/>
    <cellStyle name="Percent 7 2 4 5 2 3 2" xfId="39286"/>
    <cellStyle name="Percent 7 2 4 5 2 3 3" xfId="39287"/>
    <cellStyle name="Percent 7 2 4 5 2 4" xfId="39288"/>
    <cellStyle name="Percent 7 2 4 5 2 4 2" xfId="39289"/>
    <cellStyle name="Percent 7 2 4 5 2 4 3" xfId="39290"/>
    <cellStyle name="Percent 7 2 4 5 2 5" xfId="39291"/>
    <cellStyle name="Percent 7 2 4 5 2 5 2" xfId="39292"/>
    <cellStyle name="Percent 7 2 4 5 2 6" xfId="39293"/>
    <cellStyle name="Percent 7 2 4 5 3" xfId="39294"/>
    <cellStyle name="Percent 7 2 4 5 3 2" xfId="39295"/>
    <cellStyle name="Percent 7 2 4 5 3 2 2" xfId="39296"/>
    <cellStyle name="Percent 7 2 4 5 3 2 2 2" xfId="39297"/>
    <cellStyle name="Percent 7 2 4 5 3 2 3" xfId="39298"/>
    <cellStyle name="Percent 7 2 4 5 3 3" xfId="39299"/>
    <cellStyle name="Percent 7 2 4 5 3 3 2" xfId="39300"/>
    <cellStyle name="Percent 7 2 4 5 3 4" xfId="39301"/>
    <cellStyle name="Percent 7 2 4 5 4" xfId="39302"/>
    <cellStyle name="Percent 7 2 4 5 4 2" xfId="39303"/>
    <cellStyle name="Percent 7 2 4 5 4 2 2" xfId="39304"/>
    <cellStyle name="Percent 7 2 4 5 4 3" xfId="39305"/>
    <cellStyle name="Percent 7 2 4 5 5" xfId="39306"/>
    <cellStyle name="Percent 7 2 4 5 5 2" xfId="39307"/>
    <cellStyle name="Percent 7 2 4 5 5 2 2" xfId="39308"/>
    <cellStyle name="Percent 7 2 4 5 5 3" xfId="39309"/>
    <cellStyle name="Percent 7 2 4 5 6" xfId="39310"/>
    <cellStyle name="Percent 7 2 4 5 6 2" xfId="39311"/>
    <cellStyle name="Percent 7 2 4 5 7" xfId="39312"/>
    <cellStyle name="Percent 7 2 4 6" xfId="39313"/>
    <cellStyle name="Percent 7 2 4 6 2" xfId="39314"/>
    <cellStyle name="Percent 7 2 4 6 2 2" xfId="39315"/>
    <cellStyle name="Percent 7 2 4 6 2 2 2" xfId="39316"/>
    <cellStyle name="Percent 7 2 4 6 2 2 3" xfId="39317"/>
    <cellStyle name="Percent 7 2 4 6 2 3" xfId="39318"/>
    <cellStyle name="Percent 7 2 4 6 2 3 2" xfId="39319"/>
    <cellStyle name="Percent 7 2 4 6 2 4" xfId="39320"/>
    <cellStyle name="Percent 7 2 4 6 3" xfId="39321"/>
    <cellStyle name="Percent 7 2 4 6 3 2" xfId="39322"/>
    <cellStyle name="Percent 7 2 4 6 3 3" xfId="39323"/>
    <cellStyle name="Percent 7 2 4 6 4" xfId="39324"/>
    <cellStyle name="Percent 7 2 4 6 4 2" xfId="39325"/>
    <cellStyle name="Percent 7 2 4 6 4 3" xfId="39326"/>
    <cellStyle name="Percent 7 2 4 6 5" xfId="39327"/>
    <cellStyle name="Percent 7 2 4 6 5 2" xfId="39328"/>
    <cellStyle name="Percent 7 2 4 6 6" xfId="39329"/>
    <cellStyle name="Percent 7 2 4 7" xfId="39330"/>
    <cellStyle name="Percent 7 2 4 7 2" xfId="39331"/>
    <cellStyle name="Percent 7 2 4 7 2 2" xfId="39332"/>
    <cellStyle name="Percent 7 2 4 7 2 2 2" xfId="39333"/>
    <cellStyle name="Percent 7 2 4 7 2 3" xfId="39334"/>
    <cellStyle name="Percent 7 2 4 7 3" xfId="39335"/>
    <cellStyle name="Percent 7 2 4 7 3 2" xfId="39336"/>
    <cellStyle name="Percent 7 2 4 7 4" xfId="39337"/>
    <cellStyle name="Percent 7 2 4 8" xfId="39338"/>
    <cellStyle name="Percent 7 2 4 8 2" xfId="39339"/>
    <cellStyle name="Percent 7 2 4 8 2 2" xfId="39340"/>
    <cellStyle name="Percent 7 2 4 8 3" xfId="39341"/>
    <cellStyle name="Percent 7 2 4 8 4" xfId="39342"/>
    <cellStyle name="Percent 7 2 4 9" xfId="39343"/>
    <cellStyle name="Percent 7 2 4 9 2" xfId="39344"/>
    <cellStyle name="Percent 7 2 4 9 2 2" xfId="39345"/>
    <cellStyle name="Percent 7 2 4 9 3" xfId="39346"/>
    <cellStyle name="Percent 7 2 5" xfId="39347"/>
    <cellStyle name="Percent 7 2 5 2" xfId="39348"/>
    <cellStyle name="Percent 7 2 5 2 2" xfId="39349"/>
    <cellStyle name="Percent 7 2 5 2 2 2" xfId="39350"/>
    <cellStyle name="Percent 7 2 5 2 2 2 2" xfId="39351"/>
    <cellStyle name="Percent 7 2 5 2 2 2 2 2" xfId="39352"/>
    <cellStyle name="Percent 7 2 5 2 2 2 2 3" xfId="39353"/>
    <cellStyle name="Percent 7 2 5 2 2 2 3" xfId="39354"/>
    <cellStyle name="Percent 7 2 5 2 2 2 4" xfId="39355"/>
    <cellStyle name="Percent 7 2 5 2 2 3" xfId="39356"/>
    <cellStyle name="Percent 7 2 5 2 2 3 2" xfId="39357"/>
    <cellStyle name="Percent 7 2 5 2 2 3 3" xfId="39358"/>
    <cellStyle name="Percent 7 2 5 2 2 4" xfId="39359"/>
    <cellStyle name="Percent 7 2 5 2 2 4 2" xfId="39360"/>
    <cellStyle name="Percent 7 2 5 2 2 4 3" xfId="39361"/>
    <cellStyle name="Percent 7 2 5 2 2 5" xfId="39362"/>
    <cellStyle name="Percent 7 2 5 2 2 5 2" xfId="39363"/>
    <cellStyle name="Percent 7 2 5 2 2 6" xfId="39364"/>
    <cellStyle name="Percent 7 2 5 2 3" xfId="39365"/>
    <cellStyle name="Percent 7 2 5 2 3 2" xfId="39366"/>
    <cellStyle name="Percent 7 2 5 2 3 2 2" xfId="39367"/>
    <cellStyle name="Percent 7 2 5 2 3 2 3" xfId="39368"/>
    <cellStyle name="Percent 7 2 5 2 3 3" xfId="39369"/>
    <cellStyle name="Percent 7 2 5 2 3 4" xfId="39370"/>
    <cellStyle name="Percent 7 2 5 2 4" xfId="39371"/>
    <cellStyle name="Percent 7 2 5 2 4 2" xfId="39372"/>
    <cellStyle name="Percent 7 2 5 2 4 3" xfId="39373"/>
    <cellStyle name="Percent 7 2 5 2 5" xfId="39374"/>
    <cellStyle name="Percent 7 2 5 2 5 2" xfId="39375"/>
    <cellStyle name="Percent 7 2 5 2 5 3" xfId="39376"/>
    <cellStyle name="Percent 7 2 5 2 6" xfId="39377"/>
    <cellStyle name="Percent 7 2 5 2 6 2" xfId="39378"/>
    <cellStyle name="Percent 7 2 5 2 7" xfId="39379"/>
    <cellStyle name="Percent 7 2 5 3" xfId="39380"/>
    <cellStyle name="Percent 7 2 5 3 2" xfId="39381"/>
    <cellStyle name="Percent 7 2 5 3 2 2" xfId="39382"/>
    <cellStyle name="Percent 7 2 5 3 2 2 2" xfId="39383"/>
    <cellStyle name="Percent 7 2 5 3 2 2 3" xfId="39384"/>
    <cellStyle name="Percent 7 2 5 3 2 3" xfId="39385"/>
    <cellStyle name="Percent 7 2 5 3 2 3 2" xfId="39386"/>
    <cellStyle name="Percent 7 2 5 3 2 4" xfId="39387"/>
    <cellStyle name="Percent 7 2 5 3 3" xfId="39388"/>
    <cellStyle name="Percent 7 2 5 3 3 2" xfId="39389"/>
    <cellStyle name="Percent 7 2 5 3 3 3" xfId="39390"/>
    <cellStyle name="Percent 7 2 5 3 4" xfId="39391"/>
    <cellStyle name="Percent 7 2 5 3 4 2" xfId="39392"/>
    <cellStyle name="Percent 7 2 5 3 4 3" xfId="39393"/>
    <cellStyle name="Percent 7 2 5 3 5" xfId="39394"/>
    <cellStyle name="Percent 7 2 5 3 5 2" xfId="39395"/>
    <cellStyle name="Percent 7 2 5 3 6" xfId="39396"/>
    <cellStyle name="Percent 7 2 5 4" xfId="39397"/>
    <cellStyle name="Percent 7 2 5 4 2" xfId="39398"/>
    <cellStyle name="Percent 7 2 5 4 2 2" xfId="39399"/>
    <cellStyle name="Percent 7 2 5 4 2 2 2" xfId="39400"/>
    <cellStyle name="Percent 7 2 5 4 2 3" xfId="39401"/>
    <cellStyle name="Percent 7 2 5 4 3" xfId="39402"/>
    <cellStyle name="Percent 7 2 5 4 3 2" xfId="39403"/>
    <cellStyle name="Percent 7 2 5 4 4" xfId="39404"/>
    <cellStyle name="Percent 7 2 5 5" xfId="39405"/>
    <cellStyle name="Percent 7 2 5 5 2" xfId="39406"/>
    <cellStyle name="Percent 7 2 5 5 2 2" xfId="39407"/>
    <cellStyle name="Percent 7 2 5 5 3" xfId="39408"/>
    <cellStyle name="Percent 7 2 5 6" xfId="39409"/>
    <cellStyle name="Percent 7 2 5 6 2" xfId="39410"/>
    <cellStyle name="Percent 7 2 5 6 2 2" xfId="39411"/>
    <cellStyle name="Percent 7 2 5 6 3" xfId="39412"/>
    <cellStyle name="Percent 7 2 5 7" xfId="39413"/>
    <cellStyle name="Percent 7 2 5 7 2" xfId="39414"/>
    <cellStyle name="Percent 7 2 5 8" xfId="39415"/>
    <cellStyle name="Percent 7 2 6" xfId="39416"/>
    <cellStyle name="Percent 7 2 6 2" xfId="39417"/>
    <cellStyle name="Percent 7 2 6 2 2" xfId="39418"/>
    <cellStyle name="Percent 7 2 6 2 2 2" xfId="39419"/>
    <cellStyle name="Percent 7 2 6 2 2 2 2" xfId="39420"/>
    <cellStyle name="Percent 7 2 6 2 2 2 2 2" xfId="39421"/>
    <cellStyle name="Percent 7 2 6 2 2 2 2 3" xfId="39422"/>
    <cellStyle name="Percent 7 2 6 2 2 2 3" xfId="39423"/>
    <cellStyle name="Percent 7 2 6 2 2 2 4" xfId="39424"/>
    <cellStyle name="Percent 7 2 6 2 2 3" xfId="39425"/>
    <cellStyle name="Percent 7 2 6 2 2 3 2" xfId="39426"/>
    <cellStyle name="Percent 7 2 6 2 2 3 3" xfId="39427"/>
    <cellStyle name="Percent 7 2 6 2 2 4" xfId="39428"/>
    <cellStyle name="Percent 7 2 6 2 2 4 2" xfId="39429"/>
    <cellStyle name="Percent 7 2 6 2 2 4 3" xfId="39430"/>
    <cellStyle name="Percent 7 2 6 2 2 5" xfId="39431"/>
    <cellStyle name="Percent 7 2 6 2 2 5 2" xfId="39432"/>
    <cellStyle name="Percent 7 2 6 2 2 6" xfId="39433"/>
    <cellStyle name="Percent 7 2 6 2 3" xfId="39434"/>
    <cellStyle name="Percent 7 2 6 2 3 2" xfId="39435"/>
    <cellStyle name="Percent 7 2 6 2 3 2 2" xfId="39436"/>
    <cellStyle name="Percent 7 2 6 2 3 2 3" xfId="39437"/>
    <cellStyle name="Percent 7 2 6 2 3 3" xfId="39438"/>
    <cellStyle name="Percent 7 2 6 2 3 4" xfId="39439"/>
    <cellStyle name="Percent 7 2 6 2 4" xfId="39440"/>
    <cellStyle name="Percent 7 2 6 2 4 2" xfId="39441"/>
    <cellStyle name="Percent 7 2 6 2 4 3" xfId="39442"/>
    <cellStyle name="Percent 7 2 6 2 5" xfId="39443"/>
    <cellStyle name="Percent 7 2 6 2 5 2" xfId="39444"/>
    <cellStyle name="Percent 7 2 6 2 5 3" xfId="39445"/>
    <cellStyle name="Percent 7 2 6 2 6" xfId="39446"/>
    <cellStyle name="Percent 7 2 6 2 6 2" xfId="39447"/>
    <cellStyle name="Percent 7 2 6 2 7" xfId="39448"/>
    <cellStyle name="Percent 7 2 6 3" xfId="39449"/>
    <cellStyle name="Percent 7 2 6 3 2" xfId="39450"/>
    <cellStyle name="Percent 7 2 6 3 2 2" xfId="39451"/>
    <cellStyle name="Percent 7 2 6 3 2 2 2" xfId="39452"/>
    <cellStyle name="Percent 7 2 6 3 2 2 3" xfId="39453"/>
    <cellStyle name="Percent 7 2 6 3 2 3" xfId="39454"/>
    <cellStyle name="Percent 7 2 6 3 2 3 2" xfId="39455"/>
    <cellStyle name="Percent 7 2 6 3 2 4" xfId="39456"/>
    <cellStyle name="Percent 7 2 6 3 3" xfId="39457"/>
    <cellStyle name="Percent 7 2 6 3 3 2" xfId="39458"/>
    <cellStyle name="Percent 7 2 6 3 3 3" xfId="39459"/>
    <cellStyle name="Percent 7 2 6 3 4" xfId="39460"/>
    <cellStyle name="Percent 7 2 6 3 4 2" xfId="39461"/>
    <cellStyle name="Percent 7 2 6 3 4 3" xfId="39462"/>
    <cellStyle name="Percent 7 2 6 3 5" xfId="39463"/>
    <cellStyle name="Percent 7 2 6 3 5 2" xfId="39464"/>
    <cellStyle name="Percent 7 2 6 3 6" xfId="39465"/>
    <cellStyle name="Percent 7 2 6 4" xfId="39466"/>
    <cellStyle name="Percent 7 2 6 4 2" xfId="39467"/>
    <cellStyle name="Percent 7 2 6 4 2 2" xfId="39468"/>
    <cellStyle name="Percent 7 2 6 4 2 2 2" xfId="39469"/>
    <cellStyle name="Percent 7 2 6 4 2 3" xfId="39470"/>
    <cellStyle name="Percent 7 2 6 4 3" xfId="39471"/>
    <cellStyle name="Percent 7 2 6 4 3 2" xfId="39472"/>
    <cellStyle name="Percent 7 2 6 4 4" xfId="39473"/>
    <cellStyle name="Percent 7 2 6 5" xfId="39474"/>
    <cellStyle name="Percent 7 2 6 5 2" xfId="39475"/>
    <cellStyle name="Percent 7 2 6 5 2 2" xfId="39476"/>
    <cellStyle name="Percent 7 2 6 5 3" xfId="39477"/>
    <cellStyle name="Percent 7 2 6 6" xfId="39478"/>
    <cellStyle name="Percent 7 2 6 6 2" xfId="39479"/>
    <cellStyle name="Percent 7 2 6 6 2 2" xfId="39480"/>
    <cellStyle name="Percent 7 2 6 6 3" xfId="39481"/>
    <cellStyle name="Percent 7 2 6 7" xfId="39482"/>
    <cellStyle name="Percent 7 2 6 7 2" xfId="39483"/>
    <cellStyle name="Percent 7 2 6 8" xfId="39484"/>
    <cellStyle name="Percent 7 2 7" xfId="39485"/>
    <cellStyle name="Percent 7 2 7 2" xfId="39486"/>
    <cellStyle name="Percent 7 2 7 2 2" xfId="39487"/>
    <cellStyle name="Percent 7 2 7 2 2 2" xfId="39488"/>
    <cellStyle name="Percent 7 2 7 2 2 2 2" xfId="39489"/>
    <cellStyle name="Percent 7 2 7 2 2 2 2 2" xfId="39490"/>
    <cellStyle name="Percent 7 2 7 2 2 2 2 3" xfId="39491"/>
    <cellStyle name="Percent 7 2 7 2 2 2 3" xfId="39492"/>
    <cellStyle name="Percent 7 2 7 2 2 2 4" xfId="39493"/>
    <cellStyle name="Percent 7 2 7 2 2 3" xfId="39494"/>
    <cellStyle name="Percent 7 2 7 2 2 3 2" xfId="39495"/>
    <cellStyle name="Percent 7 2 7 2 2 3 3" xfId="39496"/>
    <cellStyle name="Percent 7 2 7 2 2 4" xfId="39497"/>
    <cellStyle name="Percent 7 2 7 2 2 4 2" xfId="39498"/>
    <cellStyle name="Percent 7 2 7 2 2 4 3" xfId="39499"/>
    <cellStyle name="Percent 7 2 7 2 2 5" xfId="39500"/>
    <cellStyle name="Percent 7 2 7 2 2 5 2" xfId="39501"/>
    <cellStyle name="Percent 7 2 7 2 2 6" xfId="39502"/>
    <cellStyle name="Percent 7 2 7 2 3" xfId="39503"/>
    <cellStyle name="Percent 7 2 7 2 3 2" xfId="39504"/>
    <cellStyle name="Percent 7 2 7 2 3 2 2" xfId="39505"/>
    <cellStyle name="Percent 7 2 7 2 3 2 3" xfId="39506"/>
    <cellStyle name="Percent 7 2 7 2 3 3" xfId="39507"/>
    <cellStyle name="Percent 7 2 7 2 3 4" xfId="39508"/>
    <cellStyle name="Percent 7 2 7 2 4" xfId="39509"/>
    <cellStyle name="Percent 7 2 7 2 4 2" xfId="39510"/>
    <cellStyle name="Percent 7 2 7 2 4 3" xfId="39511"/>
    <cellStyle name="Percent 7 2 7 2 5" xfId="39512"/>
    <cellStyle name="Percent 7 2 7 2 5 2" xfId="39513"/>
    <cellStyle name="Percent 7 2 7 2 5 3" xfId="39514"/>
    <cellStyle name="Percent 7 2 7 2 6" xfId="39515"/>
    <cellStyle name="Percent 7 2 7 2 6 2" xfId="39516"/>
    <cellStyle name="Percent 7 2 7 2 7" xfId="39517"/>
    <cellStyle name="Percent 7 2 7 3" xfId="39518"/>
    <cellStyle name="Percent 7 2 7 3 2" xfId="39519"/>
    <cellStyle name="Percent 7 2 7 3 2 2" xfId="39520"/>
    <cellStyle name="Percent 7 2 7 3 2 2 2" xfId="39521"/>
    <cellStyle name="Percent 7 2 7 3 2 2 3" xfId="39522"/>
    <cellStyle name="Percent 7 2 7 3 2 3" xfId="39523"/>
    <cellStyle name="Percent 7 2 7 3 2 3 2" xfId="39524"/>
    <cellStyle name="Percent 7 2 7 3 2 4" xfId="39525"/>
    <cellStyle name="Percent 7 2 7 3 3" xfId="39526"/>
    <cellStyle name="Percent 7 2 7 3 3 2" xfId="39527"/>
    <cellStyle name="Percent 7 2 7 3 3 3" xfId="39528"/>
    <cellStyle name="Percent 7 2 7 3 4" xfId="39529"/>
    <cellStyle name="Percent 7 2 7 3 4 2" xfId="39530"/>
    <cellStyle name="Percent 7 2 7 3 4 3" xfId="39531"/>
    <cellStyle name="Percent 7 2 7 3 5" xfId="39532"/>
    <cellStyle name="Percent 7 2 7 3 5 2" xfId="39533"/>
    <cellStyle name="Percent 7 2 7 3 6" xfId="39534"/>
    <cellStyle name="Percent 7 2 7 4" xfId="39535"/>
    <cellStyle name="Percent 7 2 7 4 2" xfId="39536"/>
    <cellStyle name="Percent 7 2 7 4 2 2" xfId="39537"/>
    <cellStyle name="Percent 7 2 7 4 2 2 2" xfId="39538"/>
    <cellStyle name="Percent 7 2 7 4 2 3" xfId="39539"/>
    <cellStyle name="Percent 7 2 7 4 3" xfId="39540"/>
    <cellStyle name="Percent 7 2 7 4 3 2" xfId="39541"/>
    <cellStyle name="Percent 7 2 7 4 4" xfId="39542"/>
    <cellStyle name="Percent 7 2 7 5" xfId="39543"/>
    <cellStyle name="Percent 7 2 7 5 2" xfId="39544"/>
    <cellStyle name="Percent 7 2 7 5 2 2" xfId="39545"/>
    <cellStyle name="Percent 7 2 7 5 3" xfId="39546"/>
    <cellStyle name="Percent 7 2 7 6" xfId="39547"/>
    <cellStyle name="Percent 7 2 7 6 2" xfId="39548"/>
    <cellStyle name="Percent 7 2 7 6 2 2" xfId="39549"/>
    <cellStyle name="Percent 7 2 7 6 3" xfId="39550"/>
    <cellStyle name="Percent 7 2 7 7" xfId="39551"/>
    <cellStyle name="Percent 7 2 7 7 2" xfId="39552"/>
    <cellStyle name="Percent 7 2 7 8" xfId="39553"/>
    <cellStyle name="Percent 7 2 8" xfId="39554"/>
    <cellStyle name="Percent 7 2 8 2" xfId="39555"/>
    <cellStyle name="Percent 7 2 8 2 2" xfId="39556"/>
    <cellStyle name="Percent 7 2 8 2 2 2" xfId="39557"/>
    <cellStyle name="Percent 7 2 8 2 2 2 2" xfId="39558"/>
    <cellStyle name="Percent 7 2 8 2 2 2 3" xfId="39559"/>
    <cellStyle name="Percent 7 2 8 2 2 3" xfId="39560"/>
    <cellStyle name="Percent 7 2 8 2 2 3 2" xfId="39561"/>
    <cellStyle name="Percent 7 2 8 2 2 4" xfId="39562"/>
    <cellStyle name="Percent 7 2 8 2 3" xfId="39563"/>
    <cellStyle name="Percent 7 2 8 2 3 2" xfId="39564"/>
    <cellStyle name="Percent 7 2 8 2 3 3" xfId="39565"/>
    <cellStyle name="Percent 7 2 8 2 4" xfId="39566"/>
    <cellStyle name="Percent 7 2 8 2 4 2" xfId="39567"/>
    <cellStyle name="Percent 7 2 8 2 4 3" xfId="39568"/>
    <cellStyle name="Percent 7 2 8 2 5" xfId="39569"/>
    <cellStyle name="Percent 7 2 8 2 5 2" xfId="39570"/>
    <cellStyle name="Percent 7 2 8 2 6" xfId="39571"/>
    <cellStyle name="Percent 7 2 8 3" xfId="39572"/>
    <cellStyle name="Percent 7 2 8 3 2" xfId="39573"/>
    <cellStyle name="Percent 7 2 8 3 2 2" xfId="39574"/>
    <cellStyle name="Percent 7 2 8 3 2 2 2" xfId="39575"/>
    <cellStyle name="Percent 7 2 8 3 2 3" xfId="39576"/>
    <cellStyle name="Percent 7 2 8 3 3" xfId="39577"/>
    <cellStyle name="Percent 7 2 8 3 3 2" xfId="39578"/>
    <cellStyle name="Percent 7 2 8 3 4" xfId="39579"/>
    <cellStyle name="Percent 7 2 8 4" xfId="39580"/>
    <cellStyle name="Percent 7 2 8 4 2" xfId="39581"/>
    <cellStyle name="Percent 7 2 8 4 2 2" xfId="39582"/>
    <cellStyle name="Percent 7 2 8 4 3" xfId="39583"/>
    <cellStyle name="Percent 7 2 8 5" xfId="39584"/>
    <cellStyle name="Percent 7 2 8 5 2" xfId="39585"/>
    <cellStyle name="Percent 7 2 8 5 2 2" xfId="39586"/>
    <cellStyle name="Percent 7 2 8 5 3" xfId="39587"/>
    <cellStyle name="Percent 7 2 8 6" xfId="39588"/>
    <cellStyle name="Percent 7 2 8 6 2" xfId="39589"/>
    <cellStyle name="Percent 7 2 8 7" xfId="39590"/>
    <cellStyle name="Percent 7 2 9" xfId="39591"/>
    <cellStyle name="Percent 7 2 9 2" xfId="39592"/>
    <cellStyle name="Percent 7 2 9 2 2" xfId="39593"/>
    <cellStyle name="Percent 7 2 9 2 2 2" xfId="39594"/>
    <cellStyle name="Percent 7 2 9 2 2 3" xfId="39595"/>
    <cellStyle name="Percent 7 2 9 2 3" xfId="39596"/>
    <cellStyle name="Percent 7 2 9 2 3 2" xfId="39597"/>
    <cellStyle name="Percent 7 2 9 2 4" xfId="39598"/>
    <cellStyle name="Percent 7 2 9 3" xfId="39599"/>
    <cellStyle name="Percent 7 2 9 3 2" xfId="39600"/>
    <cellStyle name="Percent 7 2 9 3 3" xfId="39601"/>
    <cellStyle name="Percent 7 2 9 4" xfId="39602"/>
    <cellStyle name="Percent 7 2 9 4 2" xfId="39603"/>
    <cellStyle name="Percent 7 2 9 4 3" xfId="39604"/>
    <cellStyle name="Percent 7 2 9 5" xfId="39605"/>
    <cellStyle name="Percent 7 2 9 5 2" xfId="39606"/>
    <cellStyle name="Percent 7 2 9 6" xfId="39607"/>
    <cellStyle name="Percent 7 3" xfId="39608"/>
    <cellStyle name="Percent 7 3 10" xfId="39609"/>
    <cellStyle name="Percent 7 3 10 2" xfId="39610"/>
    <cellStyle name="Percent 7 3 10 2 2" xfId="39611"/>
    <cellStyle name="Percent 7 3 10 3" xfId="39612"/>
    <cellStyle name="Percent 7 3 10 4" xfId="39613"/>
    <cellStyle name="Percent 7 3 11" xfId="39614"/>
    <cellStyle name="Percent 7 3 11 2" xfId="39615"/>
    <cellStyle name="Percent 7 3 11 2 2" xfId="39616"/>
    <cellStyle name="Percent 7 3 11 3" xfId="39617"/>
    <cellStyle name="Percent 7 3 11 4" xfId="39618"/>
    <cellStyle name="Percent 7 3 12" xfId="39619"/>
    <cellStyle name="Percent 7 3 12 2" xfId="39620"/>
    <cellStyle name="Percent 7 3 13" xfId="39621"/>
    <cellStyle name="Percent 7 3 14" xfId="39622"/>
    <cellStyle name="Percent 7 3 15" xfId="39623"/>
    <cellStyle name="Percent 7 3 2" xfId="39624"/>
    <cellStyle name="Percent 7 3 2 10" xfId="39625"/>
    <cellStyle name="Percent 7 3 2 10 2" xfId="39626"/>
    <cellStyle name="Percent 7 3 2 10 2 2" xfId="39627"/>
    <cellStyle name="Percent 7 3 2 10 3" xfId="39628"/>
    <cellStyle name="Percent 7 3 2 11" xfId="39629"/>
    <cellStyle name="Percent 7 3 2 11 2" xfId="39630"/>
    <cellStyle name="Percent 7 3 2 12" xfId="39631"/>
    <cellStyle name="Percent 7 3 2 13" xfId="39632"/>
    <cellStyle name="Percent 7 3 2 2" xfId="39633"/>
    <cellStyle name="Percent 7 3 2 2 10" xfId="39634"/>
    <cellStyle name="Percent 7 3 2 2 10 2" xfId="39635"/>
    <cellStyle name="Percent 7 3 2 2 11" xfId="39636"/>
    <cellStyle name="Percent 7 3 2 2 2" xfId="39637"/>
    <cellStyle name="Percent 7 3 2 2 2 2" xfId="39638"/>
    <cellStyle name="Percent 7 3 2 2 2 2 2" xfId="39639"/>
    <cellStyle name="Percent 7 3 2 2 2 2 2 2" xfId="39640"/>
    <cellStyle name="Percent 7 3 2 2 2 2 2 2 2" xfId="39641"/>
    <cellStyle name="Percent 7 3 2 2 2 2 2 2 2 2" xfId="39642"/>
    <cellStyle name="Percent 7 3 2 2 2 2 2 2 2 3" xfId="39643"/>
    <cellStyle name="Percent 7 3 2 2 2 2 2 2 3" xfId="39644"/>
    <cellStyle name="Percent 7 3 2 2 2 2 2 2 4" xfId="39645"/>
    <cellStyle name="Percent 7 3 2 2 2 2 2 3" xfId="39646"/>
    <cellStyle name="Percent 7 3 2 2 2 2 2 3 2" xfId="39647"/>
    <cellStyle name="Percent 7 3 2 2 2 2 2 3 3" xfId="39648"/>
    <cellStyle name="Percent 7 3 2 2 2 2 2 4" xfId="39649"/>
    <cellStyle name="Percent 7 3 2 2 2 2 2 4 2" xfId="39650"/>
    <cellStyle name="Percent 7 3 2 2 2 2 2 4 3" xfId="39651"/>
    <cellStyle name="Percent 7 3 2 2 2 2 2 5" xfId="39652"/>
    <cellStyle name="Percent 7 3 2 2 2 2 2 6" xfId="39653"/>
    <cellStyle name="Percent 7 3 2 2 2 2 3" xfId="39654"/>
    <cellStyle name="Percent 7 3 2 2 2 2 3 2" xfId="39655"/>
    <cellStyle name="Percent 7 3 2 2 2 2 3 2 2" xfId="39656"/>
    <cellStyle name="Percent 7 3 2 2 2 2 3 2 3" xfId="39657"/>
    <cellStyle name="Percent 7 3 2 2 2 2 3 3" xfId="39658"/>
    <cellStyle name="Percent 7 3 2 2 2 2 3 4" xfId="39659"/>
    <cellStyle name="Percent 7 3 2 2 2 2 4" xfId="39660"/>
    <cellStyle name="Percent 7 3 2 2 2 2 4 2" xfId="39661"/>
    <cellStyle name="Percent 7 3 2 2 2 2 4 3" xfId="39662"/>
    <cellStyle name="Percent 7 3 2 2 2 2 5" xfId="39663"/>
    <cellStyle name="Percent 7 3 2 2 2 2 5 2" xfId="39664"/>
    <cellStyle name="Percent 7 3 2 2 2 2 5 3" xfId="39665"/>
    <cellStyle name="Percent 7 3 2 2 2 2 6" xfId="39666"/>
    <cellStyle name="Percent 7 3 2 2 2 2 6 2" xfId="39667"/>
    <cellStyle name="Percent 7 3 2 2 2 2 7" xfId="39668"/>
    <cellStyle name="Percent 7 3 2 2 2 3" xfId="39669"/>
    <cellStyle name="Percent 7 3 2 2 2 3 2" xfId="39670"/>
    <cellStyle name="Percent 7 3 2 2 2 3 2 2" xfId="39671"/>
    <cellStyle name="Percent 7 3 2 2 2 3 2 2 2" xfId="39672"/>
    <cellStyle name="Percent 7 3 2 2 2 3 2 2 3" xfId="39673"/>
    <cellStyle name="Percent 7 3 2 2 2 3 2 3" xfId="39674"/>
    <cellStyle name="Percent 7 3 2 2 2 3 2 4" xfId="39675"/>
    <cellStyle name="Percent 7 3 2 2 2 3 3" xfId="39676"/>
    <cellStyle name="Percent 7 3 2 2 2 3 3 2" xfId="39677"/>
    <cellStyle name="Percent 7 3 2 2 2 3 3 3" xfId="39678"/>
    <cellStyle name="Percent 7 3 2 2 2 3 4" xfId="39679"/>
    <cellStyle name="Percent 7 3 2 2 2 3 4 2" xfId="39680"/>
    <cellStyle name="Percent 7 3 2 2 2 3 4 3" xfId="39681"/>
    <cellStyle name="Percent 7 3 2 2 2 3 5" xfId="39682"/>
    <cellStyle name="Percent 7 3 2 2 2 3 6" xfId="39683"/>
    <cellStyle name="Percent 7 3 2 2 2 4" xfId="39684"/>
    <cellStyle name="Percent 7 3 2 2 2 4 2" xfId="39685"/>
    <cellStyle name="Percent 7 3 2 2 2 4 2 2" xfId="39686"/>
    <cellStyle name="Percent 7 3 2 2 2 4 2 3" xfId="39687"/>
    <cellStyle name="Percent 7 3 2 2 2 4 3" xfId="39688"/>
    <cellStyle name="Percent 7 3 2 2 2 4 4" xfId="39689"/>
    <cellStyle name="Percent 7 3 2 2 2 5" xfId="39690"/>
    <cellStyle name="Percent 7 3 2 2 2 5 2" xfId="39691"/>
    <cellStyle name="Percent 7 3 2 2 2 5 3" xfId="39692"/>
    <cellStyle name="Percent 7 3 2 2 2 6" xfId="39693"/>
    <cellStyle name="Percent 7 3 2 2 2 6 2" xfId="39694"/>
    <cellStyle name="Percent 7 3 2 2 2 6 3" xfId="39695"/>
    <cellStyle name="Percent 7 3 2 2 2 7" xfId="39696"/>
    <cellStyle name="Percent 7 3 2 2 2 7 2" xfId="39697"/>
    <cellStyle name="Percent 7 3 2 2 2 8" xfId="39698"/>
    <cellStyle name="Percent 7 3 2 2 3" xfId="39699"/>
    <cellStyle name="Percent 7 3 2 2 3 2" xfId="39700"/>
    <cellStyle name="Percent 7 3 2 2 3 2 2" xfId="39701"/>
    <cellStyle name="Percent 7 3 2 2 3 2 2 2" xfId="39702"/>
    <cellStyle name="Percent 7 3 2 2 3 2 2 2 2" xfId="39703"/>
    <cellStyle name="Percent 7 3 2 2 3 2 2 2 2 2" xfId="39704"/>
    <cellStyle name="Percent 7 3 2 2 3 2 2 2 2 3" xfId="39705"/>
    <cellStyle name="Percent 7 3 2 2 3 2 2 2 3" xfId="39706"/>
    <cellStyle name="Percent 7 3 2 2 3 2 2 2 4" xfId="39707"/>
    <cellStyle name="Percent 7 3 2 2 3 2 2 3" xfId="39708"/>
    <cellStyle name="Percent 7 3 2 2 3 2 2 3 2" xfId="39709"/>
    <cellStyle name="Percent 7 3 2 2 3 2 2 3 3" xfId="39710"/>
    <cellStyle name="Percent 7 3 2 2 3 2 2 4" xfId="39711"/>
    <cellStyle name="Percent 7 3 2 2 3 2 2 4 2" xfId="39712"/>
    <cellStyle name="Percent 7 3 2 2 3 2 2 4 3" xfId="39713"/>
    <cellStyle name="Percent 7 3 2 2 3 2 2 5" xfId="39714"/>
    <cellStyle name="Percent 7 3 2 2 3 2 2 6" xfId="39715"/>
    <cellStyle name="Percent 7 3 2 2 3 2 3" xfId="39716"/>
    <cellStyle name="Percent 7 3 2 2 3 2 3 2" xfId="39717"/>
    <cellStyle name="Percent 7 3 2 2 3 2 3 2 2" xfId="39718"/>
    <cellStyle name="Percent 7 3 2 2 3 2 3 2 3" xfId="39719"/>
    <cellStyle name="Percent 7 3 2 2 3 2 3 3" xfId="39720"/>
    <cellStyle name="Percent 7 3 2 2 3 2 3 4" xfId="39721"/>
    <cellStyle name="Percent 7 3 2 2 3 2 4" xfId="39722"/>
    <cellStyle name="Percent 7 3 2 2 3 2 4 2" xfId="39723"/>
    <cellStyle name="Percent 7 3 2 2 3 2 4 3" xfId="39724"/>
    <cellStyle name="Percent 7 3 2 2 3 2 5" xfId="39725"/>
    <cellStyle name="Percent 7 3 2 2 3 2 5 2" xfId="39726"/>
    <cellStyle name="Percent 7 3 2 2 3 2 5 3" xfId="39727"/>
    <cellStyle name="Percent 7 3 2 2 3 2 6" xfId="39728"/>
    <cellStyle name="Percent 7 3 2 2 3 2 6 2" xfId="39729"/>
    <cellStyle name="Percent 7 3 2 2 3 2 7" xfId="39730"/>
    <cellStyle name="Percent 7 3 2 2 3 3" xfId="39731"/>
    <cellStyle name="Percent 7 3 2 2 3 3 2" xfId="39732"/>
    <cellStyle name="Percent 7 3 2 2 3 3 2 2" xfId="39733"/>
    <cellStyle name="Percent 7 3 2 2 3 3 2 2 2" xfId="39734"/>
    <cellStyle name="Percent 7 3 2 2 3 3 2 2 3" xfId="39735"/>
    <cellStyle name="Percent 7 3 2 2 3 3 2 3" xfId="39736"/>
    <cellStyle name="Percent 7 3 2 2 3 3 2 4" xfId="39737"/>
    <cellStyle name="Percent 7 3 2 2 3 3 3" xfId="39738"/>
    <cellStyle name="Percent 7 3 2 2 3 3 3 2" xfId="39739"/>
    <cellStyle name="Percent 7 3 2 2 3 3 3 3" xfId="39740"/>
    <cellStyle name="Percent 7 3 2 2 3 3 4" xfId="39741"/>
    <cellStyle name="Percent 7 3 2 2 3 3 4 2" xfId="39742"/>
    <cellStyle name="Percent 7 3 2 2 3 3 4 3" xfId="39743"/>
    <cellStyle name="Percent 7 3 2 2 3 3 5" xfId="39744"/>
    <cellStyle name="Percent 7 3 2 2 3 3 6" xfId="39745"/>
    <cellStyle name="Percent 7 3 2 2 3 4" xfId="39746"/>
    <cellStyle name="Percent 7 3 2 2 3 4 2" xfId="39747"/>
    <cellStyle name="Percent 7 3 2 2 3 4 2 2" xfId="39748"/>
    <cellStyle name="Percent 7 3 2 2 3 4 2 3" xfId="39749"/>
    <cellStyle name="Percent 7 3 2 2 3 4 3" xfId="39750"/>
    <cellStyle name="Percent 7 3 2 2 3 4 4" xfId="39751"/>
    <cellStyle name="Percent 7 3 2 2 3 5" xfId="39752"/>
    <cellStyle name="Percent 7 3 2 2 3 5 2" xfId="39753"/>
    <cellStyle name="Percent 7 3 2 2 3 5 3" xfId="39754"/>
    <cellStyle name="Percent 7 3 2 2 3 6" xfId="39755"/>
    <cellStyle name="Percent 7 3 2 2 3 6 2" xfId="39756"/>
    <cellStyle name="Percent 7 3 2 2 3 6 3" xfId="39757"/>
    <cellStyle name="Percent 7 3 2 2 3 7" xfId="39758"/>
    <cellStyle name="Percent 7 3 2 2 3 7 2" xfId="39759"/>
    <cellStyle name="Percent 7 3 2 2 3 8" xfId="39760"/>
    <cellStyle name="Percent 7 3 2 2 4" xfId="39761"/>
    <cellStyle name="Percent 7 3 2 2 4 2" xfId="39762"/>
    <cellStyle name="Percent 7 3 2 2 4 2 2" xfId="39763"/>
    <cellStyle name="Percent 7 3 2 2 4 2 2 2" xfId="39764"/>
    <cellStyle name="Percent 7 3 2 2 4 2 2 2 2" xfId="39765"/>
    <cellStyle name="Percent 7 3 2 2 4 2 2 2 2 2" xfId="39766"/>
    <cellStyle name="Percent 7 3 2 2 4 2 2 2 2 3" xfId="39767"/>
    <cellStyle name="Percent 7 3 2 2 4 2 2 2 3" xfId="39768"/>
    <cellStyle name="Percent 7 3 2 2 4 2 2 2 4" xfId="39769"/>
    <cellStyle name="Percent 7 3 2 2 4 2 2 3" xfId="39770"/>
    <cellStyle name="Percent 7 3 2 2 4 2 2 3 2" xfId="39771"/>
    <cellStyle name="Percent 7 3 2 2 4 2 2 3 3" xfId="39772"/>
    <cellStyle name="Percent 7 3 2 2 4 2 2 4" xfId="39773"/>
    <cellStyle name="Percent 7 3 2 2 4 2 2 4 2" xfId="39774"/>
    <cellStyle name="Percent 7 3 2 2 4 2 2 4 3" xfId="39775"/>
    <cellStyle name="Percent 7 3 2 2 4 2 2 5" xfId="39776"/>
    <cellStyle name="Percent 7 3 2 2 4 2 2 6" xfId="39777"/>
    <cellStyle name="Percent 7 3 2 2 4 2 3" xfId="39778"/>
    <cellStyle name="Percent 7 3 2 2 4 2 3 2" xfId="39779"/>
    <cellStyle name="Percent 7 3 2 2 4 2 3 2 2" xfId="39780"/>
    <cellStyle name="Percent 7 3 2 2 4 2 3 2 3" xfId="39781"/>
    <cellStyle name="Percent 7 3 2 2 4 2 3 3" xfId="39782"/>
    <cellStyle name="Percent 7 3 2 2 4 2 3 4" xfId="39783"/>
    <cellStyle name="Percent 7 3 2 2 4 2 4" xfId="39784"/>
    <cellStyle name="Percent 7 3 2 2 4 2 4 2" xfId="39785"/>
    <cellStyle name="Percent 7 3 2 2 4 2 4 3" xfId="39786"/>
    <cellStyle name="Percent 7 3 2 2 4 2 5" xfId="39787"/>
    <cellStyle name="Percent 7 3 2 2 4 2 5 2" xfId="39788"/>
    <cellStyle name="Percent 7 3 2 2 4 2 5 3" xfId="39789"/>
    <cellStyle name="Percent 7 3 2 2 4 2 6" xfId="39790"/>
    <cellStyle name="Percent 7 3 2 2 4 2 6 2" xfId="39791"/>
    <cellStyle name="Percent 7 3 2 2 4 2 7" xfId="39792"/>
    <cellStyle name="Percent 7 3 2 2 4 3" xfId="39793"/>
    <cellStyle name="Percent 7 3 2 2 4 3 2" xfId="39794"/>
    <cellStyle name="Percent 7 3 2 2 4 3 2 2" xfId="39795"/>
    <cellStyle name="Percent 7 3 2 2 4 3 2 2 2" xfId="39796"/>
    <cellStyle name="Percent 7 3 2 2 4 3 2 2 3" xfId="39797"/>
    <cellStyle name="Percent 7 3 2 2 4 3 2 3" xfId="39798"/>
    <cellStyle name="Percent 7 3 2 2 4 3 2 4" xfId="39799"/>
    <cellStyle name="Percent 7 3 2 2 4 3 3" xfId="39800"/>
    <cellStyle name="Percent 7 3 2 2 4 3 3 2" xfId="39801"/>
    <cellStyle name="Percent 7 3 2 2 4 3 3 3" xfId="39802"/>
    <cellStyle name="Percent 7 3 2 2 4 3 4" xfId="39803"/>
    <cellStyle name="Percent 7 3 2 2 4 3 4 2" xfId="39804"/>
    <cellStyle name="Percent 7 3 2 2 4 3 4 3" xfId="39805"/>
    <cellStyle name="Percent 7 3 2 2 4 3 5" xfId="39806"/>
    <cellStyle name="Percent 7 3 2 2 4 3 6" xfId="39807"/>
    <cellStyle name="Percent 7 3 2 2 4 4" xfId="39808"/>
    <cellStyle name="Percent 7 3 2 2 4 4 2" xfId="39809"/>
    <cellStyle name="Percent 7 3 2 2 4 4 2 2" xfId="39810"/>
    <cellStyle name="Percent 7 3 2 2 4 4 2 3" xfId="39811"/>
    <cellStyle name="Percent 7 3 2 2 4 4 3" xfId="39812"/>
    <cellStyle name="Percent 7 3 2 2 4 4 4" xfId="39813"/>
    <cellStyle name="Percent 7 3 2 2 4 5" xfId="39814"/>
    <cellStyle name="Percent 7 3 2 2 4 5 2" xfId="39815"/>
    <cellStyle name="Percent 7 3 2 2 4 5 3" xfId="39816"/>
    <cellStyle name="Percent 7 3 2 2 4 6" xfId="39817"/>
    <cellStyle name="Percent 7 3 2 2 4 6 2" xfId="39818"/>
    <cellStyle name="Percent 7 3 2 2 4 6 3" xfId="39819"/>
    <cellStyle name="Percent 7 3 2 2 4 7" xfId="39820"/>
    <cellStyle name="Percent 7 3 2 2 4 7 2" xfId="39821"/>
    <cellStyle name="Percent 7 3 2 2 4 8" xfId="39822"/>
    <cellStyle name="Percent 7 3 2 2 5" xfId="39823"/>
    <cellStyle name="Percent 7 3 2 2 5 2" xfId="39824"/>
    <cellStyle name="Percent 7 3 2 2 5 2 2" xfId="39825"/>
    <cellStyle name="Percent 7 3 2 2 5 2 2 2" xfId="39826"/>
    <cellStyle name="Percent 7 3 2 2 5 2 2 2 2" xfId="39827"/>
    <cellStyle name="Percent 7 3 2 2 5 2 2 2 3" xfId="39828"/>
    <cellStyle name="Percent 7 3 2 2 5 2 2 3" xfId="39829"/>
    <cellStyle name="Percent 7 3 2 2 5 2 2 4" xfId="39830"/>
    <cellStyle name="Percent 7 3 2 2 5 2 3" xfId="39831"/>
    <cellStyle name="Percent 7 3 2 2 5 2 3 2" xfId="39832"/>
    <cellStyle name="Percent 7 3 2 2 5 2 3 3" xfId="39833"/>
    <cellStyle name="Percent 7 3 2 2 5 2 4" xfId="39834"/>
    <cellStyle name="Percent 7 3 2 2 5 2 4 2" xfId="39835"/>
    <cellStyle name="Percent 7 3 2 2 5 2 4 3" xfId="39836"/>
    <cellStyle name="Percent 7 3 2 2 5 2 5" xfId="39837"/>
    <cellStyle name="Percent 7 3 2 2 5 2 6" xfId="39838"/>
    <cellStyle name="Percent 7 3 2 2 5 3" xfId="39839"/>
    <cellStyle name="Percent 7 3 2 2 5 3 2" xfId="39840"/>
    <cellStyle name="Percent 7 3 2 2 5 3 2 2" xfId="39841"/>
    <cellStyle name="Percent 7 3 2 2 5 3 2 3" xfId="39842"/>
    <cellStyle name="Percent 7 3 2 2 5 3 3" xfId="39843"/>
    <cellStyle name="Percent 7 3 2 2 5 3 4" xfId="39844"/>
    <cellStyle name="Percent 7 3 2 2 5 4" xfId="39845"/>
    <cellStyle name="Percent 7 3 2 2 5 4 2" xfId="39846"/>
    <cellStyle name="Percent 7 3 2 2 5 4 3" xfId="39847"/>
    <cellStyle name="Percent 7 3 2 2 5 5" xfId="39848"/>
    <cellStyle name="Percent 7 3 2 2 5 5 2" xfId="39849"/>
    <cellStyle name="Percent 7 3 2 2 5 5 3" xfId="39850"/>
    <cellStyle name="Percent 7 3 2 2 5 6" xfId="39851"/>
    <cellStyle name="Percent 7 3 2 2 5 6 2" xfId="39852"/>
    <cellStyle name="Percent 7 3 2 2 5 7" xfId="39853"/>
    <cellStyle name="Percent 7 3 2 2 6" xfId="39854"/>
    <cellStyle name="Percent 7 3 2 2 6 2" xfId="39855"/>
    <cellStyle name="Percent 7 3 2 2 6 2 2" xfId="39856"/>
    <cellStyle name="Percent 7 3 2 2 6 2 2 2" xfId="39857"/>
    <cellStyle name="Percent 7 3 2 2 6 2 2 3" xfId="39858"/>
    <cellStyle name="Percent 7 3 2 2 6 2 3" xfId="39859"/>
    <cellStyle name="Percent 7 3 2 2 6 2 4" xfId="39860"/>
    <cellStyle name="Percent 7 3 2 2 6 3" xfId="39861"/>
    <cellStyle name="Percent 7 3 2 2 6 3 2" xfId="39862"/>
    <cellStyle name="Percent 7 3 2 2 6 3 3" xfId="39863"/>
    <cellStyle name="Percent 7 3 2 2 6 4" xfId="39864"/>
    <cellStyle name="Percent 7 3 2 2 6 4 2" xfId="39865"/>
    <cellStyle name="Percent 7 3 2 2 6 4 3" xfId="39866"/>
    <cellStyle name="Percent 7 3 2 2 6 5" xfId="39867"/>
    <cellStyle name="Percent 7 3 2 2 6 5 2" xfId="39868"/>
    <cellStyle name="Percent 7 3 2 2 6 6" xfId="39869"/>
    <cellStyle name="Percent 7 3 2 2 7" xfId="39870"/>
    <cellStyle name="Percent 7 3 2 2 7 2" xfId="39871"/>
    <cellStyle name="Percent 7 3 2 2 7 2 2" xfId="39872"/>
    <cellStyle name="Percent 7 3 2 2 7 2 3" xfId="39873"/>
    <cellStyle name="Percent 7 3 2 2 7 3" xfId="39874"/>
    <cellStyle name="Percent 7 3 2 2 7 4" xfId="39875"/>
    <cellStyle name="Percent 7 3 2 2 8" xfId="39876"/>
    <cellStyle name="Percent 7 3 2 2 8 2" xfId="39877"/>
    <cellStyle name="Percent 7 3 2 2 8 3" xfId="39878"/>
    <cellStyle name="Percent 7 3 2 2 9" xfId="39879"/>
    <cellStyle name="Percent 7 3 2 2 9 2" xfId="39880"/>
    <cellStyle name="Percent 7 3 2 2 9 3" xfId="39881"/>
    <cellStyle name="Percent 7 3 2 3" xfId="39882"/>
    <cellStyle name="Percent 7 3 2 3 2" xfId="39883"/>
    <cellStyle name="Percent 7 3 2 3 2 2" xfId="39884"/>
    <cellStyle name="Percent 7 3 2 3 2 2 2" xfId="39885"/>
    <cellStyle name="Percent 7 3 2 3 2 2 2 2" xfId="39886"/>
    <cellStyle name="Percent 7 3 2 3 2 2 2 2 2" xfId="39887"/>
    <cellStyle name="Percent 7 3 2 3 2 2 2 2 3" xfId="39888"/>
    <cellStyle name="Percent 7 3 2 3 2 2 2 3" xfId="39889"/>
    <cellStyle name="Percent 7 3 2 3 2 2 2 4" xfId="39890"/>
    <cellStyle name="Percent 7 3 2 3 2 2 3" xfId="39891"/>
    <cellStyle name="Percent 7 3 2 3 2 2 3 2" xfId="39892"/>
    <cellStyle name="Percent 7 3 2 3 2 2 3 3" xfId="39893"/>
    <cellStyle name="Percent 7 3 2 3 2 2 4" xfId="39894"/>
    <cellStyle name="Percent 7 3 2 3 2 2 4 2" xfId="39895"/>
    <cellStyle name="Percent 7 3 2 3 2 2 4 3" xfId="39896"/>
    <cellStyle name="Percent 7 3 2 3 2 2 5" xfId="39897"/>
    <cellStyle name="Percent 7 3 2 3 2 2 5 2" xfId="39898"/>
    <cellStyle name="Percent 7 3 2 3 2 2 6" xfId="39899"/>
    <cellStyle name="Percent 7 3 2 3 2 3" xfId="39900"/>
    <cellStyle name="Percent 7 3 2 3 2 3 2" xfId="39901"/>
    <cellStyle name="Percent 7 3 2 3 2 3 2 2" xfId="39902"/>
    <cellStyle name="Percent 7 3 2 3 2 3 2 3" xfId="39903"/>
    <cellStyle name="Percent 7 3 2 3 2 3 3" xfId="39904"/>
    <cellStyle name="Percent 7 3 2 3 2 3 4" xfId="39905"/>
    <cellStyle name="Percent 7 3 2 3 2 4" xfId="39906"/>
    <cellStyle name="Percent 7 3 2 3 2 4 2" xfId="39907"/>
    <cellStyle name="Percent 7 3 2 3 2 4 3" xfId="39908"/>
    <cellStyle name="Percent 7 3 2 3 2 5" xfId="39909"/>
    <cellStyle name="Percent 7 3 2 3 2 5 2" xfId="39910"/>
    <cellStyle name="Percent 7 3 2 3 2 5 3" xfId="39911"/>
    <cellStyle name="Percent 7 3 2 3 2 6" xfId="39912"/>
    <cellStyle name="Percent 7 3 2 3 2 6 2" xfId="39913"/>
    <cellStyle name="Percent 7 3 2 3 2 7" xfId="39914"/>
    <cellStyle name="Percent 7 3 2 3 3" xfId="39915"/>
    <cellStyle name="Percent 7 3 2 3 3 2" xfId="39916"/>
    <cellStyle name="Percent 7 3 2 3 3 2 2" xfId="39917"/>
    <cellStyle name="Percent 7 3 2 3 3 2 2 2" xfId="39918"/>
    <cellStyle name="Percent 7 3 2 3 3 2 2 3" xfId="39919"/>
    <cellStyle name="Percent 7 3 2 3 3 2 3" xfId="39920"/>
    <cellStyle name="Percent 7 3 2 3 3 2 3 2" xfId="39921"/>
    <cellStyle name="Percent 7 3 2 3 3 2 4" xfId="39922"/>
    <cellStyle name="Percent 7 3 2 3 3 3" xfId="39923"/>
    <cellStyle name="Percent 7 3 2 3 3 3 2" xfId="39924"/>
    <cellStyle name="Percent 7 3 2 3 3 3 3" xfId="39925"/>
    <cellStyle name="Percent 7 3 2 3 3 4" xfId="39926"/>
    <cellStyle name="Percent 7 3 2 3 3 4 2" xfId="39927"/>
    <cellStyle name="Percent 7 3 2 3 3 4 3" xfId="39928"/>
    <cellStyle name="Percent 7 3 2 3 3 5" xfId="39929"/>
    <cellStyle name="Percent 7 3 2 3 3 5 2" xfId="39930"/>
    <cellStyle name="Percent 7 3 2 3 3 6" xfId="39931"/>
    <cellStyle name="Percent 7 3 2 3 4" xfId="39932"/>
    <cellStyle name="Percent 7 3 2 3 4 2" xfId="39933"/>
    <cellStyle name="Percent 7 3 2 3 4 2 2" xfId="39934"/>
    <cellStyle name="Percent 7 3 2 3 4 2 2 2" xfId="39935"/>
    <cellStyle name="Percent 7 3 2 3 4 2 3" xfId="39936"/>
    <cellStyle name="Percent 7 3 2 3 4 3" xfId="39937"/>
    <cellStyle name="Percent 7 3 2 3 4 3 2" xfId="39938"/>
    <cellStyle name="Percent 7 3 2 3 4 4" xfId="39939"/>
    <cellStyle name="Percent 7 3 2 3 5" xfId="39940"/>
    <cellStyle name="Percent 7 3 2 3 5 2" xfId="39941"/>
    <cellStyle name="Percent 7 3 2 3 5 2 2" xfId="39942"/>
    <cellStyle name="Percent 7 3 2 3 5 3" xfId="39943"/>
    <cellStyle name="Percent 7 3 2 3 6" xfId="39944"/>
    <cellStyle name="Percent 7 3 2 3 6 2" xfId="39945"/>
    <cellStyle name="Percent 7 3 2 3 6 2 2" xfId="39946"/>
    <cellStyle name="Percent 7 3 2 3 6 3" xfId="39947"/>
    <cellStyle name="Percent 7 3 2 3 7" xfId="39948"/>
    <cellStyle name="Percent 7 3 2 3 7 2" xfId="39949"/>
    <cellStyle name="Percent 7 3 2 3 8" xfId="39950"/>
    <cellStyle name="Percent 7 3 2 4" xfId="39951"/>
    <cellStyle name="Percent 7 3 2 4 2" xfId="39952"/>
    <cellStyle name="Percent 7 3 2 4 2 2" xfId="39953"/>
    <cellStyle name="Percent 7 3 2 4 2 2 2" xfId="39954"/>
    <cellStyle name="Percent 7 3 2 4 2 2 2 2" xfId="39955"/>
    <cellStyle name="Percent 7 3 2 4 2 2 2 2 2" xfId="39956"/>
    <cellStyle name="Percent 7 3 2 4 2 2 2 2 3" xfId="39957"/>
    <cellStyle name="Percent 7 3 2 4 2 2 2 3" xfId="39958"/>
    <cellStyle name="Percent 7 3 2 4 2 2 2 4" xfId="39959"/>
    <cellStyle name="Percent 7 3 2 4 2 2 3" xfId="39960"/>
    <cellStyle name="Percent 7 3 2 4 2 2 3 2" xfId="39961"/>
    <cellStyle name="Percent 7 3 2 4 2 2 3 3" xfId="39962"/>
    <cellStyle name="Percent 7 3 2 4 2 2 4" xfId="39963"/>
    <cellStyle name="Percent 7 3 2 4 2 2 4 2" xfId="39964"/>
    <cellStyle name="Percent 7 3 2 4 2 2 4 3" xfId="39965"/>
    <cellStyle name="Percent 7 3 2 4 2 2 5" xfId="39966"/>
    <cellStyle name="Percent 7 3 2 4 2 2 5 2" xfId="39967"/>
    <cellStyle name="Percent 7 3 2 4 2 2 6" xfId="39968"/>
    <cellStyle name="Percent 7 3 2 4 2 3" xfId="39969"/>
    <cellStyle name="Percent 7 3 2 4 2 3 2" xfId="39970"/>
    <cellStyle name="Percent 7 3 2 4 2 3 2 2" xfId="39971"/>
    <cellStyle name="Percent 7 3 2 4 2 3 2 3" xfId="39972"/>
    <cellStyle name="Percent 7 3 2 4 2 3 3" xfId="39973"/>
    <cellStyle name="Percent 7 3 2 4 2 3 4" xfId="39974"/>
    <cellStyle name="Percent 7 3 2 4 2 4" xfId="39975"/>
    <cellStyle name="Percent 7 3 2 4 2 4 2" xfId="39976"/>
    <cellStyle name="Percent 7 3 2 4 2 4 3" xfId="39977"/>
    <cellStyle name="Percent 7 3 2 4 2 5" xfId="39978"/>
    <cellStyle name="Percent 7 3 2 4 2 5 2" xfId="39979"/>
    <cellStyle name="Percent 7 3 2 4 2 5 3" xfId="39980"/>
    <cellStyle name="Percent 7 3 2 4 2 6" xfId="39981"/>
    <cellStyle name="Percent 7 3 2 4 2 6 2" xfId="39982"/>
    <cellStyle name="Percent 7 3 2 4 2 7" xfId="39983"/>
    <cellStyle name="Percent 7 3 2 4 3" xfId="39984"/>
    <cellStyle name="Percent 7 3 2 4 3 2" xfId="39985"/>
    <cellStyle name="Percent 7 3 2 4 3 2 2" xfId="39986"/>
    <cellStyle name="Percent 7 3 2 4 3 2 2 2" xfId="39987"/>
    <cellStyle name="Percent 7 3 2 4 3 2 2 3" xfId="39988"/>
    <cellStyle name="Percent 7 3 2 4 3 2 3" xfId="39989"/>
    <cellStyle name="Percent 7 3 2 4 3 2 3 2" xfId="39990"/>
    <cellStyle name="Percent 7 3 2 4 3 2 4" xfId="39991"/>
    <cellStyle name="Percent 7 3 2 4 3 3" xfId="39992"/>
    <cellStyle name="Percent 7 3 2 4 3 3 2" xfId="39993"/>
    <cellStyle name="Percent 7 3 2 4 3 3 3" xfId="39994"/>
    <cellStyle name="Percent 7 3 2 4 3 4" xfId="39995"/>
    <cellStyle name="Percent 7 3 2 4 3 4 2" xfId="39996"/>
    <cellStyle name="Percent 7 3 2 4 3 4 3" xfId="39997"/>
    <cellStyle name="Percent 7 3 2 4 3 5" xfId="39998"/>
    <cellStyle name="Percent 7 3 2 4 3 5 2" xfId="39999"/>
    <cellStyle name="Percent 7 3 2 4 3 6" xfId="40000"/>
    <cellStyle name="Percent 7 3 2 4 4" xfId="40001"/>
    <cellStyle name="Percent 7 3 2 4 4 2" xfId="40002"/>
    <cellStyle name="Percent 7 3 2 4 4 2 2" xfId="40003"/>
    <cellStyle name="Percent 7 3 2 4 4 2 2 2" xfId="40004"/>
    <cellStyle name="Percent 7 3 2 4 4 2 3" xfId="40005"/>
    <cellStyle name="Percent 7 3 2 4 4 3" xfId="40006"/>
    <cellStyle name="Percent 7 3 2 4 4 3 2" xfId="40007"/>
    <cellStyle name="Percent 7 3 2 4 4 4" xfId="40008"/>
    <cellStyle name="Percent 7 3 2 4 5" xfId="40009"/>
    <cellStyle name="Percent 7 3 2 4 5 2" xfId="40010"/>
    <cellStyle name="Percent 7 3 2 4 5 2 2" xfId="40011"/>
    <cellStyle name="Percent 7 3 2 4 5 3" xfId="40012"/>
    <cellStyle name="Percent 7 3 2 4 6" xfId="40013"/>
    <cellStyle name="Percent 7 3 2 4 6 2" xfId="40014"/>
    <cellStyle name="Percent 7 3 2 4 6 2 2" xfId="40015"/>
    <cellStyle name="Percent 7 3 2 4 6 3" xfId="40016"/>
    <cellStyle name="Percent 7 3 2 4 7" xfId="40017"/>
    <cellStyle name="Percent 7 3 2 4 7 2" xfId="40018"/>
    <cellStyle name="Percent 7 3 2 4 8" xfId="40019"/>
    <cellStyle name="Percent 7 3 2 5" xfId="40020"/>
    <cellStyle name="Percent 7 3 2 5 2" xfId="40021"/>
    <cellStyle name="Percent 7 3 2 5 2 2" xfId="40022"/>
    <cellStyle name="Percent 7 3 2 5 2 2 2" xfId="40023"/>
    <cellStyle name="Percent 7 3 2 5 2 2 2 2" xfId="40024"/>
    <cellStyle name="Percent 7 3 2 5 2 2 2 2 2" xfId="40025"/>
    <cellStyle name="Percent 7 3 2 5 2 2 2 2 3" xfId="40026"/>
    <cellStyle name="Percent 7 3 2 5 2 2 2 3" xfId="40027"/>
    <cellStyle name="Percent 7 3 2 5 2 2 2 4" xfId="40028"/>
    <cellStyle name="Percent 7 3 2 5 2 2 3" xfId="40029"/>
    <cellStyle name="Percent 7 3 2 5 2 2 3 2" xfId="40030"/>
    <cellStyle name="Percent 7 3 2 5 2 2 3 3" xfId="40031"/>
    <cellStyle name="Percent 7 3 2 5 2 2 4" xfId="40032"/>
    <cellStyle name="Percent 7 3 2 5 2 2 4 2" xfId="40033"/>
    <cellStyle name="Percent 7 3 2 5 2 2 4 3" xfId="40034"/>
    <cellStyle name="Percent 7 3 2 5 2 2 5" xfId="40035"/>
    <cellStyle name="Percent 7 3 2 5 2 2 5 2" xfId="40036"/>
    <cellStyle name="Percent 7 3 2 5 2 2 6" xfId="40037"/>
    <cellStyle name="Percent 7 3 2 5 2 3" xfId="40038"/>
    <cellStyle name="Percent 7 3 2 5 2 3 2" xfId="40039"/>
    <cellStyle name="Percent 7 3 2 5 2 3 2 2" xfId="40040"/>
    <cellStyle name="Percent 7 3 2 5 2 3 2 3" xfId="40041"/>
    <cellStyle name="Percent 7 3 2 5 2 3 3" xfId="40042"/>
    <cellStyle name="Percent 7 3 2 5 2 3 4" xfId="40043"/>
    <cellStyle name="Percent 7 3 2 5 2 4" xfId="40044"/>
    <cellStyle name="Percent 7 3 2 5 2 4 2" xfId="40045"/>
    <cellStyle name="Percent 7 3 2 5 2 4 3" xfId="40046"/>
    <cellStyle name="Percent 7 3 2 5 2 5" xfId="40047"/>
    <cellStyle name="Percent 7 3 2 5 2 5 2" xfId="40048"/>
    <cellStyle name="Percent 7 3 2 5 2 5 3" xfId="40049"/>
    <cellStyle name="Percent 7 3 2 5 2 6" xfId="40050"/>
    <cellStyle name="Percent 7 3 2 5 2 6 2" xfId="40051"/>
    <cellStyle name="Percent 7 3 2 5 2 7" xfId="40052"/>
    <cellStyle name="Percent 7 3 2 5 3" xfId="40053"/>
    <cellStyle name="Percent 7 3 2 5 3 2" xfId="40054"/>
    <cellStyle name="Percent 7 3 2 5 3 2 2" xfId="40055"/>
    <cellStyle name="Percent 7 3 2 5 3 2 2 2" xfId="40056"/>
    <cellStyle name="Percent 7 3 2 5 3 2 2 3" xfId="40057"/>
    <cellStyle name="Percent 7 3 2 5 3 2 3" xfId="40058"/>
    <cellStyle name="Percent 7 3 2 5 3 2 3 2" xfId="40059"/>
    <cellStyle name="Percent 7 3 2 5 3 2 4" xfId="40060"/>
    <cellStyle name="Percent 7 3 2 5 3 3" xfId="40061"/>
    <cellStyle name="Percent 7 3 2 5 3 3 2" xfId="40062"/>
    <cellStyle name="Percent 7 3 2 5 3 3 3" xfId="40063"/>
    <cellStyle name="Percent 7 3 2 5 3 4" xfId="40064"/>
    <cellStyle name="Percent 7 3 2 5 3 4 2" xfId="40065"/>
    <cellStyle name="Percent 7 3 2 5 3 4 3" xfId="40066"/>
    <cellStyle name="Percent 7 3 2 5 3 5" xfId="40067"/>
    <cellStyle name="Percent 7 3 2 5 3 5 2" xfId="40068"/>
    <cellStyle name="Percent 7 3 2 5 3 6" xfId="40069"/>
    <cellStyle name="Percent 7 3 2 5 4" xfId="40070"/>
    <cellStyle name="Percent 7 3 2 5 4 2" xfId="40071"/>
    <cellStyle name="Percent 7 3 2 5 4 2 2" xfId="40072"/>
    <cellStyle name="Percent 7 3 2 5 4 2 2 2" xfId="40073"/>
    <cellStyle name="Percent 7 3 2 5 4 2 3" xfId="40074"/>
    <cellStyle name="Percent 7 3 2 5 4 3" xfId="40075"/>
    <cellStyle name="Percent 7 3 2 5 4 3 2" xfId="40076"/>
    <cellStyle name="Percent 7 3 2 5 4 4" xfId="40077"/>
    <cellStyle name="Percent 7 3 2 5 5" xfId="40078"/>
    <cellStyle name="Percent 7 3 2 5 5 2" xfId="40079"/>
    <cellStyle name="Percent 7 3 2 5 5 2 2" xfId="40080"/>
    <cellStyle name="Percent 7 3 2 5 5 3" xfId="40081"/>
    <cellStyle name="Percent 7 3 2 5 6" xfId="40082"/>
    <cellStyle name="Percent 7 3 2 5 6 2" xfId="40083"/>
    <cellStyle name="Percent 7 3 2 5 6 2 2" xfId="40084"/>
    <cellStyle name="Percent 7 3 2 5 6 3" xfId="40085"/>
    <cellStyle name="Percent 7 3 2 5 7" xfId="40086"/>
    <cellStyle name="Percent 7 3 2 5 7 2" xfId="40087"/>
    <cellStyle name="Percent 7 3 2 5 8" xfId="40088"/>
    <cellStyle name="Percent 7 3 2 6" xfId="40089"/>
    <cellStyle name="Percent 7 3 2 6 2" xfId="40090"/>
    <cellStyle name="Percent 7 3 2 6 2 2" xfId="40091"/>
    <cellStyle name="Percent 7 3 2 6 2 2 2" xfId="40092"/>
    <cellStyle name="Percent 7 3 2 6 2 2 2 2" xfId="40093"/>
    <cellStyle name="Percent 7 3 2 6 2 2 2 3" xfId="40094"/>
    <cellStyle name="Percent 7 3 2 6 2 2 3" xfId="40095"/>
    <cellStyle name="Percent 7 3 2 6 2 2 3 2" xfId="40096"/>
    <cellStyle name="Percent 7 3 2 6 2 2 4" xfId="40097"/>
    <cellStyle name="Percent 7 3 2 6 2 3" xfId="40098"/>
    <cellStyle name="Percent 7 3 2 6 2 3 2" xfId="40099"/>
    <cellStyle name="Percent 7 3 2 6 2 3 3" xfId="40100"/>
    <cellStyle name="Percent 7 3 2 6 2 4" xfId="40101"/>
    <cellStyle name="Percent 7 3 2 6 2 4 2" xfId="40102"/>
    <cellStyle name="Percent 7 3 2 6 2 4 3" xfId="40103"/>
    <cellStyle name="Percent 7 3 2 6 2 5" xfId="40104"/>
    <cellStyle name="Percent 7 3 2 6 2 5 2" xfId="40105"/>
    <cellStyle name="Percent 7 3 2 6 2 6" xfId="40106"/>
    <cellStyle name="Percent 7 3 2 6 3" xfId="40107"/>
    <cellStyle name="Percent 7 3 2 6 3 2" xfId="40108"/>
    <cellStyle name="Percent 7 3 2 6 3 2 2" xfId="40109"/>
    <cellStyle name="Percent 7 3 2 6 3 2 2 2" xfId="40110"/>
    <cellStyle name="Percent 7 3 2 6 3 2 3" xfId="40111"/>
    <cellStyle name="Percent 7 3 2 6 3 3" xfId="40112"/>
    <cellStyle name="Percent 7 3 2 6 3 3 2" xfId="40113"/>
    <cellStyle name="Percent 7 3 2 6 3 4" xfId="40114"/>
    <cellStyle name="Percent 7 3 2 6 4" xfId="40115"/>
    <cellStyle name="Percent 7 3 2 6 4 2" xfId="40116"/>
    <cellStyle name="Percent 7 3 2 6 4 2 2" xfId="40117"/>
    <cellStyle name="Percent 7 3 2 6 4 3" xfId="40118"/>
    <cellStyle name="Percent 7 3 2 6 5" xfId="40119"/>
    <cellStyle name="Percent 7 3 2 6 5 2" xfId="40120"/>
    <cellStyle name="Percent 7 3 2 6 5 2 2" xfId="40121"/>
    <cellStyle name="Percent 7 3 2 6 5 3" xfId="40122"/>
    <cellStyle name="Percent 7 3 2 6 6" xfId="40123"/>
    <cellStyle name="Percent 7 3 2 6 6 2" xfId="40124"/>
    <cellStyle name="Percent 7 3 2 6 7" xfId="40125"/>
    <cellStyle name="Percent 7 3 2 7" xfId="40126"/>
    <cellStyle name="Percent 7 3 2 7 2" xfId="40127"/>
    <cellStyle name="Percent 7 3 2 7 2 2" xfId="40128"/>
    <cellStyle name="Percent 7 3 2 7 2 2 2" xfId="40129"/>
    <cellStyle name="Percent 7 3 2 7 2 2 3" xfId="40130"/>
    <cellStyle name="Percent 7 3 2 7 2 3" xfId="40131"/>
    <cellStyle name="Percent 7 3 2 7 2 3 2" xfId="40132"/>
    <cellStyle name="Percent 7 3 2 7 2 4" xfId="40133"/>
    <cellStyle name="Percent 7 3 2 7 3" xfId="40134"/>
    <cellStyle name="Percent 7 3 2 7 3 2" xfId="40135"/>
    <cellStyle name="Percent 7 3 2 7 3 3" xfId="40136"/>
    <cellStyle name="Percent 7 3 2 7 4" xfId="40137"/>
    <cellStyle name="Percent 7 3 2 7 4 2" xfId="40138"/>
    <cellStyle name="Percent 7 3 2 7 4 3" xfId="40139"/>
    <cellStyle name="Percent 7 3 2 7 5" xfId="40140"/>
    <cellStyle name="Percent 7 3 2 7 5 2" xfId="40141"/>
    <cellStyle name="Percent 7 3 2 7 6" xfId="40142"/>
    <cellStyle name="Percent 7 3 2 8" xfId="40143"/>
    <cellStyle name="Percent 7 3 2 8 2" xfId="40144"/>
    <cellStyle name="Percent 7 3 2 8 2 2" xfId="40145"/>
    <cellStyle name="Percent 7 3 2 8 2 2 2" xfId="40146"/>
    <cellStyle name="Percent 7 3 2 8 2 3" xfId="40147"/>
    <cellStyle name="Percent 7 3 2 8 3" xfId="40148"/>
    <cellStyle name="Percent 7 3 2 8 3 2" xfId="40149"/>
    <cellStyle name="Percent 7 3 2 8 4" xfId="40150"/>
    <cellStyle name="Percent 7 3 2 9" xfId="40151"/>
    <cellStyle name="Percent 7 3 2 9 2" xfId="40152"/>
    <cellStyle name="Percent 7 3 2 9 2 2" xfId="40153"/>
    <cellStyle name="Percent 7 3 2 9 3" xfId="40154"/>
    <cellStyle name="Percent 7 3 2 9 4" xfId="40155"/>
    <cellStyle name="Percent 7 3 3" xfId="40156"/>
    <cellStyle name="Percent 7 3 3 10" xfId="40157"/>
    <cellStyle name="Percent 7 3 3 10 2" xfId="40158"/>
    <cellStyle name="Percent 7 3 3 11" xfId="40159"/>
    <cellStyle name="Percent 7 3 3 12" xfId="40160"/>
    <cellStyle name="Percent 7 3 3 2" xfId="40161"/>
    <cellStyle name="Percent 7 3 3 2 2" xfId="40162"/>
    <cellStyle name="Percent 7 3 3 2 2 2" xfId="40163"/>
    <cellStyle name="Percent 7 3 3 2 2 2 2" xfId="40164"/>
    <cellStyle name="Percent 7 3 3 2 2 2 2 2" xfId="40165"/>
    <cellStyle name="Percent 7 3 3 2 2 2 2 2 2" xfId="40166"/>
    <cellStyle name="Percent 7 3 3 2 2 2 2 2 3" xfId="40167"/>
    <cellStyle name="Percent 7 3 3 2 2 2 2 3" xfId="40168"/>
    <cellStyle name="Percent 7 3 3 2 2 2 2 4" xfId="40169"/>
    <cellStyle name="Percent 7 3 3 2 2 2 3" xfId="40170"/>
    <cellStyle name="Percent 7 3 3 2 2 2 3 2" xfId="40171"/>
    <cellStyle name="Percent 7 3 3 2 2 2 3 3" xfId="40172"/>
    <cellStyle name="Percent 7 3 3 2 2 2 4" xfId="40173"/>
    <cellStyle name="Percent 7 3 3 2 2 2 4 2" xfId="40174"/>
    <cellStyle name="Percent 7 3 3 2 2 2 4 3" xfId="40175"/>
    <cellStyle name="Percent 7 3 3 2 2 2 5" xfId="40176"/>
    <cellStyle name="Percent 7 3 3 2 2 2 5 2" xfId="40177"/>
    <cellStyle name="Percent 7 3 3 2 2 2 6" xfId="40178"/>
    <cellStyle name="Percent 7 3 3 2 2 3" xfId="40179"/>
    <cellStyle name="Percent 7 3 3 2 2 3 2" xfId="40180"/>
    <cellStyle name="Percent 7 3 3 2 2 3 2 2" xfId="40181"/>
    <cellStyle name="Percent 7 3 3 2 2 3 2 3" xfId="40182"/>
    <cellStyle name="Percent 7 3 3 2 2 3 3" xfId="40183"/>
    <cellStyle name="Percent 7 3 3 2 2 3 4" xfId="40184"/>
    <cellStyle name="Percent 7 3 3 2 2 4" xfId="40185"/>
    <cellStyle name="Percent 7 3 3 2 2 4 2" xfId="40186"/>
    <cellStyle name="Percent 7 3 3 2 2 4 3" xfId="40187"/>
    <cellStyle name="Percent 7 3 3 2 2 5" xfId="40188"/>
    <cellStyle name="Percent 7 3 3 2 2 5 2" xfId="40189"/>
    <cellStyle name="Percent 7 3 3 2 2 5 3" xfId="40190"/>
    <cellStyle name="Percent 7 3 3 2 2 6" xfId="40191"/>
    <cellStyle name="Percent 7 3 3 2 2 6 2" xfId="40192"/>
    <cellStyle name="Percent 7 3 3 2 2 7" xfId="40193"/>
    <cellStyle name="Percent 7 3 3 2 3" xfId="40194"/>
    <cellStyle name="Percent 7 3 3 2 3 2" xfId="40195"/>
    <cellStyle name="Percent 7 3 3 2 3 2 2" xfId="40196"/>
    <cellStyle name="Percent 7 3 3 2 3 2 2 2" xfId="40197"/>
    <cellStyle name="Percent 7 3 3 2 3 2 2 3" xfId="40198"/>
    <cellStyle name="Percent 7 3 3 2 3 2 3" xfId="40199"/>
    <cellStyle name="Percent 7 3 3 2 3 2 3 2" xfId="40200"/>
    <cellStyle name="Percent 7 3 3 2 3 2 4" xfId="40201"/>
    <cellStyle name="Percent 7 3 3 2 3 3" xfId="40202"/>
    <cellStyle name="Percent 7 3 3 2 3 3 2" xfId="40203"/>
    <cellStyle name="Percent 7 3 3 2 3 3 3" xfId="40204"/>
    <cellStyle name="Percent 7 3 3 2 3 4" xfId="40205"/>
    <cellStyle name="Percent 7 3 3 2 3 4 2" xfId="40206"/>
    <cellStyle name="Percent 7 3 3 2 3 4 3" xfId="40207"/>
    <cellStyle name="Percent 7 3 3 2 3 5" xfId="40208"/>
    <cellStyle name="Percent 7 3 3 2 3 5 2" xfId="40209"/>
    <cellStyle name="Percent 7 3 3 2 3 6" xfId="40210"/>
    <cellStyle name="Percent 7 3 3 2 4" xfId="40211"/>
    <cellStyle name="Percent 7 3 3 2 4 2" xfId="40212"/>
    <cellStyle name="Percent 7 3 3 2 4 2 2" xfId="40213"/>
    <cellStyle name="Percent 7 3 3 2 4 2 2 2" xfId="40214"/>
    <cellStyle name="Percent 7 3 3 2 4 2 3" xfId="40215"/>
    <cellStyle name="Percent 7 3 3 2 4 3" xfId="40216"/>
    <cellStyle name="Percent 7 3 3 2 4 3 2" xfId="40217"/>
    <cellStyle name="Percent 7 3 3 2 4 4" xfId="40218"/>
    <cellStyle name="Percent 7 3 3 2 5" xfId="40219"/>
    <cellStyle name="Percent 7 3 3 2 5 2" xfId="40220"/>
    <cellStyle name="Percent 7 3 3 2 5 2 2" xfId="40221"/>
    <cellStyle name="Percent 7 3 3 2 5 3" xfId="40222"/>
    <cellStyle name="Percent 7 3 3 2 6" xfId="40223"/>
    <cellStyle name="Percent 7 3 3 2 6 2" xfId="40224"/>
    <cellStyle name="Percent 7 3 3 2 6 2 2" xfId="40225"/>
    <cellStyle name="Percent 7 3 3 2 6 3" xfId="40226"/>
    <cellStyle name="Percent 7 3 3 2 7" xfId="40227"/>
    <cellStyle name="Percent 7 3 3 2 7 2" xfId="40228"/>
    <cellStyle name="Percent 7 3 3 2 8" xfId="40229"/>
    <cellStyle name="Percent 7 3 3 3" xfId="40230"/>
    <cellStyle name="Percent 7 3 3 3 2" xfId="40231"/>
    <cellStyle name="Percent 7 3 3 3 2 2" xfId="40232"/>
    <cellStyle name="Percent 7 3 3 3 2 2 2" xfId="40233"/>
    <cellStyle name="Percent 7 3 3 3 2 2 2 2" xfId="40234"/>
    <cellStyle name="Percent 7 3 3 3 2 2 2 2 2" xfId="40235"/>
    <cellStyle name="Percent 7 3 3 3 2 2 2 2 3" xfId="40236"/>
    <cellStyle name="Percent 7 3 3 3 2 2 2 3" xfId="40237"/>
    <cellStyle name="Percent 7 3 3 3 2 2 2 4" xfId="40238"/>
    <cellStyle name="Percent 7 3 3 3 2 2 3" xfId="40239"/>
    <cellStyle name="Percent 7 3 3 3 2 2 3 2" xfId="40240"/>
    <cellStyle name="Percent 7 3 3 3 2 2 3 3" xfId="40241"/>
    <cellStyle name="Percent 7 3 3 3 2 2 4" xfId="40242"/>
    <cellStyle name="Percent 7 3 3 3 2 2 4 2" xfId="40243"/>
    <cellStyle name="Percent 7 3 3 3 2 2 4 3" xfId="40244"/>
    <cellStyle name="Percent 7 3 3 3 2 2 5" xfId="40245"/>
    <cellStyle name="Percent 7 3 3 3 2 2 5 2" xfId="40246"/>
    <cellStyle name="Percent 7 3 3 3 2 2 6" xfId="40247"/>
    <cellStyle name="Percent 7 3 3 3 2 3" xfId="40248"/>
    <cellStyle name="Percent 7 3 3 3 2 3 2" xfId="40249"/>
    <cellStyle name="Percent 7 3 3 3 2 3 2 2" xfId="40250"/>
    <cellStyle name="Percent 7 3 3 3 2 3 2 3" xfId="40251"/>
    <cellStyle name="Percent 7 3 3 3 2 3 3" xfId="40252"/>
    <cellStyle name="Percent 7 3 3 3 2 3 4" xfId="40253"/>
    <cellStyle name="Percent 7 3 3 3 2 4" xfId="40254"/>
    <cellStyle name="Percent 7 3 3 3 2 4 2" xfId="40255"/>
    <cellStyle name="Percent 7 3 3 3 2 4 3" xfId="40256"/>
    <cellStyle name="Percent 7 3 3 3 2 5" xfId="40257"/>
    <cellStyle name="Percent 7 3 3 3 2 5 2" xfId="40258"/>
    <cellStyle name="Percent 7 3 3 3 2 5 3" xfId="40259"/>
    <cellStyle name="Percent 7 3 3 3 2 6" xfId="40260"/>
    <cellStyle name="Percent 7 3 3 3 2 6 2" xfId="40261"/>
    <cellStyle name="Percent 7 3 3 3 2 7" xfId="40262"/>
    <cellStyle name="Percent 7 3 3 3 3" xfId="40263"/>
    <cellStyle name="Percent 7 3 3 3 3 2" xfId="40264"/>
    <cellStyle name="Percent 7 3 3 3 3 2 2" xfId="40265"/>
    <cellStyle name="Percent 7 3 3 3 3 2 2 2" xfId="40266"/>
    <cellStyle name="Percent 7 3 3 3 3 2 2 3" xfId="40267"/>
    <cellStyle name="Percent 7 3 3 3 3 2 3" xfId="40268"/>
    <cellStyle name="Percent 7 3 3 3 3 2 3 2" xfId="40269"/>
    <cellStyle name="Percent 7 3 3 3 3 2 4" xfId="40270"/>
    <cellStyle name="Percent 7 3 3 3 3 3" xfId="40271"/>
    <cellStyle name="Percent 7 3 3 3 3 3 2" xfId="40272"/>
    <cellStyle name="Percent 7 3 3 3 3 3 3" xfId="40273"/>
    <cellStyle name="Percent 7 3 3 3 3 4" xfId="40274"/>
    <cellStyle name="Percent 7 3 3 3 3 4 2" xfId="40275"/>
    <cellStyle name="Percent 7 3 3 3 3 4 3" xfId="40276"/>
    <cellStyle name="Percent 7 3 3 3 3 5" xfId="40277"/>
    <cellStyle name="Percent 7 3 3 3 3 5 2" xfId="40278"/>
    <cellStyle name="Percent 7 3 3 3 3 6" xfId="40279"/>
    <cellStyle name="Percent 7 3 3 3 4" xfId="40280"/>
    <cellStyle name="Percent 7 3 3 3 4 2" xfId="40281"/>
    <cellStyle name="Percent 7 3 3 3 4 2 2" xfId="40282"/>
    <cellStyle name="Percent 7 3 3 3 4 2 2 2" xfId="40283"/>
    <cellStyle name="Percent 7 3 3 3 4 2 3" xfId="40284"/>
    <cellStyle name="Percent 7 3 3 3 4 3" xfId="40285"/>
    <cellStyle name="Percent 7 3 3 3 4 3 2" xfId="40286"/>
    <cellStyle name="Percent 7 3 3 3 4 4" xfId="40287"/>
    <cellStyle name="Percent 7 3 3 3 5" xfId="40288"/>
    <cellStyle name="Percent 7 3 3 3 5 2" xfId="40289"/>
    <cellStyle name="Percent 7 3 3 3 5 2 2" xfId="40290"/>
    <cellStyle name="Percent 7 3 3 3 5 3" xfId="40291"/>
    <cellStyle name="Percent 7 3 3 3 6" xfId="40292"/>
    <cellStyle name="Percent 7 3 3 3 6 2" xfId="40293"/>
    <cellStyle name="Percent 7 3 3 3 6 2 2" xfId="40294"/>
    <cellStyle name="Percent 7 3 3 3 6 3" xfId="40295"/>
    <cellStyle name="Percent 7 3 3 3 7" xfId="40296"/>
    <cellStyle name="Percent 7 3 3 3 7 2" xfId="40297"/>
    <cellStyle name="Percent 7 3 3 3 8" xfId="40298"/>
    <cellStyle name="Percent 7 3 3 4" xfId="40299"/>
    <cellStyle name="Percent 7 3 3 4 2" xfId="40300"/>
    <cellStyle name="Percent 7 3 3 4 2 2" xfId="40301"/>
    <cellStyle name="Percent 7 3 3 4 2 2 2" xfId="40302"/>
    <cellStyle name="Percent 7 3 3 4 2 2 2 2" xfId="40303"/>
    <cellStyle name="Percent 7 3 3 4 2 2 2 2 2" xfId="40304"/>
    <cellStyle name="Percent 7 3 3 4 2 2 2 2 3" xfId="40305"/>
    <cellStyle name="Percent 7 3 3 4 2 2 2 3" xfId="40306"/>
    <cellStyle name="Percent 7 3 3 4 2 2 2 4" xfId="40307"/>
    <cellStyle name="Percent 7 3 3 4 2 2 3" xfId="40308"/>
    <cellStyle name="Percent 7 3 3 4 2 2 3 2" xfId="40309"/>
    <cellStyle name="Percent 7 3 3 4 2 2 3 3" xfId="40310"/>
    <cellStyle name="Percent 7 3 3 4 2 2 4" xfId="40311"/>
    <cellStyle name="Percent 7 3 3 4 2 2 4 2" xfId="40312"/>
    <cellStyle name="Percent 7 3 3 4 2 2 4 3" xfId="40313"/>
    <cellStyle name="Percent 7 3 3 4 2 2 5" xfId="40314"/>
    <cellStyle name="Percent 7 3 3 4 2 2 5 2" xfId="40315"/>
    <cellStyle name="Percent 7 3 3 4 2 2 6" xfId="40316"/>
    <cellStyle name="Percent 7 3 3 4 2 3" xfId="40317"/>
    <cellStyle name="Percent 7 3 3 4 2 3 2" xfId="40318"/>
    <cellStyle name="Percent 7 3 3 4 2 3 2 2" xfId="40319"/>
    <cellStyle name="Percent 7 3 3 4 2 3 2 3" xfId="40320"/>
    <cellStyle name="Percent 7 3 3 4 2 3 3" xfId="40321"/>
    <cellStyle name="Percent 7 3 3 4 2 3 4" xfId="40322"/>
    <cellStyle name="Percent 7 3 3 4 2 4" xfId="40323"/>
    <cellStyle name="Percent 7 3 3 4 2 4 2" xfId="40324"/>
    <cellStyle name="Percent 7 3 3 4 2 4 3" xfId="40325"/>
    <cellStyle name="Percent 7 3 3 4 2 5" xfId="40326"/>
    <cellStyle name="Percent 7 3 3 4 2 5 2" xfId="40327"/>
    <cellStyle name="Percent 7 3 3 4 2 5 3" xfId="40328"/>
    <cellStyle name="Percent 7 3 3 4 2 6" xfId="40329"/>
    <cellStyle name="Percent 7 3 3 4 2 6 2" xfId="40330"/>
    <cellStyle name="Percent 7 3 3 4 2 7" xfId="40331"/>
    <cellStyle name="Percent 7 3 3 4 3" xfId="40332"/>
    <cellStyle name="Percent 7 3 3 4 3 2" xfId="40333"/>
    <cellStyle name="Percent 7 3 3 4 3 2 2" xfId="40334"/>
    <cellStyle name="Percent 7 3 3 4 3 2 2 2" xfId="40335"/>
    <cellStyle name="Percent 7 3 3 4 3 2 2 3" xfId="40336"/>
    <cellStyle name="Percent 7 3 3 4 3 2 3" xfId="40337"/>
    <cellStyle name="Percent 7 3 3 4 3 2 3 2" xfId="40338"/>
    <cellStyle name="Percent 7 3 3 4 3 2 4" xfId="40339"/>
    <cellStyle name="Percent 7 3 3 4 3 3" xfId="40340"/>
    <cellStyle name="Percent 7 3 3 4 3 3 2" xfId="40341"/>
    <cellStyle name="Percent 7 3 3 4 3 3 3" xfId="40342"/>
    <cellStyle name="Percent 7 3 3 4 3 4" xfId="40343"/>
    <cellStyle name="Percent 7 3 3 4 3 4 2" xfId="40344"/>
    <cellStyle name="Percent 7 3 3 4 3 4 3" xfId="40345"/>
    <cellStyle name="Percent 7 3 3 4 3 5" xfId="40346"/>
    <cellStyle name="Percent 7 3 3 4 3 5 2" xfId="40347"/>
    <cellStyle name="Percent 7 3 3 4 3 6" xfId="40348"/>
    <cellStyle name="Percent 7 3 3 4 4" xfId="40349"/>
    <cellStyle name="Percent 7 3 3 4 4 2" xfId="40350"/>
    <cellStyle name="Percent 7 3 3 4 4 2 2" xfId="40351"/>
    <cellStyle name="Percent 7 3 3 4 4 2 2 2" xfId="40352"/>
    <cellStyle name="Percent 7 3 3 4 4 2 3" xfId="40353"/>
    <cellStyle name="Percent 7 3 3 4 4 3" xfId="40354"/>
    <cellStyle name="Percent 7 3 3 4 4 3 2" xfId="40355"/>
    <cellStyle name="Percent 7 3 3 4 4 4" xfId="40356"/>
    <cellStyle name="Percent 7 3 3 4 5" xfId="40357"/>
    <cellStyle name="Percent 7 3 3 4 5 2" xfId="40358"/>
    <cellStyle name="Percent 7 3 3 4 5 2 2" xfId="40359"/>
    <cellStyle name="Percent 7 3 3 4 5 3" xfId="40360"/>
    <cellStyle name="Percent 7 3 3 4 6" xfId="40361"/>
    <cellStyle name="Percent 7 3 3 4 6 2" xfId="40362"/>
    <cellStyle name="Percent 7 3 3 4 6 2 2" xfId="40363"/>
    <cellStyle name="Percent 7 3 3 4 6 3" xfId="40364"/>
    <cellStyle name="Percent 7 3 3 4 7" xfId="40365"/>
    <cellStyle name="Percent 7 3 3 4 7 2" xfId="40366"/>
    <cellStyle name="Percent 7 3 3 4 8" xfId="40367"/>
    <cellStyle name="Percent 7 3 3 5" xfId="40368"/>
    <cellStyle name="Percent 7 3 3 5 2" xfId="40369"/>
    <cellStyle name="Percent 7 3 3 5 2 2" xfId="40370"/>
    <cellStyle name="Percent 7 3 3 5 2 2 2" xfId="40371"/>
    <cellStyle name="Percent 7 3 3 5 2 2 2 2" xfId="40372"/>
    <cellStyle name="Percent 7 3 3 5 2 2 2 3" xfId="40373"/>
    <cellStyle name="Percent 7 3 3 5 2 2 3" xfId="40374"/>
    <cellStyle name="Percent 7 3 3 5 2 2 3 2" xfId="40375"/>
    <cellStyle name="Percent 7 3 3 5 2 2 4" xfId="40376"/>
    <cellStyle name="Percent 7 3 3 5 2 3" xfId="40377"/>
    <cellStyle name="Percent 7 3 3 5 2 3 2" xfId="40378"/>
    <cellStyle name="Percent 7 3 3 5 2 3 3" xfId="40379"/>
    <cellStyle name="Percent 7 3 3 5 2 4" xfId="40380"/>
    <cellStyle name="Percent 7 3 3 5 2 4 2" xfId="40381"/>
    <cellStyle name="Percent 7 3 3 5 2 4 3" xfId="40382"/>
    <cellStyle name="Percent 7 3 3 5 2 5" xfId="40383"/>
    <cellStyle name="Percent 7 3 3 5 2 5 2" xfId="40384"/>
    <cellStyle name="Percent 7 3 3 5 2 6" xfId="40385"/>
    <cellStyle name="Percent 7 3 3 5 3" xfId="40386"/>
    <cellStyle name="Percent 7 3 3 5 3 2" xfId="40387"/>
    <cellStyle name="Percent 7 3 3 5 3 2 2" xfId="40388"/>
    <cellStyle name="Percent 7 3 3 5 3 2 2 2" xfId="40389"/>
    <cellStyle name="Percent 7 3 3 5 3 2 3" xfId="40390"/>
    <cellStyle name="Percent 7 3 3 5 3 3" xfId="40391"/>
    <cellStyle name="Percent 7 3 3 5 3 3 2" xfId="40392"/>
    <cellStyle name="Percent 7 3 3 5 3 4" xfId="40393"/>
    <cellStyle name="Percent 7 3 3 5 4" xfId="40394"/>
    <cellStyle name="Percent 7 3 3 5 4 2" xfId="40395"/>
    <cellStyle name="Percent 7 3 3 5 4 2 2" xfId="40396"/>
    <cellStyle name="Percent 7 3 3 5 4 3" xfId="40397"/>
    <cellStyle name="Percent 7 3 3 5 5" xfId="40398"/>
    <cellStyle name="Percent 7 3 3 5 5 2" xfId="40399"/>
    <cellStyle name="Percent 7 3 3 5 5 2 2" xfId="40400"/>
    <cellStyle name="Percent 7 3 3 5 5 3" xfId="40401"/>
    <cellStyle name="Percent 7 3 3 5 6" xfId="40402"/>
    <cellStyle name="Percent 7 3 3 5 6 2" xfId="40403"/>
    <cellStyle name="Percent 7 3 3 5 7" xfId="40404"/>
    <cellStyle name="Percent 7 3 3 6" xfId="40405"/>
    <cellStyle name="Percent 7 3 3 6 2" xfId="40406"/>
    <cellStyle name="Percent 7 3 3 6 2 2" xfId="40407"/>
    <cellStyle name="Percent 7 3 3 6 2 2 2" xfId="40408"/>
    <cellStyle name="Percent 7 3 3 6 2 2 3" xfId="40409"/>
    <cellStyle name="Percent 7 3 3 6 2 3" xfId="40410"/>
    <cellStyle name="Percent 7 3 3 6 2 3 2" xfId="40411"/>
    <cellStyle name="Percent 7 3 3 6 2 4" xfId="40412"/>
    <cellStyle name="Percent 7 3 3 6 3" xfId="40413"/>
    <cellStyle name="Percent 7 3 3 6 3 2" xfId="40414"/>
    <cellStyle name="Percent 7 3 3 6 3 3" xfId="40415"/>
    <cellStyle name="Percent 7 3 3 6 4" xfId="40416"/>
    <cellStyle name="Percent 7 3 3 6 4 2" xfId="40417"/>
    <cellStyle name="Percent 7 3 3 6 4 3" xfId="40418"/>
    <cellStyle name="Percent 7 3 3 6 5" xfId="40419"/>
    <cellStyle name="Percent 7 3 3 6 5 2" xfId="40420"/>
    <cellStyle name="Percent 7 3 3 6 6" xfId="40421"/>
    <cellStyle name="Percent 7 3 3 7" xfId="40422"/>
    <cellStyle name="Percent 7 3 3 7 2" xfId="40423"/>
    <cellStyle name="Percent 7 3 3 7 2 2" xfId="40424"/>
    <cellStyle name="Percent 7 3 3 7 2 2 2" xfId="40425"/>
    <cellStyle name="Percent 7 3 3 7 2 3" xfId="40426"/>
    <cellStyle name="Percent 7 3 3 7 3" xfId="40427"/>
    <cellStyle name="Percent 7 3 3 7 3 2" xfId="40428"/>
    <cellStyle name="Percent 7 3 3 7 4" xfId="40429"/>
    <cellStyle name="Percent 7 3 3 8" xfId="40430"/>
    <cellStyle name="Percent 7 3 3 8 2" xfId="40431"/>
    <cellStyle name="Percent 7 3 3 8 2 2" xfId="40432"/>
    <cellStyle name="Percent 7 3 3 8 3" xfId="40433"/>
    <cellStyle name="Percent 7 3 3 8 4" xfId="40434"/>
    <cellStyle name="Percent 7 3 3 9" xfId="40435"/>
    <cellStyle name="Percent 7 3 3 9 2" xfId="40436"/>
    <cellStyle name="Percent 7 3 3 9 2 2" xfId="40437"/>
    <cellStyle name="Percent 7 3 3 9 3" xfId="40438"/>
    <cellStyle name="Percent 7 3 4" xfId="40439"/>
    <cellStyle name="Percent 7 3 4 10" xfId="40440"/>
    <cellStyle name="Percent 7 3 4 11" xfId="40441"/>
    <cellStyle name="Percent 7 3 4 12" xfId="40442"/>
    <cellStyle name="Percent 7 3 4 2" xfId="40443"/>
    <cellStyle name="Percent 7 3 4 2 2" xfId="40444"/>
    <cellStyle name="Percent 7 3 4 2 2 2" xfId="40445"/>
    <cellStyle name="Percent 7 3 4 2 2 2 2" xfId="40446"/>
    <cellStyle name="Percent 7 3 4 2 2 2 2 2" xfId="40447"/>
    <cellStyle name="Percent 7 3 4 2 2 2 2 3" xfId="40448"/>
    <cellStyle name="Percent 7 3 4 2 2 2 3" xfId="40449"/>
    <cellStyle name="Percent 7 3 4 2 2 2 3 2" xfId="40450"/>
    <cellStyle name="Percent 7 3 4 2 2 2 4" xfId="40451"/>
    <cellStyle name="Percent 7 3 4 2 2 3" xfId="40452"/>
    <cellStyle name="Percent 7 3 4 2 2 3 2" xfId="40453"/>
    <cellStyle name="Percent 7 3 4 2 2 3 3" xfId="40454"/>
    <cellStyle name="Percent 7 3 4 2 2 4" xfId="40455"/>
    <cellStyle name="Percent 7 3 4 2 2 4 2" xfId="40456"/>
    <cellStyle name="Percent 7 3 4 2 2 4 3" xfId="40457"/>
    <cellStyle name="Percent 7 3 4 2 2 5" xfId="40458"/>
    <cellStyle name="Percent 7 3 4 2 2 5 2" xfId="40459"/>
    <cellStyle name="Percent 7 3 4 2 2 6" xfId="40460"/>
    <cellStyle name="Percent 7 3 4 2 3" xfId="40461"/>
    <cellStyle name="Percent 7 3 4 2 3 2" xfId="40462"/>
    <cellStyle name="Percent 7 3 4 2 3 2 2" xfId="40463"/>
    <cellStyle name="Percent 7 3 4 2 3 2 2 2" xfId="40464"/>
    <cellStyle name="Percent 7 3 4 2 3 2 3" xfId="40465"/>
    <cellStyle name="Percent 7 3 4 2 3 3" xfId="40466"/>
    <cellStyle name="Percent 7 3 4 2 3 3 2" xfId="40467"/>
    <cellStyle name="Percent 7 3 4 2 3 4" xfId="40468"/>
    <cellStyle name="Percent 7 3 4 2 4" xfId="40469"/>
    <cellStyle name="Percent 7 3 4 2 4 2" xfId="40470"/>
    <cellStyle name="Percent 7 3 4 2 4 2 2" xfId="40471"/>
    <cellStyle name="Percent 7 3 4 2 4 3" xfId="40472"/>
    <cellStyle name="Percent 7 3 4 2 4 4" xfId="40473"/>
    <cellStyle name="Percent 7 3 4 2 5" xfId="40474"/>
    <cellStyle name="Percent 7 3 4 2 5 2" xfId="40475"/>
    <cellStyle name="Percent 7 3 4 2 5 2 2" xfId="40476"/>
    <cellStyle name="Percent 7 3 4 2 5 3" xfId="40477"/>
    <cellStyle name="Percent 7 3 4 2 6" xfId="40478"/>
    <cellStyle name="Percent 7 3 4 2 6 2" xfId="40479"/>
    <cellStyle name="Percent 7 3 4 2 7" xfId="40480"/>
    <cellStyle name="Percent 7 3 4 2 8" xfId="40481"/>
    <cellStyle name="Percent 7 3 4 3" xfId="40482"/>
    <cellStyle name="Percent 7 3 4 3 2" xfId="40483"/>
    <cellStyle name="Percent 7 3 4 3 2 2" xfId="40484"/>
    <cellStyle name="Percent 7 3 4 3 2 2 2" xfId="40485"/>
    <cellStyle name="Percent 7 3 4 3 2 2 2 2" xfId="40486"/>
    <cellStyle name="Percent 7 3 4 3 2 2 3" xfId="40487"/>
    <cellStyle name="Percent 7 3 4 3 2 3" xfId="40488"/>
    <cellStyle name="Percent 7 3 4 3 2 3 2" xfId="40489"/>
    <cellStyle name="Percent 7 3 4 3 2 4" xfId="40490"/>
    <cellStyle name="Percent 7 3 4 3 3" xfId="40491"/>
    <cellStyle name="Percent 7 3 4 3 3 2" xfId="40492"/>
    <cellStyle name="Percent 7 3 4 3 3 2 2" xfId="40493"/>
    <cellStyle name="Percent 7 3 4 3 3 3" xfId="40494"/>
    <cellStyle name="Percent 7 3 4 3 3 4" xfId="40495"/>
    <cellStyle name="Percent 7 3 4 3 4" xfId="40496"/>
    <cellStyle name="Percent 7 3 4 3 4 2" xfId="40497"/>
    <cellStyle name="Percent 7 3 4 3 4 2 2" xfId="40498"/>
    <cellStyle name="Percent 7 3 4 3 4 3" xfId="40499"/>
    <cellStyle name="Percent 7 3 4 3 4 4" xfId="40500"/>
    <cellStyle name="Percent 7 3 4 3 5" xfId="40501"/>
    <cellStyle name="Percent 7 3 4 3 5 2" xfId="40502"/>
    <cellStyle name="Percent 7 3 4 3 6" xfId="40503"/>
    <cellStyle name="Percent 7 3 4 3 7" xfId="40504"/>
    <cellStyle name="Percent 7 3 4 3 8" xfId="40505"/>
    <cellStyle name="Percent 7 3 4 4" xfId="40506"/>
    <cellStyle name="Percent 7 3 4 4 2" xfId="40507"/>
    <cellStyle name="Percent 7 3 4 4 2 2" xfId="40508"/>
    <cellStyle name="Percent 7 3 4 4 2 2 2" xfId="40509"/>
    <cellStyle name="Percent 7 3 4 4 2 3" xfId="40510"/>
    <cellStyle name="Percent 7 3 4 4 2 4" xfId="40511"/>
    <cellStyle name="Percent 7 3 4 4 3" xfId="40512"/>
    <cellStyle name="Percent 7 3 4 4 3 2" xfId="40513"/>
    <cellStyle name="Percent 7 3 4 4 3 3" xfId="40514"/>
    <cellStyle name="Percent 7 3 4 4 4" xfId="40515"/>
    <cellStyle name="Percent 7 3 4 4 4 2" xfId="40516"/>
    <cellStyle name="Percent 7 3 4 4 5" xfId="40517"/>
    <cellStyle name="Percent 7 3 4 4 6" xfId="40518"/>
    <cellStyle name="Percent 7 3 4 4 7" xfId="40519"/>
    <cellStyle name="Percent 7 3 4 4 8" xfId="40520"/>
    <cellStyle name="Percent 7 3 4 5" xfId="40521"/>
    <cellStyle name="Percent 7 3 4 5 2" xfId="40522"/>
    <cellStyle name="Percent 7 3 4 5 2 2" xfId="40523"/>
    <cellStyle name="Percent 7 3 4 5 2 3" xfId="40524"/>
    <cellStyle name="Percent 7 3 4 5 3" xfId="40525"/>
    <cellStyle name="Percent 7 3 4 5 3 2" xfId="40526"/>
    <cellStyle name="Percent 7 3 4 5 4" xfId="40527"/>
    <cellStyle name="Percent 7 3 4 5 5" xfId="40528"/>
    <cellStyle name="Percent 7 3 4 5 6" xfId="40529"/>
    <cellStyle name="Percent 7 3 4 5 7" xfId="40530"/>
    <cellStyle name="Percent 7 3 4 6" xfId="40531"/>
    <cellStyle name="Percent 7 3 4 6 2" xfId="40532"/>
    <cellStyle name="Percent 7 3 4 6 2 2" xfId="40533"/>
    <cellStyle name="Percent 7 3 4 6 3" xfId="40534"/>
    <cellStyle name="Percent 7 3 4 6 4" xfId="40535"/>
    <cellStyle name="Percent 7 3 4 7" xfId="40536"/>
    <cellStyle name="Percent 7 3 4 7 2" xfId="40537"/>
    <cellStyle name="Percent 7 3 4 7 3" xfId="40538"/>
    <cellStyle name="Percent 7 3 4 8" xfId="40539"/>
    <cellStyle name="Percent 7 3 4 8 2" xfId="40540"/>
    <cellStyle name="Percent 7 3 4 9" xfId="40541"/>
    <cellStyle name="Percent 7 3 5" xfId="40542"/>
    <cellStyle name="Percent 7 3 5 2" xfId="40543"/>
    <cellStyle name="Percent 7 3 5 2 2" xfId="40544"/>
    <cellStyle name="Percent 7 3 5 2 2 2" xfId="40545"/>
    <cellStyle name="Percent 7 3 5 2 2 2 2" xfId="40546"/>
    <cellStyle name="Percent 7 3 5 2 2 2 2 2" xfId="40547"/>
    <cellStyle name="Percent 7 3 5 2 2 2 2 3" xfId="40548"/>
    <cellStyle name="Percent 7 3 5 2 2 2 3" xfId="40549"/>
    <cellStyle name="Percent 7 3 5 2 2 2 4" xfId="40550"/>
    <cellStyle name="Percent 7 3 5 2 2 3" xfId="40551"/>
    <cellStyle name="Percent 7 3 5 2 2 3 2" xfId="40552"/>
    <cellStyle name="Percent 7 3 5 2 2 3 3" xfId="40553"/>
    <cellStyle name="Percent 7 3 5 2 2 4" xfId="40554"/>
    <cellStyle name="Percent 7 3 5 2 2 4 2" xfId="40555"/>
    <cellStyle name="Percent 7 3 5 2 2 4 3" xfId="40556"/>
    <cellStyle name="Percent 7 3 5 2 2 5" xfId="40557"/>
    <cellStyle name="Percent 7 3 5 2 2 5 2" xfId="40558"/>
    <cellStyle name="Percent 7 3 5 2 2 6" xfId="40559"/>
    <cellStyle name="Percent 7 3 5 2 3" xfId="40560"/>
    <cellStyle name="Percent 7 3 5 2 3 2" xfId="40561"/>
    <cellStyle name="Percent 7 3 5 2 3 2 2" xfId="40562"/>
    <cellStyle name="Percent 7 3 5 2 3 2 3" xfId="40563"/>
    <cellStyle name="Percent 7 3 5 2 3 3" xfId="40564"/>
    <cellStyle name="Percent 7 3 5 2 3 4" xfId="40565"/>
    <cellStyle name="Percent 7 3 5 2 4" xfId="40566"/>
    <cellStyle name="Percent 7 3 5 2 4 2" xfId="40567"/>
    <cellStyle name="Percent 7 3 5 2 4 3" xfId="40568"/>
    <cellStyle name="Percent 7 3 5 2 5" xfId="40569"/>
    <cellStyle name="Percent 7 3 5 2 5 2" xfId="40570"/>
    <cellStyle name="Percent 7 3 5 2 5 3" xfId="40571"/>
    <cellStyle name="Percent 7 3 5 2 6" xfId="40572"/>
    <cellStyle name="Percent 7 3 5 2 6 2" xfId="40573"/>
    <cellStyle name="Percent 7 3 5 2 7" xfId="40574"/>
    <cellStyle name="Percent 7 3 5 3" xfId="40575"/>
    <cellStyle name="Percent 7 3 5 3 2" xfId="40576"/>
    <cellStyle name="Percent 7 3 5 3 2 2" xfId="40577"/>
    <cellStyle name="Percent 7 3 5 3 2 2 2" xfId="40578"/>
    <cellStyle name="Percent 7 3 5 3 2 2 3" xfId="40579"/>
    <cellStyle name="Percent 7 3 5 3 2 3" xfId="40580"/>
    <cellStyle name="Percent 7 3 5 3 2 3 2" xfId="40581"/>
    <cellStyle name="Percent 7 3 5 3 2 4" xfId="40582"/>
    <cellStyle name="Percent 7 3 5 3 3" xfId="40583"/>
    <cellStyle name="Percent 7 3 5 3 3 2" xfId="40584"/>
    <cellStyle name="Percent 7 3 5 3 3 3" xfId="40585"/>
    <cellStyle name="Percent 7 3 5 3 4" xfId="40586"/>
    <cellStyle name="Percent 7 3 5 3 4 2" xfId="40587"/>
    <cellStyle name="Percent 7 3 5 3 4 3" xfId="40588"/>
    <cellStyle name="Percent 7 3 5 3 5" xfId="40589"/>
    <cellStyle name="Percent 7 3 5 3 5 2" xfId="40590"/>
    <cellStyle name="Percent 7 3 5 3 6" xfId="40591"/>
    <cellStyle name="Percent 7 3 5 4" xfId="40592"/>
    <cellStyle name="Percent 7 3 5 4 2" xfId="40593"/>
    <cellStyle name="Percent 7 3 5 4 2 2" xfId="40594"/>
    <cellStyle name="Percent 7 3 5 4 2 2 2" xfId="40595"/>
    <cellStyle name="Percent 7 3 5 4 2 3" xfId="40596"/>
    <cellStyle name="Percent 7 3 5 4 3" xfId="40597"/>
    <cellStyle name="Percent 7 3 5 4 3 2" xfId="40598"/>
    <cellStyle name="Percent 7 3 5 4 4" xfId="40599"/>
    <cellStyle name="Percent 7 3 5 5" xfId="40600"/>
    <cellStyle name="Percent 7 3 5 5 2" xfId="40601"/>
    <cellStyle name="Percent 7 3 5 5 2 2" xfId="40602"/>
    <cellStyle name="Percent 7 3 5 5 3" xfId="40603"/>
    <cellStyle name="Percent 7 3 5 6" xfId="40604"/>
    <cellStyle name="Percent 7 3 5 6 2" xfId="40605"/>
    <cellStyle name="Percent 7 3 5 6 2 2" xfId="40606"/>
    <cellStyle name="Percent 7 3 5 6 3" xfId="40607"/>
    <cellStyle name="Percent 7 3 5 7" xfId="40608"/>
    <cellStyle name="Percent 7 3 5 7 2" xfId="40609"/>
    <cellStyle name="Percent 7 3 5 8" xfId="40610"/>
    <cellStyle name="Percent 7 3 6" xfId="40611"/>
    <cellStyle name="Percent 7 3 6 2" xfId="40612"/>
    <cellStyle name="Percent 7 3 6 2 2" xfId="40613"/>
    <cellStyle name="Percent 7 3 6 2 2 2" xfId="40614"/>
    <cellStyle name="Percent 7 3 6 2 2 2 2" xfId="40615"/>
    <cellStyle name="Percent 7 3 6 2 2 2 2 2" xfId="40616"/>
    <cellStyle name="Percent 7 3 6 2 2 2 2 3" xfId="40617"/>
    <cellStyle name="Percent 7 3 6 2 2 2 3" xfId="40618"/>
    <cellStyle name="Percent 7 3 6 2 2 2 4" xfId="40619"/>
    <cellStyle name="Percent 7 3 6 2 2 3" xfId="40620"/>
    <cellStyle name="Percent 7 3 6 2 2 3 2" xfId="40621"/>
    <cellStyle name="Percent 7 3 6 2 2 3 3" xfId="40622"/>
    <cellStyle name="Percent 7 3 6 2 2 4" xfId="40623"/>
    <cellStyle name="Percent 7 3 6 2 2 4 2" xfId="40624"/>
    <cellStyle name="Percent 7 3 6 2 2 4 3" xfId="40625"/>
    <cellStyle name="Percent 7 3 6 2 2 5" xfId="40626"/>
    <cellStyle name="Percent 7 3 6 2 2 5 2" xfId="40627"/>
    <cellStyle name="Percent 7 3 6 2 2 6" xfId="40628"/>
    <cellStyle name="Percent 7 3 6 2 3" xfId="40629"/>
    <cellStyle name="Percent 7 3 6 2 3 2" xfId="40630"/>
    <cellStyle name="Percent 7 3 6 2 3 2 2" xfId="40631"/>
    <cellStyle name="Percent 7 3 6 2 3 2 3" xfId="40632"/>
    <cellStyle name="Percent 7 3 6 2 3 3" xfId="40633"/>
    <cellStyle name="Percent 7 3 6 2 3 4" xfId="40634"/>
    <cellStyle name="Percent 7 3 6 2 4" xfId="40635"/>
    <cellStyle name="Percent 7 3 6 2 4 2" xfId="40636"/>
    <cellStyle name="Percent 7 3 6 2 4 3" xfId="40637"/>
    <cellStyle name="Percent 7 3 6 2 5" xfId="40638"/>
    <cellStyle name="Percent 7 3 6 2 5 2" xfId="40639"/>
    <cellStyle name="Percent 7 3 6 2 5 3" xfId="40640"/>
    <cellStyle name="Percent 7 3 6 2 6" xfId="40641"/>
    <cellStyle name="Percent 7 3 6 2 6 2" xfId="40642"/>
    <cellStyle name="Percent 7 3 6 2 7" xfId="40643"/>
    <cellStyle name="Percent 7 3 6 3" xfId="40644"/>
    <cellStyle name="Percent 7 3 6 3 2" xfId="40645"/>
    <cellStyle name="Percent 7 3 6 3 2 2" xfId="40646"/>
    <cellStyle name="Percent 7 3 6 3 2 2 2" xfId="40647"/>
    <cellStyle name="Percent 7 3 6 3 2 2 3" xfId="40648"/>
    <cellStyle name="Percent 7 3 6 3 2 3" xfId="40649"/>
    <cellStyle name="Percent 7 3 6 3 2 3 2" xfId="40650"/>
    <cellStyle name="Percent 7 3 6 3 2 4" xfId="40651"/>
    <cellStyle name="Percent 7 3 6 3 3" xfId="40652"/>
    <cellStyle name="Percent 7 3 6 3 3 2" xfId="40653"/>
    <cellStyle name="Percent 7 3 6 3 3 3" xfId="40654"/>
    <cellStyle name="Percent 7 3 6 3 4" xfId="40655"/>
    <cellStyle name="Percent 7 3 6 3 4 2" xfId="40656"/>
    <cellStyle name="Percent 7 3 6 3 4 3" xfId="40657"/>
    <cellStyle name="Percent 7 3 6 3 5" xfId="40658"/>
    <cellStyle name="Percent 7 3 6 3 5 2" xfId="40659"/>
    <cellStyle name="Percent 7 3 6 3 6" xfId="40660"/>
    <cellStyle name="Percent 7 3 6 4" xfId="40661"/>
    <cellStyle name="Percent 7 3 6 4 2" xfId="40662"/>
    <cellStyle name="Percent 7 3 6 4 2 2" xfId="40663"/>
    <cellStyle name="Percent 7 3 6 4 2 2 2" xfId="40664"/>
    <cellStyle name="Percent 7 3 6 4 2 3" xfId="40665"/>
    <cellStyle name="Percent 7 3 6 4 3" xfId="40666"/>
    <cellStyle name="Percent 7 3 6 4 3 2" xfId="40667"/>
    <cellStyle name="Percent 7 3 6 4 4" xfId="40668"/>
    <cellStyle name="Percent 7 3 6 5" xfId="40669"/>
    <cellStyle name="Percent 7 3 6 5 2" xfId="40670"/>
    <cellStyle name="Percent 7 3 6 5 2 2" xfId="40671"/>
    <cellStyle name="Percent 7 3 6 5 3" xfId="40672"/>
    <cellStyle name="Percent 7 3 6 6" xfId="40673"/>
    <cellStyle name="Percent 7 3 6 6 2" xfId="40674"/>
    <cellStyle name="Percent 7 3 6 6 2 2" xfId="40675"/>
    <cellStyle name="Percent 7 3 6 6 3" xfId="40676"/>
    <cellStyle name="Percent 7 3 6 7" xfId="40677"/>
    <cellStyle name="Percent 7 3 6 7 2" xfId="40678"/>
    <cellStyle name="Percent 7 3 6 8" xfId="40679"/>
    <cellStyle name="Percent 7 3 7" xfId="40680"/>
    <cellStyle name="Percent 7 3 7 2" xfId="40681"/>
    <cellStyle name="Percent 7 3 7 2 2" xfId="40682"/>
    <cellStyle name="Percent 7 3 7 2 2 2" xfId="40683"/>
    <cellStyle name="Percent 7 3 7 2 2 2 2" xfId="40684"/>
    <cellStyle name="Percent 7 3 7 2 2 2 3" xfId="40685"/>
    <cellStyle name="Percent 7 3 7 2 2 3" xfId="40686"/>
    <cellStyle name="Percent 7 3 7 2 2 3 2" xfId="40687"/>
    <cellStyle name="Percent 7 3 7 2 2 4" xfId="40688"/>
    <cellStyle name="Percent 7 3 7 2 3" xfId="40689"/>
    <cellStyle name="Percent 7 3 7 2 3 2" xfId="40690"/>
    <cellStyle name="Percent 7 3 7 2 3 3" xfId="40691"/>
    <cellStyle name="Percent 7 3 7 2 4" xfId="40692"/>
    <cellStyle name="Percent 7 3 7 2 4 2" xfId="40693"/>
    <cellStyle name="Percent 7 3 7 2 4 3" xfId="40694"/>
    <cellStyle name="Percent 7 3 7 2 5" xfId="40695"/>
    <cellStyle name="Percent 7 3 7 2 5 2" xfId="40696"/>
    <cellStyle name="Percent 7 3 7 2 6" xfId="40697"/>
    <cellStyle name="Percent 7 3 7 3" xfId="40698"/>
    <cellStyle name="Percent 7 3 7 3 2" xfId="40699"/>
    <cellStyle name="Percent 7 3 7 3 2 2" xfId="40700"/>
    <cellStyle name="Percent 7 3 7 3 2 2 2" xfId="40701"/>
    <cellStyle name="Percent 7 3 7 3 2 3" xfId="40702"/>
    <cellStyle name="Percent 7 3 7 3 3" xfId="40703"/>
    <cellStyle name="Percent 7 3 7 3 3 2" xfId="40704"/>
    <cellStyle name="Percent 7 3 7 3 4" xfId="40705"/>
    <cellStyle name="Percent 7 3 7 4" xfId="40706"/>
    <cellStyle name="Percent 7 3 7 4 2" xfId="40707"/>
    <cellStyle name="Percent 7 3 7 4 2 2" xfId="40708"/>
    <cellStyle name="Percent 7 3 7 4 3" xfId="40709"/>
    <cellStyle name="Percent 7 3 7 4 4" xfId="40710"/>
    <cellStyle name="Percent 7 3 7 5" xfId="40711"/>
    <cellStyle name="Percent 7 3 7 5 2" xfId="40712"/>
    <cellStyle name="Percent 7 3 7 5 2 2" xfId="40713"/>
    <cellStyle name="Percent 7 3 7 5 3" xfId="40714"/>
    <cellStyle name="Percent 7 3 7 6" xfId="40715"/>
    <cellStyle name="Percent 7 3 7 6 2" xfId="40716"/>
    <cellStyle name="Percent 7 3 7 7" xfId="40717"/>
    <cellStyle name="Percent 7 3 7 8" xfId="40718"/>
    <cellStyle name="Percent 7 3 8" xfId="40719"/>
    <cellStyle name="Percent 7 3 8 2" xfId="40720"/>
    <cellStyle name="Percent 7 3 8 2 2" xfId="40721"/>
    <cellStyle name="Percent 7 3 8 2 2 2" xfId="40722"/>
    <cellStyle name="Percent 7 3 8 2 2 2 2" xfId="40723"/>
    <cellStyle name="Percent 7 3 8 2 2 3" xfId="40724"/>
    <cellStyle name="Percent 7 3 8 2 3" xfId="40725"/>
    <cellStyle name="Percent 7 3 8 2 3 2" xfId="40726"/>
    <cellStyle name="Percent 7 3 8 2 4" xfId="40727"/>
    <cellStyle name="Percent 7 3 8 3" xfId="40728"/>
    <cellStyle name="Percent 7 3 8 3 2" xfId="40729"/>
    <cellStyle name="Percent 7 3 8 3 2 2" xfId="40730"/>
    <cellStyle name="Percent 7 3 8 3 3" xfId="40731"/>
    <cellStyle name="Percent 7 3 8 3 4" xfId="40732"/>
    <cellStyle name="Percent 7 3 8 4" xfId="40733"/>
    <cellStyle name="Percent 7 3 8 4 2" xfId="40734"/>
    <cellStyle name="Percent 7 3 8 4 2 2" xfId="40735"/>
    <cellStyle name="Percent 7 3 8 4 3" xfId="40736"/>
    <cellStyle name="Percent 7 3 8 5" xfId="40737"/>
    <cellStyle name="Percent 7 3 8 5 2" xfId="40738"/>
    <cellStyle name="Percent 7 3 8 6" xfId="40739"/>
    <cellStyle name="Percent 7 3 8 7" xfId="40740"/>
    <cellStyle name="Percent 7 3 9" xfId="40741"/>
    <cellStyle name="Percent 7 3 9 2" xfId="40742"/>
    <cellStyle name="Percent 7 3 9 2 2" xfId="40743"/>
    <cellStyle name="Percent 7 3 9 2 2 2" xfId="40744"/>
    <cellStyle name="Percent 7 3 9 2 3" xfId="40745"/>
    <cellStyle name="Percent 7 3 9 3" xfId="40746"/>
    <cellStyle name="Percent 7 3 9 3 2" xfId="40747"/>
    <cellStyle name="Percent 7 3 9 4" xfId="40748"/>
    <cellStyle name="Percent 7 4" xfId="40749"/>
    <cellStyle name="Percent 7 4 10" xfId="40750"/>
    <cellStyle name="Percent 7 4 10 2" xfId="40751"/>
    <cellStyle name="Percent 7 4 10 2 2" xfId="40752"/>
    <cellStyle name="Percent 7 4 10 3" xfId="40753"/>
    <cellStyle name="Percent 7 4 10 4" xfId="40754"/>
    <cellStyle name="Percent 7 4 11" xfId="40755"/>
    <cellStyle name="Percent 7 4 11 2" xfId="40756"/>
    <cellStyle name="Percent 7 4 12" xfId="40757"/>
    <cellStyle name="Percent 7 4 13" xfId="40758"/>
    <cellStyle name="Percent 7 4 14" xfId="40759"/>
    <cellStyle name="Percent 7 4 2" xfId="40760"/>
    <cellStyle name="Percent 7 4 2 10" xfId="40761"/>
    <cellStyle name="Percent 7 4 2 10 2" xfId="40762"/>
    <cellStyle name="Percent 7 4 2 11" xfId="40763"/>
    <cellStyle name="Percent 7 4 2 12" xfId="40764"/>
    <cellStyle name="Percent 7 4 2 2" xfId="40765"/>
    <cellStyle name="Percent 7 4 2 2 2" xfId="40766"/>
    <cellStyle name="Percent 7 4 2 2 2 2" xfId="40767"/>
    <cellStyle name="Percent 7 4 2 2 2 2 2" xfId="40768"/>
    <cellStyle name="Percent 7 4 2 2 2 2 2 2" xfId="40769"/>
    <cellStyle name="Percent 7 4 2 2 2 2 2 2 2" xfId="40770"/>
    <cellStyle name="Percent 7 4 2 2 2 2 2 2 3" xfId="40771"/>
    <cellStyle name="Percent 7 4 2 2 2 2 2 3" xfId="40772"/>
    <cellStyle name="Percent 7 4 2 2 2 2 2 4" xfId="40773"/>
    <cellStyle name="Percent 7 4 2 2 2 2 3" xfId="40774"/>
    <cellStyle name="Percent 7 4 2 2 2 2 3 2" xfId="40775"/>
    <cellStyle name="Percent 7 4 2 2 2 2 3 3" xfId="40776"/>
    <cellStyle name="Percent 7 4 2 2 2 2 4" xfId="40777"/>
    <cellStyle name="Percent 7 4 2 2 2 2 4 2" xfId="40778"/>
    <cellStyle name="Percent 7 4 2 2 2 2 4 3" xfId="40779"/>
    <cellStyle name="Percent 7 4 2 2 2 2 5" xfId="40780"/>
    <cellStyle name="Percent 7 4 2 2 2 2 5 2" xfId="40781"/>
    <cellStyle name="Percent 7 4 2 2 2 2 6" xfId="40782"/>
    <cellStyle name="Percent 7 4 2 2 2 3" xfId="40783"/>
    <cellStyle name="Percent 7 4 2 2 2 3 2" xfId="40784"/>
    <cellStyle name="Percent 7 4 2 2 2 3 2 2" xfId="40785"/>
    <cellStyle name="Percent 7 4 2 2 2 3 2 3" xfId="40786"/>
    <cellStyle name="Percent 7 4 2 2 2 3 3" xfId="40787"/>
    <cellStyle name="Percent 7 4 2 2 2 3 4" xfId="40788"/>
    <cellStyle name="Percent 7 4 2 2 2 4" xfId="40789"/>
    <cellStyle name="Percent 7 4 2 2 2 4 2" xfId="40790"/>
    <cellStyle name="Percent 7 4 2 2 2 4 3" xfId="40791"/>
    <cellStyle name="Percent 7 4 2 2 2 5" xfId="40792"/>
    <cellStyle name="Percent 7 4 2 2 2 5 2" xfId="40793"/>
    <cellStyle name="Percent 7 4 2 2 2 5 3" xfId="40794"/>
    <cellStyle name="Percent 7 4 2 2 2 6" xfId="40795"/>
    <cellStyle name="Percent 7 4 2 2 2 6 2" xfId="40796"/>
    <cellStyle name="Percent 7 4 2 2 2 7" xfId="40797"/>
    <cellStyle name="Percent 7 4 2 2 3" xfId="40798"/>
    <cellStyle name="Percent 7 4 2 2 3 2" xfId="40799"/>
    <cellStyle name="Percent 7 4 2 2 3 2 2" xfId="40800"/>
    <cellStyle name="Percent 7 4 2 2 3 2 2 2" xfId="40801"/>
    <cellStyle name="Percent 7 4 2 2 3 2 2 3" xfId="40802"/>
    <cellStyle name="Percent 7 4 2 2 3 2 3" xfId="40803"/>
    <cellStyle name="Percent 7 4 2 2 3 2 3 2" xfId="40804"/>
    <cellStyle name="Percent 7 4 2 2 3 2 4" xfId="40805"/>
    <cellStyle name="Percent 7 4 2 2 3 3" xfId="40806"/>
    <cellStyle name="Percent 7 4 2 2 3 3 2" xfId="40807"/>
    <cellStyle name="Percent 7 4 2 2 3 3 3" xfId="40808"/>
    <cellStyle name="Percent 7 4 2 2 3 4" xfId="40809"/>
    <cellStyle name="Percent 7 4 2 2 3 4 2" xfId="40810"/>
    <cellStyle name="Percent 7 4 2 2 3 4 3" xfId="40811"/>
    <cellStyle name="Percent 7 4 2 2 3 5" xfId="40812"/>
    <cellStyle name="Percent 7 4 2 2 3 5 2" xfId="40813"/>
    <cellStyle name="Percent 7 4 2 2 3 6" xfId="40814"/>
    <cellStyle name="Percent 7 4 2 2 4" xfId="40815"/>
    <cellStyle name="Percent 7 4 2 2 4 2" xfId="40816"/>
    <cellStyle name="Percent 7 4 2 2 4 2 2" xfId="40817"/>
    <cellStyle name="Percent 7 4 2 2 4 2 2 2" xfId="40818"/>
    <cellStyle name="Percent 7 4 2 2 4 2 3" xfId="40819"/>
    <cellStyle name="Percent 7 4 2 2 4 3" xfId="40820"/>
    <cellStyle name="Percent 7 4 2 2 4 3 2" xfId="40821"/>
    <cellStyle name="Percent 7 4 2 2 4 4" xfId="40822"/>
    <cellStyle name="Percent 7 4 2 2 5" xfId="40823"/>
    <cellStyle name="Percent 7 4 2 2 5 2" xfId="40824"/>
    <cellStyle name="Percent 7 4 2 2 5 2 2" xfId="40825"/>
    <cellStyle name="Percent 7 4 2 2 5 3" xfId="40826"/>
    <cellStyle name="Percent 7 4 2 2 6" xfId="40827"/>
    <cellStyle name="Percent 7 4 2 2 6 2" xfId="40828"/>
    <cellStyle name="Percent 7 4 2 2 6 2 2" xfId="40829"/>
    <cellStyle name="Percent 7 4 2 2 6 3" xfId="40830"/>
    <cellStyle name="Percent 7 4 2 2 7" xfId="40831"/>
    <cellStyle name="Percent 7 4 2 2 7 2" xfId="40832"/>
    <cellStyle name="Percent 7 4 2 2 8" xfId="40833"/>
    <cellStyle name="Percent 7 4 2 3" xfId="40834"/>
    <cellStyle name="Percent 7 4 2 3 2" xfId="40835"/>
    <cellStyle name="Percent 7 4 2 3 2 2" xfId="40836"/>
    <cellStyle name="Percent 7 4 2 3 2 2 2" xfId="40837"/>
    <cellStyle name="Percent 7 4 2 3 2 2 2 2" xfId="40838"/>
    <cellStyle name="Percent 7 4 2 3 2 2 2 2 2" xfId="40839"/>
    <cellStyle name="Percent 7 4 2 3 2 2 2 2 3" xfId="40840"/>
    <cellStyle name="Percent 7 4 2 3 2 2 2 3" xfId="40841"/>
    <cellStyle name="Percent 7 4 2 3 2 2 2 4" xfId="40842"/>
    <cellStyle name="Percent 7 4 2 3 2 2 3" xfId="40843"/>
    <cellStyle name="Percent 7 4 2 3 2 2 3 2" xfId="40844"/>
    <cellStyle name="Percent 7 4 2 3 2 2 3 3" xfId="40845"/>
    <cellStyle name="Percent 7 4 2 3 2 2 4" xfId="40846"/>
    <cellStyle name="Percent 7 4 2 3 2 2 4 2" xfId="40847"/>
    <cellStyle name="Percent 7 4 2 3 2 2 4 3" xfId="40848"/>
    <cellStyle name="Percent 7 4 2 3 2 2 5" xfId="40849"/>
    <cellStyle name="Percent 7 4 2 3 2 2 5 2" xfId="40850"/>
    <cellStyle name="Percent 7 4 2 3 2 2 6" xfId="40851"/>
    <cellStyle name="Percent 7 4 2 3 2 3" xfId="40852"/>
    <cellStyle name="Percent 7 4 2 3 2 3 2" xfId="40853"/>
    <cellStyle name="Percent 7 4 2 3 2 3 2 2" xfId="40854"/>
    <cellStyle name="Percent 7 4 2 3 2 3 2 3" xfId="40855"/>
    <cellStyle name="Percent 7 4 2 3 2 3 3" xfId="40856"/>
    <cellStyle name="Percent 7 4 2 3 2 3 4" xfId="40857"/>
    <cellStyle name="Percent 7 4 2 3 2 4" xfId="40858"/>
    <cellStyle name="Percent 7 4 2 3 2 4 2" xfId="40859"/>
    <cellStyle name="Percent 7 4 2 3 2 4 3" xfId="40860"/>
    <cellStyle name="Percent 7 4 2 3 2 5" xfId="40861"/>
    <cellStyle name="Percent 7 4 2 3 2 5 2" xfId="40862"/>
    <cellStyle name="Percent 7 4 2 3 2 5 3" xfId="40863"/>
    <cellStyle name="Percent 7 4 2 3 2 6" xfId="40864"/>
    <cellStyle name="Percent 7 4 2 3 2 6 2" xfId="40865"/>
    <cellStyle name="Percent 7 4 2 3 2 7" xfId="40866"/>
    <cellStyle name="Percent 7 4 2 3 3" xfId="40867"/>
    <cellStyle name="Percent 7 4 2 3 3 2" xfId="40868"/>
    <cellStyle name="Percent 7 4 2 3 3 2 2" xfId="40869"/>
    <cellStyle name="Percent 7 4 2 3 3 2 2 2" xfId="40870"/>
    <cellStyle name="Percent 7 4 2 3 3 2 2 3" xfId="40871"/>
    <cellStyle name="Percent 7 4 2 3 3 2 3" xfId="40872"/>
    <cellStyle name="Percent 7 4 2 3 3 2 3 2" xfId="40873"/>
    <cellStyle name="Percent 7 4 2 3 3 2 4" xfId="40874"/>
    <cellStyle name="Percent 7 4 2 3 3 3" xfId="40875"/>
    <cellStyle name="Percent 7 4 2 3 3 3 2" xfId="40876"/>
    <cellStyle name="Percent 7 4 2 3 3 3 3" xfId="40877"/>
    <cellStyle name="Percent 7 4 2 3 3 4" xfId="40878"/>
    <cellStyle name="Percent 7 4 2 3 3 4 2" xfId="40879"/>
    <cellStyle name="Percent 7 4 2 3 3 4 3" xfId="40880"/>
    <cellStyle name="Percent 7 4 2 3 3 5" xfId="40881"/>
    <cellStyle name="Percent 7 4 2 3 3 5 2" xfId="40882"/>
    <cellStyle name="Percent 7 4 2 3 3 6" xfId="40883"/>
    <cellStyle name="Percent 7 4 2 3 4" xfId="40884"/>
    <cellStyle name="Percent 7 4 2 3 4 2" xfId="40885"/>
    <cellStyle name="Percent 7 4 2 3 4 2 2" xfId="40886"/>
    <cellStyle name="Percent 7 4 2 3 4 2 2 2" xfId="40887"/>
    <cellStyle name="Percent 7 4 2 3 4 2 3" xfId="40888"/>
    <cellStyle name="Percent 7 4 2 3 4 3" xfId="40889"/>
    <cellStyle name="Percent 7 4 2 3 4 3 2" xfId="40890"/>
    <cellStyle name="Percent 7 4 2 3 4 4" xfId="40891"/>
    <cellStyle name="Percent 7 4 2 3 5" xfId="40892"/>
    <cellStyle name="Percent 7 4 2 3 5 2" xfId="40893"/>
    <cellStyle name="Percent 7 4 2 3 5 2 2" xfId="40894"/>
    <cellStyle name="Percent 7 4 2 3 5 3" xfId="40895"/>
    <cellStyle name="Percent 7 4 2 3 6" xfId="40896"/>
    <cellStyle name="Percent 7 4 2 3 6 2" xfId="40897"/>
    <cellStyle name="Percent 7 4 2 3 6 2 2" xfId="40898"/>
    <cellStyle name="Percent 7 4 2 3 6 3" xfId="40899"/>
    <cellStyle name="Percent 7 4 2 3 7" xfId="40900"/>
    <cellStyle name="Percent 7 4 2 3 7 2" xfId="40901"/>
    <cellStyle name="Percent 7 4 2 3 8" xfId="40902"/>
    <cellStyle name="Percent 7 4 2 4" xfId="40903"/>
    <cellStyle name="Percent 7 4 2 4 2" xfId="40904"/>
    <cellStyle name="Percent 7 4 2 4 2 2" xfId="40905"/>
    <cellStyle name="Percent 7 4 2 4 2 2 2" xfId="40906"/>
    <cellStyle name="Percent 7 4 2 4 2 2 2 2" xfId="40907"/>
    <cellStyle name="Percent 7 4 2 4 2 2 2 2 2" xfId="40908"/>
    <cellStyle name="Percent 7 4 2 4 2 2 2 2 3" xfId="40909"/>
    <cellStyle name="Percent 7 4 2 4 2 2 2 3" xfId="40910"/>
    <cellStyle name="Percent 7 4 2 4 2 2 2 4" xfId="40911"/>
    <cellStyle name="Percent 7 4 2 4 2 2 3" xfId="40912"/>
    <cellStyle name="Percent 7 4 2 4 2 2 3 2" xfId="40913"/>
    <cellStyle name="Percent 7 4 2 4 2 2 3 3" xfId="40914"/>
    <cellStyle name="Percent 7 4 2 4 2 2 4" xfId="40915"/>
    <cellStyle name="Percent 7 4 2 4 2 2 4 2" xfId="40916"/>
    <cellStyle name="Percent 7 4 2 4 2 2 4 3" xfId="40917"/>
    <cellStyle name="Percent 7 4 2 4 2 2 5" xfId="40918"/>
    <cellStyle name="Percent 7 4 2 4 2 2 5 2" xfId="40919"/>
    <cellStyle name="Percent 7 4 2 4 2 2 6" xfId="40920"/>
    <cellStyle name="Percent 7 4 2 4 2 3" xfId="40921"/>
    <cellStyle name="Percent 7 4 2 4 2 3 2" xfId="40922"/>
    <cellStyle name="Percent 7 4 2 4 2 3 2 2" xfId="40923"/>
    <cellStyle name="Percent 7 4 2 4 2 3 2 3" xfId="40924"/>
    <cellStyle name="Percent 7 4 2 4 2 3 3" xfId="40925"/>
    <cellStyle name="Percent 7 4 2 4 2 3 4" xfId="40926"/>
    <cellStyle name="Percent 7 4 2 4 2 4" xfId="40927"/>
    <cellStyle name="Percent 7 4 2 4 2 4 2" xfId="40928"/>
    <cellStyle name="Percent 7 4 2 4 2 4 3" xfId="40929"/>
    <cellStyle name="Percent 7 4 2 4 2 5" xfId="40930"/>
    <cellStyle name="Percent 7 4 2 4 2 5 2" xfId="40931"/>
    <cellStyle name="Percent 7 4 2 4 2 5 3" xfId="40932"/>
    <cellStyle name="Percent 7 4 2 4 2 6" xfId="40933"/>
    <cellStyle name="Percent 7 4 2 4 2 6 2" xfId="40934"/>
    <cellStyle name="Percent 7 4 2 4 2 7" xfId="40935"/>
    <cellStyle name="Percent 7 4 2 4 3" xfId="40936"/>
    <cellStyle name="Percent 7 4 2 4 3 2" xfId="40937"/>
    <cellStyle name="Percent 7 4 2 4 3 2 2" xfId="40938"/>
    <cellStyle name="Percent 7 4 2 4 3 2 2 2" xfId="40939"/>
    <cellStyle name="Percent 7 4 2 4 3 2 2 3" xfId="40940"/>
    <cellStyle name="Percent 7 4 2 4 3 2 3" xfId="40941"/>
    <cellStyle name="Percent 7 4 2 4 3 2 3 2" xfId="40942"/>
    <cellStyle name="Percent 7 4 2 4 3 2 4" xfId="40943"/>
    <cellStyle name="Percent 7 4 2 4 3 3" xfId="40944"/>
    <cellStyle name="Percent 7 4 2 4 3 3 2" xfId="40945"/>
    <cellStyle name="Percent 7 4 2 4 3 3 3" xfId="40946"/>
    <cellStyle name="Percent 7 4 2 4 3 4" xfId="40947"/>
    <cellStyle name="Percent 7 4 2 4 3 4 2" xfId="40948"/>
    <cellStyle name="Percent 7 4 2 4 3 4 3" xfId="40949"/>
    <cellStyle name="Percent 7 4 2 4 3 5" xfId="40950"/>
    <cellStyle name="Percent 7 4 2 4 3 5 2" xfId="40951"/>
    <cellStyle name="Percent 7 4 2 4 3 6" xfId="40952"/>
    <cellStyle name="Percent 7 4 2 4 4" xfId="40953"/>
    <cellStyle name="Percent 7 4 2 4 4 2" xfId="40954"/>
    <cellStyle name="Percent 7 4 2 4 4 2 2" xfId="40955"/>
    <cellStyle name="Percent 7 4 2 4 4 2 2 2" xfId="40956"/>
    <cellStyle name="Percent 7 4 2 4 4 2 3" xfId="40957"/>
    <cellStyle name="Percent 7 4 2 4 4 3" xfId="40958"/>
    <cellStyle name="Percent 7 4 2 4 4 3 2" xfId="40959"/>
    <cellStyle name="Percent 7 4 2 4 4 4" xfId="40960"/>
    <cellStyle name="Percent 7 4 2 4 5" xfId="40961"/>
    <cellStyle name="Percent 7 4 2 4 5 2" xfId="40962"/>
    <cellStyle name="Percent 7 4 2 4 5 2 2" xfId="40963"/>
    <cellStyle name="Percent 7 4 2 4 5 3" xfId="40964"/>
    <cellStyle name="Percent 7 4 2 4 6" xfId="40965"/>
    <cellStyle name="Percent 7 4 2 4 6 2" xfId="40966"/>
    <cellStyle name="Percent 7 4 2 4 6 2 2" xfId="40967"/>
    <cellStyle name="Percent 7 4 2 4 6 3" xfId="40968"/>
    <cellStyle name="Percent 7 4 2 4 7" xfId="40969"/>
    <cellStyle name="Percent 7 4 2 4 7 2" xfId="40970"/>
    <cellStyle name="Percent 7 4 2 4 8" xfId="40971"/>
    <cellStyle name="Percent 7 4 2 5" xfId="40972"/>
    <cellStyle name="Percent 7 4 2 5 2" xfId="40973"/>
    <cellStyle name="Percent 7 4 2 5 2 2" xfId="40974"/>
    <cellStyle name="Percent 7 4 2 5 2 2 2" xfId="40975"/>
    <cellStyle name="Percent 7 4 2 5 2 2 2 2" xfId="40976"/>
    <cellStyle name="Percent 7 4 2 5 2 2 2 3" xfId="40977"/>
    <cellStyle name="Percent 7 4 2 5 2 2 3" xfId="40978"/>
    <cellStyle name="Percent 7 4 2 5 2 2 3 2" xfId="40979"/>
    <cellStyle name="Percent 7 4 2 5 2 2 4" xfId="40980"/>
    <cellStyle name="Percent 7 4 2 5 2 3" xfId="40981"/>
    <cellStyle name="Percent 7 4 2 5 2 3 2" xfId="40982"/>
    <cellStyle name="Percent 7 4 2 5 2 3 3" xfId="40983"/>
    <cellStyle name="Percent 7 4 2 5 2 4" xfId="40984"/>
    <cellStyle name="Percent 7 4 2 5 2 4 2" xfId="40985"/>
    <cellStyle name="Percent 7 4 2 5 2 4 3" xfId="40986"/>
    <cellStyle name="Percent 7 4 2 5 2 5" xfId="40987"/>
    <cellStyle name="Percent 7 4 2 5 2 5 2" xfId="40988"/>
    <cellStyle name="Percent 7 4 2 5 2 6" xfId="40989"/>
    <cellStyle name="Percent 7 4 2 5 3" xfId="40990"/>
    <cellStyle name="Percent 7 4 2 5 3 2" xfId="40991"/>
    <cellStyle name="Percent 7 4 2 5 3 2 2" xfId="40992"/>
    <cellStyle name="Percent 7 4 2 5 3 2 2 2" xfId="40993"/>
    <cellStyle name="Percent 7 4 2 5 3 2 3" xfId="40994"/>
    <cellStyle name="Percent 7 4 2 5 3 3" xfId="40995"/>
    <cellStyle name="Percent 7 4 2 5 3 3 2" xfId="40996"/>
    <cellStyle name="Percent 7 4 2 5 3 4" xfId="40997"/>
    <cellStyle name="Percent 7 4 2 5 4" xfId="40998"/>
    <cellStyle name="Percent 7 4 2 5 4 2" xfId="40999"/>
    <cellStyle name="Percent 7 4 2 5 4 2 2" xfId="41000"/>
    <cellStyle name="Percent 7 4 2 5 4 3" xfId="41001"/>
    <cellStyle name="Percent 7 4 2 5 5" xfId="41002"/>
    <cellStyle name="Percent 7 4 2 5 5 2" xfId="41003"/>
    <cellStyle name="Percent 7 4 2 5 5 2 2" xfId="41004"/>
    <cellStyle name="Percent 7 4 2 5 5 3" xfId="41005"/>
    <cellStyle name="Percent 7 4 2 5 6" xfId="41006"/>
    <cellStyle name="Percent 7 4 2 5 6 2" xfId="41007"/>
    <cellStyle name="Percent 7 4 2 5 7" xfId="41008"/>
    <cellStyle name="Percent 7 4 2 6" xfId="41009"/>
    <cellStyle name="Percent 7 4 2 6 2" xfId="41010"/>
    <cellStyle name="Percent 7 4 2 6 2 2" xfId="41011"/>
    <cellStyle name="Percent 7 4 2 6 2 2 2" xfId="41012"/>
    <cellStyle name="Percent 7 4 2 6 2 2 3" xfId="41013"/>
    <cellStyle name="Percent 7 4 2 6 2 3" xfId="41014"/>
    <cellStyle name="Percent 7 4 2 6 2 3 2" xfId="41015"/>
    <cellStyle name="Percent 7 4 2 6 2 4" xfId="41016"/>
    <cellStyle name="Percent 7 4 2 6 3" xfId="41017"/>
    <cellStyle name="Percent 7 4 2 6 3 2" xfId="41018"/>
    <cellStyle name="Percent 7 4 2 6 3 3" xfId="41019"/>
    <cellStyle name="Percent 7 4 2 6 4" xfId="41020"/>
    <cellStyle name="Percent 7 4 2 6 4 2" xfId="41021"/>
    <cellStyle name="Percent 7 4 2 6 4 3" xfId="41022"/>
    <cellStyle name="Percent 7 4 2 6 5" xfId="41023"/>
    <cellStyle name="Percent 7 4 2 6 5 2" xfId="41024"/>
    <cellStyle name="Percent 7 4 2 6 6" xfId="41025"/>
    <cellStyle name="Percent 7 4 2 7" xfId="41026"/>
    <cellStyle name="Percent 7 4 2 7 2" xfId="41027"/>
    <cellStyle name="Percent 7 4 2 7 2 2" xfId="41028"/>
    <cellStyle name="Percent 7 4 2 7 2 2 2" xfId="41029"/>
    <cellStyle name="Percent 7 4 2 7 2 3" xfId="41030"/>
    <cellStyle name="Percent 7 4 2 7 3" xfId="41031"/>
    <cellStyle name="Percent 7 4 2 7 3 2" xfId="41032"/>
    <cellStyle name="Percent 7 4 2 7 4" xfId="41033"/>
    <cellStyle name="Percent 7 4 2 8" xfId="41034"/>
    <cellStyle name="Percent 7 4 2 8 2" xfId="41035"/>
    <cellStyle name="Percent 7 4 2 8 2 2" xfId="41036"/>
    <cellStyle name="Percent 7 4 2 8 3" xfId="41037"/>
    <cellStyle name="Percent 7 4 2 8 4" xfId="41038"/>
    <cellStyle name="Percent 7 4 2 9" xfId="41039"/>
    <cellStyle name="Percent 7 4 2 9 2" xfId="41040"/>
    <cellStyle name="Percent 7 4 2 9 2 2" xfId="41041"/>
    <cellStyle name="Percent 7 4 2 9 3" xfId="41042"/>
    <cellStyle name="Percent 7 4 3" xfId="41043"/>
    <cellStyle name="Percent 7 4 3 10" xfId="41044"/>
    <cellStyle name="Percent 7 4 3 11" xfId="41045"/>
    <cellStyle name="Percent 7 4 3 12" xfId="41046"/>
    <cellStyle name="Percent 7 4 3 2" xfId="41047"/>
    <cellStyle name="Percent 7 4 3 2 2" xfId="41048"/>
    <cellStyle name="Percent 7 4 3 2 2 2" xfId="41049"/>
    <cellStyle name="Percent 7 4 3 2 2 2 2" xfId="41050"/>
    <cellStyle name="Percent 7 4 3 2 2 2 2 2" xfId="41051"/>
    <cellStyle name="Percent 7 4 3 2 2 2 2 3" xfId="41052"/>
    <cellStyle name="Percent 7 4 3 2 2 2 3" xfId="41053"/>
    <cellStyle name="Percent 7 4 3 2 2 2 3 2" xfId="41054"/>
    <cellStyle name="Percent 7 4 3 2 2 2 4" xfId="41055"/>
    <cellStyle name="Percent 7 4 3 2 2 3" xfId="41056"/>
    <cellStyle name="Percent 7 4 3 2 2 3 2" xfId="41057"/>
    <cellStyle name="Percent 7 4 3 2 2 3 3" xfId="41058"/>
    <cellStyle name="Percent 7 4 3 2 2 4" xfId="41059"/>
    <cellStyle name="Percent 7 4 3 2 2 4 2" xfId="41060"/>
    <cellStyle name="Percent 7 4 3 2 2 4 3" xfId="41061"/>
    <cellStyle name="Percent 7 4 3 2 2 5" xfId="41062"/>
    <cellStyle name="Percent 7 4 3 2 2 5 2" xfId="41063"/>
    <cellStyle name="Percent 7 4 3 2 2 6" xfId="41064"/>
    <cellStyle name="Percent 7 4 3 2 3" xfId="41065"/>
    <cellStyle name="Percent 7 4 3 2 3 2" xfId="41066"/>
    <cellStyle name="Percent 7 4 3 2 3 2 2" xfId="41067"/>
    <cellStyle name="Percent 7 4 3 2 3 2 2 2" xfId="41068"/>
    <cellStyle name="Percent 7 4 3 2 3 2 3" xfId="41069"/>
    <cellStyle name="Percent 7 4 3 2 3 3" xfId="41070"/>
    <cellStyle name="Percent 7 4 3 2 3 3 2" xfId="41071"/>
    <cellStyle name="Percent 7 4 3 2 3 4" xfId="41072"/>
    <cellStyle name="Percent 7 4 3 2 4" xfId="41073"/>
    <cellStyle name="Percent 7 4 3 2 4 2" xfId="41074"/>
    <cellStyle name="Percent 7 4 3 2 4 2 2" xfId="41075"/>
    <cellStyle name="Percent 7 4 3 2 4 3" xfId="41076"/>
    <cellStyle name="Percent 7 4 3 2 4 4" xfId="41077"/>
    <cellStyle name="Percent 7 4 3 2 5" xfId="41078"/>
    <cellStyle name="Percent 7 4 3 2 5 2" xfId="41079"/>
    <cellStyle name="Percent 7 4 3 2 5 2 2" xfId="41080"/>
    <cellStyle name="Percent 7 4 3 2 5 3" xfId="41081"/>
    <cellStyle name="Percent 7 4 3 2 6" xfId="41082"/>
    <cellStyle name="Percent 7 4 3 2 6 2" xfId="41083"/>
    <cellStyle name="Percent 7 4 3 2 7" xfId="41084"/>
    <cellStyle name="Percent 7 4 3 2 8" xfId="41085"/>
    <cellStyle name="Percent 7 4 3 3" xfId="41086"/>
    <cellStyle name="Percent 7 4 3 3 2" xfId="41087"/>
    <cellStyle name="Percent 7 4 3 3 2 2" xfId="41088"/>
    <cellStyle name="Percent 7 4 3 3 2 2 2" xfId="41089"/>
    <cellStyle name="Percent 7 4 3 3 2 2 2 2" xfId="41090"/>
    <cellStyle name="Percent 7 4 3 3 2 2 3" xfId="41091"/>
    <cellStyle name="Percent 7 4 3 3 2 3" xfId="41092"/>
    <cellStyle name="Percent 7 4 3 3 2 3 2" xfId="41093"/>
    <cellStyle name="Percent 7 4 3 3 2 4" xfId="41094"/>
    <cellStyle name="Percent 7 4 3 3 3" xfId="41095"/>
    <cellStyle name="Percent 7 4 3 3 3 2" xfId="41096"/>
    <cellStyle name="Percent 7 4 3 3 3 2 2" xfId="41097"/>
    <cellStyle name="Percent 7 4 3 3 3 3" xfId="41098"/>
    <cellStyle name="Percent 7 4 3 3 3 4" xfId="41099"/>
    <cellStyle name="Percent 7 4 3 3 4" xfId="41100"/>
    <cellStyle name="Percent 7 4 3 3 4 2" xfId="41101"/>
    <cellStyle name="Percent 7 4 3 3 4 2 2" xfId="41102"/>
    <cellStyle name="Percent 7 4 3 3 4 3" xfId="41103"/>
    <cellStyle name="Percent 7 4 3 3 4 4" xfId="41104"/>
    <cellStyle name="Percent 7 4 3 3 5" xfId="41105"/>
    <cellStyle name="Percent 7 4 3 3 5 2" xfId="41106"/>
    <cellStyle name="Percent 7 4 3 3 6" xfId="41107"/>
    <cellStyle name="Percent 7 4 3 3 7" xfId="41108"/>
    <cellStyle name="Percent 7 4 3 3 8" xfId="41109"/>
    <cellStyle name="Percent 7 4 3 4" xfId="41110"/>
    <cellStyle name="Percent 7 4 3 4 2" xfId="41111"/>
    <cellStyle name="Percent 7 4 3 4 2 2" xfId="41112"/>
    <cellStyle name="Percent 7 4 3 4 2 2 2" xfId="41113"/>
    <cellStyle name="Percent 7 4 3 4 2 3" xfId="41114"/>
    <cellStyle name="Percent 7 4 3 4 2 4" xfId="41115"/>
    <cellStyle name="Percent 7 4 3 4 3" xfId="41116"/>
    <cellStyle name="Percent 7 4 3 4 3 2" xfId="41117"/>
    <cellStyle name="Percent 7 4 3 4 3 3" xfId="41118"/>
    <cellStyle name="Percent 7 4 3 4 4" xfId="41119"/>
    <cellStyle name="Percent 7 4 3 4 4 2" xfId="41120"/>
    <cellStyle name="Percent 7 4 3 4 5" xfId="41121"/>
    <cellStyle name="Percent 7 4 3 4 6" xfId="41122"/>
    <cellStyle name="Percent 7 4 3 4 7" xfId="41123"/>
    <cellStyle name="Percent 7 4 3 4 8" xfId="41124"/>
    <cellStyle name="Percent 7 4 3 5" xfId="41125"/>
    <cellStyle name="Percent 7 4 3 5 2" xfId="41126"/>
    <cellStyle name="Percent 7 4 3 5 2 2" xfId="41127"/>
    <cellStyle name="Percent 7 4 3 5 2 3" xfId="41128"/>
    <cellStyle name="Percent 7 4 3 5 3" xfId="41129"/>
    <cellStyle name="Percent 7 4 3 5 3 2" xfId="41130"/>
    <cellStyle name="Percent 7 4 3 5 4" xfId="41131"/>
    <cellStyle name="Percent 7 4 3 5 5" xfId="41132"/>
    <cellStyle name="Percent 7 4 3 5 6" xfId="41133"/>
    <cellStyle name="Percent 7 4 3 5 7" xfId="41134"/>
    <cellStyle name="Percent 7 4 3 6" xfId="41135"/>
    <cellStyle name="Percent 7 4 3 6 2" xfId="41136"/>
    <cellStyle name="Percent 7 4 3 6 2 2" xfId="41137"/>
    <cellStyle name="Percent 7 4 3 6 3" xfId="41138"/>
    <cellStyle name="Percent 7 4 3 6 4" xfId="41139"/>
    <cellStyle name="Percent 7 4 3 7" xfId="41140"/>
    <cellStyle name="Percent 7 4 3 7 2" xfId="41141"/>
    <cellStyle name="Percent 7 4 3 7 3" xfId="41142"/>
    <cellStyle name="Percent 7 4 3 8" xfId="41143"/>
    <cellStyle name="Percent 7 4 3 8 2" xfId="41144"/>
    <cellStyle name="Percent 7 4 3 9" xfId="41145"/>
    <cellStyle name="Percent 7 4 4" xfId="41146"/>
    <cellStyle name="Percent 7 4 4 2" xfId="41147"/>
    <cellStyle name="Percent 7 4 4 2 2" xfId="41148"/>
    <cellStyle name="Percent 7 4 4 2 2 2" xfId="41149"/>
    <cellStyle name="Percent 7 4 4 2 2 2 2" xfId="41150"/>
    <cellStyle name="Percent 7 4 4 2 2 2 2 2" xfId="41151"/>
    <cellStyle name="Percent 7 4 4 2 2 2 2 3" xfId="41152"/>
    <cellStyle name="Percent 7 4 4 2 2 2 3" xfId="41153"/>
    <cellStyle name="Percent 7 4 4 2 2 2 4" xfId="41154"/>
    <cellStyle name="Percent 7 4 4 2 2 3" xfId="41155"/>
    <cellStyle name="Percent 7 4 4 2 2 3 2" xfId="41156"/>
    <cellStyle name="Percent 7 4 4 2 2 3 3" xfId="41157"/>
    <cellStyle name="Percent 7 4 4 2 2 4" xfId="41158"/>
    <cellStyle name="Percent 7 4 4 2 2 4 2" xfId="41159"/>
    <cellStyle name="Percent 7 4 4 2 2 4 3" xfId="41160"/>
    <cellStyle name="Percent 7 4 4 2 2 5" xfId="41161"/>
    <cellStyle name="Percent 7 4 4 2 2 5 2" xfId="41162"/>
    <cellStyle name="Percent 7 4 4 2 2 6" xfId="41163"/>
    <cellStyle name="Percent 7 4 4 2 3" xfId="41164"/>
    <cellStyle name="Percent 7 4 4 2 3 2" xfId="41165"/>
    <cellStyle name="Percent 7 4 4 2 3 2 2" xfId="41166"/>
    <cellStyle name="Percent 7 4 4 2 3 2 3" xfId="41167"/>
    <cellStyle name="Percent 7 4 4 2 3 3" xfId="41168"/>
    <cellStyle name="Percent 7 4 4 2 3 4" xfId="41169"/>
    <cellStyle name="Percent 7 4 4 2 4" xfId="41170"/>
    <cellStyle name="Percent 7 4 4 2 4 2" xfId="41171"/>
    <cellStyle name="Percent 7 4 4 2 4 3" xfId="41172"/>
    <cellStyle name="Percent 7 4 4 2 5" xfId="41173"/>
    <cellStyle name="Percent 7 4 4 2 5 2" xfId="41174"/>
    <cellStyle name="Percent 7 4 4 2 5 3" xfId="41175"/>
    <cellStyle name="Percent 7 4 4 2 6" xfId="41176"/>
    <cellStyle name="Percent 7 4 4 2 6 2" xfId="41177"/>
    <cellStyle name="Percent 7 4 4 2 7" xfId="41178"/>
    <cellStyle name="Percent 7 4 4 3" xfId="41179"/>
    <cellStyle name="Percent 7 4 4 3 2" xfId="41180"/>
    <cellStyle name="Percent 7 4 4 3 2 2" xfId="41181"/>
    <cellStyle name="Percent 7 4 4 3 2 2 2" xfId="41182"/>
    <cellStyle name="Percent 7 4 4 3 2 2 3" xfId="41183"/>
    <cellStyle name="Percent 7 4 4 3 2 3" xfId="41184"/>
    <cellStyle name="Percent 7 4 4 3 2 3 2" xfId="41185"/>
    <cellStyle name="Percent 7 4 4 3 2 4" xfId="41186"/>
    <cellStyle name="Percent 7 4 4 3 3" xfId="41187"/>
    <cellStyle name="Percent 7 4 4 3 3 2" xfId="41188"/>
    <cellStyle name="Percent 7 4 4 3 3 3" xfId="41189"/>
    <cellStyle name="Percent 7 4 4 3 4" xfId="41190"/>
    <cellStyle name="Percent 7 4 4 3 4 2" xfId="41191"/>
    <cellStyle name="Percent 7 4 4 3 4 3" xfId="41192"/>
    <cellStyle name="Percent 7 4 4 3 5" xfId="41193"/>
    <cellStyle name="Percent 7 4 4 3 5 2" xfId="41194"/>
    <cellStyle name="Percent 7 4 4 3 6" xfId="41195"/>
    <cellStyle name="Percent 7 4 4 4" xfId="41196"/>
    <cellStyle name="Percent 7 4 4 4 2" xfId="41197"/>
    <cellStyle name="Percent 7 4 4 4 2 2" xfId="41198"/>
    <cellStyle name="Percent 7 4 4 4 2 2 2" xfId="41199"/>
    <cellStyle name="Percent 7 4 4 4 2 3" xfId="41200"/>
    <cellStyle name="Percent 7 4 4 4 3" xfId="41201"/>
    <cellStyle name="Percent 7 4 4 4 3 2" xfId="41202"/>
    <cellStyle name="Percent 7 4 4 4 4" xfId="41203"/>
    <cellStyle name="Percent 7 4 4 5" xfId="41204"/>
    <cellStyle name="Percent 7 4 4 5 2" xfId="41205"/>
    <cellStyle name="Percent 7 4 4 5 2 2" xfId="41206"/>
    <cellStyle name="Percent 7 4 4 5 3" xfId="41207"/>
    <cellStyle name="Percent 7 4 4 6" xfId="41208"/>
    <cellStyle name="Percent 7 4 4 6 2" xfId="41209"/>
    <cellStyle name="Percent 7 4 4 6 2 2" xfId="41210"/>
    <cellStyle name="Percent 7 4 4 6 3" xfId="41211"/>
    <cellStyle name="Percent 7 4 4 7" xfId="41212"/>
    <cellStyle name="Percent 7 4 4 7 2" xfId="41213"/>
    <cellStyle name="Percent 7 4 4 8" xfId="41214"/>
    <cellStyle name="Percent 7 4 5" xfId="41215"/>
    <cellStyle name="Percent 7 4 5 2" xfId="41216"/>
    <cellStyle name="Percent 7 4 5 2 2" xfId="41217"/>
    <cellStyle name="Percent 7 4 5 2 2 2" xfId="41218"/>
    <cellStyle name="Percent 7 4 5 2 2 2 2" xfId="41219"/>
    <cellStyle name="Percent 7 4 5 2 2 2 2 2" xfId="41220"/>
    <cellStyle name="Percent 7 4 5 2 2 2 2 3" xfId="41221"/>
    <cellStyle name="Percent 7 4 5 2 2 2 3" xfId="41222"/>
    <cellStyle name="Percent 7 4 5 2 2 2 4" xfId="41223"/>
    <cellStyle name="Percent 7 4 5 2 2 3" xfId="41224"/>
    <cellStyle name="Percent 7 4 5 2 2 3 2" xfId="41225"/>
    <cellStyle name="Percent 7 4 5 2 2 3 3" xfId="41226"/>
    <cellStyle name="Percent 7 4 5 2 2 4" xfId="41227"/>
    <cellStyle name="Percent 7 4 5 2 2 4 2" xfId="41228"/>
    <cellStyle name="Percent 7 4 5 2 2 4 3" xfId="41229"/>
    <cellStyle name="Percent 7 4 5 2 2 5" xfId="41230"/>
    <cellStyle name="Percent 7 4 5 2 2 5 2" xfId="41231"/>
    <cellStyle name="Percent 7 4 5 2 2 6" xfId="41232"/>
    <cellStyle name="Percent 7 4 5 2 3" xfId="41233"/>
    <cellStyle name="Percent 7 4 5 2 3 2" xfId="41234"/>
    <cellStyle name="Percent 7 4 5 2 3 2 2" xfId="41235"/>
    <cellStyle name="Percent 7 4 5 2 3 2 3" xfId="41236"/>
    <cellStyle name="Percent 7 4 5 2 3 3" xfId="41237"/>
    <cellStyle name="Percent 7 4 5 2 3 4" xfId="41238"/>
    <cellStyle name="Percent 7 4 5 2 4" xfId="41239"/>
    <cellStyle name="Percent 7 4 5 2 4 2" xfId="41240"/>
    <cellStyle name="Percent 7 4 5 2 4 3" xfId="41241"/>
    <cellStyle name="Percent 7 4 5 2 5" xfId="41242"/>
    <cellStyle name="Percent 7 4 5 2 5 2" xfId="41243"/>
    <cellStyle name="Percent 7 4 5 2 5 3" xfId="41244"/>
    <cellStyle name="Percent 7 4 5 2 6" xfId="41245"/>
    <cellStyle name="Percent 7 4 5 2 6 2" xfId="41246"/>
    <cellStyle name="Percent 7 4 5 2 7" xfId="41247"/>
    <cellStyle name="Percent 7 4 5 3" xfId="41248"/>
    <cellStyle name="Percent 7 4 5 3 2" xfId="41249"/>
    <cellStyle name="Percent 7 4 5 3 2 2" xfId="41250"/>
    <cellStyle name="Percent 7 4 5 3 2 2 2" xfId="41251"/>
    <cellStyle name="Percent 7 4 5 3 2 2 3" xfId="41252"/>
    <cellStyle name="Percent 7 4 5 3 2 3" xfId="41253"/>
    <cellStyle name="Percent 7 4 5 3 2 3 2" xfId="41254"/>
    <cellStyle name="Percent 7 4 5 3 2 4" xfId="41255"/>
    <cellStyle name="Percent 7 4 5 3 3" xfId="41256"/>
    <cellStyle name="Percent 7 4 5 3 3 2" xfId="41257"/>
    <cellStyle name="Percent 7 4 5 3 3 3" xfId="41258"/>
    <cellStyle name="Percent 7 4 5 3 4" xfId="41259"/>
    <cellStyle name="Percent 7 4 5 3 4 2" xfId="41260"/>
    <cellStyle name="Percent 7 4 5 3 4 3" xfId="41261"/>
    <cellStyle name="Percent 7 4 5 3 5" xfId="41262"/>
    <cellStyle name="Percent 7 4 5 3 5 2" xfId="41263"/>
    <cellStyle name="Percent 7 4 5 3 6" xfId="41264"/>
    <cellStyle name="Percent 7 4 5 4" xfId="41265"/>
    <cellStyle name="Percent 7 4 5 4 2" xfId="41266"/>
    <cellStyle name="Percent 7 4 5 4 2 2" xfId="41267"/>
    <cellStyle name="Percent 7 4 5 4 2 2 2" xfId="41268"/>
    <cellStyle name="Percent 7 4 5 4 2 3" xfId="41269"/>
    <cellStyle name="Percent 7 4 5 4 3" xfId="41270"/>
    <cellStyle name="Percent 7 4 5 4 3 2" xfId="41271"/>
    <cellStyle name="Percent 7 4 5 4 4" xfId="41272"/>
    <cellStyle name="Percent 7 4 5 5" xfId="41273"/>
    <cellStyle name="Percent 7 4 5 5 2" xfId="41274"/>
    <cellStyle name="Percent 7 4 5 5 2 2" xfId="41275"/>
    <cellStyle name="Percent 7 4 5 5 3" xfId="41276"/>
    <cellStyle name="Percent 7 4 5 6" xfId="41277"/>
    <cellStyle name="Percent 7 4 5 6 2" xfId="41278"/>
    <cellStyle name="Percent 7 4 5 6 2 2" xfId="41279"/>
    <cellStyle name="Percent 7 4 5 6 3" xfId="41280"/>
    <cellStyle name="Percent 7 4 5 7" xfId="41281"/>
    <cellStyle name="Percent 7 4 5 7 2" xfId="41282"/>
    <cellStyle name="Percent 7 4 5 8" xfId="41283"/>
    <cellStyle name="Percent 7 4 6" xfId="41284"/>
    <cellStyle name="Percent 7 4 6 2" xfId="41285"/>
    <cellStyle name="Percent 7 4 6 2 2" xfId="41286"/>
    <cellStyle name="Percent 7 4 6 2 2 2" xfId="41287"/>
    <cellStyle name="Percent 7 4 6 2 2 2 2" xfId="41288"/>
    <cellStyle name="Percent 7 4 6 2 2 2 3" xfId="41289"/>
    <cellStyle name="Percent 7 4 6 2 2 3" xfId="41290"/>
    <cellStyle name="Percent 7 4 6 2 2 3 2" xfId="41291"/>
    <cellStyle name="Percent 7 4 6 2 2 4" xfId="41292"/>
    <cellStyle name="Percent 7 4 6 2 3" xfId="41293"/>
    <cellStyle name="Percent 7 4 6 2 3 2" xfId="41294"/>
    <cellStyle name="Percent 7 4 6 2 3 3" xfId="41295"/>
    <cellStyle name="Percent 7 4 6 2 4" xfId="41296"/>
    <cellStyle name="Percent 7 4 6 2 4 2" xfId="41297"/>
    <cellStyle name="Percent 7 4 6 2 4 3" xfId="41298"/>
    <cellStyle name="Percent 7 4 6 2 5" xfId="41299"/>
    <cellStyle name="Percent 7 4 6 2 5 2" xfId="41300"/>
    <cellStyle name="Percent 7 4 6 2 6" xfId="41301"/>
    <cellStyle name="Percent 7 4 6 3" xfId="41302"/>
    <cellStyle name="Percent 7 4 6 3 2" xfId="41303"/>
    <cellStyle name="Percent 7 4 6 3 2 2" xfId="41304"/>
    <cellStyle name="Percent 7 4 6 3 2 2 2" xfId="41305"/>
    <cellStyle name="Percent 7 4 6 3 2 3" xfId="41306"/>
    <cellStyle name="Percent 7 4 6 3 3" xfId="41307"/>
    <cellStyle name="Percent 7 4 6 3 3 2" xfId="41308"/>
    <cellStyle name="Percent 7 4 6 3 4" xfId="41309"/>
    <cellStyle name="Percent 7 4 6 4" xfId="41310"/>
    <cellStyle name="Percent 7 4 6 4 2" xfId="41311"/>
    <cellStyle name="Percent 7 4 6 4 2 2" xfId="41312"/>
    <cellStyle name="Percent 7 4 6 4 3" xfId="41313"/>
    <cellStyle name="Percent 7 4 6 4 4" xfId="41314"/>
    <cellStyle name="Percent 7 4 6 5" xfId="41315"/>
    <cellStyle name="Percent 7 4 6 5 2" xfId="41316"/>
    <cellStyle name="Percent 7 4 6 5 2 2" xfId="41317"/>
    <cellStyle name="Percent 7 4 6 5 3" xfId="41318"/>
    <cellStyle name="Percent 7 4 6 6" xfId="41319"/>
    <cellStyle name="Percent 7 4 6 6 2" xfId="41320"/>
    <cellStyle name="Percent 7 4 6 7" xfId="41321"/>
    <cellStyle name="Percent 7 4 6 8" xfId="41322"/>
    <cellStyle name="Percent 7 4 7" xfId="41323"/>
    <cellStyle name="Percent 7 4 7 2" xfId="41324"/>
    <cellStyle name="Percent 7 4 7 2 2" xfId="41325"/>
    <cellStyle name="Percent 7 4 7 2 2 2" xfId="41326"/>
    <cellStyle name="Percent 7 4 7 2 2 2 2" xfId="41327"/>
    <cellStyle name="Percent 7 4 7 2 2 3" xfId="41328"/>
    <cellStyle name="Percent 7 4 7 2 3" xfId="41329"/>
    <cellStyle name="Percent 7 4 7 2 3 2" xfId="41330"/>
    <cellStyle name="Percent 7 4 7 2 4" xfId="41331"/>
    <cellStyle name="Percent 7 4 7 3" xfId="41332"/>
    <cellStyle name="Percent 7 4 7 3 2" xfId="41333"/>
    <cellStyle name="Percent 7 4 7 3 2 2" xfId="41334"/>
    <cellStyle name="Percent 7 4 7 3 3" xfId="41335"/>
    <cellStyle name="Percent 7 4 7 3 4" xfId="41336"/>
    <cellStyle name="Percent 7 4 7 4" xfId="41337"/>
    <cellStyle name="Percent 7 4 7 4 2" xfId="41338"/>
    <cellStyle name="Percent 7 4 7 4 2 2" xfId="41339"/>
    <cellStyle name="Percent 7 4 7 4 3" xfId="41340"/>
    <cellStyle name="Percent 7 4 7 5" xfId="41341"/>
    <cellStyle name="Percent 7 4 7 5 2" xfId="41342"/>
    <cellStyle name="Percent 7 4 7 6" xfId="41343"/>
    <cellStyle name="Percent 7 4 7 7" xfId="41344"/>
    <cellStyle name="Percent 7 4 8" xfId="41345"/>
    <cellStyle name="Percent 7 4 8 2" xfId="41346"/>
    <cellStyle name="Percent 7 4 8 2 2" xfId="41347"/>
    <cellStyle name="Percent 7 4 8 2 2 2" xfId="41348"/>
    <cellStyle name="Percent 7 4 8 2 3" xfId="41349"/>
    <cellStyle name="Percent 7 4 8 3" xfId="41350"/>
    <cellStyle name="Percent 7 4 8 3 2" xfId="41351"/>
    <cellStyle name="Percent 7 4 8 4" xfId="41352"/>
    <cellStyle name="Percent 7 4 9" xfId="41353"/>
    <cellStyle name="Percent 7 4 9 2" xfId="41354"/>
    <cellStyle name="Percent 7 4 9 2 2" xfId="41355"/>
    <cellStyle name="Percent 7 4 9 3" xfId="41356"/>
    <cellStyle name="Percent 7 4 9 4" xfId="41357"/>
    <cellStyle name="Percent 7 5" xfId="41358"/>
    <cellStyle name="Percent 7 5 10" xfId="41359"/>
    <cellStyle name="Percent 7 5 10 2" xfId="41360"/>
    <cellStyle name="Percent 7 5 11" xfId="41361"/>
    <cellStyle name="Percent 7 5 12" xfId="41362"/>
    <cellStyle name="Percent 7 5 13" xfId="41363"/>
    <cellStyle name="Percent 7 5 2" xfId="41364"/>
    <cellStyle name="Percent 7 5 2 2" xfId="41365"/>
    <cellStyle name="Percent 7 5 2 2 2" xfId="41366"/>
    <cellStyle name="Percent 7 5 2 2 2 2" xfId="41367"/>
    <cellStyle name="Percent 7 5 2 2 2 2 2" xfId="41368"/>
    <cellStyle name="Percent 7 5 2 2 2 2 2 2" xfId="41369"/>
    <cellStyle name="Percent 7 5 2 2 2 2 2 3" xfId="41370"/>
    <cellStyle name="Percent 7 5 2 2 2 2 3" xfId="41371"/>
    <cellStyle name="Percent 7 5 2 2 2 2 4" xfId="41372"/>
    <cellStyle name="Percent 7 5 2 2 2 3" xfId="41373"/>
    <cellStyle name="Percent 7 5 2 2 2 3 2" xfId="41374"/>
    <cellStyle name="Percent 7 5 2 2 2 3 3" xfId="41375"/>
    <cellStyle name="Percent 7 5 2 2 2 4" xfId="41376"/>
    <cellStyle name="Percent 7 5 2 2 2 4 2" xfId="41377"/>
    <cellStyle name="Percent 7 5 2 2 2 4 3" xfId="41378"/>
    <cellStyle name="Percent 7 5 2 2 2 5" xfId="41379"/>
    <cellStyle name="Percent 7 5 2 2 2 5 2" xfId="41380"/>
    <cellStyle name="Percent 7 5 2 2 2 6" xfId="41381"/>
    <cellStyle name="Percent 7 5 2 2 3" xfId="41382"/>
    <cellStyle name="Percent 7 5 2 2 3 2" xfId="41383"/>
    <cellStyle name="Percent 7 5 2 2 3 2 2" xfId="41384"/>
    <cellStyle name="Percent 7 5 2 2 3 2 3" xfId="41385"/>
    <cellStyle name="Percent 7 5 2 2 3 3" xfId="41386"/>
    <cellStyle name="Percent 7 5 2 2 3 4" xfId="41387"/>
    <cellStyle name="Percent 7 5 2 2 4" xfId="41388"/>
    <cellStyle name="Percent 7 5 2 2 4 2" xfId="41389"/>
    <cellStyle name="Percent 7 5 2 2 4 3" xfId="41390"/>
    <cellStyle name="Percent 7 5 2 2 5" xfId="41391"/>
    <cellStyle name="Percent 7 5 2 2 5 2" xfId="41392"/>
    <cellStyle name="Percent 7 5 2 2 5 3" xfId="41393"/>
    <cellStyle name="Percent 7 5 2 2 6" xfId="41394"/>
    <cellStyle name="Percent 7 5 2 2 6 2" xfId="41395"/>
    <cellStyle name="Percent 7 5 2 2 7" xfId="41396"/>
    <cellStyle name="Percent 7 5 2 3" xfId="41397"/>
    <cellStyle name="Percent 7 5 2 3 2" xfId="41398"/>
    <cellStyle name="Percent 7 5 2 3 2 2" xfId="41399"/>
    <cellStyle name="Percent 7 5 2 3 2 2 2" xfId="41400"/>
    <cellStyle name="Percent 7 5 2 3 2 2 3" xfId="41401"/>
    <cellStyle name="Percent 7 5 2 3 2 3" xfId="41402"/>
    <cellStyle name="Percent 7 5 2 3 2 3 2" xfId="41403"/>
    <cellStyle name="Percent 7 5 2 3 2 4" xfId="41404"/>
    <cellStyle name="Percent 7 5 2 3 3" xfId="41405"/>
    <cellStyle name="Percent 7 5 2 3 3 2" xfId="41406"/>
    <cellStyle name="Percent 7 5 2 3 3 3" xfId="41407"/>
    <cellStyle name="Percent 7 5 2 3 4" xfId="41408"/>
    <cellStyle name="Percent 7 5 2 3 4 2" xfId="41409"/>
    <cellStyle name="Percent 7 5 2 3 4 3" xfId="41410"/>
    <cellStyle name="Percent 7 5 2 3 5" xfId="41411"/>
    <cellStyle name="Percent 7 5 2 3 5 2" xfId="41412"/>
    <cellStyle name="Percent 7 5 2 3 6" xfId="41413"/>
    <cellStyle name="Percent 7 5 2 4" xfId="41414"/>
    <cellStyle name="Percent 7 5 2 4 2" xfId="41415"/>
    <cellStyle name="Percent 7 5 2 4 2 2" xfId="41416"/>
    <cellStyle name="Percent 7 5 2 4 2 2 2" xfId="41417"/>
    <cellStyle name="Percent 7 5 2 4 2 3" xfId="41418"/>
    <cellStyle name="Percent 7 5 2 4 3" xfId="41419"/>
    <cellStyle name="Percent 7 5 2 4 3 2" xfId="41420"/>
    <cellStyle name="Percent 7 5 2 4 4" xfId="41421"/>
    <cellStyle name="Percent 7 5 2 5" xfId="41422"/>
    <cellStyle name="Percent 7 5 2 5 2" xfId="41423"/>
    <cellStyle name="Percent 7 5 2 5 2 2" xfId="41424"/>
    <cellStyle name="Percent 7 5 2 5 3" xfId="41425"/>
    <cellStyle name="Percent 7 5 2 6" xfId="41426"/>
    <cellStyle name="Percent 7 5 2 6 2" xfId="41427"/>
    <cellStyle name="Percent 7 5 2 6 2 2" xfId="41428"/>
    <cellStyle name="Percent 7 5 2 6 3" xfId="41429"/>
    <cellStyle name="Percent 7 5 2 7" xfId="41430"/>
    <cellStyle name="Percent 7 5 2 7 2" xfId="41431"/>
    <cellStyle name="Percent 7 5 2 8" xfId="41432"/>
    <cellStyle name="Percent 7 5 3" xfId="41433"/>
    <cellStyle name="Percent 7 5 3 2" xfId="41434"/>
    <cellStyle name="Percent 7 5 3 2 2" xfId="41435"/>
    <cellStyle name="Percent 7 5 3 2 2 2" xfId="41436"/>
    <cellStyle name="Percent 7 5 3 2 2 2 2" xfId="41437"/>
    <cellStyle name="Percent 7 5 3 2 2 2 2 2" xfId="41438"/>
    <cellStyle name="Percent 7 5 3 2 2 2 2 3" xfId="41439"/>
    <cellStyle name="Percent 7 5 3 2 2 2 3" xfId="41440"/>
    <cellStyle name="Percent 7 5 3 2 2 2 4" xfId="41441"/>
    <cellStyle name="Percent 7 5 3 2 2 3" xfId="41442"/>
    <cellStyle name="Percent 7 5 3 2 2 3 2" xfId="41443"/>
    <cellStyle name="Percent 7 5 3 2 2 3 3" xfId="41444"/>
    <cellStyle name="Percent 7 5 3 2 2 4" xfId="41445"/>
    <cellStyle name="Percent 7 5 3 2 2 4 2" xfId="41446"/>
    <cellStyle name="Percent 7 5 3 2 2 4 3" xfId="41447"/>
    <cellStyle name="Percent 7 5 3 2 2 5" xfId="41448"/>
    <cellStyle name="Percent 7 5 3 2 2 5 2" xfId="41449"/>
    <cellStyle name="Percent 7 5 3 2 2 6" xfId="41450"/>
    <cellStyle name="Percent 7 5 3 2 3" xfId="41451"/>
    <cellStyle name="Percent 7 5 3 2 3 2" xfId="41452"/>
    <cellStyle name="Percent 7 5 3 2 3 2 2" xfId="41453"/>
    <cellStyle name="Percent 7 5 3 2 3 2 3" xfId="41454"/>
    <cellStyle name="Percent 7 5 3 2 3 3" xfId="41455"/>
    <cellStyle name="Percent 7 5 3 2 3 4" xfId="41456"/>
    <cellStyle name="Percent 7 5 3 2 4" xfId="41457"/>
    <cellStyle name="Percent 7 5 3 2 4 2" xfId="41458"/>
    <cellStyle name="Percent 7 5 3 2 4 3" xfId="41459"/>
    <cellStyle name="Percent 7 5 3 2 5" xfId="41460"/>
    <cellStyle name="Percent 7 5 3 2 5 2" xfId="41461"/>
    <cellStyle name="Percent 7 5 3 2 5 3" xfId="41462"/>
    <cellStyle name="Percent 7 5 3 2 6" xfId="41463"/>
    <cellStyle name="Percent 7 5 3 2 6 2" xfId="41464"/>
    <cellStyle name="Percent 7 5 3 2 7" xfId="41465"/>
    <cellStyle name="Percent 7 5 3 3" xfId="41466"/>
    <cellStyle name="Percent 7 5 3 3 2" xfId="41467"/>
    <cellStyle name="Percent 7 5 3 3 2 2" xfId="41468"/>
    <cellStyle name="Percent 7 5 3 3 2 2 2" xfId="41469"/>
    <cellStyle name="Percent 7 5 3 3 2 2 3" xfId="41470"/>
    <cellStyle name="Percent 7 5 3 3 2 3" xfId="41471"/>
    <cellStyle name="Percent 7 5 3 3 2 3 2" xfId="41472"/>
    <cellStyle name="Percent 7 5 3 3 2 4" xfId="41473"/>
    <cellStyle name="Percent 7 5 3 3 3" xfId="41474"/>
    <cellStyle name="Percent 7 5 3 3 3 2" xfId="41475"/>
    <cellStyle name="Percent 7 5 3 3 3 3" xfId="41476"/>
    <cellStyle name="Percent 7 5 3 3 4" xfId="41477"/>
    <cellStyle name="Percent 7 5 3 3 4 2" xfId="41478"/>
    <cellStyle name="Percent 7 5 3 3 4 3" xfId="41479"/>
    <cellStyle name="Percent 7 5 3 3 5" xfId="41480"/>
    <cellStyle name="Percent 7 5 3 3 5 2" xfId="41481"/>
    <cellStyle name="Percent 7 5 3 3 6" xfId="41482"/>
    <cellStyle name="Percent 7 5 3 4" xfId="41483"/>
    <cellStyle name="Percent 7 5 3 4 2" xfId="41484"/>
    <cellStyle name="Percent 7 5 3 4 2 2" xfId="41485"/>
    <cellStyle name="Percent 7 5 3 4 2 2 2" xfId="41486"/>
    <cellStyle name="Percent 7 5 3 4 2 3" xfId="41487"/>
    <cellStyle name="Percent 7 5 3 4 3" xfId="41488"/>
    <cellStyle name="Percent 7 5 3 4 3 2" xfId="41489"/>
    <cellStyle name="Percent 7 5 3 4 4" xfId="41490"/>
    <cellStyle name="Percent 7 5 3 5" xfId="41491"/>
    <cellStyle name="Percent 7 5 3 5 2" xfId="41492"/>
    <cellStyle name="Percent 7 5 3 5 2 2" xfId="41493"/>
    <cellStyle name="Percent 7 5 3 5 3" xfId="41494"/>
    <cellStyle name="Percent 7 5 3 6" xfId="41495"/>
    <cellStyle name="Percent 7 5 3 6 2" xfId="41496"/>
    <cellStyle name="Percent 7 5 3 6 2 2" xfId="41497"/>
    <cellStyle name="Percent 7 5 3 6 3" xfId="41498"/>
    <cellStyle name="Percent 7 5 3 7" xfId="41499"/>
    <cellStyle name="Percent 7 5 3 7 2" xfId="41500"/>
    <cellStyle name="Percent 7 5 3 8" xfId="41501"/>
    <cellStyle name="Percent 7 5 4" xfId="41502"/>
    <cellStyle name="Percent 7 5 4 2" xfId="41503"/>
    <cellStyle name="Percent 7 5 4 2 2" xfId="41504"/>
    <cellStyle name="Percent 7 5 4 2 2 2" xfId="41505"/>
    <cellStyle name="Percent 7 5 4 2 2 2 2" xfId="41506"/>
    <cellStyle name="Percent 7 5 4 2 2 2 2 2" xfId="41507"/>
    <cellStyle name="Percent 7 5 4 2 2 2 2 3" xfId="41508"/>
    <cellStyle name="Percent 7 5 4 2 2 2 3" xfId="41509"/>
    <cellStyle name="Percent 7 5 4 2 2 2 4" xfId="41510"/>
    <cellStyle name="Percent 7 5 4 2 2 3" xfId="41511"/>
    <cellStyle name="Percent 7 5 4 2 2 3 2" xfId="41512"/>
    <cellStyle name="Percent 7 5 4 2 2 3 3" xfId="41513"/>
    <cellStyle name="Percent 7 5 4 2 2 4" xfId="41514"/>
    <cellStyle name="Percent 7 5 4 2 2 4 2" xfId="41515"/>
    <cellStyle name="Percent 7 5 4 2 2 4 3" xfId="41516"/>
    <cellStyle name="Percent 7 5 4 2 2 5" xfId="41517"/>
    <cellStyle name="Percent 7 5 4 2 2 5 2" xfId="41518"/>
    <cellStyle name="Percent 7 5 4 2 2 6" xfId="41519"/>
    <cellStyle name="Percent 7 5 4 2 3" xfId="41520"/>
    <cellStyle name="Percent 7 5 4 2 3 2" xfId="41521"/>
    <cellStyle name="Percent 7 5 4 2 3 2 2" xfId="41522"/>
    <cellStyle name="Percent 7 5 4 2 3 2 3" xfId="41523"/>
    <cellStyle name="Percent 7 5 4 2 3 3" xfId="41524"/>
    <cellStyle name="Percent 7 5 4 2 3 4" xfId="41525"/>
    <cellStyle name="Percent 7 5 4 2 4" xfId="41526"/>
    <cellStyle name="Percent 7 5 4 2 4 2" xfId="41527"/>
    <cellStyle name="Percent 7 5 4 2 4 3" xfId="41528"/>
    <cellStyle name="Percent 7 5 4 2 5" xfId="41529"/>
    <cellStyle name="Percent 7 5 4 2 5 2" xfId="41530"/>
    <cellStyle name="Percent 7 5 4 2 5 3" xfId="41531"/>
    <cellStyle name="Percent 7 5 4 2 6" xfId="41532"/>
    <cellStyle name="Percent 7 5 4 2 6 2" xfId="41533"/>
    <cellStyle name="Percent 7 5 4 2 7" xfId="41534"/>
    <cellStyle name="Percent 7 5 4 3" xfId="41535"/>
    <cellStyle name="Percent 7 5 4 3 2" xfId="41536"/>
    <cellStyle name="Percent 7 5 4 3 2 2" xfId="41537"/>
    <cellStyle name="Percent 7 5 4 3 2 2 2" xfId="41538"/>
    <cellStyle name="Percent 7 5 4 3 2 2 3" xfId="41539"/>
    <cellStyle name="Percent 7 5 4 3 2 3" xfId="41540"/>
    <cellStyle name="Percent 7 5 4 3 2 3 2" xfId="41541"/>
    <cellStyle name="Percent 7 5 4 3 2 4" xfId="41542"/>
    <cellStyle name="Percent 7 5 4 3 3" xfId="41543"/>
    <cellStyle name="Percent 7 5 4 3 3 2" xfId="41544"/>
    <cellStyle name="Percent 7 5 4 3 3 3" xfId="41545"/>
    <cellStyle name="Percent 7 5 4 3 4" xfId="41546"/>
    <cellStyle name="Percent 7 5 4 3 4 2" xfId="41547"/>
    <cellStyle name="Percent 7 5 4 3 4 3" xfId="41548"/>
    <cellStyle name="Percent 7 5 4 3 5" xfId="41549"/>
    <cellStyle name="Percent 7 5 4 3 5 2" xfId="41550"/>
    <cellStyle name="Percent 7 5 4 3 6" xfId="41551"/>
    <cellStyle name="Percent 7 5 4 4" xfId="41552"/>
    <cellStyle name="Percent 7 5 4 4 2" xfId="41553"/>
    <cellStyle name="Percent 7 5 4 4 2 2" xfId="41554"/>
    <cellStyle name="Percent 7 5 4 4 2 2 2" xfId="41555"/>
    <cellStyle name="Percent 7 5 4 4 2 3" xfId="41556"/>
    <cellStyle name="Percent 7 5 4 4 3" xfId="41557"/>
    <cellStyle name="Percent 7 5 4 4 3 2" xfId="41558"/>
    <cellStyle name="Percent 7 5 4 4 4" xfId="41559"/>
    <cellStyle name="Percent 7 5 4 5" xfId="41560"/>
    <cellStyle name="Percent 7 5 4 5 2" xfId="41561"/>
    <cellStyle name="Percent 7 5 4 5 2 2" xfId="41562"/>
    <cellStyle name="Percent 7 5 4 5 3" xfId="41563"/>
    <cellStyle name="Percent 7 5 4 6" xfId="41564"/>
    <cellStyle name="Percent 7 5 4 6 2" xfId="41565"/>
    <cellStyle name="Percent 7 5 4 6 2 2" xfId="41566"/>
    <cellStyle name="Percent 7 5 4 6 3" xfId="41567"/>
    <cellStyle name="Percent 7 5 4 7" xfId="41568"/>
    <cellStyle name="Percent 7 5 4 7 2" xfId="41569"/>
    <cellStyle name="Percent 7 5 4 8" xfId="41570"/>
    <cellStyle name="Percent 7 5 5" xfId="41571"/>
    <cellStyle name="Percent 7 5 5 2" xfId="41572"/>
    <cellStyle name="Percent 7 5 5 2 2" xfId="41573"/>
    <cellStyle name="Percent 7 5 5 2 2 2" xfId="41574"/>
    <cellStyle name="Percent 7 5 5 2 2 2 2" xfId="41575"/>
    <cellStyle name="Percent 7 5 5 2 2 2 3" xfId="41576"/>
    <cellStyle name="Percent 7 5 5 2 2 3" xfId="41577"/>
    <cellStyle name="Percent 7 5 5 2 2 3 2" xfId="41578"/>
    <cellStyle name="Percent 7 5 5 2 2 4" xfId="41579"/>
    <cellStyle name="Percent 7 5 5 2 3" xfId="41580"/>
    <cellStyle name="Percent 7 5 5 2 3 2" xfId="41581"/>
    <cellStyle name="Percent 7 5 5 2 3 3" xfId="41582"/>
    <cellStyle name="Percent 7 5 5 2 4" xfId="41583"/>
    <cellStyle name="Percent 7 5 5 2 4 2" xfId="41584"/>
    <cellStyle name="Percent 7 5 5 2 4 3" xfId="41585"/>
    <cellStyle name="Percent 7 5 5 2 5" xfId="41586"/>
    <cellStyle name="Percent 7 5 5 2 5 2" xfId="41587"/>
    <cellStyle name="Percent 7 5 5 2 6" xfId="41588"/>
    <cellStyle name="Percent 7 5 5 3" xfId="41589"/>
    <cellStyle name="Percent 7 5 5 3 2" xfId="41590"/>
    <cellStyle name="Percent 7 5 5 3 2 2" xfId="41591"/>
    <cellStyle name="Percent 7 5 5 3 2 2 2" xfId="41592"/>
    <cellStyle name="Percent 7 5 5 3 2 3" xfId="41593"/>
    <cellStyle name="Percent 7 5 5 3 3" xfId="41594"/>
    <cellStyle name="Percent 7 5 5 3 3 2" xfId="41595"/>
    <cellStyle name="Percent 7 5 5 3 4" xfId="41596"/>
    <cellStyle name="Percent 7 5 5 4" xfId="41597"/>
    <cellStyle name="Percent 7 5 5 4 2" xfId="41598"/>
    <cellStyle name="Percent 7 5 5 4 2 2" xfId="41599"/>
    <cellStyle name="Percent 7 5 5 4 3" xfId="41600"/>
    <cellStyle name="Percent 7 5 5 4 4" xfId="41601"/>
    <cellStyle name="Percent 7 5 5 5" xfId="41602"/>
    <cellStyle name="Percent 7 5 5 5 2" xfId="41603"/>
    <cellStyle name="Percent 7 5 5 5 2 2" xfId="41604"/>
    <cellStyle name="Percent 7 5 5 5 3" xfId="41605"/>
    <cellStyle name="Percent 7 5 5 6" xfId="41606"/>
    <cellStyle name="Percent 7 5 5 6 2" xfId="41607"/>
    <cellStyle name="Percent 7 5 5 7" xfId="41608"/>
    <cellStyle name="Percent 7 5 5 8" xfId="41609"/>
    <cellStyle name="Percent 7 5 6" xfId="41610"/>
    <cellStyle name="Percent 7 5 6 2" xfId="41611"/>
    <cellStyle name="Percent 7 5 6 2 2" xfId="41612"/>
    <cellStyle name="Percent 7 5 6 2 2 2" xfId="41613"/>
    <cellStyle name="Percent 7 5 6 2 2 2 2" xfId="41614"/>
    <cellStyle name="Percent 7 5 6 2 2 3" xfId="41615"/>
    <cellStyle name="Percent 7 5 6 2 3" xfId="41616"/>
    <cellStyle name="Percent 7 5 6 2 3 2" xfId="41617"/>
    <cellStyle name="Percent 7 5 6 2 4" xfId="41618"/>
    <cellStyle name="Percent 7 5 6 3" xfId="41619"/>
    <cellStyle name="Percent 7 5 6 3 2" xfId="41620"/>
    <cellStyle name="Percent 7 5 6 3 2 2" xfId="41621"/>
    <cellStyle name="Percent 7 5 6 3 3" xfId="41622"/>
    <cellStyle name="Percent 7 5 6 3 4" xfId="41623"/>
    <cellStyle name="Percent 7 5 6 4" xfId="41624"/>
    <cellStyle name="Percent 7 5 6 4 2" xfId="41625"/>
    <cellStyle name="Percent 7 5 6 4 2 2" xfId="41626"/>
    <cellStyle name="Percent 7 5 6 4 3" xfId="41627"/>
    <cellStyle name="Percent 7 5 6 5" xfId="41628"/>
    <cellStyle name="Percent 7 5 6 5 2" xfId="41629"/>
    <cellStyle name="Percent 7 5 6 6" xfId="41630"/>
    <cellStyle name="Percent 7 5 6 7" xfId="41631"/>
    <cellStyle name="Percent 7 5 7" xfId="41632"/>
    <cellStyle name="Percent 7 5 7 2" xfId="41633"/>
    <cellStyle name="Percent 7 5 7 2 2" xfId="41634"/>
    <cellStyle name="Percent 7 5 7 2 2 2" xfId="41635"/>
    <cellStyle name="Percent 7 5 7 2 3" xfId="41636"/>
    <cellStyle name="Percent 7 5 7 3" xfId="41637"/>
    <cellStyle name="Percent 7 5 7 3 2" xfId="41638"/>
    <cellStyle name="Percent 7 5 7 4" xfId="41639"/>
    <cellStyle name="Percent 7 5 8" xfId="41640"/>
    <cellStyle name="Percent 7 5 8 2" xfId="41641"/>
    <cellStyle name="Percent 7 5 8 2 2" xfId="41642"/>
    <cellStyle name="Percent 7 5 8 3" xfId="41643"/>
    <cellStyle name="Percent 7 5 8 4" xfId="41644"/>
    <cellStyle name="Percent 7 5 9" xfId="41645"/>
    <cellStyle name="Percent 7 5 9 2" xfId="41646"/>
    <cellStyle name="Percent 7 5 9 2 2" xfId="41647"/>
    <cellStyle name="Percent 7 5 9 3" xfId="41648"/>
    <cellStyle name="Percent 7 5 9 4" xfId="41649"/>
    <cellStyle name="Percent 7 6" xfId="41650"/>
    <cellStyle name="Percent 7 6 10" xfId="41651"/>
    <cellStyle name="Percent 7 6 11" xfId="41652"/>
    <cellStyle name="Percent 7 6 12" xfId="41653"/>
    <cellStyle name="Percent 7 6 2" xfId="41654"/>
    <cellStyle name="Percent 7 6 2 2" xfId="41655"/>
    <cellStyle name="Percent 7 6 2 2 2" xfId="41656"/>
    <cellStyle name="Percent 7 6 2 2 2 2" xfId="41657"/>
    <cellStyle name="Percent 7 6 2 2 2 2 2" xfId="41658"/>
    <cellStyle name="Percent 7 6 2 2 2 2 3" xfId="41659"/>
    <cellStyle name="Percent 7 6 2 2 2 3" xfId="41660"/>
    <cellStyle name="Percent 7 6 2 2 2 3 2" xfId="41661"/>
    <cellStyle name="Percent 7 6 2 2 2 4" xfId="41662"/>
    <cellStyle name="Percent 7 6 2 2 3" xfId="41663"/>
    <cellStyle name="Percent 7 6 2 2 3 2" xfId="41664"/>
    <cellStyle name="Percent 7 6 2 2 3 3" xfId="41665"/>
    <cellStyle name="Percent 7 6 2 2 4" xfId="41666"/>
    <cellStyle name="Percent 7 6 2 2 4 2" xfId="41667"/>
    <cellStyle name="Percent 7 6 2 2 4 3" xfId="41668"/>
    <cellStyle name="Percent 7 6 2 2 5" xfId="41669"/>
    <cellStyle name="Percent 7 6 2 2 5 2" xfId="41670"/>
    <cellStyle name="Percent 7 6 2 2 6" xfId="41671"/>
    <cellStyle name="Percent 7 6 2 3" xfId="41672"/>
    <cellStyle name="Percent 7 6 2 3 2" xfId="41673"/>
    <cellStyle name="Percent 7 6 2 3 2 2" xfId="41674"/>
    <cellStyle name="Percent 7 6 2 3 2 2 2" xfId="41675"/>
    <cellStyle name="Percent 7 6 2 3 2 3" xfId="41676"/>
    <cellStyle name="Percent 7 6 2 3 3" xfId="41677"/>
    <cellStyle name="Percent 7 6 2 3 3 2" xfId="41678"/>
    <cellStyle name="Percent 7 6 2 3 4" xfId="41679"/>
    <cellStyle name="Percent 7 6 2 4" xfId="41680"/>
    <cellStyle name="Percent 7 6 2 4 2" xfId="41681"/>
    <cellStyle name="Percent 7 6 2 4 2 2" xfId="41682"/>
    <cellStyle name="Percent 7 6 2 4 3" xfId="41683"/>
    <cellStyle name="Percent 7 6 2 4 4" xfId="41684"/>
    <cellStyle name="Percent 7 6 2 5" xfId="41685"/>
    <cellStyle name="Percent 7 6 2 5 2" xfId="41686"/>
    <cellStyle name="Percent 7 6 2 5 2 2" xfId="41687"/>
    <cellStyle name="Percent 7 6 2 5 3" xfId="41688"/>
    <cellStyle name="Percent 7 6 2 6" xfId="41689"/>
    <cellStyle name="Percent 7 6 2 6 2" xfId="41690"/>
    <cellStyle name="Percent 7 6 2 7" xfId="41691"/>
    <cellStyle name="Percent 7 6 2 8" xfId="41692"/>
    <cellStyle name="Percent 7 6 3" xfId="41693"/>
    <cellStyle name="Percent 7 6 3 2" xfId="41694"/>
    <cellStyle name="Percent 7 6 3 2 2" xfId="41695"/>
    <cellStyle name="Percent 7 6 3 2 2 2" xfId="41696"/>
    <cellStyle name="Percent 7 6 3 2 2 2 2" xfId="41697"/>
    <cellStyle name="Percent 7 6 3 2 2 3" xfId="41698"/>
    <cellStyle name="Percent 7 6 3 2 3" xfId="41699"/>
    <cellStyle name="Percent 7 6 3 2 3 2" xfId="41700"/>
    <cellStyle name="Percent 7 6 3 2 4" xfId="41701"/>
    <cellStyle name="Percent 7 6 3 3" xfId="41702"/>
    <cellStyle name="Percent 7 6 3 3 2" xfId="41703"/>
    <cellStyle name="Percent 7 6 3 3 2 2" xfId="41704"/>
    <cellStyle name="Percent 7 6 3 3 3" xfId="41705"/>
    <cellStyle name="Percent 7 6 3 3 4" xfId="41706"/>
    <cellStyle name="Percent 7 6 3 4" xfId="41707"/>
    <cellStyle name="Percent 7 6 3 4 2" xfId="41708"/>
    <cellStyle name="Percent 7 6 3 4 2 2" xfId="41709"/>
    <cellStyle name="Percent 7 6 3 4 3" xfId="41710"/>
    <cellStyle name="Percent 7 6 3 4 4" xfId="41711"/>
    <cellStyle name="Percent 7 6 3 5" xfId="41712"/>
    <cellStyle name="Percent 7 6 3 5 2" xfId="41713"/>
    <cellStyle name="Percent 7 6 3 6" xfId="41714"/>
    <cellStyle name="Percent 7 6 3 7" xfId="41715"/>
    <cellStyle name="Percent 7 6 3 8" xfId="41716"/>
    <cellStyle name="Percent 7 6 4" xfId="41717"/>
    <cellStyle name="Percent 7 6 4 2" xfId="41718"/>
    <cellStyle name="Percent 7 6 4 2 2" xfId="41719"/>
    <cellStyle name="Percent 7 6 4 2 2 2" xfId="41720"/>
    <cellStyle name="Percent 7 6 4 2 3" xfId="41721"/>
    <cellStyle name="Percent 7 6 4 2 4" xfId="41722"/>
    <cellStyle name="Percent 7 6 4 3" xfId="41723"/>
    <cellStyle name="Percent 7 6 4 3 2" xfId="41724"/>
    <cellStyle name="Percent 7 6 4 3 3" xfId="41725"/>
    <cellStyle name="Percent 7 6 4 4" xfId="41726"/>
    <cellStyle name="Percent 7 6 4 4 2" xfId="41727"/>
    <cellStyle name="Percent 7 6 4 5" xfId="41728"/>
    <cellStyle name="Percent 7 6 4 6" xfId="41729"/>
    <cellStyle name="Percent 7 6 4 7" xfId="41730"/>
    <cellStyle name="Percent 7 6 4 8" xfId="41731"/>
    <cellStyle name="Percent 7 6 5" xfId="41732"/>
    <cellStyle name="Percent 7 6 5 2" xfId="41733"/>
    <cellStyle name="Percent 7 6 5 2 2" xfId="41734"/>
    <cellStyle name="Percent 7 6 5 2 3" xfId="41735"/>
    <cellStyle name="Percent 7 6 5 3" xfId="41736"/>
    <cellStyle name="Percent 7 6 5 3 2" xfId="41737"/>
    <cellStyle name="Percent 7 6 5 4" xfId="41738"/>
    <cellStyle name="Percent 7 6 5 5" xfId="41739"/>
    <cellStyle name="Percent 7 6 5 6" xfId="41740"/>
    <cellStyle name="Percent 7 6 5 7" xfId="41741"/>
    <cellStyle name="Percent 7 6 6" xfId="41742"/>
    <cellStyle name="Percent 7 6 6 2" xfId="41743"/>
    <cellStyle name="Percent 7 6 6 2 2" xfId="41744"/>
    <cellStyle name="Percent 7 6 6 3" xfId="41745"/>
    <cellStyle name="Percent 7 6 6 4" xfId="41746"/>
    <cellStyle name="Percent 7 6 7" xfId="41747"/>
    <cellStyle name="Percent 7 6 7 2" xfId="41748"/>
    <cellStyle name="Percent 7 6 7 3" xfId="41749"/>
    <cellStyle name="Percent 7 6 8" xfId="41750"/>
    <cellStyle name="Percent 7 6 8 2" xfId="41751"/>
    <cellStyle name="Percent 7 6 9" xfId="41752"/>
    <cellStyle name="Percent 7 7" xfId="41753"/>
    <cellStyle name="Percent 7 7 10" xfId="41754"/>
    <cellStyle name="Percent 7 7 11" xfId="41755"/>
    <cellStyle name="Percent 7 7 12" xfId="41756"/>
    <cellStyle name="Percent 7 7 2" xfId="41757"/>
    <cellStyle name="Percent 7 7 2 2" xfId="41758"/>
    <cellStyle name="Percent 7 7 2 2 2" xfId="41759"/>
    <cellStyle name="Percent 7 7 2 2 2 2" xfId="41760"/>
    <cellStyle name="Percent 7 7 2 2 2 2 2" xfId="41761"/>
    <cellStyle name="Percent 7 7 2 2 2 2 3" xfId="41762"/>
    <cellStyle name="Percent 7 7 2 2 2 3" xfId="41763"/>
    <cellStyle name="Percent 7 7 2 2 2 3 2" xfId="41764"/>
    <cellStyle name="Percent 7 7 2 2 2 4" xfId="41765"/>
    <cellStyle name="Percent 7 7 2 2 3" xfId="41766"/>
    <cellStyle name="Percent 7 7 2 2 3 2" xfId="41767"/>
    <cellStyle name="Percent 7 7 2 2 3 3" xfId="41768"/>
    <cellStyle name="Percent 7 7 2 2 4" xfId="41769"/>
    <cellStyle name="Percent 7 7 2 2 4 2" xfId="41770"/>
    <cellStyle name="Percent 7 7 2 2 4 3" xfId="41771"/>
    <cellStyle name="Percent 7 7 2 2 5" xfId="41772"/>
    <cellStyle name="Percent 7 7 2 2 5 2" xfId="41773"/>
    <cellStyle name="Percent 7 7 2 2 6" xfId="41774"/>
    <cellStyle name="Percent 7 7 2 3" xfId="41775"/>
    <cellStyle name="Percent 7 7 2 3 2" xfId="41776"/>
    <cellStyle name="Percent 7 7 2 3 2 2" xfId="41777"/>
    <cellStyle name="Percent 7 7 2 3 2 2 2" xfId="41778"/>
    <cellStyle name="Percent 7 7 2 3 2 3" xfId="41779"/>
    <cellStyle name="Percent 7 7 2 3 3" xfId="41780"/>
    <cellStyle name="Percent 7 7 2 3 3 2" xfId="41781"/>
    <cellStyle name="Percent 7 7 2 3 4" xfId="41782"/>
    <cellStyle name="Percent 7 7 2 4" xfId="41783"/>
    <cellStyle name="Percent 7 7 2 4 2" xfId="41784"/>
    <cellStyle name="Percent 7 7 2 4 2 2" xfId="41785"/>
    <cellStyle name="Percent 7 7 2 4 3" xfId="41786"/>
    <cellStyle name="Percent 7 7 2 4 4" xfId="41787"/>
    <cellStyle name="Percent 7 7 2 5" xfId="41788"/>
    <cellStyle name="Percent 7 7 2 5 2" xfId="41789"/>
    <cellStyle name="Percent 7 7 2 5 2 2" xfId="41790"/>
    <cellStyle name="Percent 7 7 2 5 3" xfId="41791"/>
    <cellStyle name="Percent 7 7 2 6" xfId="41792"/>
    <cellStyle name="Percent 7 7 2 6 2" xfId="41793"/>
    <cellStyle name="Percent 7 7 2 7" xfId="41794"/>
    <cellStyle name="Percent 7 7 2 8" xfId="41795"/>
    <cellStyle name="Percent 7 7 3" xfId="41796"/>
    <cellStyle name="Percent 7 7 3 2" xfId="41797"/>
    <cellStyle name="Percent 7 7 3 2 2" xfId="41798"/>
    <cellStyle name="Percent 7 7 3 2 2 2" xfId="41799"/>
    <cellStyle name="Percent 7 7 3 2 2 2 2" xfId="41800"/>
    <cellStyle name="Percent 7 7 3 2 2 3" xfId="41801"/>
    <cellStyle name="Percent 7 7 3 2 3" xfId="41802"/>
    <cellStyle name="Percent 7 7 3 2 3 2" xfId="41803"/>
    <cellStyle name="Percent 7 7 3 2 4" xfId="41804"/>
    <cellStyle name="Percent 7 7 3 3" xfId="41805"/>
    <cellStyle name="Percent 7 7 3 3 2" xfId="41806"/>
    <cellStyle name="Percent 7 7 3 3 2 2" xfId="41807"/>
    <cellStyle name="Percent 7 7 3 3 3" xfId="41808"/>
    <cellStyle name="Percent 7 7 3 3 4" xfId="41809"/>
    <cellStyle name="Percent 7 7 3 4" xfId="41810"/>
    <cellStyle name="Percent 7 7 3 4 2" xfId="41811"/>
    <cellStyle name="Percent 7 7 3 4 2 2" xfId="41812"/>
    <cellStyle name="Percent 7 7 3 4 3" xfId="41813"/>
    <cellStyle name="Percent 7 7 3 4 4" xfId="41814"/>
    <cellStyle name="Percent 7 7 3 5" xfId="41815"/>
    <cellStyle name="Percent 7 7 3 5 2" xfId="41816"/>
    <cellStyle name="Percent 7 7 3 6" xfId="41817"/>
    <cellStyle name="Percent 7 7 3 7" xfId="41818"/>
    <cellStyle name="Percent 7 7 3 8" xfId="41819"/>
    <cellStyle name="Percent 7 7 4" xfId="41820"/>
    <cellStyle name="Percent 7 7 4 2" xfId="41821"/>
    <cellStyle name="Percent 7 7 4 2 2" xfId="41822"/>
    <cellStyle name="Percent 7 7 4 2 2 2" xfId="41823"/>
    <cellStyle name="Percent 7 7 4 2 3" xfId="41824"/>
    <cellStyle name="Percent 7 7 4 2 4" xfId="41825"/>
    <cellStyle name="Percent 7 7 4 3" xfId="41826"/>
    <cellStyle name="Percent 7 7 4 3 2" xfId="41827"/>
    <cellStyle name="Percent 7 7 4 3 3" xfId="41828"/>
    <cellStyle name="Percent 7 7 4 4" xfId="41829"/>
    <cellStyle name="Percent 7 7 4 4 2" xfId="41830"/>
    <cellStyle name="Percent 7 7 4 5" xfId="41831"/>
    <cellStyle name="Percent 7 7 4 6" xfId="41832"/>
    <cellStyle name="Percent 7 7 4 7" xfId="41833"/>
    <cellStyle name="Percent 7 7 4 8" xfId="41834"/>
    <cellStyle name="Percent 7 7 5" xfId="41835"/>
    <cellStyle name="Percent 7 7 5 2" xfId="41836"/>
    <cellStyle name="Percent 7 7 5 2 2" xfId="41837"/>
    <cellStyle name="Percent 7 7 5 2 3" xfId="41838"/>
    <cellStyle name="Percent 7 7 5 3" xfId="41839"/>
    <cellStyle name="Percent 7 7 5 3 2" xfId="41840"/>
    <cellStyle name="Percent 7 7 5 4" xfId="41841"/>
    <cellStyle name="Percent 7 7 5 5" xfId="41842"/>
    <cellStyle name="Percent 7 7 5 6" xfId="41843"/>
    <cellStyle name="Percent 7 7 5 7" xfId="41844"/>
    <cellStyle name="Percent 7 7 6" xfId="41845"/>
    <cellStyle name="Percent 7 7 6 2" xfId="41846"/>
    <cellStyle name="Percent 7 7 6 2 2" xfId="41847"/>
    <cellStyle name="Percent 7 7 6 3" xfId="41848"/>
    <cellStyle name="Percent 7 7 6 4" xfId="41849"/>
    <cellStyle name="Percent 7 7 7" xfId="41850"/>
    <cellStyle name="Percent 7 7 7 2" xfId="41851"/>
    <cellStyle name="Percent 7 7 7 3" xfId="41852"/>
    <cellStyle name="Percent 7 7 8" xfId="41853"/>
    <cellStyle name="Percent 7 7 8 2" xfId="41854"/>
    <cellStyle name="Percent 7 7 9" xfId="41855"/>
    <cellStyle name="Percent 7 8" xfId="41856"/>
    <cellStyle name="Percent 7 8 2" xfId="41857"/>
    <cellStyle name="Percent 7 8 2 2" xfId="41858"/>
    <cellStyle name="Percent 7 8 2 2 2" xfId="41859"/>
    <cellStyle name="Percent 7 8 2 2 2 2" xfId="41860"/>
    <cellStyle name="Percent 7 8 2 2 2 2 2" xfId="41861"/>
    <cellStyle name="Percent 7 8 2 2 2 2 3" xfId="41862"/>
    <cellStyle name="Percent 7 8 2 2 2 3" xfId="41863"/>
    <cellStyle name="Percent 7 8 2 2 2 4" xfId="41864"/>
    <cellStyle name="Percent 7 8 2 2 3" xfId="41865"/>
    <cellStyle name="Percent 7 8 2 2 3 2" xfId="41866"/>
    <cellStyle name="Percent 7 8 2 2 3 3" xfId="41867"/>
    <cellStyle name="Percent 7 8 2 2 4" xfId="41868"/>
    <cellStyle name="Percent 7 8 2 2 4 2" xfId="41869"/>
    <cellStyle name="Percent 7 8 2 2 4 3" xfId="41870"/>
    <cellStyle name="Percent 7 8 2 2 5" xfId="41871"/>
    <cellStyle name="Percent 7 8 2 2 5 2" xfId="41872"/>
    <cellStyle name="Percent 7 8 2 2 6" xfId="41873"/>
    <cellStyle name="Percent 7 8 2 3" xfId="41874"/>
    <cellStyle name="Percent 7 8 2 3 2" xfId="41875"/>
    <cellStyle name="Percent 7 8 2 3 2 2" xfId="41876"/>
    <cellStyle name="Percent 7 8 2 3 2 3" xfId="41877"/>
    <cellStyle name="Percent 7 8 2 3 3" xfId="41878"/>
    <cellStyle name="Percent 7 8 2 3 4" xfId="41879"/>
    <cellStyle name="Percent 7 8 2 4" xfId="41880"/>
    <cellStyle name="Percent 7 8 2 4 2" xfId="41881"/>
    <cellStyle name="Percent 7 8 2 4 3" xfId="41882"/>
    <cellStyle name="Percent 7 8 2 5" xfId="41883"/>
    <cellStyle name="Percent 7 8 2 5 2" xfId="41884"/>
    <cellStyle name="Percent 7 8 2 5 3" xfId="41885"/>
    <cellStyle name="Percent 7 8 2 6" xfId="41886"/>
    <cellStyle name="Percent 7 8 2 6 2" xfId="41887"/>
    <cellStyle name="Percent 7 8 2 7" xfId="41888"/>
    <cellStyle name="Percent 7 8 3" xfId="41889"/>
    <cellStyle name="Percent 7 8 3 2" xfId="41890"/>
    <cellStyle name="Percent 7 8 3 2 2" xfId="41891"/>
    <cellStyle name="Percent 7 8 3 2 2 2" xfId="41892"/>
    <cellStyle name="Percent 7 8 3 2 2 3" xfId="41893"/>
    <cellStyle name="Percent 7 8 3 2 3" xfId="41894"/>
    <cellStyle name="Percent 7 8 3 2 3 2" xfId="41895"/>
    <cellStyle name="Percent 7 8 3 2 4" xfId="41896"/>
    <cellStyle name="Percent 7 8 3 3" xfId="41897"/>
    <cellStyle name="Percent 7 8 3 3 2" xfId="41898"/>
    <cellStyle name="Percent 7 8 3 3 3" xfId="41899"/>
    <cellStyle name="Percent 7 8 3 4" xfId="41900"/>
    <cellStyle name="Percent 7 8 3 4 2" xfId="41901"/>
    <cellStyle name="Percent 7 8 3 4 3" xfId="41902"/>
    <cellStyle name="Percent 7 8 3 5" xfId="41903"/>
    <cellStyle name="Percent 7 8 3 5 2" xfId="41904"/>
    <cellStyle name="Percent 7 8 3 6" xfId="41905"/>
    <cellStyle name="Percent 7 8 4" xfId="41906"/>
    <cellStyle name="Percent 7 8 4 2" xfId="41907"/>
    <cellStyle name="Percent 7 8 4 2 2" xfId="41908"/>
    <cellStyle name="Percent 7 8 4 2 2 2" xfId="41909"/>
    <cellStyle name="Percent 7 8 4 2 3" xfId="41910"/>
    <cellStyle name="Percent 7 8 4 3" xfId="41911"/>
    <cellStyle name="Percent 7 8 4 3 2" xfId="41912"/>
    <cellStyle name="Percent 7 8 4 4" xfId="41913"/>
    <cellStyle name="Percent 7 8 5" xfId="41914"/>
    <cellStyle name="Percent 7 8 5 2" xfId="41915"/>
    <cellStyle name="Percent 7 8 5 2 2" xfId="41916"/>
    <cellStyle name="Percent 7 8 5 3" xfId="41917"/>
    <cellStyle name="Percent 7 8 6" xfId="41918"/>
    <cellStyle name="Percent 7 8 6 2" xfId="41919"/>
    <cellStyle name="Percent 7 8 6 2 2" xfId="41920"/>
    <cellStyle name="Percent 7 8 6 3" xfId="41921"/>
    <cellStyle name="Percent 7 8 7" xfId="41922"/>
    <cellStyle name="Percent 7 8 7 2" xfId="41923"/>
    <cellStyle name="Percent 7 8 8" xfId="41924"/>
    <cellStyle name="Percent 7 9" xfId="41925"/>
    <cellStyle name="Percent 7 9 2" xfId="41926"/>
    <cellStyle name="Percent 7 9 2 2" xfId="41927"/>
    <cellStyle name="Percent 7 9 2 2 2" xfId="41928"/>
    <cellStyle name="Percent 7 9 2 2 2 2" xfId="41929"/>
    <cellStyle name="Percent 7 9 2 2 2 3" xfId="41930"/>
    <cellStyle name="Percent 7 9 2 2 3" xfId="41931"/>
    <cellStyle name="Percent 7 9 2 2 3 2" xfId="41932"/>
    <cellStyle name="Percent 7 9 2 2 4" xfId="41933"/>
    <cellStyle name="Percent 7 9 2 3" xfId="41934"/>
    <cellStyle name="Percent 7 9 2 3 2" xfId="41935"/>
    <cellStyle name="Percent 7 9 2 3 3" xfId="41936"/>
    <cellStyle name="Percent 7 9 2 4" xfId="41937"/>
    <cellStyle name="Percent 7 9 2 4 2" xfId="41938"/>
    <cellStyle name="Percent 7 9 2 4 3" xfId="41939"/>
    <cellStyle name="Percent 7 9 2 5" xfId="41940"/>
    <cellStyle name="Percent 7 9 2 5 2" xfId="41941"/>
    <cellStyle name="Percent 7 9 2 6" xfId="41942"/>
    <cellStyle name="Percent 7 9 3" xfId="41943"/>
    <cellStyle name="Percent 7 9 3 2" xfId="41944"/>
    <cellStyle name="Percent 7 9 3 2 2" xfId="41945"/>
    <cellStyle name="Percent 7 9 3 2 2 2" xfId="41946"/>
    <cellStyle name="Percent 7 9 3 2 3" xfId="41947"/>
    <cellStyle name="Percent 7 9 3 3" xfId="41948"/>
    <cellStyle name="Percent 7 9 3 3 2" xfId="41949"/>
    <cellStyle name="Percent 7 9 3 4" xfId="41950"/>
    <cellStyle name="Percent 7 9 4" xfId="41951"/>
    <cellStyle name="Percent 7 9 4 2" xfId="41952"/>
    <cellStyle name="Percent 7 9 4 2 2" xfId="41953"/>
    <cellStyle name="Percent 7 9 4 3" xfId="41954"/>
    <cellStyle name="Percent 7 9 4 4" xfId="41955"/>
    <cellStyle name="Percent 7 9 5" xfId="41956"/>
    <cellStyle name="Percent 7 9 5 2" xfId="41957"/>
    <cellStyle name="Percent 7 9 5 2 2" xfId="41958"/>
    <cellStyle name="Percent 7 9 5 3" xfId="41959"/>
    <cellStyle name="Percent 7 9 6" xfId="41960"/>
    <cellStyle name="Percent 7 9 6 2" xfId="41961"/>
    <cellStyle name="Percent 7 9 7" xfId="41962"/>
    <cellStyle name="Percent 7 9 8" xfId="41963"/>
    <cellStyle name="Percent 8" xfId="747"/>
    <cellStyle name="Percent 8 10" xfId="41964"/>
    <cellStyle name="Percent 8 10 2" xfId="41965"/>
    <cellStyle name="Percent 8 10 2 2" xfId="41966"/>
    <cellStyle name="Percent 8 10 3" xfId="41967"/>
    <cellStyle name="Percent 8 10 3 2" xfId="41968"/>
    <cellStyle name="Percent 8 10 4" xfId="41969"/>
    <cellStyle name="Percent 8 10 4 2" xfId="41970"/>
    <cellStyle name="Percent 8 10 5" xfId="41971"/>
    <cellStyle name="Percent 8 10 6" xfId="41972"/>
    <cellStyle name="Percent 8 11" xfId="41973"/>
    <cellStyle name="Percent 8 11 2" xfId="41974"/>
    <cellStyle name="Percent 8 11 2 2" xfId="41975"/>
    <cellStyle name="Percent 8 11 3" xfId="41976"/>
    <cellStyle name="Percent 8 11 3 2" xfId="41977"/>
    <cellStyle name="Percent 8 11 4" xfId="41978"/>
    <cellStyle name="Percent 8 11 4 2" xfId="41979"/>
    <cellStyle name="Percent 8 11 5" xfId="41980"/>
    <cellStyle name="Percent 8 11 6" xfId="41981"/>
    <cellStyle name="Percent 8 12" xfId="41982"/>
    <cellStyle name="Percent 8 12 2" xfId="41983"/>
    <cellStyle name="Percent 8 12 2 2" xfId="41984"/>
    <cellStyle name="Percent 8 12 3" xfId="41985"/>
    <cellStyle name="Percent 8 12 3 2" xfId="41986"/>
    <cellStyle name="Percent 8 12 4" xfId="41987"/>
    <cellStyle name="Percent 8 12 4 2" xfId="41988"/>
    <cellStyle name="Percent 8 12 5" xfId="41989"/>
    <cellStyle name="Percent 8 12 6" xfId="41990"/>
    <cellStyle name="Percent 8 13" xfId="41991"/>
    <cellStyle name="Percent 8 13 2" xfId="41992"/>
    <cellStyle name="Percent 8 13 2 2" xfId="41993"/>
    <cellStyle name="Percent 8 13 3" xfId="41994"/>
    <cellStyle name="Percent 8 13 3 2" xfId="41995"/>
    <cellStyle name="Percent 8 13 4" xfId="41996"/>
    <cellStyle name="Percent 8 13 5" xfId="41997"/>
    <cellStyle name="Percent 8 14" xfId="41998"/>
    <cellStyle name="Percent 8 14 2" xfId="41999"/>
    <cellStyle name="Percent 8 15" xfId="42000"/>
    <cellStyle name="Percent 8 15 2" xfId="42001"/>
    <cellStyle name="Percent 8 16" xfId="42002"/>
    <cellStyle name="Percent 8 16 2" xfId="42003"/>
    <cellStyle name="Percent 8 17" xfId="42004"/>
    <cellStyle name="Percent 8 18" xfId="42005"/>
    <cellStyle name="Percent 8 19" xfId="42006"/>
    <cellStyle name="Percent 8 2" xfId="42007"/>
    <cellStyle name="Percent 8 2 10" xfId="42008"/>
    <cellStyle name="Percent 8 2 10 2" xfId="42009"/>
    <cellStyle name="Percent 8 2 10 2 2" xfId="42010"/>
    <cellStyle name="Percent 8 2 10 3" xfId="42011"/>
    <cellStyle name="Percent 8 2 10 3 2" xfId="42012"/>
    <cellStyle name="Percent 8 2 10 4" xfId="42013"/>
    <cellStyle name="Percent 8 2 10 4 2" xfId="42014"/>
    <cellStyle name="Percent 8 2 10 5" xfId="42015"/>
    <cellStyle name="Percent 8 2 10 6" xfId="42016"/>
    <cellStyle name="Percent 8 2 11" xfId="42017"/>
    <cellStyle name="Percent 8 2 11 2" xfId="42018"/>
    <cellStyle name="Percent 8 2 11 2 2" xfId="42019"/>
    <cellStyle name="Percent 8 2 11 3" xfId="42020"/>
    <cellStyle name="Percent 8 2 11 3 2" xfId="42021"/>
    <cellStyle name="Percent 8 2 11 4" xfId="42022"/>
    <cellStyle name="Percent 8 2 11 5" xfId="42023"/>
    <cellStyle name="Percent 8 2 12" xfId="42024"/>
    <cellStyle name="Percent 8 2 12 2" xfId="42025"/>
    <cellStyle name="Percent 8 2 13" xfId="42026"/>
    <cellStyle name="Percent 8 2 13 2" xfId="42027"/>
    <cellStyle name="Percent 8 2 14" xfId="42028"/>
    <cellStyle name="Percent 8 2 14 2" xfId="42029"/>
    <cellStyle name="Percent 8 2 15" xfId="42030"/>
    <cellStyle name="Percent 8 2 16" xfId="42031"/>
    <cellStyle name="Percent 8 2 2" xfId="42032"/>
    <cellStyle name="Percent 8 2 2 10" xfId="42033"/>
    <cellStyle name="Percent 8 2 2 10 2" xfId="42034"/>
    <cellStyle name="Percent 8 2 2 11" xfId="42035"/>
    <cellStyle name="Percent 8 2 2 11 2" xfId="42036"/>
    <cellStyle name="Percent 8 2 2 12" xfId="42037"/>
    <cellStyle name="Percent 8 2 2 13" xfId="42038"/>
    <cellStyle name="Percent 8 2 2 2" xfId="42039"/>
    <cellStyle name="Percent 8 2 2 2 10" xfId="42040"/>
    <cellStyle name="Percent 8 2 2 2 11" xfId="42041"/>
    <cellStyle name="Percent 8 2 2 2 2" xfId="42042"/>
    <cellStyle name="Percent 8 2 2 2 2 2" xfId="42043"/>
    <cellStyle name="Percent 8 2 2 2 2 2 2" xfId="42044"/>
    <cellStyle name="Percent 8 2 2 2 2 3" xfId="42045"/>
    <cellStyle name="Percent 8 2 2 2 2 3 2" xfId="42046"/>
    <cellStyle name="Percent 8 2 2 2 2 4" xfId="42047"/>
    <cellStyle name="Percent 8 2 2 2 2 4 2" xfId="42048"/>
    <cellStyle name="Percent 8 2 2 2 2 5" xfId="42049"/>
    <cellStyle name="Percent 8 2 2 2 2 6" xfId="42050"/>
    <cellStyle name="Percent 8 2 2 2 3" xfId="42051"/>
    <cellStyle name="Percent 8 2 2 2 3 2" xfId="42052"/>
    <cellStyle name="Percent 8 2 2 2 3 2 2" xfId="42053"/>
    <cellStyle name="Percent 8 2 2 2 3 3" xfId="42054"/>
    <cellStyle name="Percent 8 2 2 2 3 3 2" xfId="42055"/>
    <cellStyle name="Percent 8 2 2 2 3 4" xfId="42056"/>
    <cellStyle name="Percent 8 2 2 2 3 4 2" xfId="42057"/>
    <cellStyle name="Percent 8 2 2 2 3 5" xfId="42058"/>
    <cellStyle name="Percent 8 2 2 2 3 6" xfId="42059"/>
    <cellStyle name="Percent 8 2 2 2 4" xfId="42060"/>
    <cellStyle name="Percent 8 2 2 2 4 2" xfId="42061"/>
    <cellStyle name="Percent 8 2 2 2 4 2 2" xfId="42062"/>
    <cellStyle name="Percent 8 2 2 2 4 3" xfId="42063"/>
    <cellStyle name="Percent 8 2 2 2 4 3 2" xfId="42064"/>
    <cellStyle name="Percent 8 2 2 2 4 4" xfId="42065"/>
    <cellStyle name="Percent 8 2 2 2 4 4 2" xfId="42066"/>
    <cellStyle name="Percent 8 2 2 2 4 5" xfId="42067"/>
    <cellStyle name="Percent 8 2 2 2 4 6" xfId="42068"/>
    <cellStyle name="Percent 8 2 2 2 5" xfId="42069"/>
    <cellStyle name="Percent 8 2 2 2 5 2" xfId="42070"/>
    <cellStyle name="Percent 8 2 2 2 5 2 2" xfId="42071"/>
    <cellStyle name="Percent 8 2 2 2 5 3" xfId="42072"/>
    <cellStyle name="Percent 8 2 2 2 5 3 2" xfId="42073"/>
    <cellStyle name="Percent 8 2 2 2 5 4" xfId="42074"/>
    <cellStyle name="Percent 8 2 2 2 5 4 2" xfId="42075"/>
    <cellStyle name="Percent 8 2 2 2 5 5" xfId="42076"/>
    <cellStyle name="Percent 8 2 2 2 5 6" xfId="42077"/>
    <cellStyle name="Percent 8 2 2 2 6" xfId="42078"/>
    <cellStyle name="Percent 8 2 2 2 6 2" xfId="42079"/>
    <cellStyle name="Percent 8 2 2 2 6 2 2" xfId="42080"/>
    <cellStyle name="Percent 8 2 2 2 6 3" xfId="42081"/>
    <cellStyle name="Percent 8 2 2 2 6 3 2" xfId="42082"/>
    <cellStyle name="Percent 8 2 2 2 6 4" xfId="42083"/>
    <cellStyle name="Percent 8 2 2 2 6 5" xfId="42084"/>
    <cellStyle name="Percent 8 2 2 2 7" xfId="42085"/>
    <cellStyle name="Percent 8 2 2 2 7 2" xfId="42086"/>
    <cellStyle name="Percent 8 2 2 2 8" xfId="42087"/>
    <cellStyle name="Percent 8 2 2 2 8 2" xfId="42088"/>
    <cellStyle name="Percent 8 2 2 2 9" xfId="42089"/>
    <cellStyle name="Percent 8 2 2 2 9 2" xfId="42090"/>
    <cellStyle name="Percent 8 2 2 3" xfId="42091"/>
    <cellStyle name="Percent 8 2 2 3 10" xfId="42092"/>
    <cellStyle name="Percent 8 2 2 3 2" xfId="42093"/>
    <cellStyle name="Percent 8 2 2 3 2 2" xfId="42094"/>
    <cellStyle name="Percent 8 2 2 3 2 2 2" xfId="42095"/>
    <cellStyle name="Percent 8 2 2 3 2 3" xfId="42096"/>
    <cellStyle name="Percent 8 2 2 3 2 3 2" xfId="42097"/>
    <cellStyle name="Percent 8 2 2 3 2 4" xfId="42098"/>
    <cellStyle name="Percent 8 2 2 3 2 4 2" xfId="42099"/>
    <cellStyle name="Percent 8 2 2 3 2 5" xfId="42100"/>
    <cellStyle name="Percent 8 2 2 3 2 6" xfId="42101"/>
    <cellStyle name="Percent 8 2 2 3 3" xfId="42102"/>
    <cellStyle name="Percent 8 2 2 3 3 2" xfId="42103"/>
    <cellStyle name="Percent 8 2 2 3 3 2 2" xfId="42104"/>
    <cellStyle name="Percent 8 2 2 3 3 3" xfId="42105"/>
    <cellStyle name="Percent 8 2 2 3 3 3 2" xfId="42106"/>
    <cellStyle name="Percent 8 2 2 3 3 4" xfId="42107"/>
    <cellStyle name="Percent 8 2 2 3 3 4 2" xfId="42108"/>
    <cellStyle name="Percent 8 2 2 3 3 5" xfId="42109"/>
    <cellStyle name="Percent 8 2 2 3 3 6" xfId="42110"/>
    <cellStyle name="Percent 8 2 2 3 4" xfId="42111"/>
    <cellStyle name="Percent 8 2 2 3 4 2" xfId="42112"/>
    <cellStyle name="Percent 8 2 2 3 4 2 2" xfId="42113"/>
    <cellStyle name="Percent 8 2 2 3 4 3" xfId="42114"/>
    <cellStyle name="Percent 8 2 2 3 4 3 2" xfId="42115"/>
    <cellStyle name="Percent 8 2 2 3 4 4" xfId="42116"/>
    <cellStyle name="Percent 8 2 2 3 4 4 2" xfId="42117"/>
    <cellStyle name="Percent 8 2 2 3 4 5" xfId="42118"/>
    <cellStyle name="Percent 8 2 2 3 4 6" xfId="42119"/>
    <cellStyle name="Percent 8 2 2 3 5" xfId="42120"/>
    <cellStyle name="Percent 8 2 2 3 5 2" xfId="42121"/>
    <cellStyle name="Percent 8 2 2 3 5 2 2" xfId="42122"/>
    <cellStyle name="Percent 8 2 2 3 5 3" xfId="42123"/>
    <cellStyle name="Percent 8 2 2 3 5 3 2" xfId="42124"/>
    <cellStyle name="Percent 8 2 2 3 5 4" xfId="42125"/>
    <cellStyle name="Percent 8 2 2 3 5 5" xfId="42126"/>
    <cellStyle name="Percent 8 2 2 3 6" xfId="42127"/>
    <cellStyle name="Percent 8 2 2 3 6 2" xfId="42128"/>
    <cellStyle name="Percent 8 2 2 3 7" xfId="42129"/>
    <cellStyle name="Percent 8 2 2 3 7 2" xfId="42130"/>
    <cellStyle name="Percent 8 2 2 3 8" xfId="42131"/>
    <cellStyle name="Percent 8 2 2 3 8 2" xfId="42132"/>
    <cellStyle name="Percent 8 2 2 3 9" xfId="42133"/>
    <cellStyle name="Percent 8 2 2 4" xfId="42134"/>
    <cellStyle name="Percent 8 2 2 4 10" xfId="42135"/>
    <cellStyle name="Percent 8 2 2 4 2" xfId="42136"/>
    <cellStyle name="Percent 8 2 2 4 2 2" xfId="42137"/>
    <cellStyle name="Percent 8 2 2 4 2 2 2" xfId="42138"/>
    <cellStyle name="Percent 8 2 2 4 2 3" xfId="42139"/>
    <cellStyle name="Percent 8 2 2 4 2 3 2" xfId="42140"/>
    <cellStyle name="Percent 8 2 2 4 2 4" xfId="42141"/>
    <cellStyle name="Percent 8 2 2 4 2 4 2" xfId="42142"/>
    <cellStyle name="Percent 8 2 2 4 2 5" xfId="42143"/>
    <cellStyle name="Percent 8 2 2 4 2 6" xfId="42144"/>
    <cellStyle name="Percent 8 2 2 4 3" xfId="42145"/>
    <cellStyle name="Percent 8 2 2 4 3 2" xfId="42146"/>
    <cellStyle name="Percent 8 2 2 4 3 2 2" xfId="42147"/>
    <cellStyle name="Percent 8 2 2 4 3 3" xfId="42148"/>
    <cellStyle name="Percent 8 2 2 4 3 3 2" xfId="42149"/>
    <cellStyle name="Percent 8 2 2 4 3 4" xfId="42150"/>
    <cellStyle name="Percent 8 2 2 4 3 4 2" xfId="42151"/>
    <cellStyle name="Percent 8 2 2 4 3 5" xfId="42152"/>
    <cellStyle name="Percent 8 2 2 4 3 6" xfId="42153"/>
    <cellStyle name="Percent 8 2 2 4 4" xfId="42154"/>
    <cellStyle name="Percent 8 2 2 4 4 2" xfId="42155"/>
    <cellStyle name="Percent 8 2 2 4 4 2 2" xfId="42156"/>
    <cellStyle name="Percent 8 2 2 4 4 3" xfId="42157"/>
    <cellStyle name="Percent 8 2 2 4 4 3 2" xfId="42158"/>
    <cellStyle name="Percent 8 2 2 4 4 4" xfId="42159"/>
    <cellStyle name="Percent 8 2 2 4 4 4 2" xfId="42160"/>
    <cellStyle name="Percent 8 2 2 4 4 5" xfId="42161"/>
    <cellStyle name="Percent 8 2 2 4 4 6" xfId="42162"/>
    <cellStyle name="Percent 8 2 2 4 5" xfId="42163"/>
    <cellStyle name="Percent 8 2 2 4 5 2" xfId="42164"/>
    <cellStyle name="Percent 8 2 2 4 5 2 2" xfId="42165"/>
    <cellStyle name="Percent 8 2 2 4 5 3" xfId="42166"/>
    <cellStyle name="Percent 8 2 2 4 5 3 2" xfId="42167"/>
    <cellStyle name="Percent 8 2 2 4 5 4" xfId="42168"/>
    <cellStyle name="Percent 8 2 2 4 5 5" xfId="42169"/>
    <cellStyle name="Percent 8 2 2 4 6" xfId="42170"/>
    <cellStyle name="Percent 8 2 2 4 6 2" xfId="42171"/>
    <cellStyle name="Percent 8 2 2 4 7" xfId="42172"/>
    <cellStyle name="Percent 8 2 2 4 7 2" xfId="42173"/>
    <cellStyle name="Percent 8 2 2 4 8" xfId="42174"/>
    <cellStyle name="Percent 8 2 2 4 8 2" xfId="42175"/>
    <cellStyle name="Percent 8 2 2 4 9" xfId="42176"/>
    <cellStyle name="Percent 8 2 2 5" xfId="42177"/>
    <cellStyle name="Percent 8 2 2 5 2" xfId="42178"/>
    <cellStyle name="Percent 8 2 2 5 2 2" xfId="42179"/>
    <cellStyle name="Percent 8 2 2 5 3" xfId="42180"/>
    <cellStyle name="Percent 8 2 2 5 3 2" xfId="42181"/>
    <cellStyle name="Percent 8 2 2 5 4" xfId="42182"/>
    <cellStyle name="Percent 8 2 2 5 4 2" xfId="42183"/>
    <cellStyle name="Percent 8 2 2 5 5" xfId="42184"/>
    <cellStyle name="Percent 8 2 2 5 6" xfId="42185"/>
    <cellStyle name="Percent 8 2 2 6" xfId="42186"/>
    <cellStyle name="Percent 8 2 2 6 2" xfId="42187"/>
    <cellStyle name="Percent 8 2 2 6 2 2" xfId="42188"/>
    <cellStyle name="Percent 8 2 2 6 3" xfId="42189"/>
    <cellStyle name="Percent 8 2 2 6 3 2" xfId="42190"/>
    <cellStyle name="Percent 8 2 2 6 4" xfId="42191"/>
    <cellStyle name="Percent 8 2 2 6 4 2" xfId="42192"/>
    <cellStyle name="Percent 8 2 2 6 5" xfId="42193"/>
    <cellStyle name="Percent 8 2 2 6 6" xfId="42194"/>
    <cellStyle name="Percent 8 2 2 7" xfId="42195"/>
    <cellStyle name="Percent 8 2 2 7 2" xfId="42196"/>
    <cellStyle name="Percent 8 2 2 7 2 2" xfId="42197"/>
    <cellStyle name="Percent 8 2 2 7 3" xfId="42198"/>
    <cellStyle name="Percent 8 2 2 7 3 2" xfId="42199"/>
    <cellStyle name="Percent 8 2 2 7 4" xfId="42200"/>
    <cellStyle name="Percent 8 2 2 7 4 2" xfId="42201"/>
    <cellStyle name="Percent 8 2 2 7 5" xfId="42202"/>
    <cellStyle name="Percent 8 2 2 7 6" xfId="42203"/>
    <cellStyle name="Percent 8 2 2 8" xfId="42204"/>
    <cellStyle name="Percent 8 2 2 8 2" xfId="42205"/>
    <cellStyle name="Percent 8 2 2 8 2 2" xfId="42206"/>
    <cellStyle name="Percent 8 2 2 8 3" xfId="42207"/>
    <cellStyle name="Percent 8 2 2 8 3 2" xfId="42208"/>
    <cellStyle name="Percent 8 2 2 8 4" xfId="42209"/>
    <cellStyle name="Percent 8 2 2 8 5" xfId="42210"/>
    <cellStyle name="Percent 8 2 2 9" xfId="42211"/>
    <cellStyle name="Percent 8 2 2 9 2" xfId="42212"/>
    <cellStyle name="Percent 8 2 3" xfId="42213"/>
    <cellStyle name="Percent 8 2 3 10" xfId="42214"/>
    <cellStyle name="Percent 8 2 3 10 2" xfId="42215"/>
    <cellStyle name="Percent 8 2 3 11" xfId="42216"/>
    <cellStyle name="Percent 8 2 3 11 2" xfId="42217"/>
    <cellStyle name="Percent 8 2 3 12" xfId="42218"/>
    <cellStyle name="Percent 8 2 3 13" xfId="42219"/>
    <cellStyle name="Percent 8 2 3 2" xfId="42220"/>
    <cellStyle name="Percent 8 2 3 2 10" xfId="42221"/>
    <cellStyle name="Percent 8 2 3 2 11" xfId="42222"/>
    <cellStyle name="Percent 8 2 3 2 2" xfId="42223"/>
    <cellStyle name="Percent 8 2 3 2 2 2" xfId="42224"/>
    <cellStyle name="Percent 8 2 3 2 2 2 2" xfId="42225"/>
    <cellStyle name="Percent 8 2 3 2 2 3" xfId="42226"/>
    <cellStyle name="Percent 8 2 3 2 2 3 2" xfId="42227"/>
    <cellStyle name="Percent 8 2 3 2 2 4" xfId="42228"/>
    <cellStyle name="Percent 8 2 3 2 2 4 2" xfId="42229"/>
    <cellStyle name="Percent 8 2 3 2 2 5" xfId="42230"/>
    <cellStyle name="Percent 8 2 3 2 2 6" xfId="42231"/>
    <cellStyle name="Percent 8 2 3 2 3" xfId="42232"/>
    <cellStyle name="Percent 8 2 3 2 3 2" xfId="42233"/>
    <cellStyle name="Percent 8 2 3 2 3 2 2" xfId="42234"/>
    <cellStyle name="Percent 8 2 3 2 3 3" xfId="42235"/>
    <cellStyle name="Percent 8 2 3 2 3 3 2" xfId="42236"/>
    <cellStyle name="Percent 8 2 3 2 3 4" xfId="42237"/>
    <cellStyle name="Percent 8 2 3 2 3 4 2" xfId="42238"/>
    <cellStyle name="Percent 8 2 3 2 3 5" xfId="42239"/>
    <cellStyle name="Percent 8 2 3 2 3 6" xfId="42240"/>
    <cellStyle name="Percent 8 2 3 2 4" xfId="42241"/>
    <cellStyle name="Percent 8 2 3 2 4 2" xfId="42242"/>
    <cellStyle name="Percent 8 2 3 2 4 2 2" xfId="42243"/>
    <cellStyle name="Percent 8 2 3 2 4 3" xfId="42244"/>
    <cellStyle name="Percent 8 2 3 2 4 3 2" xfId="42245"/>
    <cellStyle name="Percent 8 2 3 2 4 4" xfId="42246"/>
    <cellStyle name="Percent 8 2 3 2 4 4 2" xfId="42247"/>
    <cellStyle name="Percent 8 2 3 2 4 5" xfId="42248"/>
    <cellStyle name="Percent 8 2 3 2 4 6" xfId="42249"/>
    <cellStyle name="Percent 8 2 3 2 5" xfId="42250"/>
    <cellStyle name="Percent 8 2 3 2 5 2" xfId="42251"/>
    <cellStyle name="Percent 8 2 3 2 5 2 2" xfId="42252"/>
    <cellStyle name="Percent 8 2 3 2 5 3" xfId="42253"/>
    <cellStyle name="Percent 8 2 3 2 5 3 2" xfId="42254"/>
    <cellStyle name="Percent 8 2 3 2 5 4" xfId="42255"/>
    <cellStyle name="Percent 8 2 3 2 5 4 2" xfId="42256"/>
    <cellStyle name="Percent 8 2 3 2 5 5" xfId="42257"/>
    <cellStyle name="Percent 8 2 3 2 5 6" xfId="42258"/>
    <cellStyle name="Percent 8 2 3 2 6" xfId="42259"/>
    <cellStyle name="Percent 8 2 3 2 6 2" xfId="42260"/>
    <cellStyle name="Percent 8 2 3 2 6 2 2" xfId="42261"/>
    <cellStyle name="Percent 8 2 3 2 6 3" xfId="42262"/>
    <cellStyle name="Percent 8 2 3 2 6 3 2" xfId="42263"/>
    <cellStyle name="Percent 8 2 3 2 6 4" xfId="42264"/>
    <cellStyle name="Percent 8 2 3 2 6 5" xfId="42265"/>
    <cellStyle name="Percent 8 2 3 2 7" xfId="42266"/>
    <cellStyle name="Percent 8 2 3 2 7 2" xfId="42267"/>
    <cellStyle name="Percent 8 2 3 2 8" xfId="42268"/>
    <cellStyle name="Percent 8 2 3 2 8 2" xfId="42269"/>
    <cellStyle name="Percent 8 2 3 2 9" xfId="42270"/>
    <cellStyle name="Percent 8 2 3 2 9 2" xfId="42271"/>
    <cellStyle name="Percent 8 2 3 3" xfId="42272"/>
    <cellStyle name="Percent 8 2 3 3 10" xfId="42273"/>
    <cellStyle name="Percent 8 2 3 3 2" xfId="42274"/>
    <cellStyle name="Percent 8 2 3 3 2 2" xfId="42275"/>
    <cellStyle name="Percent 8 2 3 3 2 2 2" xfId="42276"/>
    <cellStyle name="Percent 8 2 3 3 2 3" xfId="42277"/>
    <cellStyle name="Percent 8 2 3 3 2 3 2" xfId="42278"/>
    <cellStyle name="Percent 8 2 3 3 2 4" xfId="42279"/>
    <cellStyle name="Percent 8 2 3 3 2 4 2" xfId="42280"/>
    <cellStyle name="Percent 8 2 3 3 2 5" xfId="42281"/>
    <cellStyle name="Percent 8 2 3 3 2 6" xfId="42282"/>
    <cellStyle name="Percent 8 2 3 3 3" xfId="42283"/>
    <cellStyle name="Percent 8 2 3 3 3 2" xfId="42284"/>
    <cellStyle name="Percent 8 2 3 3 3 2 2" xfId="42285"/>
    <cellStyle name="Percent 8 2 3 3 3 3" xfId="42286"/>
    <cellStyle name="Percent 8 2 3 3 3 3 2" xfId="42287"/>
    <cellStyle name="Percent 8 2 3 3 3 4" xfId="42288"/>
    <cellStyle name="Percent 8 2 3 3 3 4 2" xfId="42289"/>
    <cellStyle name="Percent 8 2 3 3 3 5" xfId="42290"/>
    <cellStyle name="Percent 8 2 3 3 3 6" xfId="42291"/>
    <cellStyle name="Percent 8 2 3 3 4" xfId="42292"/>
    <cellStyle name="Percent 8 2 3 3 4 2" xfId="42293"/>
    <cellStyle name="Percent 8 2 3 3 4 2 2" xfId="42294"/>
    <cellStyle name="Percent 8 2 3 3 4 3" xfId="42295"/>
    <cellStyle name="Percent 8 2 3 3 4 3 2" xfId="42296"/>
    <cellStyle name="Percent 8 2 3 3 4 4" xfId="42297"/>
    <cellStyle name="Percent 8 2 3 3 4 4 2" xfId="42298"/>
    <cellStyle name="Percent 8 2 3 3 4 5" xfId="42299"/>
    <cellStyle name="Percent 8 2 3 3 4 6" xfId="42300"/>
    <cellStyle name="Percent 8 2 3 3 5" xfId="42301"/>
    <cellStyle name="Percent 8 2 3 3 5 2" xfId="42302"/>
    <cellStyle name="Percent 8 2 3 3 5 2 2" xfId="42303"/>
    <cellStyle name="Percent 8 2 3 3 5 3" xfId="42304"/>
    <cellStyle name="Percent 8 2 3 3 5 3 2" xfId="42305"/>
    <cellStyle name="Percent 8 2 3 3 5 4" xfId="42306"/>
    <cellStyle name="Percent 8 2 3 3 5 5" xfId="42307"/>
    <cellStyle name="Percent 8 2 3 3 6" xfId="42308"/>
    <cellStyle name="Percent 8 2 3 3 6 2" xfId="42309"/>
    <cellStyle name="Percent 8 2 3 3 7" xfId="42310"/>
    <cellStyle name="Percent 8 2 3 3 7 2" xfId="42311"/>
    <cellStyle name="Percent 8 2 3 3 8" xfId="42312"/>
    <cellStyle name="Percent 8 2 3 3 8 2" xfId="42313"/>
    <cellStyle name="Percent 8 2 3 3 9" xfId="42314"/>
    <cellStyle name="Percent 8 2 3 4" xfId="42315"/>
    <cellStyle name="Percent 8 2 3 4 10" xfId="42316"/>
    <cellStyle name="Percent 8 2 3 4 2" xfId="42317"/>
    <cellStyle name="Percent 8 2 3 4 2 2" xfId="42318"/>
    <cellStyle name="Percent 8 2 3 4 2 2 2" xfId="42319"/>
    <cellStyle name="Percent 8 2 3 4 2 3" xfId="42320"/>
    <cellStyle name="Percent 8 2 3 4 2 3 2" xfId="42321"/>
    <cellStyle name="Percent 8 2 3 4 2 4" xfId="42322"/>
    <cellStyle name="Percent 8 2 3 4 2 4 2" xfId="42323"/>
    <cellStyle name="Percent 8 2 3 4 2 5" xfId="42324"/>
    <cellStyle name="Percent 8 2 3 4 2 6" xfId="42325"/>
    <cellStyle name="Percent 8 2 3 4 3" xfId="42326"/>
    <cellStyle name="Percent 8 2 3 4 3 2" xfId="42327"/>
    <cellStyle name="Percent 8 2 3 4 3 2 2" xfId="42328"/>
    <cellStyle name="Percent 8 2 3 4 3 3" xfId="42329"/>
    <cellStyle name="Percent 8 2 3 4 3 3 2" xfId="42330"/>
    <cellStyle name="Percent 8 2 3 4 3 4" xfId="42331"/>
    <cellStyle name="Percent 8 2 3 4 3 4 2" xfId="42332"/>
    <cellStyle name="Percent 8 2 3 4 3 5" xfId="42333"/>
    <cellStyle name="Percent 8 2 3 4 3 6" xfId="42334"/>
    <cellStyle name="Percent 8 2 3 4 4" xfId="42335"/>
    <cellStyle name="Percent 8 2 3 4 4 2" xfId="42336"/>
    <cellStyle name="Percent 8 2 3 4 4 2 2" xfId="42337"/>
    <cellStyle name="Percent 8 2 3 4 4 3" xfId="42338"/>
    <cellStyle name="Percent 8 2 3 4 4 3 2" xfId="42339"/>
    <cellStyle name="Percent 8 2 3 4 4 4" xfId="42340"/>
    <cellStyle name="Percent 8 2 3 4 4 4 2" xfId="42341"/>
    <cellStyle name="Percent 8 2 3 4 4 5" xfId="42342"/>
    <cellStyle name="Percent 8 2 3 4 4 6" xfId="42343"/>
    <cellStyle name="Percent 8 2 3 4 5" xfId="42344"/>
    <cellStyle name="Percent 8 2 3 4 5 2" xfId="42345"/>
    <cellStyle name="Percent 8 2 3 4 5 2 2" xfId="42346"/>
    <cellStyle name="Percent 8 2 3 4 5 3" xfId="42347"/>
    <cellStyle name="Percent 8 2 3 4 5 3 2" xfId="42348"/>
    <cellStyle name="Percent 8 2 3 4 5 4" xfId="42349"/>
    <cellStyle name="Percent 8 2 3 4 5 5" xfId="42350"/>
    <cellStyle name="Percent 8 2 3 4 6" xfId="42351"/>
    <cellStyle name="Percent 8 2 3 4 6 2" xfId="42352"/>
    <cellStyle name="Percent 8 2 3 4 7" xfId="42353"/>
    <cellStyle name="Percent 8 2 3 4 7 2" xfId="42354"/>
    <cellStyle name="Percent 8 2 3 4 8" xfId="42355"/>
    <cellStyle name="Percent 8 2 3 4 8 2" xfId="42356"/>
    <cellStyle name="Percent 8 2 3 4 9" xfId="42357"/>
    <cellStyle name="Percent 8 2 3 5" xfId="42358"/>
    <cellStyle name="Percent 8 2 3 5 2" xfId="42359"/>
    <cellStyle name="Percent 8 2 3 5 2 2" xfId="42360"/>
    <cellStyle name="Percent 8 2 3 5 3" xfId="42361"/>
    <cellStyle name="Percent 8 2 3 5 3 2" xfId="42362"/>
    <cellStyle name="Percent 8 2 3 5 4" xfId="42363"/>
    <cellStyle name="Percent 8 2 3 5 4 2" xfId="42364"/>
    <cellStyle name="Percent 8 2 3 5 5" xfId="42365"/>
    <cellStyle name="Percent 8 2 3 5 6" xfId="42366"/>
    <cellStyle name="Percent 8 2 3 6" xfId="42367"/>
    <cellStyle name="Percent 8 2 3 6 2" xfId="42368"/>
    <cellStyle name="Percent 8 2 3 6 2 2" xfId="42369"/>
    <cellStyle name="Percent 8 2 3 6 3" xfId="42370"/>
    <cellStyle name="Percent 8 2 3 6 3 2" xfId="42371"/>
    <cellStyle name="Percent 8 2 3 6 4" xfId="42372"/>
    <cellStyle name="Percent 8 2 3 6 4 2" xfId="42373"/>
    <cellStyle name="Percent 8 2 3 6 5" xfId="42374"/>
    <cellStyle name="Percent 8 2 3 6 6" xfId="42375"/>
    <cellStyle name="Percent 8 2 3 7" xfId="42376"/>
    <cellStyle name="Percent 8 2 3 7 2" xfId="42377"/>
    <cellStyle name="Percent 8 2 3 7 2 2" xfId="42378"/>
    <cellStyle name="Percent 8 2 3 7 3" xfId="42379"/>
    <cellStyle name="Percent 8 2 3 7 3 2" xfId="42380"/>
    <cellStyle name="Percent 8 2 3 7 4" xfId="42381"/>
    <cellStyle name="Percent 8 2 3 7 4 2" xfId="42382"/>
    <cellStyle name="Percent 8 2 3 7 5" xfId="42383"/>
    <cellStyle name="Percent 8 2 3 7 6" xfId="42384"/>
    <cellStyle name="Percent 8 2 3 8" xfId="42385"/>
    <cellStyle name="Percent 8 2 3 8 2" xfId="42386"/>
    <cellStyle name="Percent 8 2 3 8 2 2" xfId="42387"/>
    <cellStyle name="Percent 8 2 3 8 3" xfId="42388"/>
    <cellStyle name="Percent 8 2 3 8 3 2" xfId="42389"/>
    <cellStyle name="Percent 8 2 3 8 4" xfId="42390"/>
    <cellStyle name="Percent 8 2 3 8 5" xfId="42391"/>
    <cellStyle name="Percent 8 2 3 9" xfId="42392"/>
    <cellStyle name="Percent 8 2 3 9 2" xfId="42393"/>
    <cellStyle name="Percent 8 2 4" xfId="42394"/>
    <cellStyle name="Percent 8 2 4 10" xfId="42395"/>
    <cellStyle name="Percent 8 2 4 10 2" xfId="42396"/>
    <cellStyle name="Percent 8 2 4 11" xfId="42397"/>
    <cellStyle name="Percent 8 2 4 12" xfId="42398"/>
    <cellStyle name="Percent 8 2 4 2" xfId="42399"/>
    <cellStyle name="Percent 8 2 4 2 10" xfId="42400"/>
    <cellStyle name="Percent 8 2 4 2 2" xfId="42401"/>
    <cellStyle name="Percent 8 2 4 2 2 2" xfId="42402"/>
    <cellStyle name="Percent 8 2 4 2 2 2 2" xfId="42403"/>
    <cellStyle name="Percent 8 2 4 2 2 3" xfId="42404"/>
    <cellStyle name="Percent 8 2 4 2 2 3 2" xfId="42405"/>
    <cellStyle name="Percent 8 2 4 2 2 4" xfId="42406"/>
    <cellStyle name="Percent 8 2 4 2 2 4 2" xfId="42407"/>
    <cellStyle name="Percent 8 2 4 2 2 5" xfId="42408"/>
    <cellStyle name="Percent 8 2 4 2 2 6" xfId="42409"/>
    <cellStyle name="Percent 8 2 4 2 3" xfId="42410"/>
    <cellStyle name="Percent 8 2 4 2 3 2" xfId="42411"/>
    <cellStyle name="Percent 8 2 4 2 3 2 2" xfId="42412"/>
    <cellStyle name="Percent 8 2 4 2 3 3" xfId="42413"/>
    <cellStyle name="Percent 8 2 4 2 3 3 2" xfId="42414"/>
    <cellStyle name="Percent 8 2 4 2 3 4" xfId="42415"/>
    <cellStyle name="Percent 8 2 4 2 3 4 2" xfId="42416"/>
    <cellStyle name="Percent 8 2 4 2 3 5" xfId="42417"/>
    <cellStyle name="Percent 8 2 4 2 3 6" xfId="42418"/>
    <cellStyle name="Percent 8 2 4 2 4" xfId="42419"/>
    <cellStyle name="Percent 8 2 4 2 4 2" xfId="42420"/>
    <cellStyle name="Percent 8 2 4 2 4 2 2" xfId="42421"/>
    <cellStyle name="Percent 8 2 4 2 4 3" xfId="42422"/>
    <cellStyle name="Percent 8 2 4 2 4 3 2" xfId="42423"/>
    <cellStyle name="Percent 8 2 4 2 4 4" xfId="42424"/>
    <cellStyle name="Percent 8 2 4 2 4 4 2" xfId="42425"/>
    <cellStyle name="Percent 8 2 4 2 4 5" xfId="42426"/>
    <cellStyle name="Percent 8 2 4 2 4 6" xfId="42427"/>
    <cellStyle name="Percent 8 2 4 2 5" xfId="42428"/>
    <cellStyle name="Percent 8 2 4 2 5 2" xfId="42429"/>
    <cellStyle name="Percent 8 2 4 2 5 2 2" xfId="42430"/>
    <cellStyle name="Percent 8 2 4 2 5 3" xfId="42431"/>
    <cellStyle name="Percent 8 2 4 2 5 3 2" xfId="42432"/>
    <cellStyle name="Percent 8 2 4 2 5 4" xfId="42433"/>
    <cellStyle name="Percent 8 2 4 2 5 5" xfId="42434"/>
    <cellStyle name="Percent 8 2 4 2 6" xfId="42435"/>
    <cellStyle name="Percent 8 2 4 2 6 2" xfId="42436"/>
    <cellStyle name="Percent 8 2 4 2 7" xfId="42437"/>
    <cellStyle name="Percent 8 2 4 2 7 2" xfId="42438"/>
    <cellStyle name="Percent 8 2 4 2 8" xfId="42439"/>
    <cellStyle name="Percent 8 2 4 2 8 2" xfId="42440"/>
    <cellStyle name="Percent 8 2 4 2 9" xfId="42441"/>
    <cellStyle name="Percent 8 2 4 3" xfId="42442"/>
    <cellStyle name="Percent 8 2 4 3 10" xfId="42443"/>
    <cellStyle name="Percent 8 2 4 3 2" xfId="42444"/>
    <cellStyle name="Percent 8 2 4 3 2 2" xfId="42445"/>
    <cellStyle name="Percent 8 2 4 3 2 2 2" xfId="42446"/>
    <cellStyle name="Percent 8 2 4 3 2 3" xfId="42447"/>
    <cellStyle name="Percent 8 2 4 3 2 3 2" xfId="42448"/>
    <cellStyle name="Percent 8 2 4 3 2 4" xfId="42449"/>
    <cellStyle name="Percent 8 2 4 3 2 4 2" xfId="42450"/>
    <cellStyle name="Percent 8 2 4 3 2 5" xfId="42451"/>
    <cellStyle name="Percent 8 2 4 3 2 6" xfId="42452"/>
    <cellStyle name="Percent 8 2 4 3 3" xfId="42453"/>
    <cellStyle name="Percent 8 2 4 3 3 2" xfId="42454"/>
    <cellStyle name="Percent 8 2 4 3 3 2 2" xfId="42455"/>
    <cellStyle name="Percent 8 2 4 3 3 3" xfId="42456"/>
    <cellStyle name="Percent 8 2 4 3 3 3 2" xfId="42457"/>
    <cellStyle name="Percent 8 2 4 3 3 4" xfId="42458"/>
    <cellStyle name="Percent 8 2 4 3 3 4 2" xfId="42459"/>
    <cellStyle name="Percent 8 2 4 3 3 5" xfId="42460"/>
    <cellStyle name="Percent 8 2 4 3 3 6" xfId="42461"/>
    <cellStyle name="Percent 8 2 4 3 4" xfId="42462"/>
    <cellStyle name="Percent 8 2 4 3 4 2" xfId="42463"/>
    <cellStyle name="Percent 8 2 4 3 4 2 2" xfId="42464"/>
    <cellStyle name="Percent 8 2 4 3 4 3" xfId="42465"/>
    <cellStyle name="Percent 8 2 4 3 4 3 2" xfId="42466"/>
    <cellStyle name="Percent 8 2 4 3 4 4" xfId="42467"/>
    <cellStyle name="Percent 8 2 4 3 4 4 2" xfId="42468"/>
    <cellStyle name="Percent 8 2 4 3 4 5" xfId="42469"/>
    <cellStyle name="Percent 8 2 4 3 4 6" xfId="42470"/>
    <cellStyle name="Percent 8 2 4 3 5" xfId="42471"/>
    <cellStyle name="Percent 8 2 4 3 5 2" xfId="42472"/>
    <cellStyle name="Percent 8 2 4 3 5 2 2" xfId="42473"/>
    <cellStyle name="Percent 8 2 4 3 5 3" xfId="42474"/>
    <cellStyle name="Percent 8 2 4 3 5 3 2" xfId="42475"/>
    <cellStyle name="Percent 8 2 4 3 5 4" xfId="42476"/>
    <cellStyle name="Percent 8 2 4 3 5 5" xfId="42477"/>
    <cellStyle name="Percent 8 2 4 3 6" xfId="42478"/>
    <cellStyle name="Percent 8 2 4 3 6 2" xfId="42479"/>
    <cellStyle name="Percent 8 2 4 3 7" xfId="42480"/>
    <cellStyle name="Percent 8 2 4 3 7 2" xfId="42481"/>
    <cellStyle name="Percent 8 2 4 3 8" xfId="42482"/>
    <cellStyle name="Percent 8 2 4 3 8 2" xfId="42483"/>
    <cellStyle name="Percent 8 2 4 3 9" xfId="42484"/>
    <cellStyle name="Percent 8 2 4 4" xfId="42485"/>
    <cellStyle name="Percent 8 2 4 4 2" xfId="42486"/>
    <cellStyle name="Percent 8 2 4 4 2 2" xfId="42487"/>
    <cellStyle name="Percent 8 2 4 4 3" xfId="42488"/>
    <cellStyle name="Percent 8 2 4 4 3 2" xfId="42489"/>
    <cellStyle name="Percent 8 2 4 4 4" xfId="42490"/>
    <cellStyle name="Percent 8 2 4 4 4 2" xfId="42491"/>
    <cellStyle name="Percent 8 2 4 4 5" xfId="42492"/>
    <cellStyle name="Percent 8 2 4 4 6" xfId="42493"/>
    <cellStyle name="Percent 8 2 4 5" xfId="42494"/>
    <cellStyle name="Percent 8 2 4 5 2" xfId="42495"/>
    <cellStyle name="Percent 8 2 4 5 2 2" xfId="42496"/>
    <cellStyle name="Percent 8 2 4 5 3" xfId="42497"/>
    <cellStyle name="Percent 8 2 4 5 3 2" xfId="42498"/>
    <cellStyle name="Percent 8 2 4 5 4" xfId="42499"/>
    <cellStyle name="Percent 8 2 4 5 4 2" xfId="42500"/>
    <cellStyle name="Percent 8 2 4 5 5" xfId="42501"/>
    <cellStyle name="Percent 8 2 4 5 6" xfId="42502"/>
    <cellStyle name="Percent 8 2 4 6" xfId="42503"/>
    <cellStyle name="Percent 8 2 4 6 2" xfId="42504"/>
    <cellStyle name="Percent 8 2 4 6 2 2" xfId="42505"/>
    <cellStyle name="Percent 8 2 4 6 3" xfId="42506"/>
    <cellStyle name="Percent 8 2 4 6 3 2" xfId="42507"/>
    <cellStyle name="Percent 8 2 4 6 4" xfId="42508"/>
    <cellStyle name="Percent 8 2 4 6 4 2" xfId="42509"/>
    <cellStyle name="Percent 8 2 4 6 5" xfId="42510"/>
    <cellStyle name="Percent 8 2 4 6 6" xfId="42511"/>
    <cellStyle name="Percent 8 2 4 7" xfId="42512"/>
    <cellStyle name="Percent 8 2 4 7 2" xfId="42513"/>
    <cellStyle name="Percent 8 2 4 7 2 2" xfId="42514"/>
    <cellStyle name="Percent 8 2 4 7 3" xfId="42515"/>
    <cellStyle name="Percent 8 2 4 7 3 2" xfId="42516"/>
    <cellStyle name="Percent 8 2 4 7 4" xfId="42517"/>
    <cellStyle name="Percent 8 2 4 7 5" xfId="42518"/>
    <cellStyle name="Percent 8 2 4 8" xfId="42519"/>
    <cellStyle name="Percent 8 2 4 8 2" xfId="42520"/>
    <cellStyle name="Percent 8 2 4 9" xfId="42521"/>
    <cellStyle name="Percent 8 2 4 9 2" xfId="42522"/>
    <cellStyle name="Percent 8 2 5" xfId="42523"/>
    <cellStyle name="Percent 8 2 5 10" xfId="42524"/>
    <cellStyle name="Percent 8 2 5 11" xfId="42525"/>
    <cellStyle name="Percent 8 2 5 2" xfId="42526"/>
    <cellStyle name="Percent 8 2 5 2 2" xfId="42527"/>
    <cellStyle name="Percent 8 2 5 2 2 2" xfId="42528"/>
    <cellStyle name="Percent 8 2 5 2 3" xfId="42529"/>
    <cellStyle name="Percent 8 2 5 2 3 2" xfId="42530"/>
    <cellStyle name="Percent 8 2 5 2 4" xfId="42531"/>
    <cellStyle name="Percent 8 2 5 2 4 2" xfId="42532"/>
    <cellStyle name="Percent 8 2 5 2 5" xfId="42533"/>
    <cellStyle name="Percent 8 2 5 2 6" xfId="42534"/>
    <cellStyle name="Percent 8 2 5 3" xfId="42535"/>
    <cellStyle name="Percent 8 2 5 3 2" xfId="42536"/>
    <cellStyle name="Percent 8 2 5 3 2 2" xfId="42537"/>
    <cellStyle name="Percent 8 2 5 3 3" xfId="42538"/>
    <cellStyle name="Percent 8 2 5 3 3 2" xfId="42539"/>
    <cellStyle name="Percent 8 2 5 3 4" xfId="42540"/>
    <cellStyle name="Percent 8 2 5 3 4 2" xfId="42541"/>
    <cellStyle name="Percent 8 2 5 3 5" xfId="42542"/>
    <cellStyle name="Percent 8 2 5 3 6" xfId="42543"/>
    <cellStyle name="Percent 8 2 5 4" xfId="42544"/>
    <cellStyle name="Percent 8 2 5 4 2" xfId="42545"/>
    <cellStyle name="Percent 8 2 5 4 2 2" xfId="42546"/>
    <cellStyle name="Percent 8 2 5 4 3" xfId="42547"/>
    <cellStyle name="Percent 8 2 5 4 3 2" xfId="42548"/>
    <cellStyle name="Percent 8 2 5 4 4" xfId="42549"/>
    <cellStyle name="Percent 8 2 5 4 4 2" xfId="42550"/>
    <cellStyle name="Percent 8 2 5 4 5" xfId="42551"/>
    <cellStyle name="Percent 8 2 5 4 6" xfId="42552"/>
    <cellStyle name="Percent 8 2 5 5" xfId="42553"/>
    <cellStyle name="Percent 8 2 5 5 2" xfId="42554"/>
    <cellStyle name="Percent 8 2 5 5 2 2" xfId="42555"/>
    <cellStyle name="Percent 8 2 5 5 3" xfId="42556"/>
    <cellStyle name="Percent 8 2 5 5 3 2" xfId="42557"/>
    <cellStyle name="Percent 8 2 5 5 4" xfId="42558"/>
    <cellStyle name="Percent 8 2 5 5 4 2" xfId="42559"/>
    <cellStyle name="Percent 8 2 5 5 5" xfId="42560"/>
    <cellStyle name="Percent 8 2 5 5 6" xfId="42561"/>
    <cellStyle name="Percent 8 2 5 6" xfId="42562"/>
    <cellStyle name="Percent 8 2 5 6 2" xfId="42563"/>
    <cellStyle name="Percent 8 2 5 6 2 2" xfId="42564"/>
    <cellStyle name="Percent 8 2 5 6 3" xfId="42565"/>
    <cellStyle name="Percent 8 2 5 6 3 2" xfId="42566"/>
    <cellStyle name="Percent 8 2 5 6 4" xfId="42567"/>
    <cellStyle name="Percent 8 2 5 6 5" xfId="42568"/>
    <cellStyle name="Percent 8 2 5 7" xfId="42569"/>
    <cellStyle name="Percent 8 2 5 7 2" xfId="42570"/>
    <cellStyle name="Percent 8 2 5 8" xfId="42571"/>
    <cellStyle name="Percent 8 2 5 8 2" xfId="42572"/>
    <cellStyle name="Percent 8 2 5 9" xfId="42573"/>
    <cellStyle name="Percent 8 2 5 9 2" xfId="42574"/>
    <cellStyle name="Percent 8 2 6" xfId="42575"/>
    <cellStyle name="Percent 8 2 6 10" xfId="42576"/>
    <cellStyle name="Percent 8 2 6 2" xfId="42577"/>
    <cellStyle name="Percent 8 2 6 2 2" xfId="42578"/>
    <cellStyle name="Percent 8 2 6 2 2 2" xfId="42579"/>
    <cellStyle name="Percent 8 2 6 2 3" xfId="42580"/>
    <cellStyle name="Percent 8 2 6 2 3 2" xfId="42581"/>
    <cellStyle name="Percent 8 2 6 2 4" xfId="42582"/>
    <cellStyle name="Percent 8 2 6 2 4 2" xfId="42583"/>
    <cellStyle name="Percent 8 2 6 2 5" xfId="42584"/>
    <cellStyle name="Percent 8 2 6 2 6" xfId="42585"/>
    <cellStyle name="Percent 8 2 6 3" xfId="42586"/>
    <cellStyle name="Percent 8 2 6 3 2" xfId="42587"/>
    <cellStyle name="Percent 8 2 6 3 2 2" xfId="42588"/>
    <cellStyle name="Percent 8 2 6 3 3" xfId="42589"/>
    <cellStyle name="Percent 8 2 6 3 3 2" xfId="42590"/>
    <cellStyle name="Percent 8 2 6 3 4" xfId="42591"/>
    <cellStyle name="Percent 8 2 6 3 4 2" xfId="42592"/>
    <cellStyle name="Percent 8 2 6 3 5" xfId="42593"/>
    <cellStyle name="Percent 8 2 6 3 6" xfId="42594"/>
    <cellStyle name="Percent 8 2 6 4" xfId="42595"/>
    <cellStyle name="Percent 8 2 6 4 2" xfId="42596"/>
    <cellStyle name="Percent 8 2 6 4 2 2" xfId="42597"/>
    <cellStyle name="Percent 8 2 6 4 3" xfId="42598"/>
    <cellStyle name="Percent 8 2 6 4 3 2" xfId="42599"/>
    <cellStyle name="Percent 8 2 6 4 4" xfId="42600"/>
    <cellStyle name="Percent 8 2 6 4 4 2" xfId="42601"/>
    <cellStyle name="Percent 8 2 6 4 5" xfId="42602"/>
    <cellStyle name="Percent 8 2 6 4 6" xfId="42603"/>
    <cellStyle name="Percent 8 2 6 5" xfId="42604"/>
    <cellStyle name="Percent 8 2 6 5 2" xfId="42605"/>
    <cellStyle name="Percent 8 2 6 5 2 2" xfId="42606"/>
    <cellStyle name="Percent 8 2 6 5 3" xfId="42607"/>
    <cellStyle name="Percent 8 2 6 5 3 2" xfId="42608"/>
    <cellStyle name="Percent 8 2 6 5 4" xfId="42609"/>
    <cellStyle name="Percent 8 2 6 5 5" xfId="42610"/>
    <cellStyle name="Percent 8 2 6 6" xfId="42611"/>
    <cellStyle name="Percent 8 2 6 6 2" xfId="42612"/>
    <cellStyle name="Percent 8 2 6 7" xfId="42613"/>
    <cellStyle name="Percent 8 2 6 7 2" xfId="42614"/>
    <cellStyle name="Percent 8 2 6 8" xfId="42615"/>
    <cellStyle name="Percent 8 2 6 8 2" xfId="42616"/>
    <cellStyle name="Percent 8 2 6 9" xfId="42617"/>
    <cellStyle name="Percent 8 2 7" xfId="42618"/>
    <cellStyle name="Percent 8 2 7 10" xfId="42619"/>
    <cellStyle name="Percent 8 2 7 2" xfId="42620"/>
    <cellStyle name="Percent 8 2 7 2 2" xfId="42621"/>
    <cellStyle name="Percent 8 2 7 2 2 2" xfId="42622"/>
    <cellStyle name="Percent 8 2 7 2 3" xfId="42623"/>
    <cellStyle name="Percent 8 2 7 2 3 2" xfId="42624"/>
    <cellStyle name="Percent 8 2 7 2 4" xfId="42625"/>
    <cellStyle name="Percent 8 2 7 2 4 2" xfId="42626"/>
    <cellStyle name="Percent 8 2 7 2 5" xfId="42627"/>
    <cellStyle name="Percent 8 2 7 2 6" xfId="42628"/>
    <cellStyle name="Percent 8 2 7 3" xfId="42629"/>
    <cellStyle name="Percent 8 2 7 3 2" xfId="42630"/>
    <cellStyle name="Percent 8 2 7 3 2 2" xfId="42631"/>
    <cellStyle name="Percent 8 2 7 3 3" xfId="42632"/>
    <cellStyle name="Percent 8 2 7 3 3 2" xfId="42633"/>
    <cellStyle name="Percent 8 2 7 3 4" xfId="42634"/>
    <cellStyle name="Percent 8 2 7 3 4 2" xfId="42635"/>
    <cellStyle name="Percent 8 2 7 3 5" xfId="42636"/>
    <cellStyle name="Percent 8 2 7 3 6" xfId="42637"/>
    <cellStyle name="Percent 8 2 7 4" xfId="42638"/>
    <cellStyle name="Percent 8 2 7 4 2" xfId="42639"/>
    <cellStyle name="Percent 8 2 7 4 2 2" xfId="42640"/>
    <cellStyle name="Percent 8 2 7 4 3" xfId="42641"/>
    <cellStyle name="Percent 8 2 7 4 3 2" xfId="42642"/>
    <cellStyle name="Percent 8 2 7 4 4" xfId="42643"/>
    <cellStyle name="Percent 8 2 7 4 4 2" xfId="42644"/>
    <cellStyle name="Percent 8 2 7 4 5" xfId="42645"/>
    <cellStyle name="Percent 8 2 7 4 6" xfId="42646"/>
    <cellStyle name="Percent 8 2 7 5" xfId="42647"/>
    <cellStyle name="Percent 8 2 7 5 2" xfId="42648"/>
    <cellStyle name="Percent 8 2 7 5 2 2" xfId="42649"/>
    <cellStyle name="Percent 8 2 7 5 3" xfId="42650"/>
    <cellStyle name="Percent 8 2 7 5 3 2" xfId="42651"/>
    <cellStyle name="Percent 8 2 7 5 4" xfId="42652"/>
    <cellStyle name="Percent 8 2 7 5 5" xfId="42653"/>
    <cellStyle name="Percent 8 2 7 6" xfId="42654"/>
    <cellStyle name="Percent 8 2 7 6 2" xfId="42655"/>
    <cellStyle name="Percent 8 2 7 7" xfId="42656"/>
    <cellStyle name="Percent 8 2 7 7 2" xfId="42657"/>
    <cellStyle name="Percent 8 2 7 8" xfId="42658"/>
    <cellStyle name="Percent 8 2 7 8 2" xfId="42659"/>
    <cellStyle name="Percent 8 2 7 9" xfId="42660"/>
    <cellStyle name="Percent 8 2 8" xfId="42661"/>
    <cellStyle name="Percent 8 2 8 2" xfId="42662"/>
    <cellStyle name="Percent 8 2 8 2 2" xfId="42663"/>
    <cellStyle name="Percent 8 2 8 3" xfId="42664"/>
    <cellStyle name="Percent 8 2 8 3 2" xfId="42665"/>
    <cellStyle name="Percent 8 2 8 4" xfId="42666"/>
    <cellStyle name="Percent 8 2 8 4 2" xfId="42667"/>
    <cellStyle name="Percent 8 2 8 5" xfId="42668"/>
    <cellStyle name="Percent 8 2 8 6" xfId="42669"/>
    <cellStyle name="Percent 8 2 9" xfId="42670"/>
    <cellStyle name="Percent 8 2 9 2" xfId="42671"/>
    <cellStyle name="Percent 8 2 9 2 2" xfId="42672"/>
    <cellStyle name="Percent 8 2 9 3" xfId="42673"/>
    <cellStyle name="Percent 8 2 9 3 2" xfId="42674"/>
    <cellStyle name="Percent 8 2 9 4" xfId="42675"/>
    <cellStyle name="Percent 8 2 9 4 2" xfId="42676"/>
    <cellStyle name="Percent 8 2 9 5" xfId="42677"/>
    <cellStyle name="Percent 8 2 9 6" xfId="42678"/>
    <cellStyle name="Percent 8 20" xfId="42679"/>
    <cellStyle name="Percent 8 3" xfId="42680"/>
    <cellStyle name="Percent 8 3 10" xfId="42681"/>
    <cellStyle name="Percent 8 3 10 2" xfId="42682"/>
    <cellStyle name="Percent 8 3 10 2 2" xfId="42683"/>
    <cellStyle name="Percent 8 3 10 3" xfId="42684"/>
    <cellStyle name="Percent 8 3 10 3 2" xfId="42685"/>
    <cellStyle name="Percent 8 3 10 4" xfId="42686"/>
    <cellStyle name="Percent 8 3 10 4 2" xfId="42687"/>
    <cellStyle name="Percent 8 3 10 5" xfId="42688"/>
    <cellStyle name="Percent 8 3 10 6" xfId="42689"/>
    <cellStyle name="Percent 8 3 11" xfId="42690"/>
    <cellStyle name="Percent 8 3 11 2" xfId="42691"/>
    <cellStyle name="Percent 8 3 11 2 2" xfId="42692"/>
    <cellStyle name="Percent 8 3 11 3" xfId="42693"/>
    <cellStyle name="Percent 8 3 11 3 2" xfId="42694"/>
    <cellStyle name="Percent 8 3 11 4" xfId="42695"/>
    <cellStyle name="Percent 8 3 11 5" xfId="42696"/>
    <cellStyle name="Percent 8 3 12" xfId="42697"/>
    <cellStyle name="Percent 8 3 12 2" xfId="42698"/>
    <cellStyle name="Percent 8 3 13" xfId="42699"/>
    <cellStyle name="Percent 8 3 13 2" xfId="42700"/>
    <cellStyle name="Percent 8 3 14" xfId="42701"/>
    <cellStyle name="Percent 8 3 14 2" xfId="42702"/>
    <cellStyle name="Percent 8 3 15" xfId="42703"/>
    <cellStyle name="Percent 8 3 16" xfId="42704"/>
    <cellStyle name="Percent 8 3 2" xfId="42705"/>
    <cellStyle name="Percent 8 3 2 10" xfId="42706"/>
    <cellStyle name="Percent 8 3 2 10 2" xfId="42707"/>
    <cellStyle name="Percent 8 3 2 11" xfId="42708"/>
    <cellStyle name="Percent 8 3 2 11 2" xfId="42709"/>
    <cellStyle name="Percent 8 3 2 12" xfId="42710"/>
    <cellStyle name="Percent 8 3 2 13" xfId="42711"/>
    <cellStyle name="Percent 8 3 2 2" xfId="42712"/>
    <cellStyle name="Percent 8 3 2 2 10" xfId="42713"/>
    <cellStyle name="Percent 8 3 2 2 11" xfId="42714"/>
    <cellStyle name="Percent 8 3 2 2 2" xfId="42715"/>
    <cellStyle name="Percent 8 3 2 2 2 2" xfId="42716"/>
    <cellStyle name="Percent 8 3 2 2 2 2 2" xfId="42717"/>
    <cellStyle name="Percent 8 3 2 2 2 3" xfId="42718"/>
    <cellStyle name="Percent 8 3 2 2 2 3 2" xfId="42719"/>
    <cellStyle name="Percent 8 3 2 2 2 4" xfId="42720"/>
    <cellStyle name="Percent 8 3 2 2 2 4 2" xfId="42721"/>
    <cellStyle name="Percent 8 3 2 2 2 5" xfId="42722"/>
    <cellStyle name="Percent 8 3 2 2 2 6" xfId="42723"/>
    <cellStyle name="Percent 8 3 2 2 3" xfId="42724"/>
    <cellStyle name="Percent 8 3 2 2 3 2" xfId="42725"/>
    <cellStyle name="Percent 8 3 2 2 3 2 2" xfId="42726"/>
    <cellStyle name="Percent 8 3 2 2 3 3" xfId="42727"/>
    <cellStyle name="Percent 8 3 2 2 3 3 2" xfId="42728"/>
    <cellStyle name="Percent 8 3 2 2 3 4" xfId="42729"/>
    <cellStyle name="Percent 8 3 2 2 3 4 2" xfId="42730"/>
    <cellStyle name="Percent 8 3 2 2 3 5" xfId="42731"/>
    <cellStyle name="Percent 8 3 2 2 3 6" xfId="42732"/>
    <cellStyle name="Percent 8 3 2 2 4" xfId="42733"/>
    <cellStyle name="Percent 8 3 2 2 4 2" xfId="42734"/>
    <cellStyle name="Percent 8 3 2 2 4 2 2" xfId="42735"/>
    <cellStyle name="Percent 8 3 2 2 4 3" xfId="42736"/>
    <cellStyle name="Percent 8 3 2 2 4 3 2" xfId="42737"/>
    <cellStyle name="Percent 8 3 2 2 4 4" xfId="42738"/>
    <cellStyle name="Percent 8 3 2 2 4 4 2" xfId="42739"/>
    <cellStyle name="Percent 8 3 2 2 4 5" xfId="42740"/>
    <cellStyle name="Percent 8 3 2 2 4 6" xfId="42741"/>
    <cellStyle name="Percent 8 3 2 2 5" xfId="42742"/>
    <cellStyle name="Percent 8 3 2 2 5 2" xfId="42743"/>
    <cellStyle name="Percent 8 3 2 2 5 2 2" xfId="42744"/>
    <cellStyle name="Percent 8 3 2 2 5 3" xfId="42745"/>
    <cellStyle name="Percent 8 3 2 2 5 3 2" xfId="42746"/>
    <cellStyle name="Percent 8 3 2 2 5 4" xfId="42747"/>
    <cellStyle name="Percent 8 3 2 2 5 4 2" xfId="42748"/>
    <cellStyle name="Percent 8 3 2 2 5 5" xfId="42749"/>
    <cellStyle name="Percent 8 3 2 2 5 6" xfId="42750"/>
    <cellStyle name="Percent 8 3 2 2 6" xfId="42751"/>
    <cellStyle name="Percent 8 3 2 2 6 2" xfId="42752"/>
    <cellStyle name="Percent 8 3 2 2 6 2 2" xfId="42753"/>
    <cellStyle name="Percent 8 3 2 2 6 3" xfId="42754"/>
    <cellStyle name="Percent 8 3 2 2 6 3 2" xfId="42755"/>
    <cellStyle name="Percent 8 3 2 2 6 4" xfId="42756"/>
    <cellStyle name="Percent 8 3 2 2 6 5" xfId="42757"/>
    <cellStyle name="Percent 8 3 2 2 7" xfId="42758"/>
    <cellStyle name="Percent 8 3 2 2 7 2" xfId="42759"/>
    <cellStyle name="Percent 8 3 2 2 8" xfId="42760"/>
    <cellStyle name="Percent 8 3 2 2 8 2" xfId="42761"/>
    <cellStyle name="Percent 8 3 2 2 9" xfId="42762"/>
    <cellStyle name="Percent 8 3 2 2 9 2" xfId="42763"/>
    <cellStyle name="Percent 8 3 2 3" xfId="42764"/>
    <cellStyle name="Percent 8 3 2 3 10" xfId="42765"/>
    <cellStyle name="Percent 8 3 2 3 2" xfId="42766"/>
    <cellStyle name="Percent 8 3 2 3 2 2" xfId="42767"/>
    <cellStyle name="Percent 8 3 2 3 2 2 2" xfId="42768"/>
    <cellStyle name="Percent 8 3 2 3 2 3" xfId="42769"/>
    <cellStyle name="Percent 8 3 2 3 2 3 2" xfId="42770"/>
    <cellStyle name="Percent 8 3 2 3 2 4" xfId="42771"/>
    <cellStyle name="Percent 8 3 2 3 2 4 2" xfId="42772"/>
    <cellStyle name="Percent 8 3 2 3 2 5" xfId="42773"/>
    <cellStyle name="Percent 8 3 2 3 2 6" xfId="42774"/>
    <cellStyle name="Percent 8 3 2 3 3" xfId="42775"/>
    <cellStyle name="Percent 8 3 2 3 3 2" xfId="42776"/>
    <cellStyle name="Percent 8 3 2 3 3 2 2" xfId="42777"/>
    <cellStyle name="Percent 8 3 2 3 3 3" xfId="42778"/>
    <cellStyle name="Percent 8 3 2 3 3 3 2" xfId="42779"/>
    <cellStyle name="Percent 8 3 2 3 3 4" xfId="42780"/>
    <cellStyle name="Percent 8 3 2 3 3 4 2" xfId="42781"/>
    <cellStyle name="Percent 8 3 2 3 3 5" xfId="42782"/>
    <cellStyle name="Percent 8 3 2 3 3 6" xfId="42783"/>
    <cellStyle name="Percent 8 3 2 3 4" xfId="42784"/>
    <cellStyle name="Percent 8 3 2 3 4 2" xfId="42785"/>
    <cellStyle name="Percent 8 3 2 3 4 2 2" xfId="42786"/>
    <cellStyle name="Percent 8 3 2 3 4 3" xfId="42787"/>
    <cellStyle name="Percent 8 3 2 3 4 3 2" xfId="42788"/>
    <cellStyle name="Percent 8 3 2 3 4 4" xfId="42789"/>
    <cellStyle name="Percent 8 3 2 3 4 4 2" xfId="42790"/>
    <cellStyle name="Percent 8 3 2 3 4 5" xfId="42791"/>
    <cellStyle name="Percent 8 3 2 3 4 6" xfId="42792"/>
    <cellStyle name="Percent 8 3 2 3 5" xfId="42793"/>
    <cellStyle name="Percent 8 3 2 3 5 2" xfId="42794"/>
    <cellStyle name="Percent 8 3 2 3 5 2 2" xfId="42795"/>
    <cellStyle name="Percent 8 3 2 3 5 3" xfId="42796"/>
    <cellStyle name="Percent 8 3 2 3 5 3 2" xfId="42797"/>
    <cellStyle name="Percent 8 3 2 3 5 4" xfId="42798"/>
    <cellStyle name="Percent 8 3 2 3 5 5" xfId="42799"/>
    <cellStyle name="Percent 8 3 2 3 6" xfId="42800"/>
    <cellStyle name="Percent 8 3 2 3 6 2" xfId="42801"/>
    <cellStyle name="Percent 8 3 2 3 7" xfId="42802"/>
    <cellStyle name="Percent 8 3 2 3 7 2" xfId="42803"/>
    <cellStyle name="Percent 8 3 2 3 8" xfId="42804"/>
    <cellStyle name="Percent 8 3 2 3 8 2" xfId="42805"/>
    <cellStyle name="Percent 8 3 2 3 9" xfId="42806"/>
    <cellStyle name="Percent 8 3 2 4" xfId="42807"/>
    <cellStyle name="Percent 8 3 2 4 10" xfId="42808"/>
    <cellStyle name="Percent 8 3 2 4 2" xfId="42809"/>
    <cellStyle name="Percent 8 3 2 4 2 2" xfId="42810"/>
    <cellStyle name="Percent 8 3 2 4 2 2 2" xfId="42811"/>
    <cellStyle name="Percent 8 3 2 4 2 3" xfId="42812"/>
    <cellStyle name="Percent 8 3 2 4 2 3 2" xfId="42813"/>
    <cellStyle name="Percent 8 3 2 4 2 4" xfId="42814"/>
    <cellStyle name="Percent 8 3 2 4 2 4 2" xfId="42815"/>
    <cellStyle name="Percent 8 3 2 4 2 5" xfId="42816"/>
    <cellStyle name="Percent 8 3 2 4 2 6" xfId="42817"/>
    <cellStyle name="Percent 8 3 2 4 3" xfId="42818"/>
    <cellStyle name="Percent 8 3 2 4 3 2" xfId="42819"/>
    <cellStyle name="Percent 8 3 2 4 3 2 2" xfId="42820"/>
    <cellStyle name="Percent 8 3 2 4 3 3" xfId="42821"/>
    <cellStyle name="Percent 8 3 2 4 3 3 2" xfId="42822"/>
    <cellStyle name="Percent 8 3 2 4 3 4" xfId="42823"/>
    <cellStyle name="Percent 8 3 2 4 3 4 2" xfId="42824"/>
    <cellStyle name="Percent 8 3 2 4 3 5" xfId="42825"/>
    <cellStyle name="Percent 8 3 2 4 3 6" xfId="42826"/>
    <cellStyle name="Percent 8 3 2 4 4" xfId="42827"/>
    <cellStyle name="Percent 8 3 2 4 4 2" xfId="42828"/>
    <cellStyle name="Percent 8 3 2 4 4 2 2" xfId="42829"/>
    <cellStyle name="Percent 8 3 2 4 4 3" xfId="42830"/>
    <cellStyle name="Percent 8 3 2 4 4 3 2" xfId="42831"/>
    <cellStyle name="Percent 8 3 2 4 4 4" xfId="42832"/>
    <cellStyle name="Percent 8 3 2 4 4 4 2" xfId="42833"/>
    <cellStyle name="Percent 8 3 2 4 4 5" xfId="42834"/>
    <cellStyle name="Percent 8 3 2 4 4 6" xfId="42835"/>
    <cellStyle name="Percent 8 3 2 4 5" xfId="42836"/>
    <cellStyle name="Percent 8 3 2 4 5 2" xfId="42837"/>
    <cellStyle name="Percent 8 3 2 4 5 2 2" xfId="42838"/>
    <cellStyle name="Percent 8 3 2 4 5 3" xfId="42839"/>
    <cellStyle name="Percent 8 3 2 4 5 3 2" xfId="42840"/>
    <cellStyle name="Percent 8 3 2 4 5 4" xfId="42841"/>
    <cellStyle name="Percent 8 3 2 4 5 5" xfId="42842"/>
    <cellStyle name="Percent 8 3 2 4 6" xfId="42843"/>
    <cellStyle name="Percent 8 3 2 4 6 2" xfId="42844"/>
    <cellStyle name="Percent 8 3 2 4 7" xfId="42845"/>
    <cellStyle name="Percent 8 3 2 4 7 2" xfId="42846"/>
    <cellStyle name="Percent 8 3 2 4 8" xfId="42847"/>
    <cellStyle name="Percent 8 3 2 4 8 2" xfId="42848"/>
    <cellStyle name="Percent 8 3 2 4 9" xfId="42849"/>
    <cellStyle name="Percent 8 3 2 5" xfId="42850"/>
    <cellStyle name="Percent 8 3 2 5 2" xfId="42851"/>
    <cellStyle name="Percent 8 3 2 5 2 2" xfId="42852"/>
    <cellStyle name="Percent 8 3 2 5 3" xfId="42853"/>
    <cellStyle name="Percent 8 3 2 5 3 2" xfId="42854"/>
    <cellStyle name="Percent 8 3 2 5 4" xfId="42855"/>
    <cellStyle name="Percent 8 3 2 5 4 2" xfId="42856"/>
    <cellStyle name="Percent 8 3 2 5 5" xfId="42857"/>
    <cellStyle name="Percent 8 3 2 5 6" xfId="42858"/>
    <cellStyle name="Percent 8 3 2 6" xfId="42859"/>
    <cellStyle name="Percent 8 3 2 6 2" xfId="42860"/>
    <cellStyle name="Percent 8 3 2 6 2 2" xfId="42861"/>
    <cellStyle name="Percent 8 3 2 6 3" xfId="42862"/>
    <cellStyle name="Percent 8 3 2 6 3 2" xfId="42863"/>
    <cellStyle name="Percent 8 3 2 6 4" xfId="42864"/>
    <cellStyle name="Percent 8 3 2 6 4 2" xfId="42865"/>
    <cellStyle name="Percent 8 3 2 6 5" xfId="42866"/>
    <cellStyle name="Percent 8 3 2 6 6" xfId="42867"/>
    <cellStyle name="Percent 8 3 2 7" xfId="42868"/>
    <cellStyle name="Percent 8 3 2 7 2" xfId="42869"/>
    <cellStyle name="Percent 8 3 2 7 2 2" xfId="42870"/>
    <cellStyle name="Percent 8 3 2 7 3" xfId="42871"/>
    <cellStyle name="Percent 8 3 2 7 3 2" xfId="42872"/>
    <cellStyle name="Percent 8 3 2 7 4" xfId="42873"/>
    <cellStyle name="Percent 8 3 2 7 4 2" xfId="42874"/>
    <cellStyle name="Percent 8 3 2 7 5" xfId="42875"/>
    <cellStyle name="Percent 8 3 2 7 6" xfId="42876"/>
    <cellStyle name="Percent 8 3 2 8" xfId="42877"/>
    <cellStyle name="Percent 8 3 2 8 2" xfId="42878"/>
    <cellStyle name="Percent 8 3 2 8 2 2" xfId="42879"/>
    <cellStyle name="Percent 8 3 2 8 3" xfId="42880"/>
    <cellStyle name="Percent 8 3 2 8 3 2" xfId="42881"/>
    <cellStyle name="Percent 8 3 2 8 4" xfId="42882"/>
    <cellStyle name="Percent 8 3 2 8 5" xfId="42883"/>
    <cellStyle name="Percent 8 3 2 9" xfId="42884"/>
    <cellStyle name="Percent 8 3 2 9 2" xfId="42885"/>
    <cellStyle name="Percent 8 3 3" xfId="42886"/>
    <cellStyle name="Percent 8 3 3 10" xfId="42887"/>
    <cellStyle name="Percent 8 3 3 10 2" xfId="42888"/>
    <cellStyle name="Percent 8 3 3 11" xfId="42889"/>
    <cellStyle name="Percent 8 3 3 11 2" xfId="42890"/>
    <cellStyle name="Percent 8 3 3 12" xfId="42891"/>
    <cellStyle name="Percent 8 3 3 13" xfId="42892"/>
    <cellStyle name="Percent 8 3 3 2" xfId="42893"/>
    <cellStyle name="Percent 8 3 3 2 10" xfId="42894"/>
    <cellStyle name="Percent 8 3 3 2 11" xfId="42895"/>
    <cellStyle name="Percent 8 3 3 2 2" xfId="42896"/>
    <cellStyle name="Percent 8 3 3 2 2 2" xfId="42897"/>
    <cellStyle name="Percent 8 3 3 2 2 2 2" xfId="42898"/>
    <cellStyle name="Percent 8 3 3 2 2 3" xfId="42899"/>
    <cellStyle name="Percent 8 3 3 2 2 3 2" xfId="42900"/>
    <cellStyle name="Percent 8 3 3 2 2 4" xfId="42901"/>
    <cellStyle name="Percent 8 3 3 2 2 4 2" xfId="42902"/>
    <cellStyle name="Percent 8 3 3 2 2 5" xfId="42903"/>
    <cellStyle name="Percent 8 3 3 2 2 6" xfId="42904"/>
    <cellStyle name="Percent 8 3 3 2 3" xfId="42905"/>
    <cellStyle name="Percent 8 3 3 2 3 2" xfId="42906"/>
    <cellStyle name="Percent 8 3 3 2 3 2 2" xfId="42907"/>
    <cellStyle name="Percent 8 3 3 2 3 3" xfId="42908"/>
    <cellStyle name="Percent 8 3 3 2 3 3 2" xfId="42909"/>
    <cellStyle name="Percent 8 3 3 2 3 4" xfId="42910"/>
    <cellStyle name="Percent 8 3 3 2 3 4 2" xfId="42911"/>
    <cellStyle name="Percent 8 3 3 2 3 5" xfId="42912"/>
    <cellStyle name="Percent 8 3 3 2 3 6" xfId="42913"/>
    <cellStyle name="Percent 8 3 3 2 4" xfId="42914"/>
    <cellStyle name="Percent 8 3 3 2 4 2" xfId="42915"/>
    <cellStyle name="Percent 8 3 3 2 4 2 2" xfId="42916"/>
    <cellStyle name="Percent 8 3 3 2 4 3" xfId="42917"/>
    <cellStyle name="Percent 8 3 3 2 4 3 2" xfId="42918"/>
    <cellStyle name="Percent 8 3 3 2 4 4" xfId="42919"/>
    <cellStyle name="Percent 8 3 3 2 4 4 2" xfId="42920"/>
    <cellStyle name="Percent 8 3 3 2 4 5" xfId="42921"/>
    <cellStyle name="Percent 8 3 3 2 4 6" xfId="42922"/>
    <cellStyle name="Percent 8 3 3 2 5" xfId="42923"/>
    <cellStyle name="Percent 8 3 3 2 5 2" xfId="42924"/>
    <cellStyle name="Percent 8 3 3 2 5 2 2" xfId="42925"/>
    <cellStyle name="Percent 8 3 3 2 5 3" xfId="42926"/>
    <cellStyle name="Percent 8 3 3 2 5 3 2" xfId="42927"/>
    <cellStyle name="Percent 8 3 3 2 5 4" xfId="42928"/>
    <cellStyle name="Percent 8 3 3 2 5 4 2" xfId="42929"/>
    <cellStyle name="Percent 8 3 3 2 5 5" xfId="42930"/>
    <cellStyle name="Percent 8 3 3 2 5 6" xfId="42931"/>
    <cellStyle name="Percent 8 3 3 2 6" xfId="42932"/>
    <cellStyle name="Percent 8 3 3 2 6 2" xfId="42933"/>
    <cellStyle name="Percent 8 3 3 2 6 2 2" xfId="42934"/>
    <cellStyle name="Percent 8 3 3 2 6 3" xfId="42935"/>
    <cellStyle name="Percent 8 3 3 2 6 3 2" xfId="42936"/>
    <cellStyle name="Percent 8 3 3 2 6 4" xfId="42937"/>
    <cellStyle name="Percent 8 3 3 2 6 5" xfId="42938"/>
    <cellStyle name="Percent 8 3 3 2 7" xfId="42939"/>
    <cellStyle name="Percent 8 3 3 2 7 2" xfId="42940"/>
    <cellStyle name="Percent 8 3 3 2 8" xfId="42941"/>
    <cellStyle name="Percent 8 3 3 2 8 2" xfId="42942"/>
    <cellStyle name="Percent 8 3 3 2 9" xfId="42943"/>
    <cellStyle name="Percent 8 3 3 2 9 2" xfId="42944"/>
    <cellStyle name="Percent 8 3 3 3" xfId="42945"/>
    <cellStyle name="Percent 8 3 3 3 10" xfId="42946"/>
    <cellStyle name="Percent 8 3 3 3 2" xfId="42947"/>
    <cellStyle name="Percent 8 3 3 3 2 2" xfId="42948"/>
    <cellStyle name="Percent 8 3 3 3 2 2 2" xfId="42949"/>
    <cellStyle name="Percent 8 3 3 3 2 3" xfId="42950"/>
    <cellStyle name="Percent 8 3 3 3 2 3 2" xfId="42951"/>
    <cellStyle name="Percent 8 3 3 3 2 4" xfId="42952"/>
    <cellStyle name="Percent 8 3 3 3 2 4 2" xfId="42953"/>
    <cellStyle name="Percent 8 3 3 3 2 5" xfId="42954"/>
    <cellStyle name="Percent 8 3 3 3 2 6" xfId="42955"/>
    <cellStyle name="Percent 8 3 3 3 3" xfId="42956"/>
    <cellStyle name="Percent 8 3 3 3 3 2" xfId="42957"/>
    <cellStyle name="Percent 8 3 3 3 3 2 2" xfId="42958"/>
    <cellStyle name="Percent 8 3 3 3 3 3" xfId="42959"/>
    <cellStyle name="Percent 8 3 3 3 3 3 2" xfId="42960"/>
    <cellStyle name="Percent 8 3 3 3 3 4" xfId="42961"/>
    <cellStyle name="Percent 8 3 3 3 3 4 2" xfId="42962"/>
    <cellStyle name="Percent 8 3 3 3 3 5" xfId="42963"/>
    <cellStyle name="Percent 8 3 3 3 3 6" xfId="42964"/>
    <cellStyle name="Percent 8 3 3 3 4" xfId="42965"/>
    <cellStyle name="Percent 8 3 3 3 4 2" xfId="42966"/>
    <cellStyle name="Percent 8 3 3 3 4 2 2" xfId="42967"/>
    <cellStyle name="Percent 8 3 3 3 4 3" xfId="42968"/>
    <cellStyle name="Percent 8 3 3 3 4 3 2" xfId="42969"/>
    <cellStyle name="Percent 8 3 3 3 4 4" xfId="42970"/>
    <cellStyle name="Percent 8 3 3 3 4 4 2" xfId="42971"/>
    <cellStyle name="Percent 8 3 3 3 4 5" xfId="42972"/>
    <cellStyle name="Percent 8 3 3 3 4 6" xfId="42973"/>
    <cellStyle name="Percent 8 3 3 3 5" xfId="42974"/>
    <cellStyle name="Percent 8 3 3 3 5 2" xfId="42975"/>
    <cellStyle name="Percent 8 3 3 3 5 2 2" xfId="42976"/>
    <cellStyle name="Percent 8 3 3 3 5 3" xfId="42977"/>
    <cellStyle name="Percent 8 3 3 3 5 3 2" xfId="42978"/>
    <cellStyle name="Percent 8 3 3 3 5 4" xfId="42979"/>
    <cellStyle name="Percent 8 3 3 3 5 5" xfId="42980"/>
    <cellStyle name="Percent 8 3 3 3 6" xfId="42981"/>
    <cellStyle name="Percent 8 3 3 3 6 2" xfId="42982"/>
    <cellStyle name="Percent 8 3 3 3 7" xfId="42983"/>
    <cellStyle name="Percent 8 3 3 3 7 2" xfId="42984"/>
    <cellStyle name="Percent 8 3 3 3 8" xfId="42985"/>
    <cellStyle name="Percent 8 3 3 3 8 2" xfId="42986"/>
    <cellStyle name="Percent 8 3 3 3 9" xfId="42987"/>
    <cellStyle name="Percent 8 3 3 4" xfId="42988"/>
    <cellStyle name="Percent 8 3 3 4 10" xfId="42989"/>
    <cellStyle name="Percent 8 3 3 4 2" xfId="42990"/>
    <cellStyle name="Percent 8 3 3 4 2 2" xfId="42991"/>
    <cellStyle name="Percent 8 3 3 4 2 2 2" xfId="42992"/>
    <cellStyle name="Percent 8 3 3 4 2 3" xfId="42993"/>
    <cellStyle name="Percent 8 3 3 4 2 3 2" xfId="42994"/>
    <cellStyle name="Percent 8 3 3 4 2 4" xfId="42995"/>
    <cellStyle name="Percent 8 3 3 4 2 4 2" xfId="42996"/>
    <cellStyle name="Percent 8 3 3 4 2 5" xfId="42997"/>
    <cellStyle name="Percent 8 3 3 4 2 6" xfId="42998"/>
    <cellStyle name="Percent 8 3 3 4 3" xfId="42999"/>
    <cellStyle name="Percent 8 3 3 4 3 2" xfId="43000"/>
    <cellStyle name="Percent 8 3 3 4 3 2 2" xfId="43001"/>
    <cellStyle name="Percent 8 3 3 4 3 3" xfId="43002"/>
    <cellStyle name="Percent 8 3 3 4 3 3 2" xfId="43003"/>
    <cellStyle name="Percent 8 3 3 4 3 4" xfId="43004"/>
    <cellStyle name="Percent 8 3 3 4 3 4 2" xfId="43005"/>
    <cellStyle name="Percent 8 3 3 4 3 5" xfId="43006"/>
    <cellStyle name="Percent 8 3 3 4 3 6" xfId="43007"/>
    <cellStyle name="Percent 8 3 3 4 4" xfId="43008"/>
    <cellStyle name="Percent 8 3 3 4 4 2" xfId="43009"/>
    <cellStyle name="Percent 8 3 3 4 4 2 2" xfId="43010"/>
    <cellStyle name="Percent 8 3 3 4 4 3" xfId="43011"/>
    <cellStyle name="Percent 8 3 3 4 4 3 2" xfId="43012"/>
    <cellStyle name="Percent 8 3 3 4 4 4" xfId="43013"/>
    <cellStyle name="Percent 8 3 3 4 4 4 2" xfId="43014"/>
    <cellStyle name="Percent 8 3 3 4 4 5" xfId="43015"/>
    <cellStyle name="Percent 8 3 3 4 4 6" xfId="43016"/>
    <cellStyle name="Percent 8 3 3 4 5" xfId="43017"/>
    <cellStyle name="Percent 8 3 3 4 5 2" xfId="43018"/>
    <cellStyle name="Percent 8 3 3 4 5 2 2" xfId="43019"/>
    <cellStyle name="Percent 8 3 3 4 5 3" xfId="43020"/>
    <cellStyle name="Percent 8 3 3 4 5 3 2" xfId="43021"/>
    <cellStyle name="Percent 8 3 3 4 5 4" xfId="43022"/>
    <cellStyle name="Percent 8 3 3 4 5 5" xfId="43023"/>
    <cellStyle name="Percent 8 3 3 4 6" xfId="43024"/>
    <cellStyle name="Percent 8 3 3 4 6 2" xfId="43025"/>
    <cellStyle name="Percent 8 3 3 4 7" xfId="43026"/>
    <cellStyle name="Percent 8 3 3 4 7 2" xfId="43027"/>
    <cellStyle name="Percent 8 3 3 4 8" xfId="43028"/>
    <cellStyle name="Percent 8 3 3 4 8 2" xfId="43029"/>
    <cellStyle name="Percent 8 3 3 4 9" xfId="43030"/>
    <cellStyle name="Percent 8 3 3 5" xfId="43031"/>
    <cellStyle name="Percent 8 3 3 5 2" xfId="43032"/>
    <cellStyle name="Percent 8 3 3 5 2 2" xfId="43033"/>
    <cellStyle name="Percent 8 3 3 5 3" xfId="43034"/>
    <cellStyle name="Percent 8 3 3 5 3 2" xfId="43035"/>
    <cellStyle name="Percent 8 3 3 5 4" xfId="43036"/>
    <cellStyle name="Percent 8 3 3 5 4 2" xfId="43037"/>
    <cellStyle name="Percent 8 3 3 5 5" xfId="43038"/>
    <cellStyle name="Percent 8 3 3 5 6" xfId="43039"/>
    <cellStyle name="Percent 8 3 3 6" xfId="43040"/>
    <cellStyle name="Percent 8 3 3 6 2" xfId="43041"/>
    <cellStyle name="Percent 8 3 3 6 2 2" xfId="43042"/>
    <cellStyle name="Percent 8 3 3 6 3" xfId="43043"/>
    <cellStyle name="Percent 8 3 3 6 3 2" xfId="43044"/>
    <cellStyle name="Percent 8 3 3 6 4" xfId="43045"/>
    <cellStyle name="Percent 8 3 3 6 4 2" xfId="43046"/>
    <cellStyle name="Percent 8 3 3 6 5" xfId="43047"/>
    <cellStyle name="Percent 8 3 3 6 6" xfId="43048"/>
    <cellStyle name="Percent 8 3 3 7" xfId="43049"/>
    <cellStyle name="Percent 8 3 3 7 2" xfId="43050"/>
    <cellStyle name="Percent 8 3 3 7 2 2" xfId="43051"/>
    <cellStyle name="Percent 8 3 3 7 3" xfId="43052"/>
    <cellStyle name="Percent 8 3 3 7 3 2" xfId="43053"/>
    <cellStyle name="Percent 8 3 3 7 4" xfId="43054"/>
    <cellStyle name="Percent 8 3 3 7 4 2" xfId="43055"/>
    <cellStyle name="Percent 8 3 3 7 5" xfId="43056"/>
    <cellStyle name="Percent 8 3 3 7 6" xfId="43057"/>
    <cellStyle name="Percent 8 3 3 8" xfId="43058"/>
    <cellStyle name="Percent 8 3 3 8 2" xfId="43059"/>
    <cellStyle name="Percent 8 3 3 8 2 2" xfId="43060"/>
    <cellStyle name="Percent 8 3 3 8 3" xfId="43061"/>
    <cellStyle name="Percent 8 3 3 8 3 2" xfId="43062"/>
    <cellStyle name="Percent 8 3 3 8 4" xfId="43063"/>
    <cellStyle name="Percent 8 3 3 8 5" xfId="43064"/>
    <cellStyle name="Percent 8 3 3 9" xfId="43065"/>
    <cellStyle name="Percent 8 3 3 9 2" xfId="43066"/>
    <cellStyle name="Percent 8 3 4" xfId="43067"/>
    <cellStyle name="Percent 8 3 4 10" xfId="43068"/>
    <cellStyle name="Percent 8 3 4 10 2" xfId="43069"/>
    <cellStyle name="Percent 8 3 4 11" xfId="43070"/>
    <cellStyle name="Percent 8 3 4 12" xfId="43071"/>
    <cellStyle name="Percent 8 3 4 2" xfId="43072"/>
    <cellStyle name="Percent 8 3 4 2 10" xfId="43073"/>
    <cellStyle name="Percent 8 3 4 2 2" xfId="43074"/>
    <cellStyle name="Percent 8 3 4 2 2 2" xfId="43075"/>
    <cellStyle name="Percent 8 3 4 2 2 2 2" xfId="43076"/>
    <cellStyle name="Percent 8 3 4 2 2 3" xfId="43077"/>
    <cellStyle name="Percent 8 3 4 2 2 3 2" xfId="43078"/>
    <cellStyle name="Percent 8 3 4 2 2 4" xfId="43079"/>
    <cellStyle name="Percent 8 3 4 2 2 4 2" xfId="43080"/>
    <cellStyle name="Percent 8 3 4 2 2 5" xfId="43081"/>
    <cellStyle name="Percent 8 3 4 2 2 6" xfId="43082"/>
    <cellStyle name="Percent 8 3 4 2 3" xfId="43083"/>
    <cellStyle name="Percent 8 3 4 2 3 2" xfId="43084"/>
    <cellStyle name="Percent 8 3 4 2 3 2 2" xfId="43085"/>
    <cellStyle name="Percent 8 3 4 2 3 3" xfId="43086"/>
    <cellStyle name="Percent 8 3 4 2 3 3 2" xfId="43087"/>
    <cellStyle name="Percent 8 3 4 2 3 4" xfId="43088"/>
    <cellStyle name="Percent 8 3 4 2 3 4 2" xfId="43089"/>
    <cellStyle name="Percent 8 3 4 2 3 5" xfId="43090"/>
    <cellStyle name="Percent 8 3 4 2 3 6" xfId="43091"/>
    <cellStyle name="Percent 8 3 4 2 4" xfId="43092"/>
    <cellStyle name="Percent 8 3 4 2 4 2" xfId="43093"/>
    <cellStyle name="Percent 8 3 4 2 4 2 2" xfId="43094"/>
    <cellStyle name="Percent 8 3 4 2 4 3" xfId="43095"/>
    <cellStyle name="Percent 8 3 4 2 4 3 2" xfId="43096"/>
    <cellStyle name="Percent 8 3 4 2 4 4" xfId="43097"/>
    <cellStyle name="Percent 8 3 4 2 4 4 2" xfId="43098"/>
    <cellStyle name="Percent 8 3 4 2 4 5" xfId="43099"/>
    <cellStyle name="Percent 8 3 4 2 4 6" xfId="43100"/>
    <cellStyle name="Percent 8 3 4 2 5" xfId="43101"/>
    <cellStyle name="Percent 8 3 4 2 5 2" xfId="43102"/>
    <cellStyle name="Percent 8 3 4 2 5 2 2" xfId="43103"/>
    <cellStyle name="Percent 8 3 4 2 5 3" xfId="43104"/>
    <cellStyle name="Percent 8 3 4 2 5 3 2" xfId="43105"/>
    <cellStyle name="Percent 8 3 4 2 5 4" xfId="43106"/>
    <cellStyle name="Percent 8 3 4 2 5 5" xfId="43107"/>
    <cellStyle name="Percent 8 3 4 2 6" xfId="43108"/>
    <cellStyle name="Percent 8 3 4 2 6 2" xfId="43109"/>
    <cellStyle name="Percent 8 3 4 2 7" xfId="43110"/>
    <cellStyle name="Percent 8 3 4 2 7 2" xfId="43111"/>
    <cellStyle name="Percent 8 3 4 2 8" xfId="43112"/>
    <cellStyle name="Percent 8 3 4 2 8 2" xfId="43113"/>
    <cellStyle name="Percent 8 3 4 2 9" xfId="43114"/>
    <cellStyle name="Percent 8 3 4 3" xfId="43115"/>
    <cellStyle name="Percent 8 3 4 3 10" xfId="43116"/>
    <cellStyle name="Percent 8 3 4 3 2" xfId="43117"/>
    <cellStyle name="Percent 8 3 4 3 2 2" xfId="43118"/>
    <cellStyle name="Percent 8 3 4 3 2 2 2" xfId="43119"/>
    <cellStyle name="Percent 8 3 4 3 2 3" xfId="43120"/>
    <cellStyle name="Percent 8 3 4 3 2 3 2" xfId="43121"/>
    <cellStyle name="Percent 8 3 4 3 2 4" xfId="43122"/>
    <cellStyle name="Percent 8 3 4 3 2 4 2" xfId="43123"/>
    <cellStyle name="Percent 8 3 4 3 2 5" xfId="43124"/>
    <cellStyle name="Percent 8 3 4 3 2 6" xfId="43125"/>
    <cellStyle name="Percent 8 3 4 3 3" xfId="43126"/>
    <cellStyle name="Percent 8 3 4 3 3 2" xfId="43127"/>
    <cellStyle name="Percent 8 3 4 3 3 2 2" xfId="43128"/>
    <cellStyle name="Percent 8 3 4 3 3 3" xfId="43129"/>
    <cellStyle name="Percent 8 3 4 3 3 3 2" xfId="43130"/>
    <cellStyle name="Percent 8 3 4 3 3 4" xfId="43131"/>
    <cellStyle name="Percent 8 3 4 3 3 4 2" xfId="43132"/>
    <cellStyle name="Percent 8 3 4 3 3 5" xfId="43133"/>
    <cellStyle name="Percent 8 3 4 3 3 6" xfId="43134"/>
    <cellStyle name="Percent 8 3 4 3 4" xfId="43135"/>
    <cellStyle name="Percent 8 3 4 3 4 2" xfId="43136"/>
    <cellStyle name="Percent 8 3 4 3 4 2 2" xfId="43137"/>
    <cellStyle name="Percent 8 3 4 3 4 3" xfId="43138"/>
    <cellStyle name="Percent 8 3 4 3 4 3 2" xfId="43139"/>
    <cellStyle name="Percent 8 3 4 3 4 4" xfId="43140"/>
    <cellStyle name="Percent 8 3 4 3 4 4 2" xfId="43141"/>
    <cellStyle name="Percent 8 3 4 3 4 5" xfId="43142"/>
    <cellStyle name="Percent 8 3 4 3 4 6" xfId="43143"/>
    <cellStyle name="Percent 8 3 4 3 5" xfId="43144"/>
    <cellStyle name="Percent 8 3 4 3 5 2" xfId="43145"/>
    <cellStyle name="Percent 8 3 4 3 5 2 2" xfId="43146"/>
    <cellStyle name="Percent 8 3 4 3 5 3" xfId="43147"/>
    <cellStyle name="Percent 8 3 4 3 5 3 2" xfId="43148"/>
    <cellStyle name="Percent 8 3 4 3 5 4" xfId="43149"/>
    <cellStyle name="Percent 8 3 4 3 5 5" xfId="43150"/>
    <cellStyle name="Percent 8 3 4 3 6" xfId="43151"/>
    <cellStyle name="Percent 8 3 4 3 6 2" xfId="43152"/>
    <cellStyle name="Percent 8 3 4 3 7" xfId="43153"/>
    <cellStyle name="Percent 8 3 4 3 7 2" xfId="43154"/>
    <cellStyle name="Percent 8 3 4 3 8" xfId="43155"/>
    <cellStyle name="Percent 8 3 4 3 8 2" xfId="43156"/>
    <cellStyle name="Percent 8 3 4 3 9" xfId="43157"/>
    <cellStyle name="Percent 8 3 4 4" xfId="43158"/>
    <cellStyle name="Percent 8 3 4 4 2" xfId="43159"/>
    <cellStyle name="Percent 8 3 4 4 2 2" xfId="43160"/>
    <cellStyle name="Percent 8 3 4 4 3" xfId="43161"/>
    <cellStyle name="Percent 8 3 4 4 3 2" xfId="43162"/>
    <cellStyle name="Percent 8 3 4 4 4" xfId="43163"/>
    <cellStyle name="Percent 8 3 4 4 4 2" xfId="43164"/>
    <cellStyle name="Percent 8 3 4 4 5" xfId="43165"/>
    <cellStyle name="Percent 8 3 4 4 6" xfId="43166"/>
    <cellStyle name="Percent 8 3 4 5" xfId="43167"/>
    <cellStyle name="Percent 8 3 4 5 2" xfId="43168"/>
    <cellStyle name="Percent 8 3 4 5 2 2" xfId="43169"/>
    <cellStyle name="Percent 8 3 4 5 3" xfId="43170"/>
    <cellStyle name="Percent 8 3 4 5 3 2" xfId="43171"/>
    <cellStyle name="Percent 8 3 4 5 4" xfId="43172"/>
    <cellStyle name="Percent 8 3 4 5 4 2" xfId="43173"/>
    <cellStyle name="Percent 8 3 4 5 5" xfId="43174"/>
    <cellStyle name="Percent 8 3 4 5 6" xfId="43175"/>
    <cellStyle name="Percent 8 3 4 6" xfId="43176"/>
    <cellStyle name="Percent 8 3 4 6 2" xfId="43177"/>
    <cellStyle name="Percent 8 3 4 6 2 2" xfId="43178"/>
    <cellStyle name="Percent 8 3 4 6 3" xfId="43179"/>
    <cellStyle name="Percent 8 3 4 6 3 2" xfId="43180"/>
    <cellStyle name="Percent 8 3 4 6 4" xfId="43181"/>
    <cellStyle name="Percent 8 3 4 6 4 2" xfId="43182"/>
    <cellStyle name="Percent 8 3 4 6 5" xfId="43183"/>
    <cellStyle name="Percent 8 3 4 6 6" xfId="43184"/>
    <cellStyle name="Percent 8 3 4 7" xfId="43185"/>
    <cellStyle name="Percent 8 3 4 7 2" xfId="43186"/>
    <cellStyle name="Percent 8 3 4 7 2 2" xfId="43187"/>
    <cellStyle name="Percent 8 3 4 7 3" xfId="43188"/>
    <cellStyle name="Percent 8 3 4 7 3 2" xfId="43189"/>
    <cellStyle name="Percent 8 3 4 7 4" xfId="43190"/>
    <cellStyle name="Percent 8 3 4 7 5" xfId="43191"/>
    <cellStyle name="Percent 8 3 4 8" xfId="43192"/>
    <cellStyle name="Percent 8 3 4 8 2" xfId="43193"/>
    <cellStyle name="Percent 8 3 4 9" xfId="43194"/>
    <cellStyle name="Percent 8 3 4 9 2" xfId="43195"/>
    <cellStyle name="Percent 8 3 5" xfId="43196"/>
    <cellStyle name="Percent 8 3 5 10" xfId="43197"/>
    <cellStyle name="Percent 8 3 5 11" xfId="43198"/>
    <cellStyle name="Percent 8 3 5 2" xfId="43199"/>
    <cellStyle name="Percent 8 3 5 2 2" xfId="43200"/>
    <cellStyle name="Percent 8 3 5 2 2 2" xfId="43201"/>
    <cellStyle name="Percent 8 3 5 2 3" xfId="43202"/>
    <cellStyle name="Percent 8 3 5 2 3 2" xfId="43203"/>
    <cellStyle name="Percent 8 3 5 2 4" xfId="43204"/>
    <cellStyle name="Percent 8 3 5 2 4 2" xfId="43205"/>
    <cellStyle name="Percent 8 3 5 2 5" xfId="43206"/>
    <cellStyle name="Percent 8 3 5 2 6" xfId="43207"/>
    <cellStyle name="Percent 8 3 5 3" xfId="43208"/>
    <cellStyle name="Percent 8 3 5 3 2" xfId="43209"/>
    <cellStyle name="Percent 8 3 5 3 2 2" xfId="43210"/>
    <cellStyle name="Percent 8 3 5 3 3" xfId="43211"/>
    <cellStyle name="Percent 8 3 5 3 3 2" xfId="43212"/>
    <cellStyle name="Percent 8 3 5 3 4" xfId="43213"/>
    <cellStyle name="Percent 8 3 5 3 4 2" xfId="43214"/>
    <cellStyle name="Percent 8 3 5 3 5" xfId="43215"/>
    <cellStyle name="Percent 8 3 5 3 6" xfId="43216"/>
    <cellStyle name="Percent 8 3 5 4" xfId="43217"/>
    <cellStyle name="Percent 8 3 5 4 2" xfId="43218"/>
    <cellStyle name="Percent 8 3 5 4 2 2" xfId="43219"/>
    <cellStyle name="Percent 8 3 5 4 3" xfId="43220"/>
    <cellStyle name="Percent 8 3 5 4 3 2" xfId="43221"/>
    <cellStyle name="Percent 8 3 5 4 4" xfId="43222"/>
    <cellStyle name="Percent 8 3 5 4 4 2" xfId="43223"/>
    <cellStyle name="Percent 8 3 5 4 5" xfId="43224"/>
    <cellStyle name="Percent 8 3 5 4 6" xfId="43225"/>
    <cellStyle name="Percent 8 3 5 5" xfId="43226"/>
    <cellStyle name="Percent 8 3 5 5 2" xfId="43227"/>
    <cellStyle name="Percent 8 3 5 5 2 2" xfId="43228"/>
    <cellStyle name="Percent 8 3 5 5 3" xfId="43229"/>
    <cellStyle name="Percent 8 3 5 5 3 2" xfId="43230"/>
    <cellStyle name="Percent 8 3 5 5 4" xfId="43231"/>
    <cellStyle name="Percent 8 3 5 5 4 2" xfId="43232"/>
    <cellStyle name="Percent 8 3 5 5 5" xfId="43233"/>
    <cellStyle name="Percent 8 3 5 5 6" xfId="43234"/>
    <cellStyle name="Percent 8 3 5 6" xfId="43235"/>
    <cellStyle name="Percent 8 3 5 6 2" xfId="43236"/>
    <cellStyle name="Percent 8 3 5 6 2 2" xfId="43237"/>
    <cellStyle name="Percent 8 3 5 6 3" xfId="43238"/>
    <cellStyle name="Percent 8 3 5 6 3 2" xfId="43239"/>
    <cellStyle name="Percent 8 3 5 6 4" xfId="43240"/>
    <cellStyle name="Percent 8 3 5 6 5" xfId="43241"/>
    <cellStyle name="Percent 8 3 5 7" xfId="43242"/>
    <cellStyle name="Percent 8 3 5 7 2" xfId="43243"/>
    <cellStyle name="Percent 8 3 5 8" xfId="43244"/>
    <cellStyle name="Percent 8 3 5 8 2" xfId="43245"/>
    <cellStyle name="Percent 8 3 5 9" xfId="43246"/>
    <cellStyle name="Percent 8 3 5 9 2" xfId="43247"/>
    <cellStyle name="Percent 8 3 6" xfId="43248"/>
    <cellStyle name="Percent 8 3 6 10" xfId="43249"/>
    <cellStyle name="Percent 8 3 6 2" xfId="43250"/>
    <cellStyle name="Percent 8 3 6 2 2" xfId="43251"/>
    <cellStyle name="Percent 8 3 6 2 2 2" xfId="43252"/>
    <cellStyle name="Percent 8 3 6 2 3" xfId="43253"/>
    <cellStyle name="Percent 8 3 6 2 3 2" xfId="43254"/>
    <cellStyle name="Percent 8 3 6 2 4" xfId="43255"/>
    <cellStyle name="Percent 8 3 6 2 4 2" xfId="43256"/>
    <cellStyle name="Percent 8 3 6 2 5" xfId="43257"/>
    <cellStyle name="Percent 8 3 6 2 6" xfId="43258"/>
    <cellStyle name="Percent 8 3 6 3" xfId="43259"/>
    <cellStyle name="Percent 8 3 6 3 2" xfId="43260"/>
    <cellStyle name="Percent 8 3 6 3 2 2" xfId="43261"/>
    <cellStyle name="Percent 8 3 6 3 3" xfId="43262"/>
    <cellStyle name="Percent 8 3 6 3 3 2" xfId="43263"/>
    <cellStyle name="Percent 8 3 6 3 4" xfId="43264"/>
    <cellStyle name="Percent 8 3 6 3 4 2" xfId="43265"/>
    <cellStyle name="Percent 8 3 6 3 5" xfId="43266"/>
    <cellStyle name="Percent 8 3 6 3 6" xfId="43267"/>
    <cellStyle name="Percent 8 3 6 4" xfId="43268"/>
    <cellStyle name="Percent 8 3 6 4 2" xfId="43269"/>
    <cellStyle name="Percent 8 3 6 4 2 2" xfId="43270"/>
    <cellStyle name="Percent 8 3 6 4 3" xfId="43271"/>
    <cellStyle name="Percent 8 3 6 4 3 2" xfId="43272"/>
    <cellStyle name="Percent 8 3 6 4 4" xfId="43273"/>
    <cellStyle name="Percent 8 3 6 4 4 2" xfId="43274"/>
    <cellStyle name="Percent 8 3 6 4 5" xfId="43275"/>
    <cellStyle name="Percent 8 3 6 4 6" xfId="43276"/>
    <cellStyle name="Percent 8 3 6 5" xfId="43277"/>
    <cellStyle name="Percent 8 3 6 5 2" xfId="43278"/>
    <cellStyle name="Percent 8 3 6 5 2 2" xfId="43279"/>
    <cellStyle name="Percent 8 3 6 5 3" xfId="43280"/>
    <cellStyle name="Percent 8 3 6 5 3 2" xfId="43281"/>
    <cellStyle name="Percent 8 3 6 5 4" xfId="43282"/>
    <cellStyle name="Percent 8 3 6 5 5" xfId="43283"/>
    <cellStyle name="Percent 8 3 6 6" xfId="43284"/>
    <cellStyle name="Percent 8 3 6 6 2" xfId="43285"/>
    <cellStyle name="Percent 8 3 6 7" xfId="43286"/>
    <cellStyle name="Percent 8 3 6 7 2" xfId="43287"/>
    <cellStyle name="Percent 8 3 6 8" xfId="43288"/>
    <cellStyle name="Percent 8 3 6 8 2" xfId="43289"/>
    <cellStyle name="Percent 8 3 6 9" xfId="43290"/>
    <cellStyle name="Percent 8 3 7" xfId="43291"/>
    <cellStyle name="Percent 8 3 7 10" xfId="43292"/>
    <cellStyle name="Percent 8 3 7 2" xfId="43293"/>
    <cellStyle name="Percent 8 3 7 2 2" xfId="43294"/>
    <cellStyle name="Percent 8 3 7 2 2 2" xfId="43295"/>
    <cellStyle name="Percent 8 3 7 2 3" xfId="43296"/>
    <cellStyle name="Percent 8 3 7 2 3 2" xfId="43297"/>
    <cellStyle name="Percent 8 3 7 2 4" xfId="43298"/>
    <cellStyle name="Percent 8 3 7 2 4 2" xfId="43299"/>
    <cellStyle name="Percent 8 3 7 2 5" xfId="43300"/>
    <cellStyle name="Percent 8 3 7 2 6" xfId="43301"/>
    <cellStyle name="Percent 8 3 7 3" xfId="43302"/>
    <cellStyle name="Percent 8 3 7 3 2" xfId="43303"/>
    <cellStyle name="Percent 8 3 7 3 2 2" xfId="43304"/>
    <cellStyle name="Percent 8 3 7 3 3" xfId="43305"/>
    <cellStyle name="Percent 8 3 7 3 3 2" xfId="43306"/>
    <cellStyle name="Percent 8 3 7 3 4" xfId="43307"/>
    <cellStyle name="Percent 8 3 7 3 4 2" xfId="43308"/>
    <cellStyle name="Percent 8 3 7 3 5" xfId="43309"/>
    <cellStyle name="Percent 8 3 7 3 6" xfId="43310"/>
    <cellStyle name="Percent 8 3 7 4" xfId="43311"/>
    <cellStyle name="Percent 8 3 7 4 2" xfId="43312"/>
    <cellStyle name="Percent 8 3 7 4 2 2" xfId="43313"/>
    <cellStyle name="Percent 8 3 7 4 3" xfId="43314"/>
    <cellStyle name="Percent 8 3 7 4 3 2" xfId="43315"/>
    <cellStyle name="Percent 8 3 7 4 4" xfId="43316"/>
    <cellStyle name="Percent 8 3 7 4 4 2" xfId="43317"/>
    <cellStyle name="Percent 8 3 7 4 5" xfId="43318"/>
    <cellStyle name="Percent 8 3 7 4 6" xfId="43319"/>
    <cellStyle name="Percent 8 3 7 5" xfId="43320"/>
    <cellStyle name="Percent 8 3 7 5 2" xfId="43321"/>
    <cellStyle name="Percent 8 3 7 5 2 2" xfId="43322"/>
    <cellStyle name="Percent 8 3 7 5 3" xfId="43323"/>
    <cellStyle name="Percent 8 3 7 5 3 2" xfId="43324"/>
    <cellStyle name="Percent 8 3 7 5 4" xfId="43325"/>
    <cellStyle name="Percent 8 3 7 5 5" xfId="43326"/>
    <cellStyle name="Percent 8 3 7 6" xfId="43327"/>
    <cellStyle name="Percent 8 3 7 6 2" xfId="43328"/>
    <cellStyle name="Percent 8 3 7 7" xfId="43329"/>
    <cellStyle name="Percent 8 3 7 7 2" xfId="43330"/>
    <cellStyle name="Percent 8 3 7 8" xfId="43331"/>
    <cellStyle name="Percent 8 3 7 8 2" xfId="43332"/>
    <cellStyle name="Percent 8 3 7 9" xfId="43333"/>
    <cellStyle name="Percent 8 3 8" xfId="43334"/>
    <cellStyle name="Percent 8 3 8 2" xfId="43335"/>
    <cellStyle name="Percent 8 3 8 2 2" xfId="43336"/>
    <cellStyle name="Percent 8 3 8 3" xfId="43337"/>
    <cellStyle name="Percent 8 3 8 3 2" xfId="43338"/>
    <cellStyle name="Percent 8 3 8 4" xfId="43339"/>
    <cellStyle name="Percent 8 3 8 4 2" xfId="43340"/>
    <cellStyle name="Percent 8 3 8 5" xfId="43341"/>
    <cellStyle name="Percent 8 3 8 6" xfId="43342"/>
    <cellStyle name="Percent 8 3 9" xfId="43343"/>
    <cellStyle name="Percent 8 3 9 2" xfId="43344"/>
    <cellStyle name="Percent 8 3 9 2 2" xfId="43345"/>
    <cellStyle name="Percent 8 3 9 3" xfId="43346"/>
    <cellStyle name="Percent 8 3 9 3 2" xfId="43347"/>
    <cellStyle name="Percent 8 3 9 4" xfId="43348"/>
    <cellStyle name="Percent 8 3 9 4 2" xfId="43349"/>
    <cellStyle name="Percent 8 3 9 5" xfId="43350"/>
    <cellStyle name="Percent 8 3 9 6" xfId="43351"/>
    <cellStyle name="Percent 8 4" xfId="43352"/>
    <cellStyle name="Percent 8 4 10" xfId="43353"/>
    <cellStyle name="Percent 8 4 10 2" xfId="43354"/>
    <cellStyle name="Percent 8 4 11" xfId="43355"/>
    <cellStyle name="Percent 8 4 11 2" xfId="43356"/>
    <cellStyle name="Percent 8 4 12" xfId="43357"/>
    <cellStyle name="Percent 8 4 13" xfId="43358"/>
    <cellStyle name="Percent 8 4 2" xfId="43359"/>
    <cellStyle name="Percent 8 4 2 10" xfId="43360"/>
    <cellStyle name="Percent 8 4 2 11" xfId="43361"/>
    <cellStyle name="Percent 8 4 2 2" xfId="43362"/>
    <cellStyle name="Percent 8 4 2 2 2" xfId="43363"/>
    <cellStyle name="Percent 8 4 2 2 2 2" xfId="43364"/>
    <cellStyle name="Percent 8 4 2 2 3" xfId="43365"/>
    <cellStyle name="Percent 8 4 2 2 3 2" xfId="43366"/>
    <cellStyle name="Percent 8 4 2 2 4" xfId="43367"/>
    <cellStyle name="Percent 8 4 2 2 4 2" xfId="43368"/>
    <cellStyle name="Percent 8 4 2 2 5" xfId="43369"/>
    <cellStyle name="Percent 8 4 2 2 6" xfId="43370"/>
    <cellStyle name="Percent 8 4 2 3" xfId="43371"/>
    <cellStyle name="Percent 8 4 2 3 2" xfId="43372"/>
    <cellStyle name="Percent 8 4 2 3 2 2" xfId="43373"/>
    <cellStyle name="Percent 8 4 2 3 3" xfId="43374"/>
    <cellStyle name="Percent 8 4 2 3 3 2" xfId="43375"/>
    <cellStyle name="Percent 8 4 2 3 4" xfId="43376"/>
    <cellStyle name="Percent 8 4 2 3 4 2" xfId="43377"/>
    <cellStyle name="Percent 8 4 2 3 5" xfId="43378"/>
    <cellStyle name="Percent 8 4 2 3 6" xfId="43379"/>
    <cellStyle name="Percent 8 4 2 4" xfId="43380"/>
    <cellStyle name="Percent 8 4 2 4 2" xfId="43381"/>
    <cellStyle name="Percent 8 4 2 4 2 2" xfId="43382"/>
    <cellStyle name="Percent 8 4 2 4 3" xfId="43383"/>
    <cellStyle name="Percent 8 4 2 4 3 2" xfId="43384"/>
    <cellStyle name="Percent 8 4 2 4 4" xfId="43385"/>
    <cellStyle name="Percent 8 4 2 4 4 2" xfId="43386"/>
    <cellStyle name="Percent 8 4 2 4 5" xfId="43387"/>
    <cellStyle name="Percent 8 4 2 4 6" xfId="43388"/>
    <cellStyle name="Percent 8 4 2 5" xfId="43389"/>
    <cellStyle name="Percent 8 4 2 5 2" xfId="43390"/>
    <cellStyle name="Percent 8 4 2 5 2 2" xfId="43391"/>
    <cellStyle name="Percent 8 4 2 5 3" xfId="43392"/>
    <cellStyle name="Percent 8 4 2 5 3 2" xfId="43393"/>
    <cellStyle name="Percent 8 4 2 5 4" xfId="43394"/>
    <cellStyle name="Percent 8 4 2 5 4 2" xfId="43395"/>
    <cellStyle name="Percent 8 4 2 5 5" xfId="43396"/>
    <cellStyle name="Percent 8 4 2 5 6" xfId="43397"/>
    <cellStyle name="Percent 8 4 2 6" xfId="43398"/>
    <cellStyle name="Percent 8 4 2 6 2" xfId="43399"/>
    <cellStyle name="Percent 8 4 2 6 2 2" xfId="43400"/>
    <cellStyle name="Percent 8 4 2 6 3" xfId="43401"/>
    <cellStyle name="Percent 8 4 2 6 3 2" xfId="43402"/>
    <cellStyle name="Percent 8 4 2 6 4" xfId="43403"/>
    <cellStyle name="Percent 8 4 2 6 5" xfId="43404"/>
    <cellStyle name="Percent 8 4 2 7" xfId="43405"/>
    <cellStyle name="Percent 8 4 2 7 2" xfId="43406"/>
    <cellStyle name="Percent 8 4 2 8" xfId="43407"/>
    <cellStyle name="Percent 8 4 2 8 2" xfId="43408"/>
    <cellStyle name="Percent 8 4 2 9" xfId="43409"/>
    <cellStyle name="Percent 8 4 2 9 2" xfId="43410"/>
    <cellStyle name="Percent 8 4 3" xfId="43411"/>
    <cellStyle name="Percent 8 4 3 10" xfId="43412"/>
    <cellStyle name="Percent 8 4 3 2" xfId="43413"/>
    <cellStyle name="Percent 8 4 3 2 2" xfId="43414"/>
    <cellStyle name="Percent 8 4 3 2 2 2" xfId="43415"/>
    <cellStyle name="Percent 8 4 3 2 3" xfId="43416"/>
    <cellStyle name="Percent 8 4 3 2 3 2" xfId="43417"/>
    <cellStyle name="Percent 8 4 3 2 4" xfId="43418"/>
    <cellStyle name="Percent 8 4 3 2 4 2" xfId="43419"/>
    <cellStyle name="Percent 8 4 3 2 5" xfId="43420"/>
    <cellStyle name="Percent 8 4 3 2 6" xfId="43421"/>
    <cellStyle name="Percent 8 4 3 3" xfId="43422"/>
    <cellStyle name="Percent 8 4 3 3 2" xfId="43423"/>
    <cellStyle name="Percent 8 4 3 3 2 2" xfId="43424"/>
    <cellStyle name="Percent 8 4 3 3 3" xfId="43425"/>
    <cellStyle name="Percent 8 4 3 3 3 2" xfId="43426"/>
    <cellStyle name="Percent 8 4 3 3 4" xfId="43427"/>
    <cellStyle name="Percent 8 4 3 3 4 2" xfId="43428"/>
    <cellStyle name="Percent 8 4 3 3 5" xfId="43429"/>
    <cellStyle name="Percent 8 4 3 3 6" xfId="43430"/>
    <cellStyle name="Percent 8 4 3 4" xfId="43431"/>
    <cellStyle name="Percent 8 4 3 4 2" xfId="43432"/>
    <cellStyle name="Percent 8 4 3 4 2 2" xfId="43433"/>
    <cellStyle name="Percent 8 4 3 4 3" xfId="43434"/>
    <cellStyle name="Percent 8 4 3 4 3 2" xfId="43435"/>
    <cellStyle name="Percent 8 4 3 4 4" xfId="43436"/>
    <cellStyle name="Percent 8 4 3 4 4 2" xfId="43437"/>
    <cellStyle name="Percent 8 4 3 4 5" xfId="43438"/>
    <cellStyle name="Percent 8 4 3 4 6" xfId="43439"/>
    <cellStyle name="Percent 8 4 3 5" xfId="43440"/>
    <cellStyle name="Percent 8 4 3 5 2" xfId="43441"/>
    <cellStyle name="Percent 8 4 3 5 2 2" xfId="43442"/>
    <cellStyle name="Percent 8 4 3 5 3" xfId="43443"/>
    <cellStyle name="Percent 8 4 3 5 3 2" xfId="43444"/>
    <cellStyle name="Percent 8 4 3 5 4" xfId="43445"/>
    <cellStyle name="Percent 8 4 3 5 5" xfId="43446"/>
    <cellStyle name="Percent 8 4 3 6" xfId="43447"/>
    <cellStyle name="Percent 8 4 3 6 2" xfId="43448"/>
    <cellStyle name="Percent 8 4 3 7" xfId="43449"/>
    <cellStyle name="Percent 8 4 3 7 2" xfId="43450"/>
    <cellStyle name="Percent 8 4 3 8" xfId="43451"/>
    <cellStyle name="Percent 8 4 3 8 2" xfId="43452"/>
    <cellStyle name="Percent 8 4 3 9" xfId="43453"/>
    <cellStyle name="Percent 8 4 4" xfId="43454"/>
    <cellStyle name="Percent 8 4 4 10" xfId="43455"/>
    <cellStyle name="Percent 8 4 4 2" xfId="43456"/>
    <cellStyle name="Percent 8 4 4 2 2" xfId="43457"/>
    <cellStyle name="Percent 8 4 4 2 2 2" xfId="43458"/>
    <cellStyle name="Percent 8 4 4 2 3" xfId="43459"/>
    <cellStyle name="Percent 8 4 4 2 3 2" xfId="43460"/>
    <cellStyle name="Percent 8 4 4 2 4" xfId="43461"/>
    <cellStyle name="Percent 8 4 4 2 4 2" xfId="43462"/>
    <cellStyle name="Percent 8 4 4 2 5" xfId="43463"/>
    <cellStyle name="Percent 8 4 4 2 6" xfId="43464"/>
    <cellStyle name="Percent 8 4 4 3" xfId="43465"/>
    <cellStyle name="Percent 8 4 4 3 2" xfId="43466"/>
    <cellStyle name="Percent 8 4 4 3 2 2" xfId="43467"/>
    <cellStyle name="Percent 8 4 4 3 3" xfId="43468"/>
    <cellStyle name="Percent 8 4 4 3 3 2" xfId="43469"/>
    <cellStyle name="Percent 8 4 4 3 4" xfId="43470"/>
    <cellStyle name="Percent 8 4 4 3 4 2" xfId="43471"/>
    <cellStyle name="Percent 8 4 4 3 5" xfId="43472"/>
    <cellStyle name="Percent 8 4 4 3 6" xfId="43473"/>
    <cellStyle name="Percent 8 4 4 4" xfId="43474"/>
    <cellStyle name="Percent 8 4 4 4 2" xfId="43475"/>
    <cellStyle name="Percent 8 4 4 4 2 2" xfId="43476"/>
    <cellStyle name="Percent 8 4 4 4 3" xfId="43477"/>
    <cellStyle name="Percent 8 4 4 4 3 2" xfId="43478"/>
    <cellStyle name="Percent 8 4 4 4 4" xfId="43479"/>
    <cellStyle name="Percent 8 4 4 4 4 2" xfId="43480"/>
    <cellStyle name="Percent 8 4 4 4 5" xfId="43481"/>
    <cellStyle name="Percent 8 4 4 4 6" xfId="43482"/>
    <cellStyle name="Percent 8 4 4 5" xfId="43483"/>
    <cellStyle name="Percent 8 4 4 5 2" xfId="43484"/>
    <cellStyle name="Percent 8 4 4 5 2 2" xfId="43485"/>
    <cellStyle name="Percent 8 4 4 5 3" xfId="43486"/>
    <cellStyle name="Percent 8 4 4 5 3 2" xfId="43487"/>
    <cellStyle name="Percent 8 4 4 5 4" xfId="43488"/>
    <cellStyle name="Percent 8 4 4 5 5" xfId="43489"/>
    <cellStyle name="Percent 8 4 4 6" xfId="43490"/>
    <cellStyle name="Percent 8 4 4 6 2" xfId="43491"/>
    <cellStyle name="Percent 8 4 4 7" xfId="43492"/>
    <cellStyle name="Percent 8 4 4 7 2" xfId="43493"/>
    <cellStyle name="Percent 8 4 4 8" xfId="43494"/>
    <cellStyle name="Percent 8 4 4 8 2" xfId="43495"/>
    <cellStyle name="Percent 8 4 4 9" xfId="43496"/>
    <cellStyle name="Percent 8 4 5" xfId="43497"/>
    <cellStyle name="Percent 8 4 5 2" xfId="43498"/>
    <cellStyle name="Percent 8 4 5 2 2" xfId="43499"/>
    <cellStyle name="Percent 8 4 5 3" xfId="43500"/>
    <cellStyle name="Percent 8 4 5 3 2" xfId="43501"/>
    <cellStyle name="Percent 8 4 5 4" xfId="43502"/>
    <cellStyle name="Percent 8 4 5 4 2" xfId="43503"/>
    <cellStyle name="Percent 8 4 5 5" xfId="43504"/>
    <cellStyle name="Percent 8 4 5 6" xfId="43505"/>
    <cellStyle name="Percent 8 4 6" xfId="43506"/>
    <cellStyle name="Percent 8 4 6 2" xfId="43507"/>
    <cellStyle name="Percent 8 4 6 2 2" xfId="43508"/>
    <cellStyle name="Percent 8 4 6 3" xfId="43509"/>
    <cellStyle name="Percent 8 4 6 3 2" xfId="43510"/>
    <cellStyle name="Percent 8 4 6 4" xfId="43511"/>
    <cellStyle name="Percent 8 4 6 4 2" xfId="43512"/>
    <cellStyle name="Percent 8 4 6 5" xfId="43513"/>
    <cellStyle name="Percent 8 4 6 6" xfId="43514"/>
    <cellStyle name="Percent 8 4 7" xfId="43515"/>
    <cellStyle name="Percent 8 4 7 2" xfId="43516"/>
    <cellStyle name="Percent 8 4 7 2 2" xfId="43517"/>
    <cellStyle name="Percent 8 4 7 3" xfId="43518"/>
    <cellStyle name="Percent 8 4 7 3 2" xfId="43519"/>
    <cellStyle name="Percent 8 4 7 4" xfId="43520"/>
    <cellStyle name="Percent 8 4 7 4 2" xfId="43521"/>
    <cellStyle name="Percent 8 4 7 5" xfId="43522"/>
    <cellStyle name="Percent 8 4 7 6" xfId="43523"/>
    <cellStyle name="Percent 8 4 8" xfId="43524"/>
    <cellStyle name="Percent 8 4 8 2" xfId="43525"/>
    <cellStyle name="Percent 8 4 8 2 2" xfId="43526"/>
    <cellStyle name="Percent 8 4 8 3" xfId="43527"/>
    <cellStyle name="Percent 8 4 8 3 2" xfId="43528"/>
    <cellStyle name="Percent 8 4 8 4" xfId="43529"/>
    <cellStyle name="Percent 8 4 8 5" xfId="43530"/>
    <cellStyle name="Percent 8 4 9" xfId="43531"/>
    <cellStyle name="Percent 8 4 9 2" xfId="43532"/>
    <cellStyle name="Percent 8 5" xfId="43533"/>
    <cellStyle name="Percent 8 5 10" xfId="43534"/>
    <cellStyle name="Percent 8 5 10 2" xfId="43535"/>
    <cellStyle name="Percent 8 5 11" xfId="43536"/>
    <cellStyle name="Percent 8 5 11 2" xfId="43537"/>
    <cellStyle name="Percent 8 5 12" xfId="43538"/>
    <cellStyle name="Percent 8 5 13" xfId="43539"/>
    <cellStyle name="Percent 8 5 2" xfId="43540"/>
    <cellStyle name="Percent 8 5 2 10" xfId="43541"/>
    <cellStyle name="Percent 8 5 2 11" xfId="43542"/>
    <cellStyle name="Percent 8 5 2 2" xfId="43543"/>
    <cellStyle name="Percent 8 5 2 2 2" xfId="43544"/>
    <cellStyle name="Percent 8 5 2 2 2 2" xfId="43545"/>
    <cellStyle name="Percent 8 5 2 2 3" xfId="43546"/>
    <cellStyle name="Percent 8 5 2 2 3 2" xfId="43547"/>
    <cellStyle name="Percent 8 5 2 2 4" xfId="43548"/>
    <cellStyle name="Percent 8 5 2 2 4 2" xfId="43549"/>
    <cellStyle name="Percent 8 5 2 2 5" xfId="43550"/>
    <cellStyle name="Percent 8 5 2 2 6" xfId="43551"/>
    <cellStyle name="Percent 8 5 2 3" xfId="43552"/>
    <cellStyle name="Percent 8 5 2 3 2" xfId="43553"/>
    <cellStyle name="Percent 8 5 2 3 2 2" xfId="43554"/>
    <cellStyle name="Percent 8 5 2 3 3" xfId="43555"/>
    <cellStyle name="Percent 8 5 2 3 3 2" xfId="43556"/>
    <cellStyle name="Percent 8 5 2 3 4" xfId="43557"/>
    <cellStyle name="Percent 8 5 2 3 4 2" xfId="43558"/>
    <cellStyle name="Percent 8 5 2 3 5" xfId="43559"/>
    <cellStyle name="Percent 8 5 2 3 6" xfId="43560"/>
    <cellStyle name="Percent 8 5 2 4" xfId="43561"/>
    <cellStyle name="Percent 8 5 2 4 2" xfId="43562"/>
    <cellStyle name="Percent 8 5 2 4 2 2" xfId="43563"/>
    <cellStyle name="Percent 8 5 2 4 3" xfId="43564"/>
    <cellStyle name="Percent 8 5 2 4 3 2" xfId="43565"/>
    <cellStyle name="Percent 8 5 2 4 4" xfId="43566"/>
    <cellStyle name="Percent 8 5 2 4 4 2" xfId="43567"/>
    <cellStyle name="Percent 8 5 2 4 5" xfId="43568"/>
    <cellStyle name="Percent 8 5 2 4 6" xfId="43569"/>
    <cellStyle name="Percent 8 5 2 5" xfId="43570"/>
    <cellStyle name="Percent 8 5 2 5 2" xfId="43571"/>
    <cellStyle name="Percent 8 5 2 5 2 2" xfId="43572"/>
    <cellStyle name="Percent 8 5 2 5 3" xfId="43573"/>
    <cellStyle name="Percent 8 5 2 5 3 2" xfId="43574"/>
    <cellStyle name="Percent 8 5 2 5 4" xfId="43575"/>
    <cellStyle name="Percent 8 5 2 5 4 2" xfId="43576"/>
    <cellStyle name="Percent 8 5 2 5 5" xfId="43577"/>
    <cellStyle name="Percent 8 5 2 5 6" xfId="43578"/>
    <cellStyle name="Percent 8 5 2 6" xfId="43579"/>
    <cellStyle name="Percent 8 5 2 6 2" xfId="43580"/>
    <cellStyle name="Percent 8 5 2 6 2 2" xfId="43581"/>
    <cellStyle name="Percent 8 5 2 6 3" xfId="43582"/>
    <cellStyle name="Percent 8 5 2 6 3 2" xfId="43583"/>
    <cellStyle name="Percent 8 5 2 6 4" xfId="43584"/>
    <cellStyle name="Percent 8 5 2 6 5" xfId="43585"/>
    <cellStyle name="Percent 8 5 2 7" xfId="43586"/>
    <cellStyle name="Percent 8 5 2 7 2" xfId="43587"/>
    <cellStyle name="Percent 8 5 2 8" xfId="43588"/>
    <cellStyle name="Percent 8 5 2 8 2" xfId="43589"/>
    <cellStyle name="Percent 8 5 2 9" xfId="43590"/>
    <cellStyle name="Percent 8 5 2 9 2" xfId="43591"/>
    <cellStyle name="Percent 8 5 3" xfId="43592"/>
    <cellStyle name="Percent 8 5 3 10" xfId="43593"/>
    <cellStyle name="Percent 8 5 3 2" xfId="43594"/>
    <cellStyle name="Percent 8 5 3 2 2" xfId="43595"/>
    <cellStyle name="Percent 8 5 3 2 2 2" xfId="43596"/>
    <cellStyle name="Percent 8 5 3 2 3" xfId="43597"/>
    <cellStyle name="Percent 8 5 3 2 3 2" xfId="43598"/>
    <cellStyle name="Percent 8 5 3 2 4" xfId="43599"/>
    <cellStyle name="Percent 8 5 3 2 4 2" xfId="43600"/>
    <cellStyle name="Percent 8 5 3 2 5" xfId="43601"/>
    <cellStyle name="Percent 8 5 3 2 6" xfId="43602"/>
    <cellStyle name="Percent 8 5 3 3" xfId="43603"/>
    <cellStyle name="Percent 8 5 3 3 2" xfId="43604"/>
    <cellStyle name="Percent 8 5 3 3 2 2" xfId="43605"/>
    <cellStyle name="Percent 8 5 3 3 3" xfId="43606"/>
    <cellStyle name="Percent 8 5 3 3 3 2" xfId="43607"/>
    <cellStyle name="Percent 8 5 3 3 4" xfId="43608"/>
    <cellStyle name="Percent 8 5 3 3 4 2" xfId="43609"/>
    <cellStyle name="Percent 8 5 3 3 5" xfId="43610"/>
    <cellStyle name="Percent 8 5 3 3 6" xfId="43611"/>
    <cellStyle name="Percent 8 5 3 4" xfId="43612"/>
    <cellStyle name="Percent 8 5 3 4 2" xfId="43613"/>
    <cellStyle name="Percent 8 5 3 4 2 2" xfId="43614"/>
    <cellStyle name="Percent 8 5 3 4 3" xfId="43615"/>
    <cellStyle name="Percent 8 5 3 4 3 2" xfId="43616"/>
    <cellStyle name="Percent 8 5 3 4 4" xfId="43617"/>
    <cellStyle name="Percent 8 5 3 4 4 2" xfId="43618"/>
    <cellStyle name="Percent 8 5 3 4 5" xfId="43619"/>
    <cellStyle name="Percent 8 5 3 4 6" xfId="43620"/>
    <cellStyle name="Percent 8 5 3 5" xfId="43621"/>
    <cellStyle name="Percent 8 5 3 5 2" xfId="43622"/>
    <cellStyle name="Percent 8 5 3 5 2 2" xfId="43623"/>
    <cellStyle name="Percent 8 5 3 5 3" xfId="43624"/>
    <cellStyle name="Percent 8 5 3 5 3 2" xfId="43625"/>
    <cellStyle name="Percent 8 5 3 5 4" xfId="43626"/>
    <cellStyle name="Percent 8 5 3 5 5" xfId="43627"/>
    <cellStyle name="Percent 8 5 3 6" xfId="43628"/>
    <cellStyle name="Percent 8 5 3 6 2" xfId="43629"/>
    <cellStyle name="Percent 8 5 3 7" xfId="43630"/>
    <cellStyle name="Percent 8 5 3 7 2" xfId="43631"/>
    <cellStyle name="Percent 8 5 3 8" xfId="43632"/>
    <cellStyle name="Percent 8 5 3 8 2" xfId="43633"/>
    <cellStyle name="Percent 8 5 3 9" xfId="43634"/>
    <cellStyle name="Percent 8 5 4" xfId="43635"/>
    <cellStyle name="Percent 8 5 4 10" xfId="43636"/>
    <cellStyle name="Percent 8 5 4 2" xfId="43637"/>
    <cellStyle name="Percent 8 5 4 2 2" xfId="43638"/>
    <cellStyle name="Percent 8 5 4 2 2 2" xfId="43639"/>
    <cellStyle name="Percent 8 5 4 2 3" xfId="43640"/>
    <cellStyle name="Percent 8 5 4 2 3 2" xfId="43641"/>
    <cellStyle name="Percent 8 5 4 2 4" xfId="43642"/>
    <cellStyle name="Percent 8 5 4 2 4 2" xfId="43643"/>
    <cellStyle name="Percent 8 5 4 2 5" xfId="43644"/>
    <cellStyle name="Percent 8 5 4 2 6" xfId="43645"/>
    <cellStyle name="Percent 8 5 4 3" xfId="43646"/>
    <cellStyle name="Percent 8 5 4 3 2" xfId="43647"/>
    <cellStyle name="Percent 8 5 4 3 2 2" xfId="43648"/>
    <cellStyle name="Percent 8 5 4 3 3" xfId="43649"/>
    <cellStyle name="Percent 8 5 4 3 3 2" xfId="43650"/>
    <cellStyle name="Percent 8 5 4 3 4" xfId="43651"/>
    <cellStyle name="Percent 8 5 4 3 4 2" xfId="43652"/>
    <cellStyle name="Percent 8 5 4 3 5" xfId="43653"/>
    <cellStyle name="Percent 8 5 4 3 6" xfId="43654"/>
    <cellStyle name="Percent 8 5 4 4" xfId="43655"/>
    <cellStyle name="Percent 8 5 4 4 2" xfId="43656"/>
    <cellStyle name="Percent 8 5 4 4 2 2" xfId="43657"/>
    <cellStyle name="Percent 8 5 4 4 3" xfId="43658"/>
    <cellStyle name="Percent 8 5 4 4 3 2" xfId="43659"/>
    <cellStyle name="Percent 8 5 4 4 4" xfId="43660"/>
    <cellStyle name="Percent 8 5 4 4 4 2" xfId="43661"/>
    <cellStyle name="Percent 8 5 4 4 5" xfId="43662"/>
    <cellStyle name="Percent 8 5 4 4 6" xfId="43663"/>
    <cellStyle name="Percent 8 5 4 5" xfId="43664"/>
    <cellStyle name="Percent 8 5 4 5 2" xfId="43665"/>
    <cellStyle name="Percent 8 5 4 5 2 2" xfId="43666"/>
    <cellStyle name="Percent 8 5 4 5 3" xfId="43667"/>
    <cellStyle name="Percent 8 5 4 5 3 2" xfId="43668"/>
    <cellStyle name="Percent 8 5 4 5 4" xfId="43669"/>
    <cellStyle name="Percent 8 5 4 5 5" xfId="43670"/>
    <cellStyle name="Percent 8 5 4 6" xfId="43671"/>
    <cellStyle name="Percent 8 5 4 6 2" xfId="43672"/>
    <cellStyle name="Percent 8 5 4 7" xfId="43673"/>
    <cellStyle name="Percent 8 5 4 7 2" xfId="43674"/>
    <cellStyle name="Percent 8 5 4 8" xfId="43675"/>
    <cellStyle name="Percent 8 5 4 8 2" xfId="43676"/>
    <cellStyle name="Percent 8 5 4 9" xfId="43677"/>
    <cellStyle name="Percent 8 5 5" xfId="43678"/>
    <cellStyle name="Percent 8 5 5 2" xfId="43679"/>
    <cellStyle name="Percent 8 5 5 2 2" xfId="43680"/>
    <cellStyle name="Percent 8 5 5 3" xfId="43681"/>
    <cellStyle name="Percent 8 5 5 3 2" xfId="43682"/>
    <cellStyle name="Percent 8 5 5 4" xfId="43683"/>
    <cellStyle name="Percent 8 5 5 4 2" xfId="43684"/>
    <cellStyle name="Percent 8 5 5 5" xfId="43685"/>
    <cellStyle name="Percent 8 5 5 6" xfId="43686"/>
    <cellStyle name="Percent 8 5 6" xfId="43687"/>
    <cellStyle name="Percent 8 5 6 2" xfId="43688"/>
    <cellStyle name="Percent 8 5 6 2 2" xfId="43689"/>
    <cellStyle name="Percent 8 5 6 3" xfId="43690"/>
    <cellStyle name="Percent 8 5 6 3 2" xfId="43691"/>
    <cellStyle name="Percent 8 5 6 4" xfId="43692"/>
    <cellStyle name="Percent 8 5 6 4 2" xfId="43693"/>
    <cellStyle name="Percent 8 5 6 5" xfId="43694"/>
    <cellStyle name="Percent 8 5 6 6" xfId="43695"/>
    <cellStyle name="Percent 8 5 7" xfId="43696"/>
    <cellStyle name="Percent 8 5 7 2" xfId="43697"/>
    <cellStyle name="Percent 8 5 7 2 2" xfId="43698"/>
    <cellStyle name="Percent 8 5 7 3" xfId="43699"/>
    <cellStyle name="Percent 8 5 7 3 2" xfId="43700"/>
    <cellStyle name="Percent 8 5 7 4" xfId="43701"/>
    <cellStyle name="Percent 8 5 7 4 2" xfId="43702"/>
    <cellStyle name="Percent 8 5 7 5" xfId="43703"/>
    <cellStyle name="Percent 8 5 7 6" xfId="43704"/>
    <cellStyle name="Percent 8 5 8" xfId="43705"/>
    <cellStyle name="Percent 8 5 8 2" xfId="43706"/>
    <cellStyle name="Percent 8 5 8 2 2" xfId="43707"/>
    <cellStyle name="Percent 8 5 8 3" xfId="43708"/>
    <cellStyle name="Percent 8 5 8 3 2" xfId="43709"/>
    <cellStyle name="Percent 8 5 8 4" xfId="43710"/>
    <cellStyle name="Percent 8 5 8 5" xfId="43711"/>
    <cellStyle name="Percent 8 5 9" xfId="43712"/>
    <cellStyle name="Percent 8 5 9 2" xfId="43713"/>
    <cellStyle name="Percent 8 6" xfId="43714"/>
    <cellStyle name="Percent 8 6 10" xfId="43715"/>
    <cellStyle name="Percent 8 6 10 2" xfId="43716"/>
    <cellStyle name="Percent 8 6 11" xfId="43717"/>
    <cellStyle name="Percent 8 6 12" xfId="43718"/>
    <cellStyle name="Percent 8 6 2" xfId="43719"/>
    <cellStyle name="Percent 8 6 2 10" xfId="43720"/>
    <cellStyle name="Percent 8 6 2 2" xfId="43721"/>
    <cellStyle name="Percent 8 6 2 2 2" xfId="43722"/>
    <cellStyle name="Percent 8 6 2 2 2 2" xfId="43723"/>
    <cellStyle name="Percent 8 6 2 2 3" xfId="43724"/>
    <cellStyle name="Percent 8 6 2 2 3 2" xfId="43725"/>
    <cellStyle name="Percent 8 6 2 2 4" xfId="43726"/>
    <cellStyle name="Percent 8 6 2 2 4 2" xfId="43727"/>
    <cellStyle name="Percent 8 6 2 2 5" xfId="43728"/>
    <cellStyle name="Percent 8 6 2 2 6" xfId="43729"/>
    <cellStyle name="Percent 8 6 2 3" xfId="43730"/>
    <cellStyle name="Percent 8 6 2 3 2" xfId="43731"/>
    <cellStyle name="Percent 8 6 2 3 2 2" xfId="43732"/>
    <cellStyle name="Percent 8 6 2 3 3" xfId="43733"/>
    <cellStyle name="Percent 8 6 2 3 3 2" xfId="43734"/>
    <cellStyle name="Percent 8 6 2 3 4" xfId="43735"/>
    <cellStyle name="Percent 8 6 2 3 4 2" xfId="43736"/>
    <cellStyle name="Percent 8 6 2 3 5" xfId="43737"/>
    <cellStyle name="Percent 8 6 2 3 6" xfId="43738"/>
    <cellStyle name="Percent 8 6 2 4" xfId="43739"/>
    <cellStyle name="Percent 8 6 2 4 2" xfId="43740"/>
    <cellStyle name="Percent 8 6 2 4 2 2" xfId="43741"/>
    <cellStyle name="Percent 8 6 2 4 3" xfId="43742"/>
    <cellStyle name="Percent 8 6 2 4 3 2" xfId="43743"/>
    <cellStyle name="Percent 8 6 2 4 4" xfId="43744"/>
    <cellStyle name="Percent 8 6 2 4 4 2" xfId="43745"/>
    <cellStyle name="Percent 8 6 2 4 5" xfId="43746"/>
    <cellStyle name="Percent 8 6 2 4 6" xfId="43747"/>
    <cellStyle name="Percent 8 6 2 5" xfId="43748"/>
    <cellStyle name="Percent 8 6 2 5 2" xfId="43749"/>
    <cellStyle name="Percent 8 6 2 5 2 2" xfId="43750"/>
    <cellStyle name="Percent 8 6 2 5 3" xfId="43751"/>
    <cellStyle name="Percent 8 6 2 5 3 2" xfId="43752"/>
    <cellStyle name="Percent 8 6 2 5 4" xfId="43753"/>
    <cellStyle name="Percent 8 6 2 5 5" xfId="43754"/>
    <cellStyle name="Percent 8 6 2 6" xfId="43755"/>
    <cellStyle name="Percent 8 6 2 6 2" xfId="43756"/>
    <cellStyle name="Percent 8 6 2 7" xfId="43757"/>
    <cellStyle name="Percent 8 6 2 7 2" xfId="43758"/>
    <cellStyle name="Percent 8 6 2 8" xfId="43759"/>
    <cellStyle name="Percent 8 6 2 8 2" xfId="43760"/>
    <cellStyle name="Percent 8 6 2 9" xfId="43761"/>
    <cellStyle name="Percent 8 6 3" xfId="43762"/>
    <cellStyle name="Percent 8 6 3 10" xfId="43763"/>
    <cellStyle name="Percent 8 6 3 2" xfId="43764"/>
    <cellStyle name="Percent 8 6 3 2 2" xfId="43765"/>
    <cellStyle name="Percent 8 6 3 2 2 2" xfId="43766"/>
    <cellStyle name="Percent 8 6 3 2 3" xfId="43767"/>
    <cellStyle name="Percent 8 6 3 2 3 2" xfId="43768"/>
    <cellStyle name="Percent 8 6 3 2 4" xfId="43769"/>
    <cellStyle name="Percent 8 6 3 2 4 2" xfId="43770"/>
    <cellStyle name="Percent 8 6 3 2 5" xfId="43771"/>
    <cellStyle name="Percent 8 6 3 2 6" xfId="43772"/>
    <cellStyle name="Percent 8 6 3 3" xfId="43773"/>
    <cellStyle name="Percent 8 6 3 3 2" xfId="43774"/>
    <cellStyle name="Percent 8 6 3 3 2 2" xfId="43775"/>
    <cellStyle name="Percent 8 6 3 3 3" xfId="43776"/>
    <cellStyle name="Percent 8 6 3 3 3 2" xfId="43777"/>
    <cellStyle name="Percent 8 6 3 3 4" xfId="43778"/>
    <cellStyle name="Percent 8 6 3 3 4 2" xfId="43779"/>
    <cellStyle name="Percent 8 6 3 3 5" xfId="43780"/>
    <cellStyle name="Percent 8 6 3 3 6" xfId="43781"/>
    <cellStyle name="Percent 8 6 3 4" xfId="43782"/>
    <cellStyle name="Percent 8 6 3 4 2" xfId="43783"/>
    <cellStyle name="Percent 8 6 3 4 2 2" xfId="43784"/>
    <cellStyle name="Percent 8 6 3 4 3" xfId="43785"/>
    <cellStyle name="Percent 8 6 3 4 3 2" xfId="43786"/>
    <cellStyle name="Percent 8 6 3 4 4" xfId="43787"/>
    <cellStyle name="Percent 8 6 3 4 4 2" xfId="43788"/>
    <cellStyle name="Percent 8 6 3 4 5" xfId="43789"/>
    <cellStyle name="Percent 8 6 3 4 6" xfId="43790"/>
    <cellStyle name="Percent 8 6 3 5" xfId="43791"/>
    <cellStyle name="Percent 8 6 3 5 2" xfId="43792"/>
    <cellStyle name="Percent 8 6 3 5 2 2" xfId="43793"/>
    <cellStyle name="Percent 8 6 3 5 3" xfId="43794"/>
    <cellStyle name="Percent 8 6 3 5 3 2" xfId="43795"/>
    <cellStyle name="Percent 8 6 3 5 4" xfId="43796"/>
    <cellStyle name="Percent 8 6 3 5 5" xfId="43797"/>
    <cellStyle name="Percent 8 6 3 6" xfId="43798"/>
    <cellStyle name="Percent 8 6 3 6 2" xfId="43799"/>
    <cellStyle name="Percent 8 6 3 7" xfId="43800"/>
    <cellStyle name="Percent 8 6 3 7 2" xfId="43801"/>
    <cellStyle name="Percent 8 6 3 8" xfId="43802"/>
    <cellStyle name="Percent 8 6 3 8 2" xfId="43803"/>
    <cellStyle name="Percent 8 6 3 9" xfId="43804"/>
    <cellStyle name="Percent 8 6 4" xfId="43805"/>
    <cellStyle name="Percent 8 6 4 2" xfId="43806"/>
    <cellStyle name="Percent 8 6 4 2 2" xfId="43807"/>
    <cellStyle name="Percent 8 6 4 3" xfId="43808"/>
    <cellStyle name="Percent 8 6 4 3 2" xfId="43809"/>
    <cellStyle name="Percent 8 6 4 4" xfId="43810"/>
    <cellStyle name="Percent 8 6 4 4 2" xfId="43811"/>
    <cellStyle name="Percent 8 6 4 5" xfId="43812"/>
    <cellStyle name="Percent 8 6 4 6" xfId="43813"/>
    <cellStyle name="Percent 8 6 5" xfId="43814"/>
    <cellStyle name="Percent 8 6 5 2" xfId="43815"/>
    <cellStyle name="Percent 8 6 5 2 2" xfId="43816"/>
    <cellStyle name="Percent 8 6 5 3" xfId="43817"/>
    <cellStyle name="Percent 8 6 5 3 2" xfId="43818"/>
    <cellStyle name="Percent 8 6 5 4" xfId="43819"/>
    <cellStyle name="Percent 8 6 5 4 2" xfId="43820"/>
    <cellStyle name="Percent 8 6 5 5" xfId="43821"/>
    <cellStyle name="Percent 8 6 5 6" xfId="43822"/>
    <cellStyle name="Percent 8 6 6" xfId="43823"/>
    <cellStyle name="Percent 8 6 6 2" xfId="43824"/>
    <cellStyle name="Percent 8 6 6 2 2" xfId="43825"/>
    <cellStyle name="Percent 8 6 6 3" xfId="43826"/>
    <cellStyle name="Percent 8 6 6 3 2" xfId="43827"/>
    <cellStyle name="Percent 8 6 6 4" xfId="43828"/>
    <cellStyle name="Percent 8 6 6 4 2" xfId="43829"/>
    <cellStyle name="Percent 8 6 6 5" xfId="43830"/>
    <cellStyle name="Percent 8 6 6 6" xfId="43831"/>
    <cellStyle name="Percent 8 6 7" xfId="43832"/>
    <cellStyle name="Percent 8 6 7 2" xfId="43833"/>
    <cellStyle name="Percent 8 6 7 2 2" xfId="43834"/>
    <cellStyle name="Percent 8 6 7 3" xfId="43835"/>
    <cellStyle name="Percent 8 6 7 3 2" xfId="43836"/>
    <cellStyle name="Percent 8 6 7 4" xfId="43837"/>
    <cellStyle name="Percent 8 6 7 5" xfId="43838"/>
    <cellStyle name="Percent 8 6 8" xfId="43839"/>
    <cellStyle name="Percent 8 6 8 2" xfId="43840"/>
    <cellStyle name="Percent 8 6 9" xfId="43841"/>
    <cellStyle name="Percent 8 6 9 2" xfId="43842"/>
    <cellStyle name="Percent 8 7" xfId="43843"/>
    <cellStyle name="Percent 8 7 10" xfId="43844"/>
    <cellStyle name="Percent 8 7 11" xfId="43845"/>
    <cellStyle name="Percent 8 7 2" xfId="43846"/>
    <cellStyle name="Percent 8 7 2 2" xfId="43847"/>
    <cellStyle name="Percent 8 7 2 2 2" xfId="43848"/>
    <cellStyle name="Percent 8 7 2 3" xfId="43849"/>
    <cellStyle name="Percent 8 7 2 3 2" xfId="43850"/>
    <cellStyle name="Percent 8 7 2 4" xfId="43851"/>
    <cellStyle name="Percent 8 7 2 4 2" xfId="43852"/>
    <cellStyle name="Percent 8 7 2 5" xfId="43853"/>
    <cellStyle name="Percent 8 7 2 6" xfId="43854"/>
    <cellStyle name="Percent 8 7 3" xfId="43855"/>
    <cellStyle name="Percent 8 7 3 2" xfId="43856"/>
    <cellStyle name="Percent 8 7 3 2 2" xfId="43857"/>
    <cellStyle name="Percent 8 7 3 3" xfId="43858"/>
    <cellStyle name="Percent 8 7 3 3 2" xfId="43859"/>
    <cellStyle name="Percent 8 7 3 4" xfId="43860"/>
    <cellStyle name="Percent 8 7 3 4 2" xfId="43861"/>
    <cellStyle name="Percent 8 7 3 5" xfId="43862"/>
    <cellStyle name="Percent 8 7 3 6" xfId="43863"/>
    <cellStyle name="Percent 8 7 4" xfId="43864"/>
    <cellStyle name="Percent 8 7 4 2" xfId="43865"/>
    <cellStyle name="Percent 8 7 4 2 2" xfId="43866"/>
    <cellStyle name="Percent 8 7 4 3" xfId="43867"/>
    <cellStyle name="Percent 8 7 4 3 2" xfId="43868"/>
    <cellStyle name="Percent 8 7 4 4" xfId="43869"/>
    <cellStyle name="Percent 8 7 4 4 2" xfId="43870"/>
    <cellStyle name="Percent 8 7 4 5" xfId="43871"/>
    <cellStyle name="Percent 8 7 4 6" xfId="43872"/>
    <cellStyle name="Percent 8 7 5" xfId="43873"/>
    <cellStyle name="Percent 8 7 5 2" xfId="43874"/>
    <cellStyle name="Percent 8 7 5 2 2" xfId="43875"/>
    <cellStyle name="Percent 8 7 5 3" xfId="43876"/>
    <cellStyle name="Percent 8 7 5 3 2" xfId="43877"/>
    <cellStyle name="Percent 8 7 5 4" xfId="43878"/>
    <cellStyle name="Percent 8 7 5 4 2" xfId="43879"/>
    <cellStyle name="Percent 8 7 5 5" xfId="43880"/>
    <cellStyle name="Percent 8 7 5 6" xfId="43881"/>
    <cellStyle name="Percent 8 7 6" xfId="43882"/>
    <cellStyle name="Percent 8 7 6 2" xfId="43883"/>
    <cellStyle name="Percent 8 7 6 2 2" xfId="43884"/>
    <cellStyle name="Percent 8 7 6 3" xfId="43885"/>
    <cellStyle name="Percent 8 7 6 3 2" xfId="43886"/>
    <cellStyle name="Percent 8 7 6 4" xfId="43887"/>
    <cellStyle name="Percent 8 7 6 5" xfId="43888"/>
    <cellStyle name="Percent 8 7 7" xfId="43889"/>
    <cellStyle name="Percent 8 7 7 2" xfId="43890"/>
    <cellStyle name="Percent 8 7 8" xfId="43891"/>
    <cellStyle name="Percent 8 7 8 2" xfId="43892"/>
    <cellStyle name="Percent 8 7 9" xfId="43893"/>
    <cellStyle name="Percent 8 7 9 2" xfId="43894"/>
    <cellStyle name="Percent 8 8" xfId="43895"/>
    <cellStyle name="Percent 8 8 10" xfId="43896"/>
    <cellStyle name="Percent 8 8 2" xfId="43897"/>
    <cellStyle name="Percent 8 8 2 2" xfId="43898"/>
    <cellStyle name="Percent 8 8 2 2 2" xfId="43899"/>
    <cellStyle name="Percent 8 8 2 3" xfId="43900"/>
    <cellStyle name="Percent 8 8 2 3 2" xfId="43901"/>
    <cellStyle name="Percent 8 8 2 4" xfId="43902"/>
    <cellStyle name="Percent 8 8 2 4 2" xfId="43903"/>
    <cellStyle name="Percent 8 8 2 5" xfId="43904"/>
    <cellStyle name="Percent 8 8 2 6" xfId="43905"/>
    <cellStyle name="Percent 8 8 3" xfId="43906"/>
    <cellStyle name="Percent 8 8 3 2" xfId="43907"/>
    <cellStyle name="Percent 8 8 3 2 2" xfId="43908"/>
    <cellStyle name="Percent 8 8 3 3" xfId="43909"/>
    <cellStyle name="Percent 8 8 3 3 2" xfId="43910"/>
    <cellStyle name="Percent 8 8 3 4" xfId="43911"/>
    <cellStyle name="Percent 8 8 3 4 2" xfId="43912"/>
    <cellStyle name="Percent 8 8 3 5" xfId="43913"/>
    <cellStyle name="Percent 8 8 3 6" xfId="43914"/>
    <cellStyle name="Percent 8 8 4" xfId="43915"/>
    <cellStyle name="Percent 8 8 4 2" xfId="43916"/>
    <cellStyle name="Percent 8 8 4 2 2" xfId="43917"/>
    <cellStyle name="Percent 8 8 4 3" xfId="43918"/>
    <cellStyle name="Percent 8 8 4 3 2" xfId="43919"/>
    <cellStyle name="Percent 8 8 4 4" xfId="43920"/>
    <cellStyle name="Percent 8 8 4 4 2" xfId="43921"/>
    <cellStyle name="Percent 8 8 4 5" xfId="43922"/>
    <cellStyle name="Percent 8 8 4 6" xfId="43923"/>
    <cellStyle name="Percent 8 8 5" xfId="43924"/>
    <cellStyle name="Percent 8 8 5 2" xfId="43925"/>
    <cellStyle name="Percent 8 8 5 2 2" xfId="43926"/>
    <cellStyle name="Percent 8 8 5 3" xfId="43927"/>
    <cellStyle name="Percent 8 8 5 3 2" xfId="43928"/>
    <cellStyle name="Percent 8 8 5 4" xfId="43929"/>
    <cellStyle name="Percent 8 8 5 5" xfId="43930"/>
    <cellStyle name="Percent 8 8 6" xfId="43931"/>
    <cellStyle name="Percent 8 8 6 2" xfId="43932"/>
    <cellStyle name="Percent 8 8 7" xfId="43933"/>
    <cellStyle name="Percent 8 8 7 2" xfId="43934"/>
    <cellStyle name="Percent 8 8 8" xfId="43935"/>
    <cellStyle name="Percent 8 8 8 2" xfId="43936"/>
    <cellStyle name="Percent 8 8 9" xfId="43937"/>
    <cellStyle name="Percent 8 9" xfId="43938"/>
    <cellStyle name="Percent 8 9 10" xfId="43939"/>
    <cellStyle name="Percent 8 9 2" xfId="43940"/>
    <cellStyle name="Percent 8 9 2 2" xfId="43941"/>
    <cellStyle name="Percent 8 9 2 2 2" xfId="43942"/>
    <cellStyle name="Percent 8 9 2 3" xfId="43943"/>
    <cellStyle name="Percent 8 9 2 3 2" xfId="43944"/>
    <cellStyle name="Percent 8 9 2 4" xfId="43945"/>
    <cellStyle name="Percent 8 9 2 4 2" xfId="43946"/>
    <cellStyle name="Percent 8 9 2 5" xfId="43947"/>
    <cellStyle name="Percent 8 9 2 6" xfId="43948"/>
    <cellStyle name="Percent 8 9 3" xfId="43949"/>
    <cellStyle name="Percent 8 9 3 2" xfId="43950"/>
    <cellStyle name="Percent 8 9 3 2 2" xfId="43951"/>
    <cellStyle name="Percent 8 9 3 3" xfId="43952"/>
    <cellStyle name="Percent 8 9 3 3 2" xfId="43953"/>
    <cellStyle name="Percent 8 9 3 4" xfId="43954"/>
    <cellStyle name="Percent 8 9 3 4 2" xfId="43955"/>
    <cellStyle name="Percent 8 9 3 5" xfId="43956"/>
    <cellStyle name="Percent 8 9 3 6" xfId="43957"/>
    <cellStyle name="Percent 8 9 4" xfId="43958"/>
    <cellStyle name="Percent 8 9 4 2" xfId="43959"/>
    <cellStyle name="Percent 8 9 4 2 2" xfId="43960"/>
    <cellStyle name="Percent 8 9 4 3" xfId="43961"/>
    <cellStyle name="Percent 8 9 4 3 2" xfId="43962"/>
    <cellStyle name="Percent 8 9 4 4" xfId="43963"/>
    <cellStyle name="Percent 8 9 4 4 2" xfId="43964"/>
    <cellStyle name="Percent 8 9 4 5" xfId="43965"/>
    <cellStyle name="Percent 8 9 4 6" xfId="43966"/>
    <cellStyle name="Percent 8 9 5" xfId="43967"/>
    <cellStyle name="Percent 8 9 5 2" xfId="43968"/>
    <cellStyle name="Percent 8 9 5 2 2" xfId="43969"/>
    <cellStyle name="Percent 8 9 5 3" xfId="43970"/>
    <cellStyle name="Percent 8 9 5 3 2" xfId="43971"/>
    <cellStyle name="Percent 8 9 5 4" xfId="43972"/>
    <cellStyle name="Percent 8 9 5 5" xfId="43973"/>
    <cellStyle name="Percent 8 9 6" xfId="43974"/>
    <cellStyle name="Percent 8 9 6 2" xfId="43975"/>
    <cellStyle name="Percent 8 9 7" xfId="43976"/>
    <cellStyle name="Percent 8 9 7 2" xfId="43977"/>
    <cellStyle name="Percent 8 9 8" xfId="43978"/>
    <cellStyle name="Percent 8 9 8 2" xfId="43979"/>
    <cellStyle name="Percent 8 9 9" xfId="43980"/>
    <cellStyle name="Percent 9" xfId="751"/>
    <cellStyle name="Percent 9 2" xfId="43981"/>
    <cellStyle name="Percent 9 2 2" xfId="43982"/>
    <cellStyle name="Percent 9 3" xfId="43983"/>
    <cellStyle name="Phase" xfId="543"/>
    <cellStyle name="Proposal" xfId="43984"/>
    <cellStyle name="PSChar" xfId="544"/>
    <cellStyle name="PSDate" xfId="545"/>
    <cellStyle name="PSDec" xfId="546"/>
    <cellStyle name="PSDetail" xfId="547"/>
    <cellStyle name="PSHeading" xfId="548"/>
    <cellStyle name="PSInt" xfId="549"/>
    <cellStyle name="PSSpacer" xfId="550"/>
    <cellStyle name="R01A" xfId="43985"/>
    <cellStyle name="Rangename" xfId="551"/>
    <cellStyle name="Rangenames" xfId="552"/>
    <cellStyle name="Result field" xfId="553"/>
    <cellStyle name="Result field 2" xfId="43986"/>
    <cellStyle name="Result field_KY NBV" xfId="43987"/>
    <cellStyle name="RowLevel_" xfId="554"/>
    <cellStyle name="Schedule Heading" xfId="555"/>
    <cellStyle name="Screen Display Heading" xfId="556"/>
    <cellStyle name="Setup" xfId="557"/>
    <cellStyle name="Shade" xfId="43988"/>
    <cellStyle name="Shading" xfId="43989"/>
    <cellStyle name="SMALL HEADINGS" xfId="43990"/>
    <cellStyle name="Standard_By Team" xfId="558"/>
    <cellStyle name="Style 1" xfId="559"/>
    <cellStyle name="SUB HEADING" xfId="43991"/>
    <cellStyle name="Subheading" xfId="43992"/>
    <cellStyle name="Summary Column Cell" xfId="560"/>
    <cellStyle name="Summary Column Cell 2" xfId="43993"/>
    <cellStyle name="Summary Column Cell_KY NBV" xfId="43994"/>
    <cellStyle name="Title" xfId="593" builtinId="15" customBuiltin="1"/>
    <cellStyle name="Title 2" xfId="43995"/>
    <cellStyle name="Title 3" xfId="43996"/>
    <cellStyle name="Total" xfId="700" builtinId="25" customBuiltin="1"/>
    <cellStyle name="Total 2" xfId="561"/>
    <cellStyle name="Total 2 2" xfId="43997"/>
    <cellStyle name="Total 2 3" xfId="43998"/>
    <cellStyle name="Total 2 4" xfId="43999"/>
    <cellStyle name="Total 2 5" xfId="44000"/>
    <cellStyle name="Total 2 6" xfId="44001"/>
    <cellStyle name="Total 3" xfId="562"/>
    <cellStyle name="Total 3 2" xfId="44002"/>
    <cellStyle name="Total 4" xfId="44003"/>
    <cellStyle name="Total 5" xfId="44004"/>
    <cellStyle name="Total 6" xfId="44005"/>
    <cellStyle name="Transition" xfId="563"/>
    <cellStyle name="ubordinated Debt" xfId="44006"/>
    <cellStyle name="Undefined" xfId="564"/>
    <cellStyle name="UNITS" xfId="44007"/>
    <cellStyle name="Unprot" xfId="565"/>
    <cellStyle name="Unprot 2" xfId="44008"/>
    <cellStyle name="Unprot 3" xfId="44009"/>
    <cellStyle name="Unprot 4" xfId="44010"/>
    <cellStyle name="Unprot 5" xfId="44011"/>
    <cellStyle name="Unprot$" xfId="566"/>
    <cellStyle name="Unprot$ 2" xfId="44012"/>
    <cellStyle name="Unprot$ 3" xfId="44013"/>
    <cellStyle name="Unprot$ 4" xfId="44014"/>
    <cellStyle name="Unprot$ 5" xfId="44015"/>
    <cellStyle name="Unprot_0308 USFE&amp;G Financial Results Summary" xfId="44016"/>
    <cellStyle name="Unprotect" xfId="567"/>
    <cellStyle name="UNSHADED" xfId="44017"/>
    <cellStyle name="Variable Inputs" xfId="568"/>
    <cellStyle name="Variable Inputs 2" xfId="740"/>
    <cellStyle name="Variable Inputs 3" xfId="673"/>
    <cellStyle name="Variable Inputs 4" xfId="665"/>
    <cellStyle name="Variable Inputs 5" xfId="598"/>
    <cellStyle name="Variable Inputs 6" xfId="756"/>
    <cellStyle name="Variable Inputs 7" xfId="622"/>
    <cellStyle name="Variable Inputs 8" xfId="669"/>
    <cellStyle name="Variable Inputs 9" xfId="44018"/>
    <cellStyle name="Währung [0]_fee projec" xfId="569"/>
    <cellStyle name="Währung_fee projec" xfId="570"/>
    <cellStyle name="Warning Text" xfId="760" builtinId="11" customBuiltin="1"/>
    <cellStyle name="Warning Text 2" xfId="571"/>
    <cellStyle name="Warning Text 2 2" xfId="44019"/>
    <cellStyle name="Warning Text 3" xfId="44020"/>
    <cellStyle name="Warning Text 4" xfId="44021"/>
    <cellStyle name="years" xfId="44022"/>
    <cellStyle name="콤마 [0]_VERA" xfId="572"/>
    <cellStyle name="콤마_VERA" xfId="573"/>
    <cellStyle name="하이퍼링크_VERA" xfId="574"/>
  </cellStyles>
  <dxfs count="27">
    <dxf>
      <numFmt numFmtId="164" formatCode="_(* #,##0_);_(* \(#,##0\);_(* &quot;-&quot;??_);_(@_)"/>
    </dxf>
    <dxf>
      <numFmt numFmtId="164" formatCode="_(* #,##0_);_(* \(#,##0\);_(* &quot;-&quot;??_);_(@_)"/>
    </dxf>
    <dxf>
      <font>
        <b val="0"/>
        <i val="0"/>
        <strike val="0"/>
        <condense val="0"/>
        <extend val="0"/>
        <outline val="0"/>
        <shadow val="0"/>
        <u val="none"/>
        <vertAlign val="baseline"/>
        <sz val="11"/>
        <color theme="1"/>
        <name val="Calibri"/>
        <family val="2"/>
        <scheme val="minor"/>
      </font>
      <numFmt numFmtId="164" formatCode="_(* #,##0_);_(* \(#,##0\);_(* &quot;-&quot;??_);_(@_)"/>
    </dxf>
    <dxf>
      <font>
        <b/>
        <i val="0"/>
        <strike val="0"/>
        <condense val="0"/>
        <extend val="0"/>
        <outline val="0"/>
        <shadow val="0"/>
        <u val="none"/>
        <vertAlign val="baseline"/>
        <sz val="11"/>
        <color theme="1"/>
        <name val="Calibri"/>
        <family val="2"/>
        <scheme val="minor"/>
      </font>
    </dxf>
    <dxf>
      <numFmt numFmtId="164" formatCode="_(* #,##0_);_(* \(#,##0\);_(* &quot;-&quot;??_);_(@_)"/>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tableStyleElement type="headerRow" dxfId="26"/>
      <tableStyleElement type="totalRow" dxfId="25"/>
      <tableStyleElement type="firstRowStripe" dxfId="24"/>
      <tableStyleElement type="firstColumnStripe" dxfId="23"/>
      <tableStyleElement type="firstSubtotalColumn" dxfId="22"/>
      <tableStyleElement type="firstSubtotalRow" dxfId="21"/>
      <tableStyleElement type="secondSubtotalRow" dxfId="20"/>
      <tableStyleElement type="firstRowSubheading" dxfId="19"/>
      <tableStyleElement type="secondRowSubheading" dxfId="18"/>
      <tableStyleElement type="pageFieldLabels" dxfId="17"/>
      <tableStyleElement type="pageFieldValues" dxfId="16"/>
    </tableStyle>
    <tableStyle name="PivotStyleLight16 3" table="0" count="11">
      <tableStyleElement type="headerRow" dxfId="15"/>
      <tableStyleElement type="totalRow" dxfId="14"/>
      <tableStyleElement type="firstRowStripe" dxfId="13"/>
      <tableStyleElement type="firstColumnStripe" dxfId="12"/>
      <tableStyleElement type="firstSubtotalColumn" dxfId="11"/>
      <tableStyleElement type="firstSubtotalRow" dxfId="10"/>
      <tableStyleElement type="secondSubtotalRow" dxfId="9"/>
      <tableStyleElement type="firstRowSubheading" dxfId="8"/>
      <tableStyleElement type="secondRowSubheading" dxfId="7"/>
      <tableStyleElement type="pageFieldLabels" dxfId="6"/>
      <tableStyleElement type="pageFieldValues" dxfId="5"/>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20</xdr:col>
      <xdr:colOff>561181</xdr:colOff>
      <xdr:row>151</xdr:row>
      <xdr:rowOff>0</xdr:rowOff>
    </xdr:from>
    <xdr:to>
      <xdr:col>20</xdr:col>
      <xdr:colOff>562769</xdr:colOff>
      <xdr:row>151</xdr:row>
      <xdr:rowOff>124619</xdr:rowOff>
    </xdr:to>
    <xdr:cxnSp macro="">
      <xdr:nvCxnSpPr>
        <xdr:cNvPr id="2" name="Straight Arrow Connector 1">
          <a:extLst>
            <a:ext uri="{FF2B5EF4-FFF2-40B4-BE49-F238E27FC236}">
              <a16:creationId xmlns:a16="http://schemas.microsoft.com/office/drawing/2014/main" id="{00000000-0008-0000-1200-000002000000}"/>
            </a:ext>
          </a:extLst>
        </xdr:cNvPr>
        <xdr:cNvCxnSpPr/>
      </xdr:nvCxnSpPr>
      <xdr:spPr>
        <a:xfrm rot="5400000">
          <a:off x="13506450" y="134778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580231</xdr:colOff>
      <xdr:row>75</xdr:row>
      <xdr:rowOff>19844</xdr:rowOff>
    </xdr:from>
    <xdr:to>
      <xdr:col>20</xdr:col>
      <xdr:colOff>581819</xdr:colOff>
      <xdr:row>75</xdr:row>
      <xdr:rowOff>96044</xdr:rowOff>
    </xdr:to>
    <xdr:cxnSp macro="">
      <xdr:nvCxnSpPr>
        <xdr:cNvPr id="3" name="Straight Arrow Connector 2">
          <a:extLst>
            <a:ext uri="{FF2B5EF4-FFF2-40B4-BE49-F238E27FC236}">
              <a16:creationId xmlns:a16="http://schemas.microsoft.com/office/drawing/2014/main" id="{00000000-0008-0000-1200-000003000000}"/>
            </a:ext>
          </a:extLst>
        </xdr:cNvPr>
        <xdr:cNvCxnSpPr/>
      </xdr:nvCxnSpPr>
      <xdr:spPr>
        <a:xfrm rot="5400000">
          <a:off x="13468350" y="3982244"/>
          <a:ext cx="76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Quarterly\4Q2005\PwC\From%20BU\FinRpt\Needs%20-%20%20Data%20Request\Quarterly%20Data%20Request\Energy%20Services\EnSer_Q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sset\DARO\Journal%20Entries\DEI\2015\01-January\Emissions\SO2\DEI%202015%20-%20SO2%20usage%20support%2001-15%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sset\DARO\Journal%20Entries\DEK\2015\11-November\2.NOx\DEK%202015%20-%20Seasonal%20NOx%20Usage%20Support%20-%20No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_EQUITY_Field Serv"/>
      <sheetName val="Needs Dates"/>
    </sheetNames>
    <sheetDataSet>
      <sheetData sheetId="0" refreshError="1">
        <row r="10">
          <cell r="A10" t="str">
            <v>0001</v>
          </cell>
          <cell r="C10" t="str">
            <v>TETCO</v>
          </cell>
          <cell r="D10" t="str">
            <v>Regena Larson/Robert Bugaj</v>
          </cell>
        </row>
        <row r="11">
          <cell r="A11" t="str">
            <v>0008</v>
          </cell>
          <cell r="C11" t="str">
            <v>T.E. Cryogenics</v>
          </cell>
          <cell r="D11" t="str">
            <v>Regena Larson/Robert Bugaj</v>
          </cell>
        </row>
        <row r="12">
          <cell r="A12" t="str">
            <v>0015</v>
          </cell>
          <cell r="C12" t="str">
            <v>T.E. New England</v>
          </cell>
          <cell r="D12" t="str">
            <v>Regena Larson/Robert Bugaj</v>
          </cell>
        </row>
        <row r="13">
          <cell r="A13" t="str">
            <v>0023</v>
          </cell>
          <cell r="C13" t="str">
            <v>Algonquin Energy, Inc</v>
          </cell>
          <cell r="D13" t="str">
            <v>Regena Larson/Sunanda Seval</v>
          </cell>
        </row>
        <row r="14">
          <cell r="A14" t="str">
            <v>0036</v>
          </cell>
          <cell r="C14" t="str">
            <v>Houston Center</v>
          </cell>
          <cell r="D14" t="str">
            <v>Marilyn Charles</v>
          </cell>
        </row>
        <row r="15">
          <cell r="A15" t="str">
            <v>0037</v>
          </cell>
          <cell r="C15" t="str">
            <v>Texas Eastern Communication</v>
          </cell>
          <cell r="D15" t="str">
            <v>Regena Larson/Robert Bugaj</v>
          </cell>
        </row>
        <row r="16">
          <cell r="A16" t="str">
            <v>0046</v>
          </cell>
          <cell r="C16" t="str">
            <v>T.E. Bermuda</v>
          </cell>
          <cell r="D16" t="str">
            <v>Carolyn Tatum</v>
          </cell>
        </row>
        <row r="17">
          <cell r="A17" t="str">
            <v>0050</v>
          </cell>
          <cell r="C17" t="str">
            <v>T.E. Arabian</v>
          </cell>
          <cell r="D17" t="str">
            <v>Carolyn Tatum</v>
          </cell>
        </row>
        <row r="18">
          <cell r="A18" t="str">
            <v>0051</v>
          </cell>
          <cell r="C18" t="str">
            <v>T.E.A. CANADA</v>
          </cell>
          <cell r="D18" t="str">
            <v>Regena Larson/Helena Nguyen</v>
          </cell>
        </row>
        <row r="19">
          <cell r="A19" t="str">
            <v>0063</v>
          </cell>
          <cell r="C19" t="str">
            <v>Texas Eastern Corp</v>
          </cell>
          <cell r="D19" t="str">
            <v>Marilyn Charles</v>
          </cell>
        </row>
        <row r="20">
          <cell r="A20" t="str">
            <v>0078</v>
          </cell>
          <cell r="C20" t="str">
            <v>T.E. Slurry</v>
          </cell>
          <cell r="D20" t="str">
            <v>Marilyn Charles</v>
          </cell>
        </row>
        <row r="21">
          <cell r="A21" t="str">
            <v>0095</v>
          </cell>
          <cell r="C21" t="str">
            <v>T.E. Oil</v>
          </cell>
          <cell r="D21" t="str">
            <v>Marilyn Charles</v>
          </cell>
        </row>
        <row r="22">
          <cell r="A22" t="str">
            <v>0108</v>
          </cell>
          <cell r="C22" t="str">
            <v>Chambers County Land</v>
          </cell>
          <cell r="D22" t="str">
            <v>Regena Larson/Helena Nguyen (for 8/97)</v>
          </cell>
        </row>
        <row r="23">
          <cell r="A23" t="str">
            <v>0110</v>
          </cell>
          <cell r="C23" t="str">
            <v>T.E. Riverside</v>
          </cell>
          <cell r="D23" t="str">
            <v>Regena Larson/Robert Bugaj</v>
          </cell>
        </row>
        <row r="24">
          <cell r="A24" t="str">
            <v>0117</v>
          </cell>
          <cell r="C24" t="str">
            <v>Algonquin Gas Transmission</v>
          </cell>
          <cell r="D24" t="str">
            <v>Regena Larson/Sunanda Seval</v>
          </cell>
        </row>
        <row r="25">
          <cell r="A25" t="str">
            <v>0118</v>
          </cell>
          <cell r="C25" t="str">
            <v>Algonquin LNG</v>
          </cell>
          <cell r="D25" t="str">
            <v>Regena Larson/Sunanda Seval</v>
          </cell>
        </row>
        <row r="26">
          <cell r="A26" t="str">
            <v>0124</v>
          </cell>
          <cell r="C26" t="str">
            <v>AGT Gateway</v>
          </cell>
          <cell r="D26" t="str">
            <v>Regena Larson/Sunanda Seval</v>
          </cell>
        </row>
        <row r="27">
          <cell r="A27" t="str">
            <v>0134</v>
          </cell>
          <cell r="C27" t="str">
            <v>Products Pipeline</v>
          </cell>
          <cell r="D27" t="str">
            <v>Don Barron</v>
          </cell>
        </row>
        <row r="28">
          <cell r="A28" t="str">
            <v>0135</v>
          </cell>
          <cell r="C28" t="str">
            <v>T.E. Liberty</v>
          </cell>
          <cell r="D28" t="str">
            <v>Regena Larson/Robert Bugaj</v>
          </cell>
        </row>
        <row r="29">
          <cell r="A29" t="str">
            <v>0138</v>
          </cell>
          <cell r="C29" t="str">
            <v>TEPPCO Investments</v>
          </cell>
          <cell r="D29" t="str">
            <v xml:space="preserve">Don Barron </v>
          </cell>
        </row>
        <row r="30">
          <cell r="A30" t="str">
            <v>0139</v>
          </cell>
          <cell r="C30" t="str">
            <v>TEPPCO HOLDINGS INC</v>
          </cell>
          <cell r="D30" t="str">
            <v>Don Barron</v>
          </cell>
        </row>
        <row r="31">
          <cell r="A31" t="str">
            <v>0301</v>
          </cell>
          <cell r="C31" t="str">
            <v>Panhandle Eastern Pipeline</v>
          </cell>
          <cell r="D31" t="str">
            <v>Glen McBride/Katherine Ko</v>
          </cell>
        </row>
        <row r="32">
          <cell r="A32" t="str">
            <v>0305</v>
          </cell>
          <cell r="C32" t="str">
            <v>Panhandle Storage</v>
          </cell>
          <cell r="D32" t="str">
            <v>Glen McBride/Katherine Ko</v>
          </cell>
        </row>
        <row r="33">
          <cell r="A33" t="str">
            <v>0306</v>
          </cell>
          <cell r="C33" t="str">
            <v>Panhandle Michigan</v>
          </cell>
          <cell r="D33" t="str">
            <v>Glen McBride/Katherine Ko</v>
          </cell>
        </row>
        <row r="34">
          <cell r="A34" t="str">
            <v>0307</v>
          </cell>
          <cell r="C34" t="str">
            <v>Trunkline Gas Company</v>
          </cell>
          <cell r="D34" t="str">
            <v>Glen McBride/Katherine Ko</v>
          </cell>
        </row>
        <row r="35">
          <cell r="A35" t="str">
            <v>0310</v>
          </cell>
          <cell r="C35" t="str">
            <v>Energy Pipelines Int'l Co.</v>
          </cell>
          <cell r="D35" t="str">
            <v>Regena Larson/Helena Nguyen</v>
          </cell>
        </row>
        <row r="36">
          <cell r="A36" t="str">
            <v>0311</v>
          </cell>
          <cell r="C36" t="str">
            <v>Panhandle Field Services</v>
          </cell>
          <cell r="D36" t="str">
            <v>Petra Drinkwine</v>
          </cell>
        </row>
        <row r="37">
          <cell r="A37" t="str">
            <v>0313</v>
          </cell>
          <cell r="C37" t="str">
            <v>Panhandle Int'l Development</v>
          </cell>
          <cell r="D37" t="str">
            <v>Carolyn Tatum</v>
          </cell>
        </row>
        <row r="38">
          <cell r="A38" t="str">
            <v>0315</v>
          </cell>
          <cell r="C38" t="str">
            <v>Pan National Gas Sales</v>
          </cell>
          <cell r="D38" t="str">
            <v>Carolyn Tatum</v>
          </cell>
        </row>
        <row r="39">
          <cell r="A39" t="str">
            <v>0316</v>
          </cell>
          <cell r="C39" t="str">
            <v>Pan Border</v>
          </cell>
          <cell r="D39" t="str">
            <v>Glen McBride/Katherine Ko</v>
          </cell>
        </row>
        <row r="40">
          <cell r="A40" t="str">
            <v>0319</v>
          </cell>
          <cell r="C40" t="str">
            <v>Panhandle Acquisition Three</v>
          </cell>
          <cell r="D40" t="str">
            <v>Craig Lindberg</v>
          </cell>
        </row>
        <row r="41">
          <cell r="A41" t="str">
            <v>0320</v>
          </cell>
          <cell r="C41" t="str">
            <v xml:space="preserve">Pelmar </v>
          </cell>
          <cell r="D41" t="str">
            <v>Carolyn Tatum</v>
          </cell>
        </row>
        <row r="42">
          <cell r="A42" t="str">
            <v>0321</v>
          </cell>
          <cell r="C42" t="str">
            <v>Panhandle Four</v>
          </cell>
          <cell r="D42" t="str">
            <v>Regena Larson/Helena Nguyen</v>
          </cell>
        </row>
        <row r="43">
          <cell r="A43" t="str">
            <v>0322</v>
          </cell>
          <cell r="C43" t="str">
            <v>PanEnergy Risk Management</v>
          </cell>
          <cell r="D43" t="str">
            <v>Craig Lindberg</v>
          </cell>
        </row>
        <row r="44">
          <cell r="A44" t="str">
            <v>0325</v>
          </cell>
          <cell r="C44" t="str">
            <v>Pan Service Company</v>
          </cell>
          <cell r="D44" t="str">
            <v>Regena Larson/Helena Nguyen</v>
          </cell>
        </row>
        <row r="45">
          <cell r="A45" t="str">
            <v>0326</v>
          </cell>
          <cell r="C45" t="str">
            <v>PE Services Canad, Ltd</v>
          </cell>
          <cell r="D45" t="str">
            <v>Steve Schroeder/Andrew Le</v>
          </cell>
        </row>
        <row r="46">
          <cell r="A46" t="str">
            <v>0327</v>
          </cell>
          <cell r="C46" t="str">
            <v>Dixilyn Field Drilling</v>
          </cell>
          <cell r="D46" t="str">
            <v>Glen McBride/Katherine Ko</v>
          </cell>
        </row>
        <row r="47">
          <cell r="A47" t="str">
            <v>0332</v>
          </cell>
          <cell r="C47" t="str">
            <v>Trunkline LNG</v>
          </cell>
          <cell r="D47" t="str">
            <v>Carolyn Tatum</v>
          </cell>
        </row>
        <row r="48">
          <cell r="A48" t="str">
            <v>0334</v>
          </cell>
          <cell r="C48" t="str">
            <v>Lachmar</v>
          </cell>
          <cell r="D48" t="str">
            <v>Carolyn Tatum</v>
          </cell>
        </row>
        <row r="49">
          <cell r="A49" t="str">
            <v>0337</v>
          </cell>
          <cell r="C49" t="str">
            <v>PanEnergy Development</v>
          </cell>
          <cell r="D49" t="str">
            <v>Regena Larson/Sunanda Seval</v>
          </cell>
        </row>
        <row r="50">
          <cell r="A50" t="str">
            <v>0338</v>
          </cell>
          <cell r="C50" t="str">
            <v>PanEnergy Information Svs</v>
          </cell>
          <cell r="D50" t="str">
            <v>Regena Larson/Helena Nguyen</v>
          </cell>
        </row>
        <row r="51">
          <cell r="A51" t="str">
            <v>0341</v>
          </cell>
          <cell r="C51" t="str">
            <v>Energyplus Marketing Co.</v>
          </cell>
          <cell r="D51" t="str">
            <v>Regena Larson/Sunanda Seval</v>
          </cell>
        </row>
        <row r="52">
          <cell r="A52" t="str">
            <v>0343</v>
          </cell>
          <cell r="C52" t="str">
            <v>EnergyPlus Ventures Comp.</v>
          </cell>
          <cell r="D52" t="str">
            <v>Regena Larson/Sunanda Seval</v>
          </cell>
        </row>
        <row r="53">
          <cell r="A53" t="str">
            <v>0344</v>
          </cell>
          <cell r="C53" t="str">
            <v>M&amp;N Management Company</v>
          </cell>
          <cell r="D53" t="str">
            <v>Regena Larson/Sunanda Seval</v>
          </cell>
        </row>
        <row r="54">
          <cell r="A54" t="str">
            <v>0345</v>
          </cell>
          <cell r="C54" t="str">
            <v>Pan Gas Storage</v>
          </cell>
          <cell r="D54" t="str">
            <v>Glen McBride/Katherine Ko</v>
          </cell>
        </row>
        <row r="55">
          <cell r="A55" t="str">
            <v>0346</v>
          </cell>
          <cell r="C55" t="str">
            <v>M&amp;N Operating Company</v>
          </cell>
          <cell r="D55" t="str">
            <v>Regena Larson/Sunanda Seval</v>
          </cell>
        </row>
        <row r="56">
          <cell r="A56" t="str">
            <v>0348</v>
          </cell>
          <cell r="C56" t="str">
            <v>PIDC Aguaytia</v>
          </cell>
          <cell r="D56" t="str">
            <v>Carolyn Tatum</v>
          </cell>
        </row>
        <row r="57">
          <cell r="A57" t="str">
            <v>0353</v>
          </cell>
          <cell r="C57" t="str">
            <v xml:space="preserve">Texas-Louisiana Pipeline Co. </v>
          </cell>
          <cell r="D57" t="str">
            <v>Regena Larson/Helena Nguyen</v>
          </cell>
        </row>
        <row r="58">
          <cell r="A58" t="str">
            <v>0354</v>
          </cell>
          <cell r="C58" t="str">
            <v>PanEnergy Trading &amp; Mkt.</v>
          </cell>
          <cell r="D58" t="str">
            <v>Craig Lindberg</v>
          </cell>
        </row>
        <row r="59">
          <cell r="A59" t="str">
            <v>0356</v>
          </cell>
          <cell r="C59" t="str">
            <v>Pan Transportation</v>
          </cell>
          <cell r="D59" t="str">
            <v>Carolyn Tatum</v>
          </cell>
        </row>
        <row r="60">
          <cell r="A60" t="str">
            <v>0360</v>
          </cell>
          <cell r="C60" t="str">
            <v>Pantheon</v>
          </cell>
          <cell r="D60" t="str">
            <v>Carolyn Tatum</v>
          </cell>
        </row>
        <row r="61">
          <cell r="A61" t="str">
            <v>0361</v>
          </cell>
          <cell r="C61" t="str">
            <v>Morgas</v>
          </cell>
          <cell r="D61" t="str">
            <v>Carolyn Tatum</v>
          </cell>
        </row>
        <row r="62">
          <cell r="A62" t="str">
            <v>0364</v>
          </cell>
          <cell r="C62" t="str">
            <v>PE Plus Milford Ventures</v>
          </cell>
          <cell r="D62" t="str">
            <v>Regena Larson/Sunanda Seval</v>
          </cell>
        </row>
        <row r="63">
          <cell r="A63" t="str">
            <v>0365</v>
          </cell>
          <cell r="C63" t="str">
            <v>PE Trading &amp; Market Svcs LLC</v>
          </cell>
          <cell r="D63" t="str">
            <v>Steve Schroeder/Andrew Le</v>
          </cell>
        </row>
        <row r="64">
          <cell r="A64" t="str">
            <v>0368</v>
          </cell>
          <cell r="C64" t="str">
            <v>PTMSI Management</v>
          </cell>
          <cell r="D64" t="str">
            <v>Steve Schroeder/Andrew Le</v>
          </cell>
        </row>
        <row r="65">
          <cell r="A65" t="str">
            <v>0369</v>
          </cell>
          <cell r="C65" t="str">
            <v>PTMSI Management, Ltd.</v>
          </cell>
          <cell r="D65" t="str">
            <v>Steve Schroeder/Andrew Le</v>
          </cell>
        </row>
        <row r="66">
          <cell r="A66" t="str">
            <v>0373</v>
          </cell>
          <cell r="C66" t="str">
            <v>TE Resources, Inc.</v>
          </cell>
          <cell r="D66" t="str">
            <v>Regena Larson/Robert Bugaj</v>
          </cell>
        </row>
        <row r="67">
          <cell r="A67" t="str">
            <v>0376</v>
          </cell>
          <cell r="C67" t="str">
            <v>AGT Resource</v>
          </cell>
          <cell r="D67" t="str">
            <v>Regena Larson/Sunanda Seval</v>
          </cell>
        </row>
        <row r="68">
          <cell r="A68" t="str">
            <v>0378</v>
          </cell>
          <cell r="C68" t="str">
            <v>Pan Services L.P.</v>
          </cell>
          <cell r="D68" t="str">
            <v>Regena Larson/Helena Nguyen</v>
          </cell>
        </row>
        <row r="69">
          <cell r="A69" t="str">
            <v>0383</v>
          </cell>
          <cell r="C69" t="str">
            <v>PE Resources Mgmnt Co</v>
          </cell>
          <cell r="D69" t="str">
            <v>Craig Lindberg</v>
          </cell>
        </row>
        <row r="70">
          <cell r="A70" t="str">
            <v>0385</v>
          </cell>
          <cell r="C70" t="str">
            <v>PanEnergy Colorado</v>
          </cell>
          <cell r="D70" t="str">
            <v>Regena Larson/Helena Nguyen</v>
          </cell>
        </row>
        <row r="71">
          <cell r="A71" t="str">
            <v>0386</v>
          </cell>
          <cell r="C71" t="str">
            <v>TEC Aquaytia</v>
          </cell>
          <cell r="D71" t="str">
            <v>Carolyn Tatum</v>
          </cell>
        </row>
        <row r="72">
          <cell r="A72" t="str">
            <v>0387</v>
          </cell>
          <cell r="C72" t="str">
            <v>PanEnergy E&amp;P Peru</v>
          </cell>
          <cell r="D72" t="str">
            <v>Carolyn Tatum</v>
          </cell>
        </row>
        <row r="73">
          <cell r="A73" t="str">
            <v>0388</v>
          </cell>
          <cell r="C73" t="str">
            <v>Spectrum Interstate Pipeline</v>
          </cell>
          <cell r="D73" t="str">
            <v>Regena Larson/Helena Nguyen</v>
          </cell>
        </row>
        <row r="74">
          <cell r="A74" t="str">
            <v>0389</v>
          </cell>
          <cell r="C74" t="str">
            <v>Excelsior Pipeline Corp</v>
          </cell>
          <cell r="D74" t="str">
            <v>Regena Larson/Robert Bugaj</v>
          </cell>
        </row>
        <row r="75">
          <cell r="A75" t="str">
            <v>0398</v>
          </cell>
          <cell r="C75" t="str">
            <v>1 Source Elimininations</v>
          </cell>
          <cell r="D75" t="str">
            <v>Marilyn Charles</v>
          </cell>
        </row>
        <row r="76">
          <cell r="A76" t="str">
            <v>0399</v>
          </cell>
          <cell r="C76" t="str">
            <v>Panhandle Eastern Corp</v>
          </cell>
          <cell r="D76" t="str">
            <v>Marilyn Charles</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A&gt;EPA recon"/>
      <sheetName val="&lt;A.1&gt; - GL Recon"/>
      <sheetName val="&lt;B&gt;158150-N  ARP"/>
      <sheetName val="&lt;C&gt;158150-NN  ARP"/>
      <sheetName val="PACE 13"/>
      <sheetName val="&lt;D&gt; - GL Balance"/>
      <sheetName val="&lt;E&gt;PACE 15 ARP"/>
      <sheetName val="&lt;E.1&gt;PACE 15 G1"/>
      <sheetName val="PACE 14-Gallagher"/>
      <sheetName val="PACE 13 EA's"/>
      <sheetName val="&lt;E.2&gt;PACE 14"/>
      <sheetName val="&lt;F.1&gt;PACE 14 EA's"/>
      <sheetName val="PACE 14 EA's Gallagher"/>
      <sheetName val="&lt;G&gt;158150-N  TRSO2G1"/>
      <sheetName val="158150-NN  TRSO2G1"/>
      <sheetName val="&lt;H&gt;158150-NN TRSO2G1"/>
      <sheetName val="&lt;G.2&gt; 2016 158153 TRS02G1"/>
      <sheetName val="2015N TRSO2G1"/>
      <sheetName val="&lt;I&gt;2016N ARP"/>
      <sheetName val="&lt;J&gt;2017N  ARP"/>
      <sheetName val="&lt;K&gt;2018-2044N  ARP"/>
      <sheetName val="2014-2040N TRSO2G1"/>
      <sheetName val="&lt;L&gt;T 158153-N  ARP"/>
      <sheetName val="T 158153-N TRSO2G1"/>
      <sheetName val="2013NN ARP"/>
      <sheetName val="2013NN TRSO2G1"/>
      <sheetName val="T 158153-NN"/>
      <sheetName val="PACE 2005"/>
      <sheetName val="PACE 09"/>
      <sheetName val="PACE 10"/>
      <sheetName val="PACE 11"/>
      <sheetName val="PACE 10-Gallagher"/>
      <sheetName val="PACE 11-Gallagher"/>
      <sheetName val="PACE 13 Edwardsport Pre- Comm"/>
      <sheetName val="PACE 12 Gallagher"/>
      <sheetName val="PACE 13-Gallagher"/>
      <sheetName val="PACE 10 EA's"/>
      <sheetName val="PACE 11 EA's"/>
      <sheetName val="PACE 13 Edwardsport Pre- Co EA"/>
      <sheetName val="PACE 10 EA's Gallagher"/>
      <sheetName val="PACE 11 EA's Gallagher"/>
      <sheetName val="PACE 13 EA's Edwardsport"/>
      <sheetName val="PACE 12 EAs Gallagher"/>
      <sheetName val="PACE 13 EA's Gallagher"/>
      <sheetName val="&lt;M&gt;JO's  share"/>
      <sheetName val="&lt;N&gt;TR JO's share"/>
      <sheetName val="Vermillion"/>
      <sheetName val="2010 Gallagher NSR compliance"/>
      <sheetName val="2011 Gallagher NSR compliance"/>
      <sheetName val="&lt;N&gt;2012 Gallagher NSR Comp"/>
      <sheetName val="Feb NN Adj details"/>
      <sheetName val="Gallagher recon-2010"/>
      <sheetName val="Gallagher recon-2011"/>
      <sheetName val="2009 SO2 Compliance"/>
      <sheetName val="2010 SO2 Compliance"/>
      <sheetName val="&lt;O&gt; EPA CAIROS2"/>
      <sheetName val="&lt;O.1&gt; TRSO2G1"/>
      <sheetName val="&lt;P&gt;PACE Calc"/>
      <sheetName val="&lt;P&gt;Est. PACE"/>
      <sheetName val="&lt;P.1&gt;PSI_AccountingSummary"/>
      <sheetName val="&lt;P.2&gt; 2014 PACE Calc"/>
      <sheetName val="&lt;P.3&gt;PSI_AccountingSummary"/>
      <sheetName val="&lt;P.4&gt;Sept S105 Adjusted PACE"/>
      <sheetName val="&lt;S&gt; SO2 Mass"/>
      <sheetName val="&lt;T&gt; Tax Summary"/>
      <sheetName val="&lt;U&gt; Current Vintage"/>
      <sheetName val="&lt;V&gt; Tax Detail Future Vintage"/>
      <sheetName val="&lt;W&gt; Monthly Transactions"/>
      <sheetName val="&lt;X&gt; DEI SO2 RF"/>
      <sheetName val="&lt;A&gt;Accounting Summary"/>
      <sheetName val="Tickmarks"/>
    </sheetNames>
    <sheetDataSet>
      <sheetData sheetId="0"/>
      <sheetData sheetId="1"/>
      <sheetData sheetId="2"/>
      <sheetData sheetId="3">
        <row r="55">
          <cell r="J55">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2A&gt; - GL Recon"/>
      <sheetName val="&lt;B&gt; - GL Balance"/>
      <sheetName val="&lt;A&gt;EPA Recon"/>
      <sheetName val="&lt;B&gt; Current 0158183 CAIROS"/>
      <sheetName val="&lt;B1&gt; Current 0158183 TRNOXOS"/>
      <sheetName val="2016V TRNOXOS"/>
      <sheetName val="2014V  TRNOXOS"/>
      <sheetName val="2015V"/>
      <sheetName val="Total Future V TRNOXOS"/>
      <sheetName val="&lt;F&gt;Total Future V  CAIROS"/>
      <sheetName val="PACE 09"/>
      <sheetName val="PACE 10"/>
      <sheetName val="PACE 11"/>
      <sheetName val="2010 Consumption"/>
      <sheetName val="PACE 13"/>
      <sheetName val="2011 Consumption"/>
      <sheetName val="2013 Consumption"/>
      <sheetName val="&lt;F1&gt; Total Future V TRNOXOS"/>
      <sheetName val="&lt;C&gt; PACE 15"/>
      <sheetName val="&lt;C&gt; PACE 14"/>
      <sheetName val="&lt;G&gt; DEK CAIROS"/>
      <sheetName val="&lt;G&gt; DEK CAIROS-Old"/>
      <sheetName val="&lt;J&gt; TRNOXOS"/>
      <sheetName val="&lt;H&gt; S14 PACE Adjustments"/>
      <sheetName val="&lt;H.1&gt; S14 PACE Report"/>
      <sheetName val="&lt;I&gt; S105 PACE Adjustments"/>
      <sheetName val="&lt;P&gt;PACE Calc"/>
      <sheetName val="Current Month PACE"/>
      <sheetName val="Prior Month PACE S14"/>
      <sheetName val="PACE S105"/>
      <sheetName val="&lt;K&gt; NOx Mass"/>
      <sheetName val="TR NOx Sales"/>
      <sheetName val="TR NOx Purchases"/>
      <sheetName val="Accounting Summary"/>
      <sheetName val="GL Tiepoints"/>
      <sheetName val="DEK"/>
      <sheetName val="Midwest Ozone Season"/>
      <sheetName val="Summary - Tax"/>
      <sheetName val="Detail "/>
      <sheetName val="EPA Monthly Transa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9">
          <cell r="M9">
            <v>0</v>
          </cell>
        </row>
        <row r="20">
          <cell r="M20">
            <v>0</v>
          </cell>
        </row>
      </sheetData>
      <sheetData sheetId="15"/>
      <sheetData sheetId="16"/>
      <sheetData sheetId="17">
        <row r="94">
          <cell r="B94">
            <v>1618</v>
          </cell>
        </row>
      </sheetData>
      <sheetData sheetId="18"/>
      <sheetData sheetId="19">
        <row r="5">
          <cell r="E5">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ables/table1.xml><?xml version="1.0" encoding="utf-8"?>
<table xmlns="http://schemas.openxmlformats.org/spreadsheetml/2006/main" id="2" name="Table2" displayName="Table2" ref="A1:B40" totalsRowShown="0">
  <autoFilter ref="A1:B40"/>
  <tableColumns count="2">
    <tableColumn id="1" name="Year"/>
    <tableColumn id="2" name="Amount" dataDxfId="4" dataCellStyle="Comma">
      <calculatedColumnFormula>SUMIF($E:$E,Table2[[#This Row],[Year]],$H:$H)</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A1:B11" totalsRowShown="0">
  <autoFilter ref="A1:B11"/>
  <tableColumns count="2">
    <tableColumn id="1" name="Year" dataDxfId="3"/>
    <tableColumn id="2" name="Amount" dataDxfId="2" dataCellStyle="Comma"/>
  </tableColumns>
  <tableStyleInfo name="TableStyleMedium2" showFirstColumn="0" showLastColumn="0" showRowStripes="1" showColumnStripes="0"/>
</table>
</file>

<file path=xl/tables/table3.xml><?xml version="1.0" encoding="utf-8"?>
<table xmlns="http://schemas.openxmlformats.org/spreadsheetml/2006/main" id="1" name="Table1" displayName="Table1" ref="A1:B11" totalsRowShown="0">
  <autoFilter ref="A1:B11"/>
  <tableColumns count="2">
    <tableColumn id="1" name="Year"/>
    <tableColumn id="2" name="Amount" dataDxfId="1" dataCellStyle="Comma"/>
  </tableColumns>
  <tableStyleInfo name="TableStyleMedium2" showFirstColumn="0" showLastColumn="0" showRowStripes="1" showColumnStripes="0"/>
</table>
</file>

<file path=xl/tables/table4.xml><?xml version="1.0" encoding="utf-8"?>
<table xmlns="http://schemas.openxmlformats.org/spreadsheetml/2006/main" id="3" name="Table3" displayName="Table3" ref="A1:B8" totalsRowShown="0">
  <autoFilter ref="A1:B8"/>
  <tableColumns count="2">
    <tableColumn id="1" name="Year"/>
    <tableColumn id="2" name="Amount"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39"/>
  <sheetViews>
    <sheetView tabSelected="1" view="pageLayout" zoomScaleNormal="100" workbookViewId="0">
      <selection activeCell="E16" sqref="E16"/>
    </sheetView>
  </sheetViews>
  <sheetFormatPr defaultColWidth="8.6328125" defaultRowHeight="12.5"/>
  <cols>
    <col min="1" max="1" width="2.36328125" style="1038" customWidth="1"/>
    <col min="2" max="3" width="14.6328125" style="1038" customWidth="1"/>
    <col min="4" max="7" width="15.453125" style="1038" customWidth="1"/>
    <col min="8" max="16384" width="8.6328125" style="1038"/>
  </cols>
  <sheetData>
    <row r="1" spans="2:7" ht="12.75" customHeight="1">
      <c r="G1" s="1039" t="s">
        <v>376</v>
      </c>
    </row>
    <row r="2" spans="2:7" ht="12.75" customHeight="1"/>
    <row r="3" spans="2:7" ht="12.75" customHeight="1">
      <c r="B3" s="1040" t="s">
        <v>462</v>
      </c>
      <c r="C3" s="1040"/>
      <c r="D3" s="1041"/>
      <c r="E3" s="1041"/>
      <c r="F3" s="1041"/>
      <c r="G3" s="1041"/>
    </row>
    <row r="4" spans="2:7" ht="12.75" customHeight="1">
      <c r="B4" s="1040" t="s">
        <v>463</v>
      </c>
      <c r="C4" s="1040"/>
      <c r="D4" s="1041"/>
      <c r="E4" s="1041"/>
      <c r="F4" s="1041"/>
      <c r="G4" s="1041"/>
    </row>
    <row r="5" spans="2:7" ht="12.75" customHeight="1">
      <c r="B5" s="1041"/>
      <c r="C5" s="1041"/>
      <c r="D5" s="1041"/>
      <c r="E5" s="1041"/>
      <c r="F5" s="1041"/>
      <c r="G5" s="1041"/>
    </row>
    <row r="6" spans="2:7" ht="12.75" customHeight="1">
      <c r="B6" s="1041" t="s">
        <v>377</v>
      </c>
      <c r="C6" s="1041"/>
      <c r="D6" s="1041"/>
      <c r="E6" s="1041"/>
      <c r="F6" s="1041"/>
      <c r="G6" s="1041"/>
    </row>
    <row r="7" spans="2:7" ht="12.75" customHeight="1">
      <c r="B7" s="1041"/>
      <c r="C7" s="1041"/>
      <c r="D7" s="1041"/>
      <c r="E7" s="1041"/>
      <c r="F7" s="1041"/>
      <c r="G7" s="1041"/>
    </row>
    <row r="8" spans="2:7" ht="12.75" customHeight="1">
      <c r="B8" s="1078" t="s">
        <v>464</v>
      </c>
      <c r="C8" s="1041"/>
      <c r="D8" s="1041"/>
      <c r="E8" s="1041"/>
      <c r="F8" s="1041"/>
      <c r="G8" s="1041"/>
    </row>
    <row r="9" spans="2:7" ht="12.75" customHeight="1"/>
    <row r="10" spans="2:7" ht="12.75" customHeight="1"/>
    <row r="11" spans="2:7" ht="15" customHeight="1">
      <c r="B11" s="1095" t="s">
        <v>378</v>
      </c>
      <c r="C11" s="1096"/>
      <c r="D11" s="1096"/>
      <c r="E11" s="1096"/>
      <c r="F11" s="1096"/>
      <c r="G11" s="1097"/>
    </row>
    <row r="12" spans="2:7" ht="12.75" customHeight="1">
      <c r="B12" s="1042"/>
      <c r="C12" s="1043" t="s">
        <v>379</v>
      </c>
      <c r="D12" s="1043" t="s">
        <v>380</v>
      </c>
      <c r="E12" s="1043"/>
      <c r="F12" s="1043"/>
      <c r="G12" s="1044" t="s">
        <v>381</v>
      </c>
    </row>
    <row r="13" spans="2:7" ht="12.75" customHeight="1">
      <c r="B13" s="1045"/>
      <c r="C13" s="1046" t="s">
        <v>382</v>
      </c>
      <c r="D13" s="1046" t="s">
        <v>229</v>
      </c>
      <c r="E13" s="1046" t="s">
        <v>383</v>
      </c>
      <c r="F13" s="1046" t="s">
        <v>384</v>
      </c>
      <c r="G13" s="1047" t="s">
        <v>382</v>
      </c>
    </row>
    <row r="14" spans="2:7" ht="12.75" customHeight="1">
      <c r="B14" s="1042"/>
      <c r="C14" s="1048"/>
      <c r="D14" s="1048"/>
      <c r="E14" s="1048"/>
      <c r="F14" s="1048"/>
      <c r="G14" s="1049"/>
    </row>
    <row r="15" spans="2:7" ht="15" customHeight="1">
      <c r="B15" s="1050" t="s">
        <v>465</v>
      </c>
      <c r="C15" s="1048"/>
      <c r="D15" s="1048"/>
      <c r="E15" s="1048"/>
      <c r="F15" s="1048"/>
      <c r="G15" s="1049"/>
    </row>
    <row r="16" spans="2:7" ht="12.75" customHeight="1">
      <c r="B16" s="1042" t="s">
        <v>385</v>
      </c>
      <c r="C16" s="1051">
        <v>134537</v>
      </c>
      <c r="D16" s="1051">
        <v>0</v>
      </c>
      <c r="E16" s="1051">
        <f>-SUM('&lt;C&gt;158150-Current ARP'!C31:C33)</f>
        <v>238</v>
      </c>
      <c r="F16" s="1051">
        <v>0</v>
      </c>
      <c r="G16" s="1052">
        <f>C16+D16-E16-F16</f>
        <v>134299</v>
      </c>
    </row>
    <row r="17" spans="2:7" ht="12.75" customHeight="1">
      <c r="B17" s="1042" t="s">
        <v>230</v>
      </c>
      <c r="C17" s="1053">
        <v>17047.37</v>
      </c>
      <c r="D17" s="1054">
        <v>0</v>
      </c>
      <c r="E17" s="1053">
        <f>-SUM('&lt;C&gt;158150-Current ARP'!G31:G33)</f>
        <v>30.939999999999998</v>
      </c>
      <c r="F17" s="1054">
        <v>0</v>
      </c>
      <c r="G17" s="1055">
        <f>C17+D17-E17-F17</f>
        <v>17016.43</v>
      </c>
    </row>
    <row r="18" spans="2:7" ht="12.75" customHeight="1">
      <c r="B18" s="1042" t="s">
        <v>386</v>
      </c>
      <c r="C18" s="1056">
        <f>IF(C16=0,0,ROUND(C17/C16,6))</f>
        <v>0.12671099999999999</v>
      </c>
      <c r="D18" s="1056">
        <f>IF(D16=0,0,ROUND(D17/D16,6))</f>
        <v>0</v>
      </c>
      <c r="E18" s="1056">
        <f>IF(E16=0,0,ROUND(E17/E16,6))</f>
        <v>0.13</v>
      </c>
      <c r="F18" s="1056">
        <f>IF(F16=0,0,ROUND(F17/F16,6))</f>
        <v>0</v>
      </c>
      <c r="G18" s="1057">
        <f>IF(G16=0,0,ROUND(G17/G16,6))</f>
        <v>0.12670600000000001</v>
      </c>
    </row>
    <row r="19" spans="2:7" ht="12.75" customHeight="1">
      <c r="B19" s="1042"/>
      <c r="C19" s="1048"/>
      <c r="D19" s="1048"/>
      <c r="E19" s="1048"/>
      <c r="F19" s="1048"/>
      <c r="G19" s="1049"/>
    </row>
    <row r="20" spans="2:7" ht="12.75" customHeight="1">
      <c r="B20" s="1058" t="s">
        <v>388</v>
      </c>
      <c r="C20" s="1059"/>
      <c r="D20" s="1059"/>
      <c r="E20" s="1059"/>
      <c r="F20" s="1059"/>
      <c r="G20" s="1060"/>
    </row>
    <row r="21" spans="2:7" ht="12.75" customHeight="1">
      <c r="B21" s="1061" t="s">
        <v>385</v>
      </c>
      <c r="C21" s="1051">
        <v>7557</v>
      </c>
      <c r="D21" s="1051">
        <v>0</v>
      </c>
      <c r="E21" s="1051">
        <f>-SUM('&lt;D&gt; 158170 Total CSNOX'!C25:C27)</f>
        <v>137</v>
      </c>
      <c r="F21" s="1051">
        <v>0</v>
      </c>
      <c r="G21" s="1062">
        <f>C21+D21-E21-F21</f>
        <v>7420</v>
      </c>
    </row>
    <row r="22" spans="2:7" ht="12.75" customHeight="1">
      <c r="B22" s="1061" t="s">
        <v>230</v>
      </c>
      <c r="C22" s="1053">
        <v>4071.43</v>
      </c>
      <c r="D22" s="1054">
        <v>0</v>
      </c>
      <c r="E22" s="1053">
        <f>-SUM('&lt;D&gt; 158170 Total CSNOX'!E25:E27)</f>
        <v>73.98</v>
      </c>
      <c r="F22" s="1054">
        <v>0</v>
      </c>
      <c r="G22" s="1063">
        <f>C22+D22-E22-F22</f>
        <v>3997.45</v>
      </c>
    </row>
    <row r="23" spans="2:7" ht="12.75" customHeight="1">
      <c r="B23" s="1061" t="s">
        <v>386</v>
      </c>
      <c r="C23" s="1064">
        <f>IF(C21=0,0,ROUND(C22/C21,6))</f>
        <v>0.53876299999999999</v>
      </c>
      <c r="D23" s="1064">
        <f>IF(D21=0,0,ROUND(D22/D21,6))</f>
        <v>0</v>
      </c>
      <c r="E23" s="1064">
        <f>IF(E21=0,0,ROUND(E22/E21,6))</f>
        <v>0.54</v>
      </c>
      <c r="F23" s="1064">
        <f>IF(F21=0,0,ROUND(F22/F21,6))</f>
        <v>0</v>
      </c>
      <c r="G23" s="1065">
        <f>IF(G21=0,0,ROUND(G22/G21,6))</f>
        <v>0.53874</v>
      </c>
    </row>
    <row r="24" spans="2:7" ht="12.75" customHeight="1">
      <c r="B24" s="1061"/>
      <c r="C24" s="1059"/>
      <c r="D24" s="1059"/>
      <c r="E24" s="1059"/>
      <c r="F24" s="1059"/>
      <c r="G24" s="1060"/>
    </row>
    <row r="25" spans="2:7" ht="12.75" customHeight="1">
      <c r="B25" s="1058" t="s">
        <v>389</v>
      </c>
      <c r="C25" s="1059"/>
      <c r="D25" s="1059"/>
      <c r="E25" s="1059"/>
      <c r="F25" s="1059"/>
      <c r="G25" s="1060"/>
    </row>
    <row r="26" spans="2:7" ht="12.75" customHeight="1">
      <c r="B26" s="1061" t="s">
        <v>385</v>
      </c>
      <c r="C26" s="1051">
        <v>1398</v>
      </c>
      <c r="D26" s="1051">
        <v>0</v>
      </c>
      <c r="E26" s="1051">
        <f>-SUM('&lt;B1&gt; Current 0158183 CSOSG2'!C24:C26)</f>
        <v>0</v>
      </c>
      <c r="F26" s="1051">
        <v>0</v>
      </c>
      <c r="G26" s="1062">
        <f>C26+D26-E26-F26</f>
        <v>1398</v>
      </c>
    </row>
    <row r="27" spans="2:7" ht="12.75" customHeight="1">
      <c r="B27" s="1061" t="s">
        <v>230</v>
      </c>
      <c r="C27" s="1053">
        <v>2484.6999999999998</v>
      </c>
      <c r="D27" s="1054">
        <v>0</v>
      </c>
      <c r="E27" s="1053">
        <f>-SUM('&lt;B1&gt; Current 0158183 CSOSG2'!G24:G26)</f>
        <v>0</v>
      </c>
      <c r="F27" s="1054">
        <v>0</v>
      </c>
      <c r="G27" s="1063">
        <f>C27+D27-E27-F27</f>
        <v>2484.6999999999998</v>
      </c>
    </row>
    <row r="28" spans="2:7" ht="12.75" customHeight="1">
      <c r="B28" s="1061" t="s">
        <v>386</v>
      </c>
      <c r="C28" s="1064">
        <f>IF(C26=0,0,ROUND(C27/C26,6))</f>
        <v>1.777325</v>
      </c>
      <c r="D28" s="1064">
        <f>IF(D26=0,0,ROUND(D27/D26,6))</f>
        <v>0</v>
      </c>
      <c r="E28" s="1064">
        <f>IF(E26=0,0,ROUND(E27/E26,6))</f>
        <v>0</v>
      </c>
      <c r="F28" s="1064">
        <f>IF(F26=0,0,ROUND(F27/F26,6))</f>
        <v>0</v>
      </c>
      <c r="G28" s="1065">
        <f>IF(G26=0,0,ROUND(G27/G26,6))</f>
        <v>1.777325</v>
      </c>
    </row>
    <row r="29" spans="2:7" ht="12.75" customHeight="1">
      <c r="B29" s="1061"/>
      <c r="C29" s="1059"/>
      <c r="D29" s="1059"/>
      <c r="E29" s="1059"/>
      <c r="F29" s="1059"/>
      <c r="G29" s="1060"/>
    </row>
    <row r="30" spans="2:7" ht="12.75" customHeight="1">
      <c r="B30" s="1066" t="s">
        <v>387</v>
      </c>
      <c r="C30" s="1059"/>
      <c r="D30" s="1059"/>
      <c r="E30" s="1059"/>
      <c r="F30" s="1059"/>
      <c r="G30" s="1060"/>
    </row>
    <row r="31" spans="2:7" ht="12.75" customHeight="1">
      <c r="B31" s="1061" t="s">
        <v>385</v>
      </c>
      <c r="C31" s="1067">
        <f t="shared" ref="C31:G32" si="0">C16+C21+C26</f>
        <v>143492</v>
      </c>
      <c r="D31" s="1067">
        <f t="shared" si="0"/>
        <v>0</v>
      </c>
      <c r="E31" s="1067">
        <f t="shared" si="0"/>
        <v>375</v>
      </c>
      <c r="F31" s="1067">
        <f t="shared" si="0"/>
        <v>0</v>
      </c>
      <c r="G31" s="1068">
        <f t="shared" si="0"/>
        <v>143117</v>
      </c>
    </row>
    <row r="32" spans="2:7" ht="12.75" customHeight="1">
      <c r="B32" s="1069" t="s">
        <v>230</v>
      </c>
      <c r="C32" s="1070">
        <f t="shared" si="0"/>
        <v>23603.5</v>
      </c>
      <c r="D32" s="1071">
        <f t="shared" si="0"/>
        <v>0</v>
      </c>
      <c r="E32" s="1072">
        <f>E17+E22+E27</f>
        <v>104.92</v>
      </c>
      <c r="F32" s="1071">
        <f t="shared" si="0"/>
        <v>0</v>
      </c>
      <c r="G32" s="1073">
        <f t="shared" si="0"/>
        <v>23498.58</v>
      </c>
    </row>
    <row r="33" spans="2:7">
      <c r="B33" s="1074"/>
      <c r="C33" s="1074"/>
      <c r="D33" s="1074"/>
      <c r="E33" s="1074"/>
      <c r="F33" s="1074"/>
      <c r="G33" s="1074"/>
    </row>
    <row r="34" spans="2:7" ht="40.25" customHeight="1">
      <c r="B34" s="1098" t="s">
        <v>466</v>
      </c>
      <c r="C34" s="1098"/>
      <c r="D34" s="1098"/>
      <c r="E34" s="1098"/>
      <c r="F34" s="1098"/>
      <c r="G34" s="1098"/>
    </row>
    <row r="35" spans="2:7" ht="17" customHeight="1">
      <c r="B35" s="1098"/>
      <c r="C35" s="1098"/>
      <c r="D35" s="1098"/>
      <c r="E35" s="1098"/>
      <c r="F35" s="1098"/>
      <c r="G35" s="1098"/>
    </row>
    <row r="36" spans="2:7" ht="17" customHeight="1">
      <c r="B36" s="1075"/>
      <c r="C36" s="1075"/>
      <c r="D36" s="1075"/>
      <c r="E36" s="1075"/>
      <c r="F36" s="1075"/>
      <c r="G36" s="1075"/>
    </row>
    <row r="37" spans="2:7" ht="17" customHeight="1">
      <c r="B37" s="1075"/>
      <c r="C37" s="1075"/>
      <c r="D37" s="1075"/>
      <c r="E37" s="1075"/>
      <c r="F37" s="1075"/>
      <c r="G37" s="1075"/>
    </row>
    <row r="38" spans="2:7" ht="17" customHeight="1">
      <c r="B38" s="1075"/>
      <c r="C38" s="1075"/>
      <c r="D38" s="1075"/>
      <c r="E38" s="1075"/>
      <c r="F38" s="1075"/>
      <c r="G38" s="1075"/>
    </row>
    <row r="39" spans="2:7">
      <c r="B39" s="1076"/>
      <c r="C39" s="1076"/>
      <c r="D39" s="1076"/>
      <c r="E39" s="1076"/>
      <c r="F39" s="1076"/>
      <c r="G39" s="1076"/>
    </row>
  </sheetData>
  <mergeCells count="3">
    <mergeCell ref="B11:G11"/>
    <mergeCell ref="B34:G34"/>
    <mergeCell ref="B35:G35"/>
  </mergeCells>
  <printOptions horizontalCentered="1"/>
  <pageMargins left="1" right="0.5" top="1" bottom="0.4" header="0.8" footer="0"/>
  <pageSetup scale="46" orientation="portrait" r:id="rId1"/>
  <headerFooter alignWithMargins="0">
    <oddHeader>&amp;R&amp;"Times New Roman,Bold"KyPSC Case No. 2020-00142
STAFF-DR-01-004 Attachment
Page &amp;P of &amp;N</oddHeader>
    <oddFooter>&amp;R&amp;"Arial,Bold"&amp;16&amp;KFF0000C.&amp;P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sheetPr>
  <dimension ref="A1:AG84"/>
  <sheetViews>
    <sheetView tabSelected="1" view="pageLayout" topLeftCell="A58" zoomScaleNormal="100" workbookViewId="0">
      <selection activeCell="E16" sqref="E16"/>
    </sheetView>
  </sheetViews>
  <sheetFormatPr defaultColWidth="9.36328125" defaultRowHeight="12.5"/>
  <cols>
    <col min="1" max="1" width="10.36328125" style="170" bestFit="1" customWidth="1"/>
    <col min="2" max="2" width="5.6328125" style="170" customWidth="1"/>
    <col min="3" max="3" width="17.36328125" style="170" customWidth="1"/>
    <col min="4" max="4" width="3.54296875" style="170" customWidth="1"/>
    <col min="5" max="5" width="14.453125" style="170" customWidth="1"/>
    <col min="6" max="6" width="3.54296875" style="170" customWidth="1"/>
    <col min="7" max="7" width="14.54296875" style="170" customWidth="1"/>
    <col min="8" max="9" width="8.6328125" style="170" hidden="1" customWidth="1"/>
    <col min="10" max="10" width="13.6328125" style="170" hidden="1" customWidth="1"/>
    <col min="11" max="11" width="13.6328125" style="170" customWidth="1"/>
    <col min="12" max="12" width="15.6328125" style="170" customWidth="1"/>
    <col min="13" max="13" width="5.6328125" style="170" customWidth="1"/>
    <col min="14" max="14" width="13.6328125" style="170" customWidth="1"/>
    <col min="15" max="15" width="14.54296875" style="170" bestFit="1" customWidth="1"/>
    <col min="16" max="16" width="14.54296875" style="170" customWidth="1"/>
    <col min="17" max="19" width="12.6328125" style="170" hidden="1" customWidth="1"/>
    <col min="20" max="20" width="12.6328125" style="170" customWidth="1"/>
    <col min="21" max="21" width="16.54296875" style="170" bestFit="1" customWidth="1"/>
    <col min="22" max="22" width="5.6328125" style="170" bestFit="1" customWidth="1"/>
    <col min="23" max="23" width="13.36328125" style="170" customWidth="1"/>
    <col min="24" max="24" width="10.453125" style="170" customWidth="1"/>
    <col min="25" max="25" width="11.36328125" style="170" bestFit="1" customWidth="1"/>
    <col min="26" max="26" width="11.6328125" style="170" customWidth="1"/>
    <col min="27" max="27" width="10.36328125" style="170" bestFit="1" customWidth="1"/>
    <col min="28" max="30" width="9.36328125" style="170"/>
    <col min="31" max="31" width="9.6328125" style="170" bestFit="1" customWidth="1"/>
    <col min="32" max="16384" width="9.36328125" style="170"/>
  </cols>
  <sheetData>
    <row r="1" spans="1:31">
      <c r="A1" s="1107" t="s">
        <v>407</v>
      </c>
      <c r="B1" s="1108"/>
      <c r="C1" s="1108"/>
      <c r="D1" s="1108"/>
      <c r="E1" s="1108"/>
      <c r="F1" s="1108"/>
      <c r="G1" s="1108"/>
      <c r="H1" s="1108"/>
      <c r="I1" s="1108"/>
      <c r="J1" s="1108"/>
      <c r="K1" s="1108"/>
      <c r="L1" s="1108"/>
      <c r="M1" s="1108"/>
      <c r="N1" s="1108"/>
      <c r="O1" s="1108"/>
      <c r="P1" s="1108"/>
      <c r="Q1" s="1108"/>
      <c r="R1" s="1108"/>
      <c r="S1" s="1108"/>
      <c r="T1" s="1108"/>
      <c r="U1" s="1109"/>
    </row>
    <row r="2" spans="1:31">
      <c r="A2" s="1110"/>
      <c r="B2" s="1111"/>
      <c r="C2" s="1111"/>
      <c r="D2" s="1111"/>
      <c r="E2" s="1111"/>
      <c r="F2" s="1111"/>
      <c r="G2" s="1111"/>
      <c r="H2" s="1111"/>
      <c r="I2" s="1111"/>
      <c r="J2" s="1111"/>
      <c r="K2" s="1111"/>
      <c r="L2" s="1111"/>
      <c r="M2" s="1111"/>
      <c r="N2" s="1111"/>
      <c r="O2" s="1111"/>
      <c r="P2" s="1111"/>
      <c r="Q2" s="1111"/>
      <c r="R2" s="1111"/>
      <c r="S2" s="1111"/>
      <c r="T2" s="1111"/>
      <c r="U2" s="1112"/>
    </row>
    <row r="3" spans="1:31">
      <c r="A3" s="1110"/>
      <c r="B3" s="1111"/>
      <c r="C3" s="1111"/>
      <c r="D3" s="1111"/>
      <c r="E3" s="1111"/>
      <c r="F3" s="1111"/>
      <c r="G3" s="1111"/>
      <c r="H3" s="1111"/>
      <c r="I3" s="1111"/>
      <c r="J3" s="1111"/>
      <c r="K3" s="1111"/>
      <c r="L3" s="1111"/>
      <c r="M3" s="1111"/>
      <c r="N3" s="1111"/>
      <c r="O3" s="1111"/>
      <c r="P3" s="1111"/>
      <c r="Q3" s="1111"/>
      <c r="R3" s="1111"/>
      <c r="S3" s="1111"/>
      <c r="T3" s="1111"/>
      <c r="U3" s="1112"/>
    </row>
    <row r="4" spans="1:31" ht="26.25" customHeight="1" thickBot="1">
      <c r="A4" s="1113"/>
      <c r="B4" s="1114"/>
      <c r="C4" s="1114"/>
      <c r="D4" s="1114"/>
      <c r="E4" s="1114"/>
      <c r="F4" s="1114"/>
      <c r="G4" s="1114"/>
      <c r="H4" s="1114"/>
      <c r="I4" s="1114"/>
      <c r="J4" s="1114"/>
      <c r="K4" s="1114"/>
      <c r="L4" s="1114"/>
      <c r="M4" s="1114"/>
      <c r="N4" s="1114"/>
      <c r="O4" s="1114"/>
      <c r="P4" s="1114"/>
      <c r="Q4" s="1114"/>
      <c r="R4" s="1114"/>
      <c r="S4" s="1114"/>
      <c r="T4" s="1114"/>
      <c r="U4" s="1115"/>
    </row>
    <row r="5" spans="1:31">
      <c r="A5" s="270"/>
      <c r="B5" s="270"/>
      <c r="C5" s="759"/>
      <c r="D5" s="270"/>
      <c r="E5" s="270"/>
      <c r="F5" s="270"/>
      <c r="G5" s="270"/>
      <c r="H5" s="270"/>
      <c r="I5" s="270"/>
      <c r="J5" s="270"/>
      <c r="K5" s="270"/>
      <c r="L5" s="270"/>
      <c r="M5" s="270"/>
      <c r="N5" s="759"/>
      <c r="O5" s="270"/>
      <c r="P5" s="270"/>
      <c r="Q5" s="270"/>
      <c r="R5" s="270"/>
      <c r="S5" s="270"/>
      <c r="T5" s="270"/>
      <c r="U5" s="270"/>
    </row>
    <row r="6" spans="1:31" ht="18">
      <c r="A6" s="1116" t="s">
        <v>415</v>
      </c>
      <c r="B6" s="1116"/>
      <c r="C6" s="1116"/>
      <c r="D6" s="1116"/>
      <c r="E6" s="1116"/>
      <c r="F6" s="1116"/>
      <c r="G6" s="1116"/>
      <c r="H6" s="1116"/>
      <c r="I6" s="1116"/>
      <c r="J6" s="1116"/>
      <c r="K6" s="1116"/>
      <c r="L6" s="1116"/>
      <c r="M6" s="1116"/>
      <c r="N6" s="1116"/>
      <c r="O6" s="1116"/>
      <c r="P6" s="1116"/>
      <c r="Q6" s="1116"/>
      <c r="R6" s="1116"/>
      <c r="S6" s="1116"/>
      <c r="T6" s="1116"/>
      <c r="U6" s="1116"/>
      <c r="V6" s="1116"/>
      <c r="W6" s="1116"/>
      <c r="X6" s="1116"/>
      <c r="Y6" s="1116"/>
      <c r="Z6" s="1116"/>
      <c r="AA6" s="1116"/>
    </row>
    <row r="7" spans="1:31" ht="13">
      <c r="A7" s="271"/>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row>
    <row r="8" spans="1:31" ht="14">
      <c r="A8" s="169"/>
      <c r="B8" s="169"/>
      <c r="C8" s="1117" t="s">
        <v>200</v>
      </c>
      <c r="D8" s="1117"/>
      <c r="E8" s="1117"/>
      <c r="F8" s="1117"/>
      <c r="G8" s="1117"/>
      <c r="H8" s="1117"/>
      <c r="I8" s="1117"/>
      <c r="J8" s="1117"/>
      <c r="K8" s="1117"/>
      <c r="L8" s="1117"/>
      <c r="M8" s="272"/>
      <c r="N8" s="1118" t="s">
        <v>244</v>
      </c>
      <c r="O8" s="1118"/>
      <c r="P8" s="1118"/>
      <c r="Q8" s="1118"/>
      <c r="R8" s="1118"/>
      <c r="S8" s="1118"/>
      <c r="T8" s="1118"/>
      <c r="U8" s="1118"/>
      <c r="V8" s="272"/>
      <c r="W8" s="1118" t="s">
        <v>245</v>
      </c>
      <c r="X8" s="1118"/>
      <c r="Y8" s="1118"/>
      <c r="Z8" s="1118"/>
      <c r="AA8" s="1118"/>
    </row>
    <row r="9" spans="1:31" s="205" customFormat="1" ht="14">
      <c r="A9" s="273"/>
      <c r="B9" s="273"/>
      <c r="C9" s="788"/>
      <c r="D9" s="274"/>
      <c r="E9" s="275"/>
      <c r="F9" s="275"/>
      <c r="G9" s="276"/>
      <c r="H9" s="274"/>
      <c r="I9" s="277"/>
      <c r="J9" s="277"/>
      <c r="K9" s="277"/>
      <c r="L9" s="277"/>
      <c r="M9" s="272"/>
      <c r="N9" s="781"/>
      <c r="O9" s="278"/>
      <c r="P9" s="279"/>
      <c r="Q9" s="279"/>
      <c r="R9" s="279"/>
      <c r="S9" s="279"/>
      <c r="T9" s="279"/>
      <c r="U9" s="279"/>
      <c r="V9" s="272"/>
      <c r="W9" s="781"/>
      <c r="X9" s="279"/>
      <c r="Y9" s="279"/>
      <c r="Z9" s="279"/>
      <c r="AA9" s="279"/>
    </row>
    <row r="10" spans="1:31" ht="52">
      <c r="A10" s="169"/>
      <c r="B10" s="169"/>
      <c r="C10" s="280" t="s">
        <v>232</v>
      </c>
      <c r="D10" s="280"/>
      <c r="E10" s="280" t="s">
        <v>113</v>
      </c>
      <c r="F10" s="280"/>
      <c r="G10" s="281" t="s">
        <v>114</v>
      </c>
      <c r="H10" s="281" t="s">
        <v>114</v>
      </c>
      <c r="I10" s="281" t="s">
        <v>114</v>
      </c>
      <c r="J10" s="281" t="s">
        <v>115</v>
      </c>
      <c r="K10" s="281" t="s">
        <v>116</v>
      </c>
      <c r="L10" s="281" t="s">
        <v>117</v>
      </c>
      <c r="M10" s="841"/>
      <c r="N10" s="283" t="s">
        <v>118</v>
      </c>
      <c r="O10" s="283" t="s">
        <v>119</v>
      </c>
      <c r="P10" s="281" t="s">
        <v>114</v>
      </c>
      <c r="Q10" s="281" t="s">
        <v>115</v>
      </c>
      <c r="R10" s="284" t="s">
        <v>120</v>
      </c>
      <c r="S10" s="284" t="s">
        <v>121</v>
      </c>
      <c r="T10" s="281" t="str">
        <f>K10</f>
        <v>Adj Compliance for prior periods</v>
      </c>
      <c r="U10" s="284" t="s">
        <v>93</v>
      </c>
      <c r="V10" s="175"/>
      <c r="W10" s="284" t="s">
        <v>118</v>
      </c>
      <c r="X10" s="284" t="s">
        <v>119</v>
      </c>
      <c r="Y10" s="284" t="s">
        <v>120</v>
      </c>
      <c r="Z10" s="281" t="str">
        <f>K10</f>
        <v>Adj Compliance for prior periods</v>
      </c>
      <c r="AA10" s="284" t="s">
        <v>93</v>
      </c>
    </row>
    <row r="11" spans="1:31" ht="13">
      <c r="A11" s="950" t="s">
        <v>330</v>
      </c>
      <c r="B11" s="286"/>
      <c r="C11" s="36">
        <f>'&lt;P&gt;PACE Input Tab'!C7</f>
        <v>271</v>
      </c>
      <c r="D11" s="36"/>
      <c r="E11" s="36">
        <f>IF('&lt;P&gt;PACE Input Tab'!C24&lt;&gt;0,SUM('&lt;P&gt;PACE Input Tab'!C24-'&lt;P&gt;PACE Input Tab'!C7),0)</f>
        <v>14</v>
      </c>
      <c r="F11" s="36"/>
      <c r="G11" s="90">
        <f>IF('&lt;P&gt;PACE Input Tab'!C41&lt;&gt;0,SUM('&lt;P&gt;PACE Input Tab'!C41-'&lt;P&gt;PACE Input Tab'!C24),0)</f>
        <v>3</v>
      </c>
      <c r="H11" s="36"/>
      <c r="I11" s="90"/>
      <c r="J11" s="90"/>
      <c r="K11" s="90"/>
      <c r="L11" s="287">
        <f>SUM(C11:K11)</f>
        <v>288</v>
      </c>
      <c r="M11" s="833"/>
      <c r="N11" s="992">
        <f>'&lt;F&gt;158150-Current CSSO2G1'!K13</f>
        <v>0</v>
      </c>
      <c r="O11" s="992">
        <f>'&lt;F&gt;158150-Current CSSO2G1'!K28</f>
        <v>0</v>
      </c>
      <c r="P11" s="992">
        <f>'&lt;F&gt;158150-Current CSSO2G1'!K71</f>
        <v>0</v>
      </c>
      <c r="Q11" s="992"/>
      <c r="R11" s="52"/>
      <c r="S11" s="52"/>
      <c r="T11" s="52"/>
      <c r="U11" s="766">
        <f>SUM(N11:T11)</f>
        <v>0</v>
      </c>
      <c r="W11" s="796">
        <f>+IF(N11=0,0,N11/C11)</f>
        <v>0</v>
      </c>
      <c r="X11" s="288">
        <f t="shared" ref="X11:X24" si="0">+IF(O11=0,0,O11/E11)</f>
        <v>0</v>
      </c>
      <c r="Y11" s="288">
        <f t="shared" ref="Y11:Y24" si="1">+IF(P11=0,0,P11/G11)</f>
        <v>0</v>
      </c>
      <c r="Z11" s="288">
        <f t="shared" ref="Z11:Z24" si="2">+IF(T11=0,0,T11/K11)</f>
        <v>0</v>
      </c>
      <c r="AA11" s="289">
        <f>+IF(U11=0,0,U11/L11)</f>
        <v>0</v>
      </c>
      <c r="AC11" s="209"/>
      <c r="AD11" s="214"/>
      <c r="AE11" s="214"/>
    </row>
    <row r="12" spans="1:31" ht="13">
      <c r="A12" s="950" t="s">
        <v>283</v>
      </c>
      <c r="B12" s="285"/>
      <c r="C12" s="36">
        <f>'&lt;P&gt;PACE Input Tab'!C8</f>
        <v>209</v>
      </c>
      <c r="D12" s="36"/>
      <c r="E12" s="36">
        <f>IF('&lt;P&gt;PACE Input Tab'!C25&lt;&gt;0,SUM('&lt;P&gt;PACE Input Tab'!C25-'&lt;P&gt;PACE Input Tab'!C8),0)</f>
        <v>10</v>
      </c>
      <c r="F12" s="36"/>
      <c r="G12" s="90">
        <f>IF('&lt;P&gt;PACE Input Tab'!C42&lt;&gt;0,SUM('&lt;P&gt;PACE Input Tab'!C42-'&lt;P&gt;PACE Input Tab'!C25),0)</f>
        <v>0</v>
      </c>
      <c r="H12" s="36"/>
      <c r="I12" s="90"/>
      <c r="J12" s="90"/>
      <c r="K12" s="90"/>
      <c r="L12" s="287">
        <f t="shared" ref="L12:L23" si="3">SUM(C12:K12)</f>
        <v>219</v>
      </c>
      <c r="M12" s="290"/>
      <c r="N12" s="994">
        <f>'&lt;F&gt;158150-Current CSSO2G1'!K27</f>
        <v>0</v>
      </c>
      <c r="O12" s="996">
        <f>'&lt;F&gt;158150-Current CSSO2G1'!K42</f>
        <v>0</v>
      </c>
      <c r="P12" s="996">
        <f>'&lt;F&gt;158150-Current CSSO2G1'!K85</f>
        <v>0</v>
      </c>
      <c r="Q12" s="992">
        <v>0</v>
      </c>
      <c r="R12" s="52"/>
      <c r="S12" s="52"/>
      <c r="T12" s="52"/>
      <c r="U12" s="766">
        <f t="shared" ref="U12:U23" si="4">SUM(N12:T12)</f>
        <v>0</v>
      </c>
      <c r="W12" s="796">
        <f t="shared" ref="W12:W23" si="5">+IF(N12=0,0,N12/C12)</f>
        <v>0</v>
      </c>
      <c r="X12" s="291">
        <f t="shared" si="0"/>
        <v>0</v>
      </c>
      <c r="Y12" s="288">
        <f t="shared" si="1"/>
        <v>0</v>
      </c>
      <c r="Z12" s="288">
        <f t="shared" si="2"/>
        <v>0</v>
      </c>
      <c r="AA12" s="289">
        <f t="shared" ref="AA12:AA24" si="6">+IF(U12=0,0,U12/L12)</f>
        <v>0</v>
      </c>
      <c r="AC12" s="209"/>
      <c r="AD12" s="214"/>
      <c r="AE12" s="214"/>
    </row>
    <row r="13" spans="1:31" ht="13">
      <c r="A13" s="950" t="s">
        <v>331</v>
      </c>
      <c r="B13" s="285"/>
      <c r="C13" s="36">
        <f>'&lt;P&gt;PACE Input Tab'!C9</f>
        <v>247</v>
      </c>
      <c r="D13" s="36"/>
      <c r="E13" s="36">
        <f>IF('&lt;P&gt;PACE Input Tab'!C26&lt;&gt;0,SUM('&lt;P&gt;PACE Input Tab'!C26-'&lt;P&gt;PACE Input Tab'!C9),0)</f>
        <v>1</v>
      </c>
      <c r="F13" s="36"/>
      <c r="G13" s="90">
        <f>IF('&lt;P&gt;PACE Input Tab'!C43&lt;&gt;0,SUM('&lt;P&gt;PACE Input Tab'!C43-'&lt;P&gt;PACE Input Tab'!C26),0)</f>
        <v>0</v>
      </c>
      <c r="H13" s="36"/>
      <c r="I13" s="90"/>
      <c r="J13" s="90"/>
      <c r="K13" s="90"/>
      <c r="L13" s="287">
        <f t="shared" si="3"/>
        <v>248</v>
      </c>
      <c r="M13" s="292"/>
      <c r="N13" s="992">
        <f>'&lt;F&gt;158150-Current CSSO2G1'!K41</f>
        <v>0</v>
      </c>
      <c r="O13" s="996">
        <f>'&lt;F&gt;158150-Current CSSO2G1'!K56</f>
        <v>0</v>
      </c>
      <c r="P13" s="996">
        <f>'&lt;F&gt;158150-Current CSSO2G1'!K99</f>
        <v>0</v>
      </c>
      <c r="Q13" s="992">
        <v>0</v>
      </c>
      <c r="R13" s="52"/>
      <c r="S13" s="52"/>
      <c r="T13" s="52"/>
      <c r="U13" s="766">
        <f t="shared" si="4"/>
        <v>0</v>
      </c>
      <c r="W13" s="796">
        <f t="shared" si="5"/>
        <v>0</v>
      </c>
      <c r="X13" s="288">
        <f t="shared" si="0"/>
        <v>0</v>
      </c>
      <c r="Y13" s="288">
        <f t="shared" si="1"/>
        <v>0</v>
      </c>
      <c r="Z13" s="288">
        <f t="shared" si="2"/>
        <v>0</v>
      </c>
      <c r="AA13" s="289">
        <f t="shared" si="6"/>
        <v>0</v>
      </c>
      <c r="AC13" s="209"/>
      <c r="AD13" s="214"/>
      <c r="AE13" s="214"/>
    </row>
    <row r="14" spans="1:31" ht="13">
      <c r="A14" s="950" t="s">
        <v>332</v>
      </c>
      <c r="B14" s="285"/>
      <c r="C14" s="36">
        <f>'&lt;P&gt;PACE Input Tab'!C10</f>
        <v>10</v>
      </c>
      <c r="D14" s="36"/>
      <c r="E14" s="36">
        <f>IF('&lt;P&gt;PACE Input Tab'!C27&lt;&gt;0,SUM('&lt;P&gt;PACE Input Tab'!C27-'&lt;P&gt;PACE Input Tab'!C10),0)</f>
        <v>1</v>
      </c>
      <c r="F14" s="36"/>
      <c r="G14" s="90">
        <f>IF('&lt;P&gt;PACE Input Tab'!C44&lt;&gt;0,SUM('&lt;P&gt;PACE Input Tab'!C44-'&lt;P&gt;PACE Input Tab'!C27),0)</f>
        <v>-9</v>
      </c>
      <c r="H14" s="90"/>
      <c r="I14" s="90"/>
      <c r="J14" s="90"/>
      <c r="K14" s="90"/>
      <c r="L14" s="287">
        <f t="shared" si="3"/>
        <v>2</v>
      </c>
      <c r="M14" s="833"/>
      <c r="N14" s="992">
        <f>'&lt;F&gt;158150-Current CSSO2G1'!K55</f>
        <v>0</v>
      </c>
      <c r="O14" s="992">
        <f>'&lt;F&gt;158150-Current CSSO2G1'!K70</f>
        <v>0</v>
      </c>
      <c r="P14" s="992">
        <f>'&lt;F&gt;158150-Current CSSO2G1'!K113</f>
        <v>0</v>
      </c>
      <c r="Q14" s="52"/>
      <c r="R14" s="52"/>
      <c r="S14" s="52"/>
      <c r="T14" s="52"/>
      <c r="U14" s="766">
        <f t="shared" si="4"/>
        <v>0</v>
      </c>
      <c r="W14" s="796">
        <f t="shared" si="5"/>
        <v>0</v>
      </c>
      <c r="X14" s="288">
        <f t="shared" si="0"/>
        <v>0</v>
      </c>
      <c r="Y14" s="288">
        <f t="shared" si="1"/>
        <v>0</v>
      </c>
      <c r="Z14" s="288">
        <f t="shared" si="2"/>
        <v>0</v>
      </c>
      <c r="AA14" s="289">
        <f t="shared" si="6"/>
        <v>0</v>
      </c>
      <c r="AC14" s="123"/>
      <c r="AD14" s="214"/>
      <c r="AE14" s="214"/>
    </row>
    <row r="15" spans="1:31" ht="13">
      <c r="A15" s="950" t="s">
        <v>133</v>
      </c>
      <c r="B15" s="285"/>
      <c r="C15" s="36">
        <f>'&lt;P&gt;PACE Input Tab'!C11</f>
        <v>209</v>
      </c>
      <c r="D15" s="36"/>
      <c r="E15" s="36">
        <f>IF('&lt;P&gt;PACE Input Tab'!C28&lt;&gt;0,SUM('&lt;P&gt;PACE Input Tab'!C28-'&lt;P&gt;PACE Input Tab'!C11),0)</f>
        <v>0</v>
      </c>
      <c r="F15" s="36"/>
      <c r="G15" s="90">
        <f>IF('&lt;P&gt;PACE Input Tab'!C45&lt;&gt;0,SUM('&lt;P&gt;PACE Input Tab'!C45-'&lt;P&gt;PACE Input Tab'!C28),0)</f>
        <v>0</v>
      </c>
      <c r="H15" s="90"/>
      <c r="I15" s="90"/>
      <c r="J15" s="90"/>
      <c r="K15" s="90"/>
      <c r="L15" s="287">
        <f t="shared" si="3"/>
        <v>209</v>
      </c>
      <c r="M15" s="833"/>
      <c r="N15" s="992">
        <f>'&lt;F&gt;158150-Current CSSO2G1'!K69</f>
        <v>0</v>
      </c>
      <c r="O15" s="992">
        <f>'&lt;F&gt;158150-Current CSSO2G1'!K84</f>
        <v>0</v>
      </c>
      <c r="P15" s="992">
        <f>'&lt;F&gt;158150-Current CSSO2G1'!K127</f>
        <v>0</v>
      </c>
      <c r="Q15" s="52"/>
      <c r="R15" s="52"/>
      <c r="S15" s="52"/>
      <c r="T15" s="52"/>
      <c r="U15" s="766">
        <f t="shared" si="4"/>
        <v>0</v>
      </c>
      <c r="W15" s="796">
        <f t="shared" si="5"/>
        <v>0</v>
      </c>
      <c r="X15" s="288">
        <f t="shared" si="0"/>
        <v>0</v>
      </c>
      <c r="Y15" s="288">
        <f t="shared" si="1"/>
        <v>0</v>
      </c>
      <c r="Z15" s="288">
        <f t="shared" si="2"/>
        <v>0</v>
      </c>
      <c r="AA15" s="289">
        <f t="shared" si="6"/>
        <v>0</v>
      </c>
      <c r="AC15" s="123"/>
      <c r="AD15" s="214"/>
      <c r="AE15" s="214"/>
    </row>
    <row r="16" spans="1:31" ht="13">
      <c r="A16" s="950" t="s">
        <v>333</v>
      </c>
      <c r="B16" s="285"/>
      <c r="C16" s="36">
        <f>'&lt;P&gt;PACE Input Tab'!C12</f>
        <v>201</v>
      </c>
      <c r="D16" s="36"/>
      <c r="E16" s="36">
        <f>IF('&lt;P&gt;PACE Input Tab'!C29&lt;&gt;0,SUM('&lt;P&gt;PACE Input Tab'!C29-'&lt;P&gt;PACE Input Tab'!C12),0)</f>
        <v>2</v>
      </c>
      <c r="F16" s="36"/>
      <c r="G16" s="90">
        <f>IF('&lt;P&gt;PACE Input Tab'!C46&lt;&gt;0,SUM('&lt;P&gt;PACE Input Tab'!C46-'&lt;P&gt;PACE Input Tab'!C29),0)</f>
        <v>0</v>
      </c>
      <c r="H16" s="36"/>
      <c r="I16" s="36"/>
      <c r="J16" s="36"/>
      <c r="K16" s="36"/>
      <c r="L16" s="287">
        <f>SUM(C16:K16)</f>
        <v>203</v>
      </c>
      <c r="M16" s="293"/>
      <c r="N16" s="992">
        <f>'&lt;F&gt;158150-Current CSSO2G1'!K83</f>
        <v>0</v>
      </c>
      <c r="O16" s="992">
        <f>'&lt;F&gt;158150-Current CSSO2G1'!K98</f>
        <v>0</v>
      </c>
      <c r="P16" s="992">
        <f>'&lt;F&gt;158150-Current CSSO2G1'!K141</f>
        <v>0</v>
      </c>
      <c r="Q16" s="992"/>
      <c r="R16" s="992"/>
      <c r="S16" s="992"/>
      <c r="T16" s="992"/>
      <c r="U16" s="766">
        <f t="shared" si="4"/>
        <v>0</v>
      </c>
      <c r="W16" s="796">
        <f t="shared" si="5"/>
        <v>0</v>
      </c>
      <c r="X16" s="288">
        <f t="shared" si="0"/>
        <v>0</v>
      </c>
      <c r="Y16" s="288">
        <f t="shared" si="1"/>
        <v>0</v>
      </c>
      <c r="Z16" s="288">
        <f t="shared" si="2"/>
        <v>0</v>
      </c>
      <c r="AA16" s="289">
        <f t="shared" si="6"/>
        <v>0</v>
      </c>
      <c r="AC16" s="123"/>
      <c r="AD16" s="214"/>
      <c r="AE16" s="214"/>
    </row>
    <row r="17" spans="1:31" ht="13">
      <c r="A17" s="950" t="s">
        <v>334</v>
      </c>
      <c r="B17" s="285"/>
      <c r="C17" s="36">
        <f>'&lt;P&gt;PACE Input Tab'!C13</f>
        <v>279</v>
      </c>
      <c r="D17" s="36"/>
      <c r="E17" s="36">
        <f>IF('&lt;P&gt;PACE Input Tab'!C30&lt;&gt;0,SUM('&lt;P&gt;PACE Input Tab'!C30-'&lt;P&gt;PACE Input Tab'!C13),0)</f>
        <v>14</v>
      </c>
      <c r="F17" s="36"/>
      <c r="G17" s="90">
        <f>IF('&lt;P&gt;PACE Input Tab'!C47&lt;&gt;0,SUM('&lt;P&gt;PACE Input Tab'!C47-'&lt;P&gt;PACE Input Tab'!C30),0)</f>
        <v>0</v>
      </c>
      <c r="H17" s="36"/>
      <c r="I17" s="36"/>
      <c r="J17" s="36"/>
      <c r="K17" s="36"/>
      <c r="L17" s="287">
        <f t="shared" si="3"/>
        <v>293</v>
      </c>
      <c r="M17" s="833"/>
      <c r="N17" s="992">
        <f>'&lt;F&gt;158150-Current CSSO2G1'!K97</f>
        <v>0</v>
      </c>
      <c r="O17" s="992">
        <f>'&lt;F&gt;158150-Current CSSO2G1'!K112</f>
        <v>0</v>
      </c>
      <c r="P17" s="992">
        <f>'&lt;F&gt;158150-Current CSSO2G1'!K155</f>
        <v>0</v>
      </c>
      <c r="Q17" s="992"/>
      <c r="R17" s="992"/>
      <c r="S17" s="992"/>
      <c r="T17" s="992"/>
      <c r="U17" s="766">
        <f t="shared" si="4"/>
        <v>0</v>
      </c>
      <c r="W17" s="796">
        <f t="shared" si="5"/>
        <v>0</v>
      </c>
      <c r="X17" s="288">
        <f t="shared" si="0"/>
        <v>0</v>
      </c>
      <c r="Y17" s="288">
        <f t="shared" si="1"/>
        <v>0</v>
      </c>
      <c r="Z17" s="288">
        <f t="shared" si="2"/>
        <v>0</v>
      </c>
      <c r="AA17" s="289">
        <f t="shared" si="6"/>
        <v>0</v>
      </c>
    </row>
    <row r="18" spans="1:31" ht="13">
      <c r="A18" s="950" t="s">
        <v>335</v>
      </c>
      <c r="B18" s="285"/>
      <c r="C18" s="36">
        <f>'&lt;P&gt;PACE Input Tab'!C14</f>
        <v>272</v>
      </c>
      <c r="D18" s="36"/>
      <c r="E18" s="36">
        <f>IF('&lt;P&gt;PACE Input Tab'!C31&lt;&gt;0,SUM('&lt;P&gt;PACE Input Tab'!C31-'&lt;P&gt;PACE Input Tab'!C14),0)</f>
        <v>6</v>
      </c>
      <c r="F18" s="36"/>
      <c r="G18" s="90">
        <f>IF('&lt;P&gt;PACE Input Tab'!C48&lt;&gt;0,SUM('&lt;P&gt;PACE Input Tab'!C48-'&lt;P&gt;PACE Input Tab'!C31),0)</f>
        <v>0</v>
      </c>
      <c r="H18" s="36"/>
      <c r="I18" s="36"/>
      <c r="J18" s="36"/>
      <c r="K18" s="36"/>
      <c r="L18" s="287">
        <f t="shared" si="3"/>
        <v>278</v>
      </c>
      <c r="M18" s="833"/>
      <c r="N18" s="992">
        <f>'&lt;F&gt;158150-Current CSSO2G1'!K111</f>
        <v>0</v>
      </c>
      <c r="O18" s="992">
        <f>'&lt;F&gt;158150-Current CSSO2G1'!K126</f>
        <v>0</v>
      </c>
      <c r="P18" s="992">
        <f>'&lt;F&gt;158150-Current CSSO2G1'!K169</f>
        <v>0</v>
      </c>
      <c r="Q18" s="992"/>
      <c r="R18" s="992"/>
      <c r="S18" s="992"/>
      <c r="T18" s="992"/>
      <c r="U18" s="766">
        <f t="shared" si="4"/>
        <v>0</v>
      </c>
      <c r="W18" s="796">
        <f t="shared" si="5"/>
        <v>0</v>
      </c>
      <c r="X18" s="288">
        <f t="shared" si="0"/>
        <v>0</v>
      </c>
      <c r="Y18" s="288">
        <f t="shared" si="1"/>
        <v>0</v>
      </c>
      <c r="Z18" s="288">
        <f t="shared" si="2"/>
        <v>0</v>
      </c>
      <c r="AA18" s="289">
        <f t="shared" si="6"/>
        <v>0</v>
      </c>
    </row>
    <row r="19" spans="1:31" ht="13">
      <c r="A19" s="950" t="s">
        <v>336</v>
      </c>
      <c r="C19" s="36">
        <f>'&lt;P&gt;PACE Input Tab'!C15</f>
        <v>222</v>
      </c>
      <c r="D19" s="36"/>
      <c r="E19" s="36">
        <f>IF('&lt;P&gt;PACE Input Tab'!C32&lt;&gt;0,SUM('&lt;P&gt;PACE Input Tab'!C32-'&lt;P&gt;PACE Input Tab'!C15),0)</f>
        <v>0</v>
      </c>
      <c r="F19" s="36"/>
      <c r="G19" s="90"/>
      <c r="H19" s="36"/>
      <c r="I19" s="36"/>
      <c r="J19" s="36"/>
      <c r="K19" s="36"/>
      <c r="L19" s="287">
        <f t="shared" si="3"/>
        <v>222</v>
      </c>
      <c r="M19" s="293"/>
      <c r="N19" s="992">
        <f>'&lt;F&gt;158150-Current CSSO2G1'!K125</f>
        <v>0</v>
      </c>
      <c r="O19" s="993">
        <f>'&lt;F&gt;158150-Current CSSO2G1'!K140</f>
        <v>0</v>
      </c>
      <c r="P19" s="993"/>
      <c r="Q19" s="992"/>
      <c r="R19" s="992"/>
      <c r="S19" s="992"/>
      <c r="T19" s="992"/>
      <c r="U19" s="766">
        <f t="shared" si="4"/>
        <v>0</v>
      </c>
      <c r="W19" s="796">
        <f t="shared" si="5"/>
        <v>0</v>
      </c>
      <c r="X19" s="288">
        <f t="shared" si="0"/>
        <v>0</v>
      </c>
      <c r="Y19" s="288">
        <f t="shared" si="1"/>
        <v>0</v>
      </c>
      <c r="Z19" s="288">
        <f t="shared" si="2"/>
        <v>0</v>
      </c>
      <c r="AA19" s="289">
        <f t="shared" si="6"/>
        <v>0</v>
      </c>
    </row>
    <row r="20" spans="1:31" ht="13">
      <c r="A20" s="950" t="s">
        <v>337</v>
      </c>
      <c r="B20" s="285"/>
      <c r="C20" s="36">
        <f>'&lt;P&gt;PACE Input Tab'!C16</f>
        <v>0</v>
      </c>
      <c r="D20" s="36"/>
      <c r="E20" s="36">
        <f>IF('&lt;P&gt;PACE Input Tab'!C33&lt;&gt;0,SUM('&lt;P&gt;PACE Input Tab'!C33-'&lt;P&gt;PACE Input Tab'!C16),0)</f>
        <v>0</v>
      </c>
      <c r="F20" s="36"/>
      <c r="G20" s="90"/>
      <c r="H20" s="36"/>
      <c r="I20" s="36"/>
      <c r="J20" s="36"/>
      <c r="K20" s="36"/>
      <c r="L20" s="287">
        <f t="shared" si="3"/>
        <v>0</v>
      </c>
      <c r="M20" s="293"/>
      <c r="N20" s="992">
        <f>'&lt;F&gt;158150-Current CSSO2G1'!K139</f>
        <v>0</v>
      </c>
      <c r="O20" s="992">
        <f>'&lt;F&gt;158150-Current CSSO2G1'!K154</f>
        <v>0</v>
      </c>
      <c r="P20" s="992"/>
      <c r="Q20" s="992"/>
      <c r="R20" s="992"/>
      <c r="S20" s="992"/>
      <c r="T20" s="992"/>
      <c r="U20" s="766">
        <f t="shared" si="4"/>
        <v>0</v>
      </c>
      <c r="W20" s="796">
        <f t="shared" si="5"/>
        <v>0</v>
      </c>
      <c r="X20" s="288">
        <f t="shared" si="0"/>
        <v>0</v>
      </c>
      <c r="Y20" s="288">
        <f t="shared" si="1"/>
        <v>0</v>
      </c>
      <c r="Z20" s="288">
        <f t="shared" si="2"/>
        <v>0</v>
      </c>
      <c r="AA20" s="289">
        <f t="shared" si="6"/>
        <v>0</v>
      </c>
    </row>
    <row r="21" spans="1:31" ht="13">
      <c r="A21" s="950" t="s">
        <v>282</v>
      </c>
      <c r="B21" s="285"/>
      <c r="C21" s="36">
        <f>'&lt;P&gt;PACE Input Tab'!C17</f>
        <v>0</v>
      </c>
      <c r="D21" s="36"/>
      <c r="E21" s="36">
        <f>IF('&lt;P&gt;PACE Input Tab'!C34&lt;&gt;0,SUM('&lt;P&gt;PACE Input Tab'!C34-'&lt;P&gt;PACE Input Tab'!C17),0)</f>
        <v>0</v>
      </c>
      <c r="F21" s="36"/>
      <c r="G21" s="90"/>
      <c r="H21" s="36"/>
      <c r="I21" s="36"/>
      <c r="J21" s="36"/>
      <c r="K21" s="36"/>
      <c r="L21" s="287">
        <f t="shared" si="3"/>
        <v>0</v>
      </c>
      <c r="M21" s="833"/>
      <c r="N21" s="992">
        <f>'&lt;F&gt;158150-Current CSSO2G1'!K153</f>
        <v>0</v>
      </c>
      <c r="O21" s="992">
        <f>'&lt;F&gt;158150-Current CSSO2G1'!K168</f>
        <v>0</v>
      </c>
      <c r="P21" s="992"/>
      <c r="Q21" s="992"/>
      <c r="R21" s="992"/>
      <c r="S21" s="992"/>
      <c r="T21" s="992"/>
      <c r="U21" s="766">
        <f t="shared" si="4"/>
        <v>0</v>
      </c>
      <c r="W21" s="796">
        <f t="shared" si="5"/>
        <v>0</v>
      </c>
      <c r="X21" s="288">
        <f t="shared" si="0"/>
        <v>0</v>
      </c>
      <c r="Y21" s="288">
        <f t="shared" si="1"/>
        <v>0</v>
      </c>
      <c r="Z21" s="288">
        <f t="shared" si="2"/>
        <v>0</v>
      </c>
      <c r="AA21" s="289">
        <f t="shared" si="6"/>
        <v>0</v>
      </c>
    </row>
    <row r="22" spans="1:31" ht="13">
      <c r="A22" s="950" t="s">
        <v>338</v>
      </c>
      <c r="B22" s="285"/>
      <c r="C22" s="36">
        <f>'&lt;P&gt;PACE Input Tab'!C18</f>
        <v>0</v>
      </c>
      <c r="D22" s="36"/>
      <c r="E22" s="36"/>
      <c r="F22" s="63"/>
      <c r="G22" s="90"/>
      <c r="H22" s="36"/>
      <c r="I22" s="36"/>
      <c r="J22" s="36"/>
      <c r="K22" s="36"/>
      <c r="L22" s="287">
        <f t="shared" si="3"/>
        <v>0</v>
      </c>
      <c r="M22" s="833"/>
      <c r="N22" s="992">
        <f>'&lt;F&gt;158150-Current CSSO2G1'!K167</f>
        <v>0</v>
      </c>
      <c r="O22" s="992">
        <f>'&lt;F&gt;158150-Current CSSO2G1'!K13</f>
        <v>0</v>
      </c>
      <c r="P22" s="992"/>
      <c r="Q22" s="992"/>
      <c r="R22" s="992"/>
      <c r="S22" s="992"/>
      <c r="T22" s="992"/>
      <c r="U22" s="766">
        <f t="shared" si="4"/>
        <v>0</v>
      </c>
      <c r="V22" s="262"/>
      <c r="W22" s="796">
        <f t="shared" si="5"/>
        <v>0</v>
      </c>
      <c r="X22" s="288">
        <f t="shared" si="0"/>
        <v>0</v>
      </c>
      <c r="Y22" s="288">
        <f t="shared" si="1"/>
        <v>0</v>
      </c>
      <c r="Z22" s="288">
        <f t="shared" si="2"/>
        <v>0</v>
      </c>
      <c r="AA22" s="289">
        <f t="shared" si="6"/>
        <v>0</v>
      </c>
    </row>
    <row r="23" spans="1:31" ht="13">
      <c r="A23" s="951" t="s">
        <v>339</v>
      </c>
      <c r="B23" s="285"/>
      <c r="C23" s="40"/>
      <c r="D23" s="40"/>
      <c r="E23" s="40"/>
      <c r="F23" s="40"/>
      <c r="G23" s="40"/>
      <c r="H23" s="40"/>
      <c r="I23" s="40">
        <v>0</v>
      </c>
      <c r="J23" s="40">
        <v>0</v>
      </c>
      <c r="K23" s="40"/>
      <c r="L23" s="287">
        <f t="shared" si="3"/>
        <v>0</v>
      </c>
      <c r="M23" s="293"/>
      <c r="N23" s="995"/>
      <c r="O23" s="995"/>
      <c r="P23" s="52"/>
      <c r="Q23" s="995"/>
      <c r="R23" s="995"/>
      <c r="S23" s="995">
        <v>0</v>
      </c>
      <c r="T23" s="995"/>
      <c r="U23" s="766">
        <f t="shared" si="4"/>
        <v>0</v>
      </c>
      <c r="W23" s="796">
        <f t="shared" si="5"/>
        <v>0</v>
      </c>
      <c r="X23" s="296">
        <f t="shared" si="0"/>
        <v>0</v>
      </c>
      <c r="Y23" s="296">
        <f t="shared" si="1"/>
        <v>0</v>
      </c>
      <c r="Z23" s="296">
        <f t="shared" si="2"/>
        <v>0</v>
      </c>
      <c r="AA23" s="297">
        <f t="shared" si="6"/>
        <v>0</v>
      </c>
    </row>
    <row r="24" spans="1:31" ht="13">
      <c r="A24" s="169" t="s">
        <v>93</v>
      </c>
      <c r="B24" s="169"/>
      <c r="C24" s="298">
        <f>SUM(C11:C23)</f>
        <v>1920</v>
      </c>
      <c r="D24" s="298"/>
      <c r="E24" s="298">
        <f t="shared" ref="E24:K24" si="7">SUM(E11:E23)</f>
        <v>48</v>
      </c>
      <c r="F24" s="298"/>
      <c r="G24" s="298">
        <f t="shared" si="7"/>
        <v>-6</v>
      </c>
      <c r="H24" s="298">
        <f t="shared" si="7"/>
        <v>0</v>
      </c>
      <c r="I24" s="298">
        <f t="shared" si="7"/>
        <v>0</v>
      </c>
      <c r="J24" s="298">
        <f t="shared" si="7"/>
        <v>0</v>
      </c>
      <c r="K24" s="299">
        <f t="shared" si="7"/>
        <v>0</v>
      </c>
      <c r="L24" s="300">
        <f>SUM(L11:L23)</f>
        <v>1962</v>
      </c>
      <c r="M24" s="352"/>
      <c r="N24" s="302">
        <f>SUM(N11:N23)</f>
        <v>0</v>
      </c>
      <c r="O24" s="302">
        <f t="shared" ref="O24:T24" si="8">SUM(O11:O23)</f>
        <v>0</v>
      </c>
      <c r="P24" s="302">
        <f>SUM(P11:P23)</f>
        <v>0</v>
      </c>
      <c r="Q24" s="302">
        <f t="shared" si="8"/>
        <v>0</v>
      </c>
      <c r="R24" s="302">
        <f t="shared" si="8"/>
        <v>0</v>
      </c>
      <c r="S24" s="302">
        <f t="shared" si="8"/>
        <v>0</v>
      </c>
      <c r="T24" s="303">
        <f t="shared" si="8"/>
        <v>0</v>
      </c>
      <c r="U24" s="777">
        <f>SUM(U11:U23)</f>
        <v>0</v>
      </c>
      <c r="V24" s="195"/>
      <c r="W24" s="305">
        <f>SUM(W11:W23)</f>
        <v>0</v>
      </c>
      <c r="X24" s="305">
        <f t="shared" si="0"/>
        <v>0</v>
      </c>
      <c r="Y24" s="305">
        <f t="shared" si="1"/>
        <v>0</v>
      </c>
      <c r="Z24" s="305">
        <f t="shared" si="2"/>
        <v>0</v>
      </c>
      <c r="AA24" s="306">
        <f t="shared" si="6"/>
        <v>0</v>
      </c>
    </row>
    <row r="25" spans="1:31" ht="13">
      <c r="A25" s="169"/>
      <c r="B25" s="169"/>
      <c r="C25" s="265"/>
      <c r="D25" s="265"/>
      <c r="E25" s="307"/>
      <c r="F25" s="307"/>
      <c r="G25" s="307"/>
      <c r="H25" s="307"/>
      <c r="I25" s="307"/>
      <c r="J25" s="307"/>
      <c r="K25" s="308" t="s">
        <v>122</v>
      </c>
      <c r="L25" s="309">
        <f>SUM('&lt;F&gt;158150-Current CSSO2G1'!M14,'&lt;F&gt;158150-Current CSSO2G1'!M15,'&lt;F&gt;158150-Current CSSO2G1'!M29,'&lt;F&gt;158150-Current CSSO2G1'!M44,'&lt;F&gt;158150-Current CSSO2G1'!M57)+'&lt;F&gt;158150-Current CSSO2G1'!M43</f>
        <v>90.058095238095234</v>
      </c>
      <c r="M25" s="353"/>
      <c r="N25" s="310"/>
      <c r="O25" s="311"/>
      <c r="P25" s="311"/>
      <c r="Q25" s="311"/>
      <c r="R25" s="311"/>
      <c r="S25" s="311"/>
      <c r="T25" s="308" t="s">
        <v>122</v>
      </c>
      <c r="U25" s="851">
        <f>SUM('&lt;F&gt;158150-Current CSSO2G1'!K14,'&lt;F&gt;158150-Current CSSO2G1'!K15,'&lt;F&gt;158150-Current CSSO2G1'!K29,'&lt;F&gt;158150-Current CSSO2G1'!K43,'&lt;F&gt;158150-Current CSSO2G1'!K57)</f>
        <v>0</v>
      </c>
      <c r="V25" s="310"/>
      <c r="W25" s="310"/>
      <c r="X25" s="288"/>
      <c r="Y25" s="288"/>
      <c r="Z25" s="288"/>
      <c r="AA25" s="312"/>
    </row>
    <row r="26" spans="1:31" ht="13.5" thickBot="1">
      <c r="A26" s="169"/>
      <c r="B26" s="169"/>
      <c r="C26" s="265"/>
      <c r="K26" s="315" t="s">
        <v>124</v>
      </c>
      <c r="L26" s="316">
        <f>SUM(L24:L25)</f>
        <v>2052.0580952380951</v>
      </c>
      <c r="M26" s="290"/>
      <c r="N26" s="310"/>
      <c r="T26" s="315" t="s">
        <v>124</v>
      </c>
      <c r="U26" s="317">
        <f>SUM(U24:U25)</f>
        <v>0</v>
      </c>
      <c r="V26" s="310"/>
      <c r="W26" s="301"/>
    </row>
    <row r="27" spans="1:31" ht="14.5" thickTop="1">
      <c r="A27" s="285"/>
      <c r="B27" s="285"/>
      <c r="C27" s="1117" t="s">
        <v>408</v>
      </c>
      <c r="D27" s="1117"/>
      <c r="E27" s="1117"/>
      <c r="F27" s="1117"/>
      <c r="G27" s="1117"/>
      <c r="H27" s="1117"/>
      <c r="I27" s="1117"/>
      <c r="J27" s="1117"/>
      <c r="K27" s="1117"/>
      <c r="L27" s="1117"/>
      <c r="M27" s="354"/>
      <c r="N27" s="1118" t="s">
        <v>393</v>
      </c>
      <c r="O27" s="1118"/>
      <c r="P27" s="1118"/>
      <c r="Q27" s="1118"/>
      <c r="R27" s="1118"/>
      <c r="S27" s="1118"/>
      <c r="T27" s="1118"/>
      <c r="U27" s="1118"/>
      <c r="V27" s="318"/>
      <c r="W27" s="1118" t="s">
        <v>394</v>
      </c>
      <c r="X27" s="1118"/>
      <c r="Y27" s="1118"/>
      <c r="Z27" s="1118"/>
      <c r="AA27" s="1118"/>
      <c r="AE27" s="319"/>
    </row>
    <row r="28" spans="1:31" s="205" customFormat="1" ht="14">
      <c r="A28" s="320"/>
      <c r="B28" s="320"/>
      <c r="C28" s="265"/>
      <c r="D28" s="321"/>
      <c r="E28" s="275"/>
      <c r="F28" s="275"/>
      <c r="G28" s="276"/>
      <c r="H28" s="274"/>
      <c r="I28" s="277"/>
      <c r="J28" s="277"/>
      <c r="K28" s="277"/>
      <c r="L28" s="277"/>
      <c r="M28" s="355"/>
      <c r="N28" s="310"/>
      <c r="O28" s="279"/>
      <c r="P28" s="279"/>
      <c r="Q28" s="278"/>
      <c r="R28" s="279"/>
      <c r="S28" s="279"/>
      <c r="T28" s="279"/>
      <c r="U28" s="279"/>
      <c r="V28" s="272"/>
      <c r="W28" s="310"/>
      <c r="X28" s="279"/>
      <c r="Y28" s="279"/>
      <c r="Z28" s="279"/>
      <c r="AA28" s="279"/>
      <c r="AE28" s="322"/>
    </row>
    <row r="29" spans="1:31" ht="52">
      <c r="A29" s="169"/>
      <c r="B29" s="323"/>
      <c r="C29" s="280" t="s">
        <v>232</v>
      </c>
      <c r="D29" s="324"/>
      <c r="E29" s="784" t="s">
        <v>113</v>
      </c>
      <c r="F29" s="324"/>
      <c r="G29" s="281" t="s">
        <v>114</v>
      </c>
      <c r="H29" s="324" t="s">
        <v>114</v>
      </c>
      <c r="I29" s="281" t="s">
        <v>114</v>
      </c>
      <c r="J29" s="281" t="s">
        <v>125</v>
      </c>
      <c r="K29" s="281" t="str">
        <f>K10</f>
        <v>Adj Compliance for prior periods</v>
      </c>
      <c r="L29" s="281" t="s">
        <v>126</v>
      </c>
      <c r="M29" s="841"/>
      <c r="N29" s="283" t="s">
        <v>118</v>
      </c>
      <c r="O29" s="284" t="s">
        <v>119</v>
      </c>
      <c r="P29" s="284" t="s">
        <v>120</v>
      </c>
      <c r="Q29" s="283" t="s">
        <v>120</v>
      </c>
      <c r="R29" s="284" t="s">
        <v>120</v>
      </c>
      <c r="S29" s="284" t="s">
        <v>121</v>
      </c>
      <c r="T29" s="281" t="str">
        <f>T10</f>
        <v>Adj Compliance for prior periods</v>
      </c>
      <c r="U29" s="284" t="s">
        <v>93</v>
      </c>
      <c r="V29" s="175"/>
      <c r="W29" s="284" t="s">
        <v>118</v>
      </c>
      <c r="X29" s="284" t="s">
        <v>119</v>
      </c>
      <c r="Y29" s="284" t="s">
        <v>120</v>
      </c>
      <c r="Z29" s="281" t="str">
        <f>K29</f>
        <v>Adj Compliance for prior periods</v>
      </c>
      <c r="AA29" s="284" t="s">
        <v>93</v>
      </c>
    </row>
    <row r="30" spans="1:31" ht="13">
      <c r="A30" s="950" t="s">
        <v>330</v>
      </c>
      <c r="C30" s="36">
        <f>'&lt;P&gt;PACE Input Tab'!D7</f>
        <v>15</v>
      </c>
      <c r="D30" s="36"/>
      <c r="E30" s="36">
        <f>IF('&lt;P&gt;PACE Input Tab'!D24&lt;&gt;0,SUM('&lt;P&gt;PACE Input Tab'!D24-'&lt;P&gt;PACE Input Tab'!D7),0)</f>
        <v>0</v>
      </c>
      <c r="F30" s="36"/>
      <c r="G30" s="90">
        <f>IF('&lt;P&gt;PACE Input Tab'!D41&lt;&gt;0,SUM('&lt;P&gt;PACE Input Tab'!D41-'&lt;P&gt;PACE Input Tab'!D24),0)</f>
        <v>-3</v>
      </c>
      <c r="H30" s="36"/>
      <c r="I30" s="90"/>
      <c r="J30" s="90"/>
      <c r="K30" s="90">
        <v>0</v>
      </c>
      <c r="L30" s="287">
        <f>SUM(C30:K30)</f>
        <v>12</v>
      </c>
      <c r="M30" s="833"/>
      <c r="N30" s="992">
        <f>'&lt;F&gt;158150-Current CSSO2G1'!P13</f>
        <v>0</v>
      </c>
      <c r="O30" s="993">
        <f>'&lt;F&gt;158150-Current CSSO2G1'!P28</f>
        <v>0</v>
      </c>
      <c r="P30" s="993">
        <f>'&lt;F&gt;158150-Current CSSO2G1'!P71</f>
        <v>0</v>
      </c>
      <c r="Q30" s="993"/>
      <c r="R30" s="54"/>
      <c r="S30" s="54"/>
      <c r="T30" s="54"/>
      <c r="U30" s="762">
        <f>SUM(N30:T30)</f>
        <v>0</v>
      </c>
      <c r="W30" s="796">
        <f>+IF(N30=0,0,N30/C30)</f>
        <v>0</v>
      </c>
      <c r="X30" s="288">
        <f>+IF(O30=0,0,O30/E30)</f>
        <v>0</v>
      </c>
      <c r="Y30" s="288">
        <f t="shared" ref="Y30:Y43" si="9">+IF(P30=0,0,P30/G30)</f>
        <v>0</v>
      </c>
      <c r="Z30" s="288">
        <f t="shared" ref="Z30:Z40" si="10">+IF(T30=0,0,T30/K30)</f>
        <v>0</v>
      </c>
      <c r="AA30" s="325">
        <f t="shared" ref="AA30:AA40" si="11">+IF(U30=0,0,U30/L30)</f>
        <v>0</v>
      </c>
      <c r="AC30" s="209"/>
      <c r="AD30" s="214"/>
    </row>
    <row r="31" spans="1:31" ht="13">
      <c r="A31" s="950" t="s">
        <v>283</v>
      </c>
      <c r="B31" s="286"/>
      <c r="C31" s="36">
        <f>'&lt;P&gt;PACE Input Tab'!D8</f>
        <v>14</v>
      </c>
      <c r="D31" s="36"/>
      <c r="E31" s="36">
        <f>IF('&lt;P&gt;PACE Input Tab'!D25&lt;&gt;0,SUM('&lt;P&gt;PACE Input Tab'!D25-'&lt;P&gt;PACE Input Tab'!D8),0)</f>
        <v>0</v>
      </c>
      <c r="F31" s="36"/>
      <c r="G31" s="90">
        <f>IF('&lt;P&gt;PACE Input Tab'!D42&lt;&gt;0,SUM('&lt;P&gt;PACE Input Tab'!D42-'&lt;P&gt;PACE Input Tab'!D25),0)</f>
        <v>1</v>
      </c>
      <c r="H31" s="36"/>
      <c r="I31" s="90"/>
      <c r="J31" s="90"/>
      <c r="K31" s="90">
        <v>0</v>
      </c>
      <c r="L31" s="287">
        <f t="shared" ref="L31:L42" si="12">SUM(C31:K31)</f>
        <v>15</v>
      </c>
      <c r="M31" s="290"/>
      <c r="N31" s="994">
        <f>'&lt;F&gt;158150-Current CSSO2G1'!P27</f>
        <v>0</v>
      </c>
      <c r="O31" s="993">
        <f>'&lt;F&gt;158150-Current CSSO2G1'!P42</f>
        <v>0</v>
      </c>
      <c r="P31" s="993">
        <f>'&lt;F&gt;158150-Current CSSO2G1'!P85</f>
        <v>0</v>
      </c>
      <c r="Q31" s="993"/>
      <c r="R31" s="54"/>
      <c r="S31" s="54"/>
      <c r="T31" s="54"/>
      <c r="U31" s="762">
        <f t="shared" ref="U31:U42" si="13">SUM(N31:T31)</f>
        <v>0</v>
      </c>
      <c r="W31" s="796">
        <f t="shared" ref="W31:W42" si="14">+IF(N31=0,0,N31/C31)</f>
        <v>0</v>
      </c>
      <c r="X31" s="291">
        <f t="shared" ref="X31:X43" si="15">+IF(O31=0,0,O31/E31)</f>
        <v>0</v>
      </c>
      <c r="Y31" s="288">
        <f t="shared" si="9"/>
        <v>0</v>
      </c>
      <c r="Z31" s="288">
        <f t="shared" si="10"/>
        <v>0</v>
      </c>
      <c r="AA31" s="325">
        <f t="shared" si="11"/>
        <v>0</v>
      </c>
      <c r="AC31" s="209"/>
      <c r="AD31" s="214"/>
    </row>
    <row r="32" spans="1:31" ht="13">
      <c r="A32" s="950" t="s">
        <v>331</v>
      </c>
      <c r="B32" s="286"/>
      <c r="C32" s="36">
        <f>'&lt;P&gt;PACE Input Tab'!D9</f>
        <v>31</v>
      </c>
      <c r="D32" s="36"/>
      <c r="E32" s="36">
        <f>IF('&lt;P&gt;PACE Input Tab'!D26&lt;&gt;0,SUM('&lt;P&gt;PACE Input Tab'!D26-'&lt;P&gt;PACE Input Tab'!D9),0)</f>
        <v>0</v>
      </c>
      <c r="F32" s="36"/>
      <c r="G32" s="90">
        <f>IF('&lt;P&gt;PACE Input Tab'!D43&lt;&gt;0,SUM('&lt;P&gt;PACE Input Tab'!D43-'&lt;P&gt;PACE Input Tab'!D26),0)</f>
        <v>-1</v>
      </c>
      <c r="H32" s="36"/>
      <c r="I32" s="90"/>
      <c r="J32" s="90"/>
      <c r="K32" s="90">
        <v>0</v>
      </c>
      <c r="L32" s="287">
        <f t="shared" si="12"/>
        <v>30</v>
      </c>
      <c r="M32" s="292"/>
      <c r="N32" s="992">
        <f>'&lt;F&gt;158150-Current CSSO2G1'!P41</f>
        <v>0</v>
      </c>
      <c r="O32" s="993">
        <f>'&lt;F&gt;158150-Current CSSO2G1'!P56</f>
        <v>0</v>
      </c>
      <c r="P32" s="993">
        <f>'&lt;F&gt;158150-Current CSSO2G1'!P99</f>
        <v>0</v>
      </c>
      <c r="Q32" s="993"/>
      <c r="R32" s="54"/>
      <c r="S32" s="54"/>
      <c r="T32" s="54"/>
      <c r="U32" s="762">
        <f t="shared" si="13"/>
        <v>0</v>
      </c>
      <c r="W32" s="796">
        <f t="shared" si="14"/>
        <v>0</v>
      </c>
      <c r="X32" s="288">
        <f t="shared" si="15"/>
        <v>0</v>
      </c>
      <c r="Y32" s="288">
        <f t="shared" si="9"/>
        <v>0</v>
      </c>
      <c r="Z32" s="288">
        <f t="shared" si="10"/>
        <v>0</v>
      </c>
      <c r="AA32" s="325">
        <f t="shared" si="11"/>
        <v>0</v>
      </c>
      <c r="AC32" s="209"/>
      <c r="AD32" s="214"/>
    </row>
    <row r="33" spans="1:30" ht="13">
      <c r="A33" s="950" t="s">
        <v>332</v>
      </c>
      <c r="B33" s="286"/>
      <c r="C33" s="36">
        <f>'&lt;P&gt;PACE Input Tab'!D10</f>
        <v>0</v>
      </c>
      <c r="D33" s="36"/>
      <c r="E33" s="36">
        <f>IF('&lt;P&gt;PACE Input Tab'!D27&lt;&gt;0,SUM('&lt;P&gt;PACE Input Tab'!D27-'&lt;P&gt;PACE Input Tab'!D10),0)</f>
        <v>0</v>
      </c>
      <c r="F33" s="36"/>
      <c r="G33" s="90">
        <f>IF('&lt;P&gt;PACE Input Tab'!D44&lt;&gt;0,SUM('&lt;P&gt;PACE Input Tab'!D44-'&lt;P&gt;PACE Input Tab'!D27),0)</f>
        <v>0</v>
      </c>
      <c r="H33" s="90"/>
      <c r="I33" s="90"/>
      <c r="J33" s="90"/>
      <c r="K33" s="90">
        <v>0</v>
      </c>
      <c r="L33" s="287">
        <f t="shared" si="12"/>
        <v>0</v>
      </c>
      <c r="M33" s="833"/>
      <c r="N33" s="992">
        <f>'&lt;F&gt;158150-Current CSSO2G1'!P55</f>
        <v>0</v>
      </c>
      <c r="O33" s="993">
        <f>'&lt;F&gt;158150-Current CSSO2G1'!P70</f>
        <v>0</v>
      </c>
      <c r="P33" s="993">
        <f>'&lt;F&gt;158150-Current CSSO2G1'!P113</f>
        <v>0</v>
      </c>
      <c r="Q33" s="54"/>
      <c r="R33" s="54"/>
      <c r="S33" s="54"/>
      <c r="T33" s="54"/>
      <c r="U33" s="762">
        <f t="shared" si="13"/>
        <v>0</v>
      </c>
      <c r="W33" s="796">
        <f t="shared" si="14"/>
        <v>0</v>
      </c>
      <c r="X33" s="288">
        <f t="shared" si="15"/>
        <v>0</v>
      </c>
      <c r="Y33" s="288">
        <f t="shared" si="9"/>
        <v>0</v>
      </c>
      <c r="Z33" s="288">
        <f t="shared" si="10"/>
        <v>0</v>
      </c>
      <c r="AA33" s="325">
        <f t="shared" si="11"/>
        <v>0</v>
      </c>
      <c r="AC33" s="123"/>
      <c r="AD33" s="214"/>
    </row>
    <row r="34" spans="1:30" ht="13">
      <c r="A34" s="950" t="s">
        <v>133</v>
      </c>
      <c r="B34" s="286"/>
      <c r="C34" s="36">
        <f>'&lt;P&gt;PACE Input Tab'!D11</f>
        <v>39</v>
      </c>
      <c r="D34" s="36"/>
      <c r="E34" s="36">
        <f>IF('&lt;P&gt;PACE Input Tab'!D28&lt;&gt;0,SUM('&lt;P&gt;PACE Input Tab'!D28-'&lt;P&gt;PACE Input Tab'!D11),0)</f>
        <v>-14</v>
      </c>
      <c r="F34" s="36"/>
      <c r="G34" s="90">
        <f>IF('&lt;P&gt;PACE Input Tab'!D45&lt;&gt;0,SUM('&lt;P&gt;PACE Input Tab'!D45-'&lt;P&gt;PACE Input Tab'!D28),0)</f>
        <v>0</v>
      </c>
      <c r="H34" s="90"/>
      <c r="I34" s="90"/>
      <c r="J34" s="90"/>
      <c r="K34" s="90">
        <v>0</v>
      </c>
      <c r="L34" s="287">
        <f t="shared" si="12"/>
        <v>25</v>
      </c>
      <c r="M34" s="833"/>
      <c r="N34" s="992">
        <f>'&lt;F&gt;158150-Current CSSO2G1'!P69</f>
        <v>0</v>
      </c>
      <c r="O34" s="993">
        <f>'&lt;F&gt;158150-Current CSSO2G1'!P84</f>
        <v>0</v>
      </c>
      <c r="P34" s="993">
        <f>'&lt;F&gt;158150-Current CSSO2G1'!P127</f>
        <v>0</v>
      </c>
      <c r="Q34" s="54"/>
      <c r="R34" s="54"/>
      <c r="S34" s="54"/>
      <c r="T34" s="54"/>
      <c r="U34" s="762">
        <f t="shared" si="13"/>
        <v>0</v>
      </c>
      <c r="W34" s="796">
        <f t="shared" si="14"/>
        <v>0</v>
      </c>
      <c r="X34" s="288">
        <f t="shared" si="15"/>
        <v>0</v>
      </c>
      <c r="Y34" s="288">
        <f t="shared" si="9"/>
        <v>0</v>
      </c>
      <c r="Z34" s="288">
        <f t="shared" si="10"/>
        <v>0</v>
      </c>
      <c r="AA34" s="325">
        <f t="shared" si="11"/>
        <v>0</v>
      </c>
      <c r="AC34" s="123"/>
      <c r="AD34" s="214"/>
    </row>
    <row r="35" spans="1:30" ht="13">
      <c r="A35" s="950" t="s">
        <v>333</v>
      </c>
      <c r="B35" s="286"/>
      <c r="C35" s="36">
        <f>'&lt;P&gt;PACE Input Tab'!D12</f>
        <v>12</v>
      </c>
      <c r="D35" s="36"/>
      <c r="E35" s="36">
        <f>IF('&lt;P&gt;PACE Input Tab'!D29&lt;&gt;0,SUM('&lt;P&gt;PACE Input Tab'!D29-'&lt;P&gt;PACE Input Tab'!D12),0)</f>
        <v>-1</v>
      </c>
      <c r="F35" s="36"/>
      <c r="G35" s="90">
        <f>IF('&lt;P&gt;PACE Input Tab'!D46&lt;&gt;0,SUM('&lt;P&gt;PACE Input Tab'!D46-'&lt;P&gt;PACE Input Tab'!D29),0)</f>
        <v>0</v>
      </c>
      <c r="H35" s="36"/>
      <c r="I35" s="36"/>
      <c r="J35" s="36"/>
      <c r="K35" s="36">
        <v>0</v>
      </c>
      <c r="L35" s="287">
        <f t="shared" si="12"/>
        <v>11</v>
      </c>
      <c r="M35" s="293"/>
      <c r="N35" s="992">
        <f>'&lt;F&gt;158150-Current CSSO2G1'!P83</f>
        <v>0</v>
      </c>
      <c r="O35" s="993">
        <f>'&lt;F&gt;158150-Current CSSO2G1'!P98</f>
        <v>0</v>
      </c>
      <c r="P35" s="993">
        <f>'&lt;F&gt;158150-Current CSSO2G1'!P141</f>
        <v>0</v>
      </c>
      <c r="Q35" s="993"/>
      <c r="R35" s="993"/>
      <c r="S35" s="993"/>
      <c r="T35" s="993"/>
      <c r="U35" s="762">
        <f t="shared" si="13"/>
        <v>0</v>
      </c>
      <c r="W35" s="796">
        <f t="shared" si="14"/>
        <v>0</v>
      </c>
      <c r="X35" s="288">
        <f t="shared" si="15"/>
        <v>0</v>
      </c>
      <c r="Y35" s="288">
        <f t="shared" si="9"/>
        <v>0</v>
      </c>
      <c r="Z35" s="288">
        <f t="shared" si="10"/>
        <v>0</v>
      </c>
      <c r="AA35" s="325">
        <f t="shared" si="11"/>
        <v>0</v>
      </c>
      <c r="AC35" s="123"/>
      <c r="AD35" s="214"/>
    </row>
    <row r="36" spans="1:30" ht="13">
      <c r="A36" s="950" t="s">
        <v>334</v>
      </c>
      <c r="B36" s="286"/>
      <c r="C36" s="36">
        <f>'&lt;P&gt;PACE Input Tab'!D13</f>
        <v>3</v>
      </c>
      <c r="D36" s="36"/>
      <c r="E36" s="36">
        <f>IF('&lt;P&gt;PACE Input Tab'!D30&lt;&gt;0,SUM('&lt;P&gt;PACE Input Tab'!D30-'&lt;P&gt;PACE Input Tab'!D13),0)</f>
        <v>1</v>
      </c>
      <c r="F36" s="36"/>
      <c r="G36" s="90">
        <f>IF('&lt;P&gt;PACE Input Tab'!D47&lt;&gt;0,SUM('&lt;P&gt;PACE Input Tab'!D47-'&lt;P&gt;PACE Input Tab'!D30),0)</f>
        <v>0</v>
      </c>
      <c r="H36" s="36"/>
      <c r="I36" s="36"/>
      <c r="J36" s="36"/>
      <c r="K36" s="36">
        <v>0</v>
      </c>
      <c r="L36" s="287">
        <f t="shared" si="12"/>
        <v>4</v>
      </c>
      <c r="M36" s="833"/>
      <c r="N36" s="992">
        <f>'&lt;F&gt;158150-Current CSSO2G1'!P97</f>
        <v>0</v>
      </c>
      <c r="O36" s="993">
        <f>'&lt;F&gt;158150-Current CSSO2G1'!P112</f>
        <v>0</v>
      </c>
      <c r="P36" s="993">
        <f>'&lt;F&gt;158150-Current CSSO2G1'!P155</f>
        <v>0</v>
      </c>
      <c r="Q36" s="993"/>
      <c r="R36" s="993"/>
      <c r="S36" s="993"/>
      <c r="T36" s="993"/>
      <c r="U36" s="762">
        <f t="shared" si="13"/>
        <v>0</v>
      </c>
      <c r="W36" s="796">
        <f t="shared" si="14"/>
        <v>0</v>
      </c>
      <c r="X36" s="288">
        <f t="shared" si="15"/>
        <v>0</v>
      </c>
      <c r="Y36" s="288">
        <f t="shared" si="9"/>
        <v>0</v>
      </c>
      <c r="Z36" s="288">
        <f t="shared" si="10"/>
        <v>0</v>
      </c>
      <c r="AA36" s="325">
        <f t="shared" si="11"/>
        <v>0</v>
      </c>
    </row>
    <row r="37" spans="1:30" ht="13">
      <c r="A37" s="950" t="s">
        <v>335</v>
      </c>
      <c r="C37" s="36">
        <f>'&lt;P&gt;PACE Input Tab'!D14</f>
        <v>1</v>
      </c>
      <c r="D37" s="36"/>
      <c r="E37" s="36">
        <f>IF('&lt;P&gt;PACE Input Tab'!D31&lt;&gt;0,SUM('&lt;P&gt;PACE Input Tab'!D31-'&lt;P&gt;PACE Input Tab'!D14),0)</f>
        <v>1</v>
      </c>
      <c r="F37" s="36"/>
      <c r="G37" s="90">
        <f>IF('&lt;P&gt;PACE Input Tab'!D48&lt;&gt;0,SUM('&lt;P&gt;PACE Input Tab'!D48-'&lt;P&gt;PACE Input Tab'!D31),0)</f>
        <v>0</v>
      </c>
      <c r="H37" s="36"/>
      <c r="I37" s="36"/>
      <c r="J37" s="36"/>
      <c r="K37" s="36">
        <v>0</v>
      </c>
      <c r="L37" s="287">
        <f t="shared" si="12"/>
        <v>2</v>
      </c>
      <c r="M37" s="833"/>
      <c r="N37" s="992">
        <f>'&lt;F&gt;158150-Current CSSO2G1'!P111</f>
        <v>0</v>
      </c>
      <c r="O37" s="993">
        <f>'&lt;F&gt;158150-Current CSSO2G1'!P126</f>
        <v>0</v>
      </c>
      <c r="P37" s="993">
        <f>'&lt;F&gt;158150-Current CSSO2G1'!P169</f>
        <v>0</v>
      </c>
      <c r="Q37" s="993"/>
      <c r="R37" s="993"/>
      <c r="S37" s="993"/>
      <c r="T37" s="993"/>
      <c r="U37" s="762">
        <f t="shared" si="13"/>
        <v>0</v>
      </c>
      <c r="W37" s="796">
        <f t="shared" si="14"/>
        <v>0</v>
      </c>
      <c r="X37" s="288">
        <f t="shared" si="15"/>
        <v>0</v>
      </c>
      <c r="Y37" s="288">
        <f t="shared" si="9"/>
        <v>0</v>
      </c>
      <c r="Z37" s="288">
        <f t="shared" si="10"/>
        <v>0</v>
      </c>
      <c r="AA37" s="325">
        <f t="shared" si="11"/>
        <v>0</v>
      </c>
      <c r="AC37" s="205"/>
    </row>
    <row r="38" spans="1:30" ht="13">
      <c r="A38" s="950" t="s">
        <v>336</v>
      </c>
      <c r="B38" s="286"/>
      <c r="C38" s="36">
        <f>'&lt;P&gt;PACE Input Tab'!D15</f>
        <v>9</v>
      </c>
      <c r="D38" s="36"/>
      <c r="E38" s="36">
        <f>IF('&lt;P&gt;PACE Input Tab'!D32&lt;&gt;0,SUM('&lt;P&gt;PACE Input Tab'!D32-'&lt;P&gt;PACE Input Tab'!D15),0)</f>
        <v>0</v>
      </c>
      <c r="F38" s="36"/>
      <c r="G38" s="90"/>
      <c r="H38" s="36"/>
      <c r="I38" s="36"/>
      <c r="J38" s="36"/>
      <c r="K38" s="36">
        <v>0</v>
      </c>
      <c r="L38" s="287">
        <f t="shared" si="12"/>
        <v>9</v>
      </c>
      <c r="M38" s="293"/>
      <c r="N38" s="992">
        <f>'&lt;F&gt;158150-Current CSSO2G1'!P125</f>
        <v>0</v>
      </c>
      <c r="O38" s="993">
        <f>'&lt;F&gt;158150-Current CSSO2G1'!P140</f>
        <v>0</v>
      </c>
      <c r="P38" s="993"/>
      <c r="Q38" s="993"/>
      <c r="R38" s="993"/>
      <c r="S38" s="993"/>
      <c r="T38" s="993"/>
      <c r="U38" s="762">
        <f t="shared" si="13"/>
        <v>0</v>
      </c>
      <c r="W38" s="796">
        <f t="shared" si="14"/>
        <v>0</v>
      </c>
      <c r="X38" s="288">
        <f t="shared" si="15"/>
        <v>0</v>
      </c>
      <c r="Y38" s="288">
        <f t="shared" si="9"/>
        <v>0</v>
      </c>
      <c r="Z38" s="288">
        <f t="shared" si="10"/>
        <v>0</v>
      </c>
      <c r="AA38" s="325">
        <f t="shared" si="11"/>
        <v>0</v>
      </c>
    </row>
    <row r="39" spans="1:30" ht="13">
      <c r="A39" s="950" t="s">
        <v>337</v>
      </c>
      <c r="B39" s="286"/>
      <c r="C39" s="36">
        <f>'&lt;P&gt;PACE Input Tab'!D16</f>
        <v>0</v>
      </c>
      <c r="D39" s="36"/>
      <c r="E39" s="36">
        <f>IF('&lt;P&gt;PACE Input Tab'!D33&lt;&gt;0,SUM('&lt;P&gt;PACE Input Tab'!D33-'&lt;P&gt;PACE Input Tab'!D16),0)</f>
        <v>0</v>
      </c>
      <c r="F39" s="36"/>
      <c r="G39" s="90"/>
      <c r="H39" s="36"/>
      <c r="I39" s="36"/>
      <c r="J39" s="36"/>
      <c r="K39" s="36">
        <v>0</v>
      </c>
      <c r="L39" s="287">
        <f t="shared" si="12"/>
        <v>0</v>
      </c>
      <c r="M39" s="293"/>
      <c r="N39" s="992">
        <f>'&lt;F&gt;158150-Current CSSO2G1'!P139</f>
        <v>0</v>
      </c>
      <c r="O39" s="993">
        <f>'&lt;F&gt;158150-Current CSSO2G1'!P154</f>
        <v>0</v>
      </c>
      <c r="P39" s="993"/>
      <c r="Q39" s="993"/>
      <c r="R39" s="993"/>
      <c r="S39" s="993"/>
      <c r="T39" s="993"/>
      <c r="U39" s="762">
        <f t="shared" si="13"/>
        <v>0</v>
      </c>
      <c r="W39" s="796">
        <f t="shared" si="14"/>
        <v>0</v>
      </c>
      <c r="X39" s="288">
        <f t="shared" si="15"/>
        <v>0</v>
      </c>
      <c r="Y39" s="288">
        <f t="shared" si="9"/>
        <v>0</v>
      </c>
      <c r="Z39" s="288">
        <f t="shared" si="10"/>
        <v>0</v>
      </c>
      <c r="AA39" s="325">
        <f t="shared" si="11"/>
        <v>0</v>
      </c>
    </row>
    <row r="40" spans="1:30" ht="13">
      <c r="A40" s="950" t="s">
        <v>282</v>
      </c>
      <c r="B40" s="286"/>
      <c r="C40" s="36">
        <f>'&lt;P&gt;PACE Input Tab'!D17</f>
        <v>0</v>
      </c>
      <c r="D40" s="36"/>
      <c r="E40" s="36">
        <f>IF('&lt;P&gt;PACE Input Tab'!D34&lt;&gt;0,SUM('&lt;P&gt;PACE Input Tab'!D34-'&lt;P&gt;PACE Input Tab'!D17),0)</f>
        <v>0</v>
      </c>
      <c r="F40" s="36"/>
      <c r="G40" s="90"/>
      <c r="H40" s="36"/>
      <c r="I40" s="36"/>
      <c r="J40" s="36"/>
      <c r="K40" s="36">
        <v>0</v>
      </c>
      <c r="L40" s="287">
        <f t="shared" si="12"/>
        <v>0</v>
      </c>
      <c r="M40" s="833"/>
      <c r="N40" s="992">
        <f>'&lt;F&gt;158150-Current CSSO2G1'!P153</f>
        <v>0</v>
      </c>
      <c r="O40" s="993">
        <f>'&lt;F&gt;158150-Current CSSO2G1'!P168</f>
        <v>0</v>
      </c>
      <c r="P40" s="993"/>
      <c r="Q40" s="993"/>
      <c r="R40" s="993"/>
      <c r="S40" s="993"/>
      <c r="T40" s="993"/>
      <c r="U40" s="762">
        <f t="shared" si="13"/>
        <v>0</v>
      </c>
      <c r="W40" s="796">
        <f t="shared" si="14"/>
        <v>0</v>
      </c>
      <c r="X40" s="288">
        <f t="shared" si="15"/>
        <v>0</v>
      </c>
      <c r="Y40" s="288">
        <f t="shared" si="9"/>
        <v>0</v>
      </c>
      <c r="Z40" s="288">
        <f t="shared" si="10"/>
        <v>0</v>
      </c>
      <c r="AA40" s="325">
        <f t="shared" si="11"/>
        <v>0</v>
      </c>
    </row>
    <row r="41" spans="1:30" ht="13">
      <c r="A41" s="950" t="s">
        <v>338</v>
      </c>
      <c r="B41" s="286"/>
      <c r="C41" s="36">
        <f>'&lt;P&gt;PACE Input Tab'!D18</f>
        <v>0</v>
      </c>
      <c r="D41" s="36"/>
      <c r="E41" s="36"/>
      <c r="F41" s="63"/>
      <c r="G41" s="90"/>
      <c r="H41" s="36"/>
      <c r="I41" s="36"/>
      <c r="J41" s="36"/>
      <c r="K41" s="36">
        <v>0</v>
      </c>
      <c r="L41" s="287">
        <f t="shared" si="12"/>
        <v>0</v>
      </c>
      <c r="M41" s="833"/>
      <c r="N41" s="992">
        <f>'&lt;F&gt;158150-Current CSSO2G1'!P167</f>
        <v>0</v>
      </c>
      <c r="O41" s="993">
        <f>'&lt;F&gt;158150-Current CSSO2G1'!P13</f>
        <v>0</v>
      </c>
      <c r="P41" s="993"/>
      <c r="Q41" s="993"/>
      <c r="R41" s="993"/>
      <c r="S41" s="993"/>
      <c r="T41" s="993"/>
      <c r="U41" s="762">
        <f t="shared" si="13"/>
        <v>0</v>
      </c>
      <c r="V41" s="262"/>
      <c r="W41" s="796">
        <f t="shared" si="14"/>
        <v>0</v>
      </c>
      <c r="X41" s="288">
        <f t="shared" si="15"/>
        <v>0</v>
      </c>
      <c r="Y41" s="288">
        <f t="shared" si="9"/>
        <v>0</v>
      </c>
      <c r="Z41" s="288">
        <f>+IF(T41=0,0,T41/K42)</f>
        <v>0</v>
      </c>
      <c r="AA41" s="325">
        <f>+IF(U41=0,0,U41/L41)</f>
        <v>0</v>
      </c>
    </row>
    <row r="42" spans="1:30" ht="13">
      <c r="A42" s="951" t="s">
        <v>339</v>
      </c>
      <c r="B42" s="286"/>
      <c r="C42" s="36"/>
      <c r="D42" s="36"/>
      <c r="E42" s="63"/>
      <c r="F42" s="63"/>
      <c r="G42" s="36"/>
      <c r="H42" s="40"/>
      <c r="I42" s="40"/>
      <c r="J42" s="40">
        <v>0</v>
      </c>
      <c r="K42" s="36"/>
      <c r="L42" s="287">
        <f t="shared" si="12"/>
        <v>0</v>
      </c>
      <c r="M42" s="205"/>
      <c r="N42" s="995"/>
      <c r="O42" s="993"/>
      <c r="P42" s="54"/>
      <c r="Q42" s="993">
        <v>0</v>
      </c>
      <c r="R42" s="993"/>
      <c r="S42" s="993">
        <v>0</v>
      </c>
      <c r="T42" s="993"/>
      <c r="U42" s="762">
        <f t="shared" si="13"/>
        <v>0</v>
      </c>
      <c r="W42" s="796">
        <f t="shared" si="14"/>
        <v>0</v>
      </c>
      <c r="X42" s="296">
        <f t="shared" si="15"/>
        <v>0</v>
      </c>
      <c r="Y42" s="296">
        <f t="shared" si="9"/>
        <v>0</v>
      </c>
      <c r="Z42" s="296">
        <f>+IF(T42=0,0,T42/#REF!)</f>
        <v>0</v>
      </c>
      <c r="AA42" s="327">
        <f>+IF(U42=0,0,U42/L42)</f>
        <v>0</v>
      </c>
    </row>
    <row r="43" spans="1:30" ht="14.5">
      <c r="A43" s="169"/>
      <c r="B43" s="323"/>
      <c r="C43" s="790">
        <f t="shared" ref="C43:J43" si="16">SUM(C30:C42)</f>
        <v>124</v>
      </c>
      <c r="D43" s="298"/>
      <c r="E43" s="298">
        <f t="shared" si="16"/>
        <v>-13</v>
      </c>
      <c r="F43" s="298"/>
      <c r="G43" s="298">
        <f t="shared" si="16"/>
        <v>-3</v>
      </c>
      <c r="H43" s="298">
        <f t="shared" si="16"/>
        <v>0</v>
      </c>
      <c r="I43" s="298">
        <f t="shared" si="16"/>
        <v>0</v>
      </c>
      <c r="J43" s="298">
        <f t="shared" si="16"/>
        <v>0</v>
      </c>
      <c r="K43" s="298">
        <v>0</v>
      </c>
      <c r="L43" s="300">
        <f>SUM(L30:L42)</f>
        <v>108</v>
      </c>
      <c r="N43" s="302"/>
      <c r="O43" s="328">
        <f t="shared" ref="O43:U43" si="17">SUM(O30:O42)</f>
        <v>0</v>
      </c>
      <c r="P43" s="328">
        <f t="shared" si="17"/>
        <v>0</v>
      </c>
      <c r="Q43" s="328">
        <f t="shared" si="17"/>
        <v>0</v>
      </c>
      <c r="R43" s="328">
        <f t="shared" si="17"/>
        <v>0</v>
      </c>
      <c r="S43" s="328">
        <f t="shared" si="17"/>
        <v>0</v>
      </c>
      <c r="T43" s="328">
        <f t="shared" si="17"/>
        <v>0</v>
      </c>
      <c r="U43" s="304">
        <f t="shared" si="17"/>
        <v>0</v>
      </c>
      <c r="W43" s="791">
        <f>SUM(W30:W42)</f>
        <v>0</v>
      </c>
      <c r="X43" s="305">
        <f t="shared" si="15"/>
        <v>0</v>
      </c>
      <c r="Y43" s="305">
        <f t="shared" si="9"/>
        <v>0</v>
      </c>
      <c r="Z43" s="305">
        <f>+IF(T43=0,0,T43/K43)</f>
        <v>0</v>
      </c>
      <c r="AA43" s="329">
        <f>+IF(U43=0,0,U43/L43)</f>
        <v>0</v>
      </c>
    </row>
    <row r="44" spans="1:30" ht="13">
      <c r="A44" s="169"/>
      <c r="B44" s="169"/>
      <c r="C44" s="123"/>
      <c r="D44" s="265"/>
      <c r="E44" s="330"/>
      <c r="F44" s="330"/>
      <c r="G44" s="330"/>
      <c r="H44" s="330"/>
      <c r="I44" s="330"/>
      <c r="J44" s="330"/>
      <c r="K44" s="331" t="s">
        <v>122</v>
      </c>
      <c r="L44" s="849">
        <f>SUM('&lt;F&gt;158150-Current CSSO2G1'!R14,'&lt;F&gt;158150-Current CSSO2G1'!R15,'&lt;F&gt;158150-Current CSSO2G1'!R29,'&lt;F&gt;158150-Current CSSO2G1'!R43,'&lt;F&gt;158150-Current CSSO2G1'!R57)+'&lt;F&gt;158150-Current CSSO2G1'!R44</f>
        <v>-3.0580952380952375</v>
      </c>
      <c r="M44" s="326"/>
      <c r="N44" s="326"/>
      <c r="T44" s="308" t="s">
        <v>122</v>
      </c>
      <c r="U44" s="850">
        <f>SUM('&lt;F&gt;158150-Current CSSO2G1'!P14,'&lt;F&gt;158150-Current CSSO2G1'!P15,'&lt;F&gt;158150-Current CSSO2G1'!P29,'&lt;F&gt;158150-Current CSSO2G1'!P43,'&lt;F&gt;158150-Current CSSO2G1'!P57)</f>
        <v>0</v>
      </c>
      <c r="V44" s="310"/>
      <c r="W44" s="288"/>
      <c r="X44" s="205"/>
      <c r="Y44" s="205"/>
      <c r="Z44" s="205"/>
      <c r="AA44" s="332"/>
    </row>
    <row r="45" spans="1:30" ht="13.5" thickBot="1">
      <c r="A45" s="169"/>
      <c r="B45" s="169"/>
      <c r="C45" s="123"/>
      <c r="D45" s="265"/>
      <c r="E45" s="307"/>
      <c r="F45" s="307"/>
      <c r="G45" s="307"/>
      <c r="H45" s="307"/>
      <c r="I45" s="307"/>
      <c r="J45" s="307"/>
      <c r="K45" s="335" t="s">
        <v>124</v>
      </c>
      <c r="L45" s="316">
        <f>SUM(L43:L44)</f>
        <v>104.94190476190477</v>
      </c>
      <c r="T45" s="315" t="s">
        <v>124</v>
      </c>
      <c r="U45" s="336">
        <f>SUM(U43:U44)</f>
        <v>0</v>
      </c>
      <c r="V45" s="310"/>
      <c r="W45" s="288"/>
    </row>
    <row r="46" spans="1:30" ht="14.5" thickTop="1">
      <c r="A46" s="337"/>
      <c r="B46" s="337"/>
      <c r="C46" s="265"/>
      <c r="D46" s="1104"/>
      <c r="E46" s="1105"/>
      <c r="F46" s="1105"/>
      <c r="G46" s="1105"/>
      <c r="H46" s="1105"/>
      <c r="I46" s="1105"/>
      <c r="J46" s="1105"/>
      <c r="K46" s="1105"/>
      <c r="L46" s="1105"/>
      <c r="M46" s="833"/>
      <c r="O46" s="1106"/>
      <c r="P46" s="1106"/>
      <c r="Q46" s="1106"/>
      <c r="R46" s="1106"/>
      <c r="S46" s="1106"/>
      <c r="T46" s="1106"/>
      <c r="U46" s="1106"/>
      <c r="V46" s="175"/>
      <c r="W46" s="288"/>
      <c r="X46" s="1106"/>
      <c r="Y46" s="1106"/>
      <c r="Z46" s="1106"/>
      <c r="AA46" s="1106"/>
    </row>
    <row r="47" spans="1:30" ht="52">
      <c r="A47" s="337"/>
      <c r="B47" s="338"/>
      <c r="C47" s="280" t="s">
        <v>232</v>
      </c>
      <c r="D47" s="280"/>
      <c r="E47" s="280" t="s">
        <v>113</v>
      </c>
      <c r="F47" s="280"/>
      <c r="G47" s="339" t="s">
        <v>120</v>
      </c>
      <c r="H47" s="339" t="s">
        <v>120</v>
      </c>
      <c r="I47" s="339" t="s">
        <v>120</v>
      </c>
      <c r="J47" s="339" t="s">
        <v>121</v>
      </c>
      <c r="K47" s="281" t="str">
        <f>K10</f>
        <v>Adj Compliance for prior periods</v>
      </c>
      <c r="L47" s="339" t="s">
        <v>93</v>
      </c>
      <c r="M47" s="340"/>
      <c r="N47" s="284" t="s">
        <v>118</v>
      </c>
      <c r="O47" s="284" t="s">
        <v>119</v>
      </c>
      <c r="P47" s="339" t="s">
        <v>120</v>
      </c>
      <c r="Q47" s="284" t="s">
        <v>120</v>
      </c>
      <c r="R47" s="284" t="s">
        <v>120</v>
      </c>
      <c r="S47" s="284" t="s">
        <v>121</v>
      </c>
      <c r="T47" s="281" t="str">
        <f>T10</f>
        <v>Adj Compliance for prior periods</v>
      </c>
      <c r="U47" s="284" t="s">
        <v>93</v>
      </c>
      <c r="V47" s="175"/>
      <c r="W47" s="284" t="s">
        <v>118</v>
      </c>
      <c r="X47" s="284" t="s">
        <v>119</v>
      </c>
      <c r="Y47" s="284" t="s">
        <v>120</v>
      </c>
      <c r="Z47" s="281" t="str">
        <f>K47</f>
        <v>Adj Compliance for prior periods</v>
      </c>
      <c r="AA47" s="284" t="s">
        <v>93</v>
      </c>
    </row>
    <row r="48" spans="1:30" ht="13">
      <c r="A48" s="950" t="s">
        <v>330</v>
      </c>
      <c r="C48" s="90">
        <f>SUM(C11+C30)</f>
        <v>286</v>
      </c>
      <c r="D48" s="90"/>
      <c r="E48" s="90">
        <f>+E11+E30</f>
        <v>14</v>
      </c>
      <c r="F48" s="90"/>
      <c r="G48" s="90">
        <f>+G11+G30</f>
        <v>0</v>
      </c>
      <c r="H48" s="90">
        <f t="shared" ref="G48:K60" si="18">+H11+H30</f>
        <v>0</v>
      </c>
      <c r="I48" s="90">
        <f t="shared" si="18"/>
        <v>0</v>
      </c>
      <c r="J48" s="90">
        <f t="shared" si="18"/>
        <v>0</v>
      </c>
      <c r="K48" s="90">
        <f t="shared" si="18"/>
        <v>0</v>
      </c>
      <c r="L48" s="49">
        <f>SUM(C48:K48)</f>
        <v>300</v>
      </c>
      <c r="N48" s="793">
        <f>+N11+N30</f>
        <v>0</v>
      </c>
      <c r="O48" s="291">
        <f t="shared" ref="O48:T60" si="19">+O11+O30</f>
        <v>0</v>
      </c>
      <c r="P48" s="291">
        <f t="shared" si="19"/>
        <v>0</v>
      </c>
      <c r="Q48" s="291">
        <f t="shared" si="19"/>
        <v>0</v>
      </c>
      <c r="R48" s="291">
        <f t="shared" si="19"/>
        <v>0</v>
      </c>
      <c r="S48" s="291">
        <f t="shared" si="19"/>
        <v>0</v>
      </c>
      <c r="T48" s="291">
        <f t="shared" si="19"/>
        <v>0</v>
      </c>
      <c r="U48" s="786">
        <f>SUM(N48:T48)</f>
        <v>0</v>
      </c>
      <c r="V48" s="175"/>
      <c r="W48" s="776">
        <f>+IF(N48=0,0,N48/C48)</f>
        <v>0</v>
      </c>
      <c r="X48" s="288">
        <f>+IF(O48=0,0,O48/E48)</f>
        <v>0</v>
      </c>
      <c r="Y48" s="288">
        <f t="shared" ref="Y48:Y61" si="20">+IF(P48=0,0,P48/G48)</f>
        <v>0</v>
      </c>
      <c r="Z48" s="288">
        <f t="shared" ref="Z48:Z60" si="21">+IF(K48=0,0,T48/K48)</f>
        <v>0</v>
      </c>
      <c r="AA48" s="288">
        <f>+IF(U48=0,0,U48/L48)</f>
        <v>0</v>
      </c>
    </row>
    <row r="49" spans="1:33" ht="13">
      <c r="A49" s="950" t="s">
        <v>283</v>
      </c>
      <c r="B49" s="285"/>
      <c r="C49" s="90">
        <f t="shared" ref="C49:C59" si="22">SUM(C12+C31)</f>
        <v>223</v>
      </c>
      <c r="D49" s="90"/>
      <c r="E49" s="36">
        <f t="shared" ref="E49:E60" si="23">+E12+E31</f>
        <v>10</v>
      </c>
      <c r="F49" s="36"/>
      <c r="G49" s="90">
        <f t="shared" si="18"/>
        <v>1</v>
      </c>
      <c r="H49" s="90">
        <f t="shared" si="18"/>
        <v>0</v>
      </c>
      <c r="I49" s="90">
        <f t="shared" si="18"/>
        <v>0</v>
      </c>
      <c r="J49" s="90">
        <f t="shared" si="18"/>
        <v>0</v>
      </c>
      <c r="K49" s="90">
        <f t="shared" si="18"/>
        <v>0</v>
      </c>
      <c r="L49" s="49">
        <f t="shared" ref="L49:L60" si="24">SUM(C49:K49)</f>
        <v>234</v>
      </c>
      <c r="N49" s="793">
        <f t="shared" ref="N49:N60" si="25">+N12+N31</f>
        <v>0</v>
      </c>
      <c r="O49" s="291">
        <f t="shared" si="19"/>
        <v>0</v>
      </c>
      <c r="P49" s="291">
        <f t="shared" si="19"/>
        <v>0</v>
      </c>
      <c r="Q49" s="291">
        <f t="shared" si="19"/>
        <v>0</v>
      </c>
      <c r="R49" s="291">
        <f t="shared" si="19"/>
        <v>0</v>
      </c>
      <c r="S49" s="291">
        <f t="shared" si="19"/>
        <v>0</v>
      </c>
      <c r="T49" s="291">
        <f t="shared" si="19"/>
        <v>0</v>
      </c>
      <c r="U49" s="341">
        <f>SUM(N49:T49)</f>
        <v>0</v>
      </c>
      <c r="V49" s="175"/>
      <c r="W49" s="776">
        <f t="shared" ref="W49:W60" si="26">+IF(N49=0,0,N49/C49)</f>
        <v>0</v>
      </c>
      <c r="X49" s="291">
        <f t="shared" ref="X49:X61" si="27">+IF(O49=0,0,O49/E49)</f>
        <v>0</v>
      </c>
      <c r="Y49" s="288">
        <f t="shared" si="20"/>
        <v>0</v>
      </c>
      <c r="Z49" s="288">
        <f t="shared" si="21"/>
        <v>0</v>
      </c>
      <c r="AA49" s="288">
        <f t="shared" ref="AA49:AA61" si="28">+IF(U49=0,0,U49/L49)</f>
        <v>0</v>
      </c>
    </row>
    <row r="50" spans="1:33" ht="13">
      <c r="A50" s="950" t="s">
        <v>331</v>
      </c>
      <c r="B50" s="285"/>
      <c r="C50" s="90">
        <f t="shared" si="22"/>
        <v>278</v>
      </c>
      <c r="D50" s="36"/>
      <c r="E50" s="90">
        <f t="shared" si="23"/>
        <v>1</v>
      </c>
      <c r="F50" s="90"/>
      <c r="G50" s="90">
        <f t="shared" si="18"/>
        <v>-1</v>
      </c>
      <c r="H50" s="90">
        <f t="shared" si="18"/>
        <v>0</v>
      </c>
      <c r="I50" s="90">
        <f t="shared" si="18"/>
        <v>0</v>
      </c>
      <c r="J50" s="90">
        <f t="shared" si="18"/>
        <v>0</v>
      </c>
      <c r="K50" s="90">
        <f t="shared" si="18"/>
        <v>0</v>
      </c>
      <c r="L50" s="49">
        <f t="shared" si="24"/>
        <v>278</v>
      </c>
      <c r="N50" s="793">
        <f t="shared" si="25"/>
        <v>0</v>
      </c>
      <c r="O50" s="291">
        <f t="shared" si="19"/>
        <v>0</v>
      </c>
      <c r="P50" s="291">
        <f t="shared" si="19"/>
        <v>0</v>
      </c>
      <c r="Q50" s="291">
        <f t="shared" si="19"/>
        <v>0</v>
      </c>
      <c r="R50" s="291">
        <f t="shared" si="19"/>
        <v>0</v>
      </c>
      <c r="S50" s="291">
        <f t="shared" si="19"/>
        <v>0</v>
      </c>
      <c r="T50" s="291">
        <f t="shared" si="19"/>
        <v>0</v>
      </c>
      <c r="U50" s="786">
        <f t="shared" ref="U50:U59" si="29">SUM(N50:T50)</f>
        <v>0</v>
      </c>
      <c r="V50" s="175"/>
      <c r="W50" s="776">
        <f t="shared" si="26"/>
        <v>0</v>
      </c>
      <c r="X50" s="288">
        <f t="shared" si="27"/>
        <v>0</v>
      </c>
      <c r="Y50" s="288">
        <f t="shared" si="20"/>
        <v>0</v>
      </c>
      <c r="Z50" s="288">
        <f t="shared" si="21"/>
        <v>0</v>
      </c>
      <c r="AA50" s="288">
        <f t="shared" si="28"/>
        <v>0</v>
      </c>
    </row>
    <row r="51" spans="1:33" ht="13">
      <c r="A51" s="950" t="s">
        <v>332</v>
      </c>
      <c r="B51" s="285"/>
      <c r="C51" s="90">
        <f t="shared" si="22"/>
        <v>10</v>
      </c>
      <c r="D51" s="90"/>
      <c r="E51" s="90">
        <f t="shared" si="23"/>
        <v>1</v>
      </c>
      <c r="F51" s="90"/>
      <c r="G51" s="90">
        <f t="shared" si="18"/>
        <v>-9</v>
      </c>
      <c r="H51" s="90">
        <f t="shared" si="18"/>
        <v>0</v>
      </c>
      <c r="I51" s="90">
        <f t="shared" si="18"/>
        <v>0</v>
      </c>
      <c r="J51" s="90">
        <f t="shared" si="18"/>
        <v>0</v>
      </c>
      <c r="K51" s="90">
        <f t="shared" si="18"/>
        <v>0</v>
      </c>
      <c r="L51" s="49">
        <f t="shared" si="24"/>
        <v>2</v>
      </c>
      <c r="M51" s="326"/>
      <c r="N51" s="793">
        <f t="shared" si="25"/>
        <v>0</v>
      </c>
      <c r="O51" s="291">
        <f t="shared" si="19"/>
        <v>0</v>
      </c>
      <c r="P51" s="291">
        <f t="shared" si="19"/>
        <v>0</v>
      </c>
      <c r="Q51" s="291">
        <f t="shared" si="19"/>
        <v>0</v>
      </c>
      <c r="R51" s="291">
        <f t="shared" si="19"/>
        <v>0</v>
      </c>
      <c r="S51" s="291">
        <f t="shared" si="19"/>
        <v>0</v>
      </c>
      <c r="T51" s="291">
        <f t="shared" si="19"/>
        <v>0</v>
      </c>
      <c r="U51" s="786">
        <f t="shared" si="29"/>
        <v>0</v>
      </c>
      <c r="V51" s="175"/>
      <c r="W51" s="776">
        <f t="shared" si="26"/>
        <v>0</v>
      </c>
      <c r="X51" s="288">
        <f t="shared" si="27"/>
        <v>0</v>
      </c>
      <c r="Y51" s="288">
        <f t="shared" si="20"/>
        <v>0</v>
      </c>
      <c r="Z51" s="288">
        <f t="shared" si="21"/>
        <v>0</v>
      </c>
      <c r="AA51" s="288">
        <f t="shared" si="28"/>
        <v>0</v>
      </c>
    </row>
    <row r="52" spans="1:33" ht="13">
      <c r="A52" s="950" t="s">
        <v>133</v>
      </c>
      <c r="B52" s="285"/>
      <c r="C52" s="90">
        <f t="shared" si="22"/>
        <v>248</v>
      </c>
      <c r="D52" s="90"/>
      <c r="E52" s="90">
        <f t="shared" si="23"/>
        <v>-14</v>
      </c>
      <c r="F52" s="90"/>
      <c r="G52" s="90">
        <f t="shared" si="18"/>
        <v>0</v>
      </c>
      <c r="H52" s="90">
        <f t="shared" si="18"/>
        <v>0</v>
      </c>
      <c r="I52" s="90">
        <f t="shared" si="18"/>
        <v>0</v>
      </c>
      <c r="J52" s="90">
        <f t="shared" si="18"/>
        <v>0</v>
      </c>
      <c r="K52" s="90">
        <f t="shared" si="18"/>
        <v>0</v>
      </c>
      <c r="L52" s="49">
        <f t="shared" si="24"/>
        <v>234</v>
      </c>
      <c r="M52" s="342"/>
      <c r="N52" s="793">
        <f t="shared" si="25"/>
        <v>0</v>
      </c>
      <c r="O52" s="291">
        <f t="shared" si="19"/>
        <v>0</v>
      </c>
      <c r="P52" s="291">
        <f t="shared" si="19"/>
        <v>0</v>
      </c>
      <c r="Q52" s="291">
        <f t="shared" si="19"/>
        <v>0</v>
      </c>
      <c r="R52" s="291">
        <f t="shared" si="19"/>
        <v>0</v>
      </c>
      <c r="S52" s="291">
        <f t="shared" si="19"/>
        <v>0</v>
      </c>
      <c r="T52" s="291">
        <f t="shared" si="19"/>
        <v>0</v>
      </c>
      <c r="U52" s="786">
        <f t="shared" si="29"/>
        <v>0</v>
      </c>
      <c r="V52" s="175"/>
      <c r="W52" s="776">
        <f t="shared" si="26"/>
        <v>0</v>
      </c>
      <c r="X52" s="288">
        <f t="shared" si="27"/>
        <v>0</v>
      </c>
      <c r="Y52" s="288">
        <f t="shared" si="20"/>
        <v>0</v>
      </c>
      <c r="Z52" s="288">
        <f t="shared" si="21"/>
        <v>0</v>
      </c>
      <c r="AA52" s="288">
        <f t="shared" si="28"/>
        <v>0</v>
      </c>
    </row>
    <row r="53" spans="1:33" ht="13">
      <c r="A53" s="950" t="s">
        <v>333</v>
      </c>
      <c r="B53" s="285"/>
      <c r="C53" s="90">
        <f t="shared" si="22"/>
        <v>213</v>
      </c>
      <c r="D53" s="90"/>
      <c r="E53" s="90">
        <f>+E16+E35</f>
        <v>1</v>
      </c>
      <c r="F53" s="90"/>
      <c r="G53" s="90">
        <f t="shared" si="18"/>
        <v>0</v>
      </c>
      <c r="H53" s="90">
        <f t="shared" si="18"/>
        <v>0</v>
      </c>
      <c r="I53" s="90">
        <f t="shared" si="18"/>
        <v>0</v>
      </c>
      <c r="J53" s="90">
        <f t="shared" si="18"/>
        <v>0</v>
      </c>
      <c r="K53" s="90">
        <f t="shared" si="18"/>
        <v>0</v>
      </c>
      <c r="L53" s="49">
        <f t="shared" si="24"/>
        <v>214</v>
      </c>
      <c r="M53" s="342"/>
      <c r="N53" s="793">
        <f t="shared" si="25"/>
        <v>0</v>
      </c>
      <c r="O53" s="291">
        <f t="shared" si="19"/>
        <v>0</v>
      </c>
      <c r="P53" s="291">
        <f t="shared" si="19"/>
        <v>0</v>
      </c>
      <c r="Q53" s="291">
        <f t="shared" si="19"/>
        <v>0</v>
      </c>
      <c r="R53" s="291">
        <f t="shared" si="19"/>
        <v>0</v>
      </c>
      <c r="S53" s="291">
        <f t="shared" si="19"/>
        <v>0</v>
      </c>
      <c r="T53" s="291">
        <f t="shared" si="19"/>
        <v>0</v>
      </c>
      <c r="U53" s="786">
        <f t="shared" si="29"/>
        <v>0</v>
      </c>
      <c r="V53" s="175"/>
      <c r="W53" s="776">
        <f t="shared" si="26"/>
        <v>0</v>
      </c>
      <c r="X53" s="288">
        <f t="shared" si="27"/>
        <v>0</v>
      </c>
      <c r="Y53" s="288">
        <f t="shared" si="20"/>
        <v>0</v>
      </c>
      <c r="Z53" s="288">
        <f t="shared" si="21"/>
        <v>0</v>
      </c>
      <c r="AA53" s="288">
        <f t="shared" si="28"/>
        <v>0</v>
      </c>
    </row>
    <row r="54" spans="1:33" ht="13">
      <c r="A54" s="950" t="s">
        <v>334</v>
      </c>
      <c r="B54" s="285"/>
      <c r="C54" s="90">
        <f t="shared" si="22"/>
        <v>282</v>
      </c>
      <c r="D54" s="90"/>
      <c r="E54" s="90">
        <f t="shared" si="23"/>
        <v>15</v>
      </c>
      <c r="F54" s="90"/>
      <c r="G54" s="90">
        <f t="shared" si="18"/>
        <v>0</v>
      </c>
      <c r="H54" s="90">
        <f t="shared" si="18"/>
        <v>0</v>
      </c>
      <c r="I54" s="90">
        <f t="shared" si="18"/>
        <v>0</v>
      </c>
      <c r="J54" s="90">
        <f t="shared" si="18"/>
        <v>0</v>
      </c>
      <c r="K54" s="90">
        <f t="shared" si="18"/>
        <v>0</v>
      </c>
      <c r="L54" s="49">
        <f t="shared" si="24"/>
        <v>297</v>
      </c>
      <c r="N54" s="793">
        <f t="shared" si="25"/>
        <v>0</v>
      </c>
      <c r="O54" s="291">
        <f t="shared" si="19"/>
        <v>0</v>
      </c>
      <c r="P54" s="291">
        <f t="shared" si="19"/>
        <v>0</v>
      </c>
      <c r="Q54" s="291">
        <f t="shared" si="19"/>
        <v>0</v>
      </c>
      <c r="R54" s="291">
        <f t="shared" si="19"/>
        <v>0</v>
      </c>
      <c r="S54" s="291">
        <f t="shared" si="19"/>
        <v>0</v>
      </c>
      <c r="T54" s="291">
        <f t="shared" si="19"/>
        <v>0</v>
      </c>
      <c r="U54" s="786">
        <f t="shared" si="29"/>
        <v>0</v>
      </c>
      <c r="V54" s="175"/>
      <c r="W54" s="776">
        <f t="shared" si="26"/>
        <v>0</v>
      </c>
      <c r="X54" s="288">
        <f t="shared" si="27"/>
        <v>0</v>
      </c>
      <c r="Y54" s="288">
        <f t="shared" si="20"/>
        <v>0</v>
      </c>
      <c r="Z54" s="288">
        <f t="shared" si="21"/>
        <v>0</v>
      </c>
      <c r="AA54" s="288">
        <f t="shared" si="28"/>
        <v>0</v>
      </c>
    </row>
    <row r="55" spans="1:33" ht="13">
      <c r="A55" s="950" t="s">
        <v>335</v>
      </c>
      <c r="B55" s="285"/>
      <c r="C55" s="90">
        <f t="shared" si="22"/>
        <v>273</v>
      </c>
      <c r="D55" s="90"/>
      <c r="E55" s="90">
        <f t="shared" si="23"/>
        <v>7</v>
      </c>
      <c r="F55" s="90"/>
      <c r="G55" s="90">
        <f t="shared" si="18"/>
        <v>0</v>
      </c>
      <c r="H55" s="90">
        <f t="shared" si="18"/>
        <v>0</v>
      </c>
      <c r="I55" s="90">
        <f t="shared" si="18"/>
        <v>0</v>
      </c>
      <c r="J55" s="90">
        <f t="shared" si="18"/>
        <v>0</v>
      </c>
      <c r="K55" s="90">
        <f t="shared" si="18"/>
        <v>0</v>
      </c>
      <c r="L55" s="49">
        <f t="shared" si="24"/>
        <v>280</v>
      </c>
      <c r="M55" s="326"/>
      <c r="N55" s="793">
        <f t="shared" si="25"/>
        <v>0</v>
      </c>
      <c r="O55" s="291">
        <f t="shared" si="19"/>
        <v>0</v>
      </c>
      <c r="P55" s="291">
        <f t="shared" si="19"/>
        <v>0</v>
      </c>
      <c r="Q55" s="291">
        <f t="shared" si="19"/>
        <v>0</v>
      </c>
      <c r="R55" s="291">
        <f t="shared" si="19"/>
        <v>0</v>
      </c>
      <c r="S55" s="291">
        <f t="shared" si="19"/>
        <v>0</v>
      </c>
      <c r="T55" s="291">
        <f t="shared" si="19"/>
        <v>0</v>
      </c>
      <c r="U55" s="786">
        <f t="shared" si="29"/>
        <v>0</v>
      </c>
      <c r="V55" s="175"/>
      <c r="W55" s="776">
        <f t="shared" si="26"/>
        <v>0</v>
      </c>
      <c r="X55" s="288">
        <f t="shared" si="27"/>
        <v>0</v>
      </c>
      <c r="Y55" s="288">
        <f t="shared" si="20"/>
        <v>0</v>
      </c>
      <c r="Z55" s="288">
        <f t="shared" si="21"/>
        <v>0</v>
      </c>
      <c r="AA55" s="288">
        <f t="shared" si="28"/>
        <v>0</v>
      </c>
    </row>
    <row r="56" spans="1:33" ht="13">
      <c r="A56" s="950" t="s">
        <v>336</v>
      </c>
      <c r="B56" s="285"/>
      <c r="C56" s="90">
        <f t="shared" si="22"/>
        <v>231</v>
      </c>
      <c r="D56" s="90"/>
      <c r="E56" s="90">
        <f t="shared" si="23"/>
        <v>0</v>
      </c>
      <c r="F56" s="90"/>
      <c r="G56" s="90">
        <f t="shared" si="18"/>
        <v>0</v>
      </c>
      <c r="H56" s="90">
        <f t="shared" si="18"/>
        <v>0</v>
      </c>
      <c r="I56" s="90">
        <f t="shared" si="18"/>
        <v>0</v>
      </c>
      <c r="J56" s="90">
        <f t="shared" si="18"/>
        <v>0</v>
      </c>
      <c r="K56" s="90">
        <f t="shared" si="18"/>
        <v>0</v>
      </c>
      <c r="L56" s="49">
        <f t="shared" si="24"/>
        <v>231</v>
      </c>
      <c r="M56" s="326"/>
      <c r="N56" s="793">
        <f t="shared" si="25"/>
        <v>0</v>
      </c>
      <c r="O56" s="291">
        <f t="shared" si="19"/>
        <v>0</v>
      </c>
      <c r="P56" s="291">
        <f t="shared" si="19"/>
        <v>0</v>
      </c>
      <c r="Q56" s="291">
        <f t="shared" si="19"/>
        <v>0</v>
      </c>
      <c r="R56" s="291">
        <f t="shared" si="19"/>
        <v>0</v>
      </c>
      <c r="S56" s="291">
        <f t="shared" si="19"/>
        <v>0</v>
      </c>
      <c r="T56" s="291">
        <f t="shared" si="19"/>
        <v>0</v>
      </c>
      <c r="U56" s="786">
        <f t="shared" si="29"/>
        <v>0</v>
      </c>
      <c r="V56" s="175"/>
      <c r="W56" s="776">
        <f t="shared" si="26"/>
        <v>0</v>
      </c>
      <c r="X56" s="288">
        <f t="shared" si="27"/>
        <v>0</v>
      </c>
      <c r="Y56" s="288">
        <f t="shared" si="20"/>
        <v>0</v>
      </c>
      <c r="Z56" s="288">
        <f t="shared" si="21"/>
        <v>0</v>
      </c>
      <c r="AA56" s="288">
        <f t="shared" si="28"/>
        <v>0</v>
      </c>
    </row>
    <row r="57" spans="1:33" ht="13">
      <c r="A57" s="950" t="s">
        <v>337</v>
      </c>
      <c r="B57" s="285"/>
      <c r="C57" s="90">
        <f t="shared" si="22"/>
        <v>0</v>
      </c>
      <c r="D57" s="90"/>
      <c r="E57" s="90">
        <f t="shared" si="23"/>
        <v>0</v>
      </c>
      <c r="F57" s="90"/>
      <c r="G57" s="90">
        <f t="shared" si="18"/>
        <v>0</v>
      </c>
      <c r="H57" s="90">
        <f t="shared" si="18"/>
        <v>0</v>
      </c>
      <c r="I57" s="90">
        <f t="shared" si="18"/>
        <v>0</v>
      </c>
      <c r="J57" s="90">
        <f t="shared" si="18"/>
        <v>0</v>
      </c>
      <c r="K57" s="90">
        <f t="shared" si="18"/>
        <v>0</v>
      </c>
      <c r="L57" s="49">
        <f t="shared" si="24"/>
        <v>0</v>
      </c>
      <c r="M57" s="310"/>
      <c r="N57" s="793">
        <f t="shared" si="25"/>
        <v>0</v>
      </c>
      <c r="O57" s="291">
        <f t="shared" si="19"/>
        <v>0</v>
      </c>
      <c r="P57" s="291">
        <f t="shared" si="19"/>
        <v>0</v>
      </c>
      <c r="Q57" s="291">
        <f t="shared" si="19"/>
        <v>0</v>
      </c>
      <c r="R57" s="291">
        <f t="shared" si="19"/>
        <v>0</v>
      </c>
      <c r="S57" s="291">
        <f t="shared" si="19"/>
        <v>0</v>
      </c>
      <c r="T57" s="291">
        <f t="shared" si="19"/>
        <v>0</v>
      </c>
      <c r="U57" s="786">
        <f t="shared" si="29"/>
        <v>0</v>
      </c>
      <c r="V57" s="175"/>
      <c r="W57" s="776">
        <f t="shared" si="26"/>
        <v>0</v>
      </c>
      <c r="X57" s="288">
        <f t="shared" si="27"/>
        <v>0</v>
      </c>
      <c r="Y57" s="288">
        <f t="shared" si="20"/>
        <v>0</v>
      </c>
      <c r="Z57" s="288">
        <f t="shared" si="21"/>
        <v>0</v>
      </c>
      <c r="AA57" s="288">
        <f t="shared" si="28"/>
        <v>0</v>
      </c>
    </row>
    <row r="58" spans="1:33" ht="13">
      <c r="A58" s="950" t="s">
        <v>282</v>
      </c>
      <c r="B58" s="285"/>
      <c r="C58" s="90">
        <f t="shared" si="22"/>
        <v>0</v>
      </c>
      <c r="D58" s="90"/>
      <c r="E58" s="90">
        <f t="shared" si="23"/>
        <v>0</v>
      </c>
      <c r="F58" s="90"/>
      <c r="G58" s="90">
        <f t="shared" si="18"/>
        <v>0</v>
      </c>
      <c r="H58" s="90">
        <f t="shared" si="18"/>
        <v>0</v>
      </c>
      <c r="I58" s="90">
        <f t="shared" si="18"/>
        <v>0</v>
      </c>
      <c r="J58" s="90">
        <f t="shared" si="18"/>
        <v>0</v>
      </c>
      <c r="K58" s="90">
        <f t="shared" si="18"/>
        <v>0</v>
      </c>
      <c r="L58" s="49">
        <f t="shared" si="24"/>
        <v>0</v>
      </c>
      <c r="M58" s="310"/>
      <c r="N58" s="793">
        <f t="shared" si="25"/>
        <v>0</v>
      </c>
      <c r="O58" s="291">
        <f t="shared" si="19"/>
        <v>0</v>
      </c>
      <c r="P58" s="291">
        <f t="shared" si="19"/>
        <v>0</v>
      </c>
      <c r="Q58" s="291">
        <f t="shared" si="19"/>
        <v>0</v>
      </c>
      <c r="R58" s="291">
        <f t="shared" si="19"/>
        <v>0</v>
      </c>
      <c r="S58" s="291">
        <f t="shared" si="19"/>
        <v>0</v>
      </c>
      <c r="T58" s="291">
        <f t="shared" si="19"/>
        <v>0</v>
      </c>
      <c r="U58" s="786">
        <f t="shared" si="29"/>
        <v>0</v>
      </c>
      <c r="V58" s="175"/>
      <c r="W58" s="776">
        <f t="shared" si="26"/>
        <v>0</v>
      </c>
      <c r="X58" s="288">
        <f t="shared" si="27"/>
        <v>0</v>
      </c>
      <c r="Y58" s="288">
        <f t="shared" si="20"/>
        <v>0</v>
      </c>
      <c r="Z58" s="288">
        <f t="shared" si="21"/>
        <v>0</v>
      </c>
      <c r="AA58" s="288">
        <f t="shared" si="28"/>
        <v>0</v>
      </c>
    </row>
    <row r="59" spans="1:33" ht="13">
      <c r="A59" s="950" t="s">
        <v>338</v>
      </c>
      <c r="B59" s="285"/>
      <c r="C59" s="90">
        <f t="shared" si="22"/>
        <v>0</v>
      </c>
      <c r="D59" s="36"/>
      <c r="E59" s="36">
        <f t="shared" si="23"/>
        <v>0</v>
      </c>
      <c r="F59" s="36"/>
      <c r="G59" s="36">
        <f t="shared" si="18"/>
        <v>0</v>
      </c>
      <c r="H59" s="36">
        <f t="shared" si="18"/>
        <v>0</v>
      </c>
      <c r="I59" s="36">
        <f t="shared" si="18"/>
        <v>0</v>
      </c>
      <c r="J59" s="36">
        <f t="shared" si="18"/>
        <v>0</v>
      </c>
      <c r="K59" s="36">
        <f t="shared" si="18"/>
        <v>0</v>
      </c>
      <c r="L59" s="49">
        <f t="shared" si="24"/>
        <v>0</v>
      </c>
      <c r="M59" s="310"/>
      <c r="N59" s="793">
        <f t="shared" si="25"/>
        <v>0</v>
      </c>
      <c r="O59" s="291">
        <f t="shared" si="19"/>
        <v>0</v>
      </c>
      <c r="P59" s="291">
        <f t="shared" si="19"/>
        <v>0</v>
      </c>
      <c r="Q59" s="291">
        <f t="shared" si="19"/>
        <v>0</v>
      </c>
      <c r="R59" s="291">
        <f t="shared" si="19"/>
        <v>0</v>
      </c>
      <c r="S59" s="291">
        <f t="shared" si="19"/>
        <v>0</v>
      </c>
      <c r="T59" s="291">
        <f t="shared" si="19"/>
        <v>0</v>
      </c>
      <c r="U59" s="786">
        <f t="shared" si="29"/>
        <v>0</v>
      </c>
      <c r="V59" s="175"/>
      <c r="W59" s="776">
        <f t="shared" si="26"/>
        <v>0</v>
      </c>
      <c r="X59" s="288">
        <f t="shared" si="27"/>
        <v>0</v>
      </c>
      <c r="Y59" s="288">
        <f t="shared" si="20"/>
        <v>0</v>
      </c>
      <c r="Z59" s="288">
        <f t="shared" si="21"/>
        <v>0</v>
      </c>
      <c r="AA59" s="288">
        <f t="shared" si="28"/>
        <v>0</v>
      </c>
    </row>
    <row r="60" spans="1:33" ht="13">
      <c r="A60" s="951" t="s">
        <v>339</v>
      </c>
      <c r="B60" s="285"/>
      <c r="C60" s="90">
        <f>SUM(C23+C42)</f>
        <v>0</v>
      </c>
      <c r="D60" s="40"/>
      <c r="E60" s="40">
        <f t="shared" si="23"/>
        <v>0</v>
      </c>
      <c r="F60" s="40"/>
      <c r="G60" s="40">
        <f t="shared" si="18"/>
        <v>0</v>
      </c>
      <c r="H60" s="40">
        <f t="shared" si="18"/>
        <v>0</v>
      </c>
      <c r="I60" s="40">
        <f t="shared" si="18"/>
        <v>0</v>
      </c>
      <c r="J60" s="40">
        <f t="shared" si="18"/>
        <v>0</v>
      </c>
      <c r="K60" s="40">
        <f t="shared" si="18"/>
        <v>0</v>
      </c>
      <c r="L60" s="49">
        <f t="shared" si="24"/>
        <v>0</v>
      </c>
      <c r="M60" s="310"/>
      <c r="N60" s="793">
        <f t="shared" si="25"/>
        <v>0</v>
      </c>
      <c r="O60" s="291">
        <f t="shared" si="19"/>
        <v>0</v>
      </c>
      <c r="P60" s="291">
        <f t="shared" si="19"/>
        <v>0</v>
      </c>
      <c r="Q60" s="291">
        <f t="shared" si="19"/>
        <v>0</v>
      </c>
      <c r="R60" s="291">
        <f t="shared" si="19"/>
        <v>0</v>
      </c>
      <c r="S60" s="291">
        <f t="shared" si="19"/>
        <v>0</v>
      </c>
      <c r="T60" s="291">
        <f t="shared" si="19"/>
        <v>0</v>
      </c>
      <c r="U60" s="786">
        <f>SUM(N60:T60)</f>
        <v>0</v>
      </c>
      <c r="V60" s="175"/>
      <c r="W60" s="776">
        <f t="shared" si="26"/>
        <v>0</v>
      </c>
      <c r="X60" s="296">
        <f t="shared" si="27"/>
        <v>0</v>
      </c>
      <c r="Y60" s="296">
        <f t="shared" si="20"/>
        <v>0</v>
      </c>
      <c r="Z60" s="288">
        <f t="shared" si="21"/>
        <v>0</v>
      </c>
      <c r="AA60" s="296">
        <f t="shared" si="28"/>
        <v>0</v>
      </c>
    </row>
    <row r="61" spans="1:33" ht="14.5">
      <c r="A61" s="169"/>
      <c r="B61" s="169"/>
      <c r="C61" s="343">
        <f>SUM(C48:C60)</f>
        <v>2044</v>
      </c>
      <c r="D61" s="343"/>
      <c r="E61" s="343">
        <f t="shared" ref="E61:K61" si="30">SUM(E48:E60)</f>
        <v>35</v>
      </c>
      <c r="F61" s="343"/>
      <c r="G61" s="343">
        <f t="shared" si="30"/>
        <v>-9</v>
      </c>
      <c r="H61" s="343">
        <f t="shared" si="30"/>
        <v>0</v>
      </c>
      <c r="I61" s="343">
        <f t="shared" si="30"/>
        <v>0</v>
      </c>
      <c r="J61" s="343">
        <f t="shared" si="30"/>
        <v>0</v>
      </c>
      <c r="K61" s="343">
        <f t="shared" si="30"/>
        <v>0</v>
      </c>
      <c r="L61" s="14">
        <f>SUM(L48:L60)</f>
        <v>2070</v>
      </c>
      <c r="N61" s="344">
        <f>SUM(N48:N60)</f>
        <v>0</v>
      </c>
      <c r="O61" s="344">
        <f t="shared" ref="O61:T61" si="31">SUM(O48:O60)</f>
        <v>0</v>
      </c>
      <c r="P61" s="344">
        <f t="shared" si="31"/>
        <v>0</v>
      </c>
      <c r="Q61" s="344">
        <f t="shared" si="31"/>
        <v>0</v>
      </c>
      <c r="R61" s="344">
        <f t="shared" si="31"/>
        <v>0</v>
      </c>
      <c r="S61" s="344">
        <f t="shared" si="31"/>
        <v>0</v>
      </c>
      <c r="T61" s="344">
        <f t="shared" si="31"/>
        <v>0</v>
      </c>
      <c r="U61" s="15">
        <f>SUM(U48:U60)</f>
        <v>0</v>
      </c>
      <c r="W61" s="761">
        <f>SUM(W48:W60)</f>
        <v>0</v>
      </c>
      <c r="X61" s="329">
        <f t="shared" si="27"/>
        <v>0</v>
      </c>
      <c r="Y61" s="329">
        <f t="shared" si="20"/>
        <v>0</v>
      </c>
      <c r="Z61" s="329">
        <f>+IF(T61=0,0,T61/K61)</f>
        <v>0</v>
      </c>
      <c r="AA61" s="329">
        <f t="shared" si="28"/>
        <v>0</v>
      </c>
    </row>
    <row r="62" spans="1:33" ht="14.5">
      <c r="A62" s="169"/>
      <c r="B62" s="169"/>
      <c r="C62" s="36"/>
      <c r="N62" s="106"/>
      <c r="W62" s="288"/>
    </row>
    <row r="63" spans="1:33" ht="13">
      <c r="A63" s="345"/>
      <c r="B63" s="345"/>
      <c r="C63" s="36"/>
      <c r="L63" s="263"/>
      <c r="M63" s="263"/>
      <c r="N63" s="291"/>
      <c r="O63" s="263"/>
      <c r="P63" s="263"/>
      <c r="Q63" s="263"/>
      <c r="R63" s="263"/>
      <c r="S63" s="263"/>
      <c r="T63" s="263"/>
      <c r="U63" s="263"/>
      <c r="V63" s="263"/>
      <c r="W63" s="288"/>
      <c r="X63" s="263"/>
      <c r="Y63" s="263"/>
      <c r="Z63" s="263"/>
      <c r="AA63" s="263"/>
    </row>
    <row r="64" spans="1:33" ht="13">
      <c r="A64" s="346"/>
      <c r="B64" s="347"/>
      <c r="C64" s="36"/>
      <c r="D64" s="195"/>
      <c r="E64" s="195"/>
      <c r="F64" s="195"/>
      <c r="G64" s="195"/>
      <c r="H64" s="195"/>
      <c r="N64" s="291"/>
      <c r="O64" s="263"/>
      <c r="P64" s="263"/>
      <c r="Q64" s="263"/>
      <c r="R64" s="263"/>
      <c r="S64" s="263"/>
      <c r="T64" s="263"/>
      <c r="U64" s="263"/>
      <c r="V64" s="263"/>
      <c r="W64" s="288"/>
      <c r="X64" s="263"/>
      <c r="Y64" s="263"/>
      <c r="Z64" s="263"/>
      <c r="AA64" s="263"/>
      <c r="AB64" s="263"/>
      <c r="AC64" s="263"/>
      <c r="AD64" s="263"/>
      <c r="AE64" s="263"/>
      <c r="AF64" s="263"/>
      <c r="AG64" s="263"/>
    </row>
    <row r="65" spans="1:23" s="830" customFormat="1" ht="13">
      <c r="A65" s="832"/>
      <c r="B65" s="837"/>
      <c r="C65" s="834"/>
      <c r="D65" s="835"/>
      <c r="J65" s="831"/>
      <c r="K65" s="831"/>
      <c r="L65" s="831"/>
      <c r="M65" s="831"/>
      <c r="P65" s="831"/>
      <c r="Q65" s="831"/>
      <c r="R65" s="831"/>
      <c r="S65" s="831"/>
    </row>
    <row r="66" spans="1:23" ht="14.5">
      <c r="A66" s="351"/>
      <c r="B66" s="349"/>
      <c r="C66" s="36"/>
      <c r="N66" s="106"/>
      <c r="W66" s="288"/>
    </row>
    <row r="67" spans="1:23" ht="13">
      <c r="A67" s="351"/>
      <c r="B67" s="349"/>
      <c r="C67" s="263"/>
      <c r="N67" s="263"/>
    </row>
    <row r="68" spans="1:23">
      <c r="A68" s="169"/>
      <c r="B68" s="169"/>
      <c r="C68" s="263"/>
      <c r="N68" s="263"/>
      <c r="W68" s="263"/>
    </row>
    <row r="69" spans="1:23" ht="13">
      <c r="A69" s="169"/>
      <c r="B69" s="169"/>
      <c r="C69" s="195"/>
      <c r="W69" s="263"/>
    </row>
    <row r="70" spans="1:23">
      <c r="A70" s="169"/>
      <c r="B70" s="169"/>
    </row>
    <row r="71" spans="1:23">
      <c r="A71" s="169"/>
      <c r="B71" s="169"/>
    </row>
    <row r="72" spans="1:23">
      <c r="A72" s="169"/>
      <c r="B72" s="169"/>
    </row>
    <row r="73" spans="1:23">
      <c r="A73" s="169"/>
      <c r="B73" s="169"/>
    </row>
    <row r="74" spans="1:23">
      <c r="A74" s="169"/>
      <c r="B74" s="169"/>
    </row>
    <row r="75" spans="1:23">
      <c r="A75" s="169"/>
      <c r="B75" s="169"/>
    </row>
    <row r="76" spans="1:23">
      <c r="A76" s="169"/>
      <c r="B76" s="169"/>
    </row>
    <row r="77" spans="1:23">
      <c r="A77" s="169"/>
      <c r="B77" s="169"/>
    </row>
    <row r="78" spans="1:23">
      <c r="A78" s="169"/>
      <c r="B78" s="169"/>
    </row>
    <row r="79" spans="1:23">
      <c r="A79" s="169"/>
      <c r="B79" s="169"/>
    </row>
    <row r="80" spans="1:23">
      <c r="A80" s="169"/>
      <c r="B80" s="169"/>
    </row>
    <row r="81" spans="1:2">
      <c r="A81" s="169"/>
      <c r="B81" s="169"/>
    </row>
    <row r="82" spans="1:2">
      <c r="A82" s="169"/>
      <c r="B82" s="169"/>
    </row>
    <row r="83" spans="1:2">
      <c r="A83" s="169"/>
      <c r="B83" s="169"/>
    </row>
    <row r="84" spans="1:2">
      <c r="A84" s="169"/>
      <c r="B84" s="169"/>
    </row>
  </sheetData>
  <mergeCells count="11">
    <mergeCell ref="W27:AA27"/>
    <mergeCell ref="D46:L46"/>
    <mergeCell ref="O46:U46"/>
    <mergeCell ref="X46:AA46"/>
    <mergeCell ref="A1:U4"/>
    <mergeCell ref="A6:AA6"/>
    <mergeCell ref="C8:L8"/>
    <mergeCell ref="N8:U8"/>
    <mergeCell ref="W8:AA8"/>
    <mergeCell ref="C27:L27"/>
    <mergeCell ref="N27:U27"/>
  </mergeCells>
  <pageMargins left="1" right="0.5" top="1" bottom="0.4" header="0.8" footer="0"/>
  <pageSetup paperSize="5" scale="46" fitToHeight="0" orientation="landscape" r:id="rId1"/>
  <headerFooter alignWithMargins="0">
    <oddHeader>&amp;R&amp;"Times New Roman,Bold"KyPSC Case No. 2020-00142
STAFF-DR-01-004 Attachment
Page &amp;P of &amp;N</oddHeader>
    <oddFooter>&amp;R&amp;"Arial,Bold"&amp;16&amp;KFF0000C.&amp;P</oddFooter>
  </headerFooter>
  <rowBreaks count="1" manualBreakCount="1">
    <brk id="4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sheetPr>
  <dimension ref="A1:X717"/>
  <sheetViews>
    <sheetView tabSelected="1" view="pageLayout" topLeftCell="A42" zoomScaleNormal="100" workbookViewId="0">
      <selection activeCell="E16" sqref="E16"/>
    </sheetView>
  </sheetViews>
  <sheetFormatPr defaultRowHeight="14.5" outlineLevelRow="1"/>
  <cols>
    <col min="1" max="1" width="19.6328125" customWidth="1"/>
    <col min="2" max="2" width="20.54296875" customWidth="1"/>
    <col min="3" max="3" width="27.36328125" customWidth="1"/>
    <col min="4" max="4" width="15.6328125" bestFit="1" customWidth="1"/>
    <col min="6" max="8" width="13.36328125" customWidth="1"/>
    <col min="9" max="9" width="11.54296875" hidden="1" customWidth="1"/>
    <col min="10" max="19" width="9.36328125" hidden="1" customWidth="1"/>
  </cols>
  <sheetData>
    <row r="1" spans="1:4" s="858" customFormat="1">
      <c r="A1" s="858" t="s">
        <v>421</v>
      </c>
      <c r="B1" s="1" t="s">
        <v>422</v>
      </c>
      <c r="C1" s="1001" t="s">
        <v>161</v>
      </c>
      <c r="D1" s="1008">
        <f>SUMIF($E:$E,"&lt;=2019",$H:$H)</f>
        <v>134895</v>
      </c>
    </row>
    <row r="2" spans="1:4" s="858" customFormat="1">
      <c r="A2" s="858">
        <v>2011</v>
      </c>
      <c r="B2" s="1">
        <f>SUMIF($E:$E,Table2[[#This Row],[Year]],$H:$H)</f>
        <v>654</v>
      </c>
      <c r="C2" s="1006" t="s">
        <v>162</v>
      </c>
      <c r="D2" s="1009">
        <f>SUMIF($E:$E,"&gt;2019",$H:$H)</f>
        <v>751230</v>
      </c>
    </row>
    <row r="3" spans="1:4" s="858" customFormat="1" ht="15" thickBot="1">
      <c r="A3" s="858">
        <v>2012</v>
      </c>
      <c r="B3" s="1">
        <f>SUMIF($E:$E,Table2[[#This Row],[Year]],$H:$H)</f>
        <v>1132</v>
      </c>
      <c r="C3" s="1003" t="s">
        <v>163</v>
      </c>
      <c r="D3" s="1010">
        <f>SUBTOTAL(9,D1:D2)</f>
        <v>886125</v>
      </c>
    </row>
    <row r="4" spans="1:4" s="858" customFormat="1">
      <c r="A4" s="858">
        <v>2013</v>
      </c>
      <c r="B4" s="1">
        <f>SUMIF($E:$E,Table2[[#This Row],[Year]],$H:$H)</f>
        <v>3084</v>
      </c>
    </row>
    <row r="5" spans="1:4" s="858" customFormat="1">
      <c r="A5" s="858">
        <v>2014</v>
      </c>
      <c r="B5" s="1">
        <f>SUMIF($E:$E,Table2[[#This Row],[Year]],$H:$H)</f>
        <v>9737</v>
      </c>
    </row>
    <row r="6" spans="1:4" s="858" customFormat="1">
      <c r="A6" s="858">
        <v>2015</v>
      </c>
      <c r="B6" s="1">
        <f>SUMIF($E:$E,Table2[[#This Row],[Year]],$H:$H)</f>
        <v>20124</v>
      </c>
    </row>
    <row r="7" spans="1:4" s="858" customFormat="1">
      <c r="A7" s="858">
        <v>2016</v>
      </c>
      <c r="B7" s="1">
        <f>SUMIF($E:$E,Table2[[#This Row],[Year]],$H:$H)</f>
        <v>25041</v>
      </c>
    </row>
    <row r="8" spans="1:4" s="858" customFormat="1">
      <c r="A8" s="858">
        <v>2017</v>
      </c>
      <c r="B8" s="1">
        <f>SUMIF($E:$E,Table2[[#This Row],[Year]],$H:$H)</f>
        <v>25041</v>
      </c>
    </row>
    <row r="9" spans="1:4" s="858" customFormat="1">
      <c r="A9" s="858">
        <v>2018</v>
      </c>
      <c r="B9" s="1">
        <f>SUMIF($E:$E,Table2[[#This Row],[Year]],$H:$H)</f>
        <v>25041</v>
      </c>
    </row>
    <row r="10" spans="1:4" s="858" customFormat="1">
      <c r="A10" s="1011">
        <v>2019</v>
      </c>
      <c r="B10" s="1012">
        <f>SUMIF($E:$E,Table2[[#This Row],[Year]],$H:$H)</f>
        <v>25041</v>
      </c>
    </row>
    <row r="11" spans="1:4" s="858" customFormat="1">
      <c r="A11" s="858">
        <v>2020</v>
      </c>
      <c r="B11" s="1">
        <f>SUMIF($E:$E,Table2[[#This Row],[Year]],$H:$H)</f>
        <v>25041</v>
      </c>
    </row>
    <row r="12" spans="1:4" s="858" customFormat="1">
      <c r="A12" s="858">
        <v>2021</v>
      </c>
      <c r="B12" s="1">
        <f>SUMIF($E:$E,Table2[[#This Row],[Year]],$H:$H)</f>
        <v>25041</v>
      </c>
    </row>
    <row r="13" spans="1:4" s="858" customFormat="1">
      <c r="A13" s="858">
        <v>2022</v>
      </c>
      <c r="B13" s="1">
        <f>SUMIF($E:$E,Table2[[#This Row],[Year]],$H:$H)</f>
        <v>25041</v>
      </c>
    </row>
    <row r="14" spans="1:4" s="858" customFormat="1">
      <c r="A14" s="858">
        <v>2023</v>
      </c>
      <c r="B14" s="1">
        <f>SUMIF($E:$E,Table2[[#This Row],[Year]],$H:$H)</f>
        <v>25041</v>
      </c>
    </row>
    <row r="15" spans="1:4" s="858" customFormat="1">
      <c r="A15" s="858">
        <v>2024</v>
      </c>
      <c r="B15" s="1">
        <f>SUMIF($E:$E,Table2[[#This Row],[Year]],$H:$H)</f>
        <v>25041</v>
      </c>
    </row>
    <row r="16" spans="1:4" s="858" customFormat="1">
      <c r="A16" s="858">
        <v>2025</v>
      </c>
      <c r="B16" s="1">
        <f>SUMIF($E:$E,Table2[[#This Row],[Year]],$H:$H)</f>
        <v>25041</v>
      </c>
    </row>
    <row r="17" spans="1:2" s="858" customFormat="1">
      <c r="A17" s="858">
        <v>2026</v>
      </c>
      <c r="B17" s="1">
        <f>SUMIF($E:$E,Table2[[#This Row],[Year]],$H:$H)</f>
        <v>25041</v>
      </c>
    </row>
    <row r="18" spans="1:2" s="858" customFormat="1">
      <c r="A18" s="858">
        <v>2027</v>
      </c>
      <c r="B18" s="1">
        <f>SUMIF($E:$E,Table2[[#This Row],[Year]],$H:$H)</f>
        <v>25041</v>
      </c>
    </row>
    <row r="19" spans="1:2" s="858" customFormat="1">
      <c r="A19" s="858">
        <v>2028</v>
      </c>
      <c r="B19" s="1">
        <f>SUMIF($E:$E,Table2[[#This Row],[Year]],$H:$H)</f>
        <v>25041</v>
      </c>
    </row>
    <row r="20" spans="1:2" s="858" customFormat="1">
      <c r="A20" s="858">
        <v>2029</v>
      </c>
      <c r="B20" s="1">
        <f>SUMIF($E:$E,Table2[[#This Row],[Year]],$H:$H)</f>
        <v>25041</v>
      </c>
    </row>
    <row r="21" spans="1:2" s="858" customFormat="1">
      <c r="A21" s="858">
        <v>2030</v>
      </c>
      <c r="B21" s="1">
        <f>SUMIF($E:$E,Table2[[#This Row],[Year]],$H:$H)</f>
        <v>25041</v>
      </c>
    </row>
    <row r="22" spans="1:2" s="858" customFormat="1">
      <c r="A22" s="858">
        <v>2031</v>
      </c>
      <c r="B22" s="1">
        <f>SUMIF($E:$E,Table2[[#This Row],[Year]],$H:$H)</f>
        <v>25041</v>
      </c>
    </row>
    <row r="23" spans="1:2" s="858" customFormat="1">
      <c r="A23" s="858">
        <v>2032</v>
      </c>
      <c r="B23" s="1">
        <f>SUMIF($E:$E,Table2[[#This Row],[Year]],$H:$H)</f>
        <v>25041</v>
      </c>
    </row>
    <row r="24" spans="1:2" s="858" customFormat="1">
      <c r="A24" s="858">
        <v>2033</v>
      </c>
      <c r="B24" s="1">
        <f>SUMIF($E:$E,Table2[[#This Row],[Year]],$H:$H)</f>
        <v>25041</v>
      </c>
    </row>
    <row r="25" spans="1:2" s="858" customFormat="1">
      <c r="A25" s="858">
        <v>2034</v>
      </c>
      <c r="B25" s="1">
        <f>SUMIF($E:$E,Table2[[#This Row],[Year]],$H:$H)</f>
        <v>25041</v>
      </c>
    </row>
    <row r="26" spans="1:2" s="858" customFormat="1">
      <c r="A26" s="858">
        <v>2035</v>
      </c>
      <c r="B26" s="1">
        <f>SUMIF($E:$E,Table2[[#This Row],[Year]],$H:$H)</f>
        <v>25041</v>
      </c>
    </row>
    <row r="27" spans="1:2" s="858" customFormat="1">
      <c r="A27" s="858">
        <v>2036</v>
      </c>
      <c r="B27" s="1">
        <f>SUMIF($E:$E,Table2[[#This Row],[Year]],$H:$H)</f>
        <v>25041</v>
      </c>
    </row>
    <row r="28" spans="1:2" s="858" customFormat="1">
      <c r="A28" s="858">
        <v>2037</v>
      </c>
      <c r="B28" s="1">
        <f>SUMIF($E:$E,Table2[[#This Row],[Year]],$H:$H)</f>
        <v>25041</v>
      </c>
    </row>
    <row r="29" spans="1:2" s="858" customFormat="1">
      <c r="A29" s="858">
        <v>2038</v>
      </c>
      <c r="B29" s="1">
        <f>SUMIF($E:$E,Table2[[#This Row],[Year]],$H:$H)</f>
        <v>25041</v>
      </c>
    </row>
    <row r="30" spans="1:2" s="858" customFormat="1">
      <c r="A30" s="858">
        <v>2039</v>
      </c>
      <c r="B30" s="1">
        <f>SUMIF($E:$E,Table2[[#This Row],[Year]],$H:$H)</f>
        <v>25041</v>
      </c>
    </row>
    <row r="31" spans="1:2" s="858" customFormat="1">
      <c r="A31" s="858">
        <v>2040</v>
      </c>
      <c r="B31" s="1">
        <f>SUMIF($E:$E,Table2[[#This Row],[Year]],$H:$H)</f>
        <v>25041</v>
      </c>
    </row>
    <row r="32" spans="1:2" s="858" customFormat="1">
      <c r="A32" s="858">
        <v>2041</v>
      </c>
      <c r="B32" s="1">
        <f>SUMIF($E:$E,Table2[[#This Row],[Year]],$H:$H)</f>
        <v>25041</v>
      </c>
    </row>
    <row r="33" spans="1:24" s="858" customFormat="1">
      <c r="A33" s="858">
        <v>2042</v>
      </c>
      <c r="B33" s="1">
        <f>SUMIF($E:$E,Table2[[#This Row],[Year]],$H:$H)</f>
        <v>25041</v>
      </c>
    </row>
    <row r="34" spans="1:24" s="858" customFormat="1">
      <c r="A34" s="858">
        <v>2043</v>
      </c>
      <c r="B34" s="1">
        <f>SUMIF($E:$E,Table2[[#This Row],[Year]],$H:$H)</f>
        <v>25041</v>
      </c>
    </row>
    <row r="35" spans="1:24" s="858" customFormat="1">
      <c r="A35" s="858">
        <v>2044</v>
      </c>
      <c r="B35" s="1">
        <f>SUMIF($E:$E,Table2[[#This Row],[Year]],$H:$H)</f>
        <v>25041</v>
      </c>
    </row>
    <row r="36" spans="1:24" s="858" customFormat="1">
      <c r="A36" s="858">
        <v>2045</v>
      </c>
      <c r="B36" s="1">
        <f>SUMIF($E:$E,Table2[[#This Row],[Year]],$H:$H)</f>
        <v>25041</v>
      </c>
    </row>
    <row r="37" spans="1:24" s="858" customFormat="1">
      <c r="A37" s="858">
        <v>2046</v>
      </c>
      <c r="B37" s="1">
        <f>SUMIF($E:$E,Table2[[#This Row],[Year]],$H:$H)</f>
        <v>25041</v>
      </c>
    </row>
    <row r="38" spans="1:24" s="858" customFormat="1">
      <c r="A38" s="858">
        <v>2047</v>
      </c>
      <c r="B38" s="1">
        <f>SUMIF($E:$E,Table2[[#This Row],[Year]],$H:$H)</f>
        <v>25041</v>
      </c>
    </row>
    <row r="39" spans="1:24" s="858" customFormat="1">
      <c r="A39" s="858">
        <v>2048</v>
      </c>
      <c r="B39" s="1">
        <f>SUMIF($E:$E,Table2[[#This Row],[Year]],$H:$H)</f>
        <v>25041</v>
      </c>
      <c r="C39" s="1005"/>
      <c r="D39" s="943"/>
    </row>
    <row r="40" spans="1:24" s="858" customFormat="1">
      <c r="A40" s="392" t="s">
        <v>31</v>
      </c>
      <c r="B40" s="999">
        <f>SUBTOTAL(9,B2:B39)</f>
        <v>861084</v>
      </c>
      <c r="C40" s="1005"/>
      <c r="D40" s="943"/>
    </row>
    <row r="41" spans="1:24" s="858" customFormat="1">
      <c r="C41" s="1005"/>
      <c r="D41" s="943"/>
    </row>
    <row r="42" spans="1:24" s="858" customFormat="1">
      <c r="A42" s="760"/>
    </row>
    <row r="43" spans="1:24" s="858" customFormat="1">
      <c r="A43" s="926"/>
    </row>
    <row r="44" spans="1:24" s="858" customFormat="1"/>
    <row r="45" spans="1:24" s="2" customFormat="1">
      <c r="A45" s="927" t="s">
        <v>0</v>
      </c>
      <c r="B45" s="927" t="s">
        <v>1</v>
      </c>
      <c r="C45" s="927" t="s">
        <v>2</v>
      </c>
      <c r="D45" s="927" t="s">
        <v>3</v>
      </c>
      <c r="E45" s="927" t="s">
        <v>4</v>
      </c>
      <c r="F45" s="927" t="s">
        <v>5</v>
      </c>
      <c r="G45" s="927" t="s">
        <v>6</v>
      </c>
      <c r="H45" s="927" t="s">
        <v>7</v>
      </c>
      <c r="I45" s="927" t="s">
        <v>8</v>
      </c>
      <c r="J45" s="927" t="s">
        <v>9</v>
      </c>
      <c r="K45" s="927" t="s">
        <v>10</v>
      </c>
      <c r="L45" s="927" t="s">
        <v>11</v>
      </c>
      <c r="M45" s="927" t="s">
        <v>12</v>
      </c>
      <c r="N45" s="927" t="s">
        <v>13</v>
      </c>
      <c r="O45" s="927" t="s">
        <v>14</v>
      </c>
      <c r="P45" s="927" t="s">
        <v>15</v>
      </c>
      <c r="Q45" s="927" t="s">
        <v>16</v>
      </c>
      <c r="R45" s="927" t="s">
        <v>17</v>
      </c>
      <c r="S45" s="927" t="s">
        <v>18</v>
      </c>
      <c r="T45" s="924"/>
      <c r="U45" s="924"/>
      <c r="V45" s="924"/>
      <c r="W45" s="924"/>
      <c r="X45" s="924"/>
    </row>
    <row r="46" spans="1:24" s="2" customFormat="1" ht="15" customHeight="1">
      <c r="A46" s="858" t="s">
        <v>19</v>
      </c>
      <c r="B46" s="858">
        <v>999900000802</v>
      </c>
      <c r="C46" s="858" t="s">
        <v>25</v>
      </c>
      <c r="D46" s="858" t="s">
        <v>22</v>
      </c>
      <c r="E46" s="858">
        <v>2011</v>
      </c>
      <c r="F46" s="858">
        <v>6307560</v>
      </c>
      <c r="G46" s="858">
        <v>6307662</v>
      </c>
      <c r="H46" s="858">
        <v>103</v>
      </c>
      <c r="I46" s="858" t="s">
        <v>228</v>
      </c>
      <c r="J46" s="858"/>
      <c r="K46" s="858"/>
      <c r="L46" s="858"/>
      <c r="M46" s="858"/>
      <c r="N46" s="858"/>
      <c r="O46" s="858"/>
      <c r="P46" s="858" t="s">
        <v>23</v>
      </c>
      <c r="Q46" s="858" t="s">
        <v>24</v>
      </c>
      <c r="R46" s="858" t="s">
        <v>21</v>
      </c>
      <c r="S46" s="858" t="s">
        <v>28</v>
      </c>
      <c r="T46" s="925"/>
      <c r="U46" s="925"/>
      <c r="V46" s="925"/>
      <c r="W46" s="925"/>
      <c r="X46" s="925"/>
    </row>
    <row r="47" spans="1:24" s="2" customFormat="1" ht="15" customHeight="1">
      <c r="A47" s="858" t="s">
        <v>19</v>
      </c>
      <c r="B47" s="858">
        <v>999900000802</v>
      </c>
      <c r="C47" s="858" t="s">
        <v>25</v>
      </c>
      <c r="D47" s="858" t="s">
        <v>22</v>
      </c>
      <c r="E47" s="858">
        <v>2011</v>
      </c>
      <c r="F47" s="858">
        <v>6307663</v>
      </c>
      <c r="G47" s="858">
        <v>6307956</v>
      </c>
      <c r="H47" s="858">
        <v>294</v>
      </c>
      <c r="I47" s="858" t="s">
        <v>228</v>
      </c>
      <c r="J47" s="858"/>
      <c r="K47" s="858"/>
      <c r="L47" s="858"/>
      <c r="M47" s="858"/>
      <c r="N47" s="858"/>
      <c r="O47" s="858"/>
      <c r="P47" s="858" t="s">
        <v>23</v>
      </c>
      <c r="Q47" s="858" t="s">
        <v>24</v>
      </c>
      <c r="R47" s="858" t="s">
        <v>21</v>
      </c>
      <c r="S47" s="858" t="s">
        <v>28</v>
      </c>
      <c r="T47" s="925"/>
      <c r="U47" s="925"/>
      <c r="V47" s="925"/>
      <c r="W47" s="925"/>
      <c r="X47" s="925"/>
    </row>
    <row r="48" spans="1:24">
      <c r="A48" s="858" t="s">
        <v>19</v>
      </c>
      <c r="B48" s="858">
        <v>999900000802</v>
      </c>
      <c r="C48" s="858" t="s">
        <v>25</v>
      </c>
      <c r="D48" s="858" t="s">
        <v>22</v>
      </c>
      <c r="E48" s="858">
        <v>2011</v>
      </c>
      <c r="F48" s="858">
        <v>6307957</v>
      </c>
      <c r="G48" s="858">
        <v>6308213</v>
      </c>
      <c r="H48" s="858">
        <v>257</v>
      </c>
      <c r="I48" s="858" t="s">
        <v>228</v>
      </c>
      <c r="J48" s="858"/>
      <c r="K48" s="858"/>
      <c r="L48" s="858"/>
      <c r="M48" s="858"/>
      <c r="N48" s="858"/>
      <c r="O48" s="858"/>
      <c r="P48" s="858" t="s">
        <v>23</v>
      </c>
      <c r="Q48" s="858" t="s">
        <v>24</v>
      </c>
      <c r="R48" s="858" t="s">
        <v>21</v>
      </c>
      <c r="S48" s="858" t="s">
        <v>28</v>
      </c>
    </row>
    <row r="49" spans="1:19" ht="15" customHeight="1">
      <c r="A49" s="858" t="s">
        <v>19</v>
      </c>
      <c r="B49" s="858">
        <v>999900000802</v>
      </c>
      <c r="C49" s="858" t="s">
        <v>25</v>
      </c>
      <c r="D49" s="858" t="s">
        <v>22</v>
      </c>
      <c r="E49" s="858">
        <v>2012</v>
      </c>
      <c r="F49" s="858">
        <v>6300410</v>
      </c>
      <c r="G49" s="858">
        <v>6301541</v>
      </c>
      <c r="H49" s="858">
        <v>1132</v>
      </c>
      <c r="I49" s="858" t="s">
        <v>228</v>
      </c>
      <c r="J49" s="858"/>
      <c r="K49" s="858"/>
      <c r="L49" s="858"/>
      <c r="M49" s="858"/>
      <c r="N49" s="858"/>
      <c r="O49" s="858"/>
      <c r="P49" s="858" t="s">
        <v>23</v>
      </c>
      <c r="Q49" s="858" t="s">
        <v>24</v>
      </c>
      <c r="R49" s="858" t="s">
        <v>21</v>
      </c>
      <c r="S49" s="858" t="s">
        <v>28</v>
      </c>
    </row>
    <row r="50" spans="1:19" ht="15" customHeight="1">
      <c r="A50" s="858" t="s">
        <v>19</v>
      </c>
      <c r="B50" s="858" t="s">
        <v>26</v>
      </c>
      <c r="C50" s="858" t="s">
        <v>27</v>
      </c>
      <c r="D50" s="858" t="s">
        <v>20</v>
      </c>
      <c r="E50" s="858">
        <v>2013</v>
      </c>
      <c r="F50" s="858">
        <v>6151250</v>
      </c>
      <c r="G50" s="858">
        <v>6151645</v>
      </c>
      <c r="H50" s="858">
        <v>396</v>
      </c>
      <c r="I50" s="858" t="s">
        <v>228</v>
      </c>
      <c r="J50" s="858"/>
      <c r="K50" s="858"/>
      <c r="L50" s="858"/>
      <c r="M50" s="858"/>
      <c r="N50" s="858"/>
      <c r="O50" s="858"/>
      <c r="P50" s="858"/>
      <c r="Q50" s="858"/>
      <c r="R50" s="858"/>
      <c r="S50" s="858"/>
    </row>
    <row r="51" spans="1:19" ht="15" customHeight="1">
      <c r="A51" s="858" t="s">
        <v>19</v>
      </c>
      <c r="B51" s="858" t="s">
        <v>26</v>
      </c>
      <c r="C51" s="858" t="s">
        <v>27</v>
      </c>
      <c r="D51" s="858" t="s">
        <v>20</v>
      </c>
      <c r="E51" s="858">
        <v>2013</v>
      </c>
      <c r="F51" s="858">
        <v>6151646</v>
      </c>
      <c r="G51" s="858">
        <v>6151925</v>
      </c>
      <c r="H51" s="858">
        <v>280</v>
      </c>
      <c r="I51" s="858" t="s">
        <v>228</v>
      </c>
      <c r="J51" s="858"/>
      <c r="K51" s="858"/>
      <c r="L51" s="858"/>
      <c r="M51" s="858"/>
      <c r="N51" s="858"/>
      <c r="O51" s="858"/>
      <c r="P51" s="858"/>
      <c r="Q51" s="858"/>
      <c r="R51" s="858"/>
      <c r="S51" s="858"/>
    </row>
    <row r="52" spans="1:19" ht="15" customHeight="1">
      <c r="A52" s="858" t="s">
        <v>19</v>
      </c>
      <c r="B52" s="858" t="s">
        <v>26</v>
      </c>
      <c r="C52" s="858" t="s">
        <v>27</v>
      </c>
      <c r="D52" s="858" t="s">
        <v>20</v>
      </c>
      <c r="E52" s="858">
        <v>2013</v>
      </c>
      <c r="F52" s="858">
        <v>6151954</v>
      </c>
      <c r="G52" s="858">
        <v>6152535</v>
      </c>
      <c r="H52" s="858">
        <v>582</v>
      </c>
      <c r="I52" s="858" t="s">
        <v>228</v>
      </c>
      <c r="J52" s="858"/>
      <c r="K52" s="858"/>
      <c r="L52" s="858"/>
      <c r="M52" s="858"/>
      <c r="N52" s="858"/>
      <c r="O52" s="858"/>
      <c r="P52" s="858"/>
      <c r="Q52" s="858"/>
      <c r="R52" s="858"/>
      <c r="S52" s="858"/>
    </row>
    <row r="53" spans="1:19" ht="15" customHeight="1">
      <c r="A53" s="858" t="s">
        <v>19</v>
      </c>
      <c r="B53" s="858" t="s">
        <v>26</v>
      </c>
      <c r="C53" s="858" t="s">
        <v>27</v>
      </c>
      <c r="D53" s="858" t="s">
        <v>20</v>
      </c>
      <c r="E53" s="858">
        <v>2013</v>
      </c>
      <c r="F53" s="858">
        <v>6153686</v>
      </c>
      <c r="G53" s="858">
        <v>6153687</v>
      </c>
      <c r="H53" s="858">
        <v>2</v>
      </c>
      <c r="I53" s="858" t="s">
        <v>228</v>
      </c>
      <c r="J53" s="858"/>
      <c r="K53" s="858"/>
      <c r="L53" s="858"/>
      <c r="M53" s="858"/>
      <c r="N53" s="858"/>
      <c r="O53" s="858"/>
      <c r="P53" s="858"/>
      <c r="Q53" s="858"/>
      <c r="R53" s="858"/>
      <c r="S53" s="858"/>
    </row>
    <row r="54" spans="1:19" ht="15" customHeight="1">
      <c r="A54" s="858" t="s">
        <v>19</v>
      </c>
      <c r="B54" s="858" t="s">
        <v>29</v>
      </c>
      <c r="C54" s="858" t="s">
        <v>30</v>
      </c>
      <c r="D54" s="858" t="s">
        <v>20</v>
      </c>
      <c r="E54" s="858">
        <v>2013</v>
      </c>
      <c r="F54" s="858">
        <v>6307075</v>
      </c>
      <c r="G54" s="858">
        <v>6307368</v>
      </c>
      <c r="H54" s="858">
        <v>294</v>
      </c>
      <c r="I54" s="858" t="s">
        <v>228</v>
      </c>
      <c r="J54" s="858"/>
      <c r="K54" s="858"/>
      <c r="L54" s="858"/>
      <c r="M54" s="858"/>
      <c r="N54" s="858"/>
      <c r="O54" s="858"/>
      <c r="P54" s="858"/>
      <c r="Q54" s="858"/>
      <c r="R54" s="858"/>
      <c r="S54" s="858"/>
    </row>
    <row r="55" spans="1:19" ht="15" customHeight="1">
      <c r="A55" s="858" t="s">
        <v>19</v>
      </c>
      <c r="B55" s="858" t="s">
        <v>29</v>
      </c>
      <c r="C55" s="858" t="s">
        <v>30</v>
      </c>
      <c r="D55" s="858" t="s">
        <v>20</v>
      </c>
      <c r="E55" s="858">
        <v>2013</v>
      </c>
      <c r="F55" s="858">
        <v>6307369</v>
      </c>
      <c r="G55" s="858">
        <v>6307662</v>
      </c>
      <c r="H55" s="858">
        <v>294</v>
      </c>
      <c r="I55" s="858" t="s">
        <v>228</v>
      </c>
      <c r="J55" s="858"/>
      <c r="K55" s="858"/>
      <c r="L55" s="858"/>
      <c r="M55" s="858"/>
      <c r="N55" s="858"/>
      <c r="O55" s="858"/>
      <c r="P55" s="858"/>
      <c r="Q55" s="858"/>
      <c r="R55" s="858"/>
      <c r="S55" s="858"/>
    </row>
    <row r="56" spans="1:19" ht="15" customHeight="1">
      <c r="A56" s="858" t="s">
        <v>19</v>
      </c>
      <c r="B56" s="858" t="s">
        <v>29</v>
      </c>
      <c r="C56" s="858" t="s">
        <v>30</v>
      </c>
      <c r="D56" s="858" t="s">
        <v>20</v>
      </c>
      <c r="E56" s="858">
        <v>2013</v>
      </c>
      <c r="F56" s="858">
        <v>6307663</v>
      </c>
      <c r="G56" s="858">
        <v>6307956</v>
      </c>
      <c r="H56" s="858">
        <v>294</v>
      </c>
      <c r="I56" s="858" t="s">
        <v>228</v>
      </c>
      <c r="J56" s="858"/>
      <c r="K56" s="858"/>
      <c r="L56" s="858"/>
      <c r="M56" s="858"/>
      <c r="N56" s="858"/>
      <c r="O56" s="858"/>
      <c r="P56" s="858"/>
      <c r="Q56" s="858"/>
      <c r="R56" s="858"/>
      <c r="S56" s="858"/>
    </row>
    <row r="57" spans="1:19" ht="15" customHeight="1">
      <c r="A57" s="858" t="s">
        <v>19</v>
      </c>
      <c r="B57" s="858" t="s">
        <v>29</v>
      </c>
      <c r="C57" s="858" t="s">
        <v>30</v>
      </c>
      <c r="D57" s="858" t="s">
        <v>20</v>
      </c>
      <c r="E57" s="858">
        <v>2013</v>
      </c>
      <c r="F57" s="858">
        <v>6307957</v>
      </c>
      <c r="G57" s="858">
        <v>6308250</v>
      </c>
      <c r="H57" s="858">
        <v>294</v>
      </c>
      <c r="I57" s="858" t="s">
        <v>228</v>
      </c>
      <c r="J57" s="858"/>
      <c r="K57" s="858"/>
      <c r="L57" s="858"/>
      <c r="M57" s="858"/>
      <c r="N57" s="858"/>
      <c r="O57" s="858"/>
      <c r="P57" s="858"/>
      <c r="Q57" s="858"/>
      <c r="R57" s="858"/>
      <c r="S57" s="858"/>
    </row>
    <row r="58" spans="1:19" ht="15" customHeight="1">
      <c r="A58" s="858" t="s">
        <v>19</v>
      </c>
      <c r="B58" s="858" t="s">
        <v>29</v>
      </c>
      <c r="C58" s="858" t="s">
        <v>30</v>
      </c>
      <c r="D58" s="858" t="s">
        <v>20</v>
      </c>
      <c r="E58" s="858">
        <v>2013</v>
      </c>
      <c r="F58" s="858">
        <v>6308251</v>
      </c>
      <c r="G58" s="858">
        <v>6308544</v>
      </c>
      <c r="H58" s="858">
        <v>294</v>
      </c>
      <c r="I58" s="858" t="s">
        <v>228</v>
      </c>
      <c r="J58" s="858"/>
      <c r="K58" s="858"/>
      <c r="L58" s="858"/>
      <c r="M58" s="858"/>
      <c r="N58" s="858"/>
      <c r="O58" s="858"/>
      <c r="P58" s="858"/>
      <c r="Q58" s="858"/>
      <c r="R58" s="858"/>
      <c r="S58" s="858"/>
    </row>
    <row r="59" spans="1:19" ht="15" customHeight="1">
      <c r="A59" s="858" t="s">
        <v>19</v>
      </c>
      <c r="B59" s="858" t="s">
        <v>29</v>
      </c>
      <c r="C59" s="858" t="s">
        <v>30</v>
      </c>
      <c r="D59" s="858" t="s">
        <v>20</v>
      </c>
      <c r="E59" s="858">
        <v>2013</v>
      </c>
      <c r="F59" s="858">
        <v>6308545</v>
      </c>
      <c r="G59" s="858">
        <v>6308838</v>
      </c>
      <c r="H59" s="858">
        <v>294</v>
      </c>
      <c r="I59" s="858" t="s">
        <v>228</v>
      </c>
      <c r="J59" s="858"/>
      <c r="K59" s="858"/>
      <c r="L59" s="858"/>
      <c r="M59" s="858"/>
      <c r="N59" s="858"/>
      <c r="O59" s="858"/>
      <c r="P59" s="858"/>
      <c r="Q59" s="858"/>
      <c r="R59" s="858"/>
      <c r="S59" s="858"/>
    </row>
    <row r="60" spans="1:19" ht="15" customHeight="1">
      <c r="A60" s="858" t="s">
        <v>19</v>
      </c>
      <c r="B60" s="858" t="s">
        <v>26</v>
      </c>
      <c r="C60" s="858" t="s">
        <v>27</v>
      </c>
      <c r="D60" s="858" t="s">
        <v>20</v>
      </c>
      <c r="E60" s="858">
        <v>2013</v>
      </c>
      <c r="F60" s="858">
        <v>6308856</v>
      </c>
      <c r="G60" s="858">
        <v>6308865</v>
      </c>
      <c r="H60" s="858">
        <v>10</v>
      </c>
      <c r="I60" s="858" t="s">
        <v>228</v>
      </c>
      <c r="J60" s="858"/>
      <c r="K60" s="858"/>
      <c r="L60" s="858"/>
      <c r="M60" s="858"/>
      <c r="N60" s="858"/>
      <c r="O60" s="858"/>
      <c r="P60" s="858"/>
      <c r="Q60" s="858"/>
      <c r="R60" s="858"/>
      <c r="S60" s="858"/>
    </row>
    <row r="61" spans="1:19" ht="15" customHeight="1">
      <c r="A61" s="858" t="s">
        <v>19</v>
      </c>
      <c r="B61" s="858" t="s">
        <v>26</v>
      </c>
      <c r="C61" s="858" t="s">
        <v>27</v>
      </c>
      <c r="D61" s="858" t="s">
        <v>20</v>
      </c>
      <c r="E61" s="858">
        <v>2013</v>
      </c>
      <c r="F61" s="858">
        <v>6309034</v>
      </c>
      <c r="G61" s="858">
        <v>6309035</v>
      </c>
      <c r="H61" s="858">
        <v>2</v>
      </c>
      <c r="I61" s="858" t="s">
        <v>228</v>
      </c>
      <c r="J61" s="858"/>
      <c r="K61" s="858"/>
      <c r="L61" s="858"/>
      <c r="M61" s="858"/>
      <c r="N61" s="858"/>
      <c r="O61" s="858"/>
      <c r="P61" s="858"/>
      <c r="Q61" s="858"/>
      <c r="R61" s="858"/>
      <c r="S61" s="858"/>
    </row>
    <row r="62" spans="1:19" ht="15" customHeight="1">
      <c r="A62" s="858" t="s">
        <v>19</v>
      </c>
      <c r="B62" s="858" t="s">
        <v>26</v>
      </c>
      <c r="C62" s="858" t="s">
        <v>27</v>
      </c>
      <c r="D62" s="858" t="s">
        <v>20</v>
      </c>
      <c r="E62" s="858">
        <v>2013</v>
      </c>
      <c r="F62" s="858">
        <v>6309036</v>
      </c>
      <c r="G62" s="858">
        <v>6309036</v>
      </c>
      <c r="H62" s="858">
        <v>1</v>
      </c>
      <c r="I62" s="858" t="s">
        <v>228</v>
      </c>
      <c r="J62" s="858"/>
      <c r="K62" s="858"/>
      <c r="L62" s="858"/>
      <c r="M62" s="858"/>
      <c r="N62" s="858"/>
      <c r="O62" s="858"/>
      <c r="P62" s="858"/>
      <c r="Q62" s="858"/>
      <c r="R62" s="858"/>
      <c r="S62" s="858"/>
    </row>
    <row r="63" spans="1:19" ht="15" customHeight="1">
      <c r="A63" s="858" t="s">
        <v>19</v>
      </c>
      <c r="B63" s="858" t="s">
        <v>26</v>
      </c>
      <c r="C63" s="858" t="s">
        <v>27</v>
      </c>
      <c r="D63" s="858" t="s">
        <v>20</v>
      </c>
      <c r="E63" s="858">
        <v>2013</v>
      </c>
      <c r="F63" s="858">
        <v>6309037</v>
      </c>
      <c r="G63" s="858">
        <v>6309039</v>
      </c>
      <c r="H63" s="858">
        <v>3</v>
      </c>
      <c r="I63" s="858" t="s">
        <v>228</v>
      </c>
      <c r="J63" s="858"/>
      <c r="K63" s="858"/>
      <c r="L63" s="858"/>
      <c r="M63" s="858"/>
      <c r="N63" s="858"/>
      <c r="O63" s="858"/>
      <c r="P63" s="858"/>
      <c r="Q63" s="858"/>
      <c r="R63" s="858"/>
      <c r="S63" s="858"/>
    </row>
    <row r="64" spans="1:19" ht="15" customHeight="1">
      <c r="A64" s="858" t="s">
        <v>19</v>
      </c>
      <c r="B64" s="858" t="s">
        <v>26</v>
      </c>
      <c r="C64" s="858" t="s">
        <v>27</v>
      </c>
      <c r="D64" s="858" t="s">
        <v>20</v>
      </c>
      <c r="E64" s="858">
        <v>2013</v>
      </c>
      <c r="F64" s="858">
        <v>6309040</v>
      </c>
      <c r="G64" s="858">
        <v>6309040</v>
      </c>
      <c r="H64" s="858">
        <v>1</v>
      </c>
      <c r="I64" s="858" t="s">
        <v>228</v>
      </c>
      <c r="J64" s="858"/>
      <c r="K64" s="858"/>
      <c r="L64" s="858"/>
      <c r="M64" s="858"/>
      <c r="N64" s="858"/>
      <c r="O64" s="858"/>
      <c r="P64" s="858"/>
      <c r="Q64" s="858"/>
      <c r="R64" s="858"/>
      <c r="S64" s="858"/>
    </row>
    <row r="65" spans="1:19" ht="15" customHeight="1">
      <c r="A65" s="858" t="s">
        <v>19</v>
      </c>
      <c r="B65" s="858" t="s">
        <v>26</v>
      </c>
      <c r="C65" s="858" t="s">
        <v>27</v>
      </c>
      <c r="D65" s="858" t="s">
        <v>20</v>
      </c>
      <c r="E65" s="858">
        <v>2013</v>
      </c>
      <c r="F65" s="858">
        <v>6309041</v>
      </c>
      <c r="G65" s="858">
        <v>6309042</v>
      </c>
      <c r="H65" s="858">
        <v>2</v>
      </c>
      <c r="I65" s="858" t="s">
        <v>228</v>
      </c>
      <c r="J65" s="858"/>
      <c r="K65" s="858"/>
      <c r="L65" s="858"/>
      <c r="M65" s="858"/>
      <c r="N65" s="858"/>
      <c r="O65" s="858"/>
      <c r="P65" s="858"/>
      <c r="Q65" s="858"/>
      <c r="R65" s="858"/>
      <c r="S65" s="858"/>
    </row>
    <row r="66" spans="1:19" ht="15" customHeight="1">
      <c r="A66" s="858" t="s">
        <v>19</v>
      </c>
      <c r="B66" s="858" t="s">
        <v>26</v>
      </c>
      <c r="C66" s="858" t="s">
        <v>27</v>
      </c>
      <c r="D66" s="858" t="s">
        <v>20</v>
      </c>
      <c r="E66" s="858">
        <v>2013</v>
      </c>
      <c r="F66" s="858">
        <v>6309043</v>
      </c>
      <c r="G66" s="858">
        <v>6309043</v>
      </c>
      <c r="H66" s="858">
        <v>1</v>
      </c>
      <c r="I66" s="858" t="s">
        <v>228</v>
      </c>
      <c r="J66" s="858"/>
      <c r="K66" s="858"/>
      <c r="L66" s="858"/>
      <c r="M66" s="858"/>
      <c r="N66" s="858"/>
      <c r="O66" s="858"/>
      <c r="P66" s="858"/>
      <c r="Q66" s="858"/>
      <c r="R66" s="858"/>
      <c r="S66" s="858"/>
    </row>
    <row r="67" spans="1:19" ht="15" customHeight="1">
      <c r="A67" s="858" t="s">
        <v>19</v>
      </c>
      <c r="B67" s="858" t="s">
        <v>26</v>
      </c>
      <c r="C67" s="858" t="s">
        <v>27</v>
      </c>
      <c r="D67" s="858" t="s">
        <v>20</v>
      </c>
      <c r="E67" s="858">
        <v>2013</v>
      </c>
      <c r="F67" s="858">
        <v>6976298</v>
      </c>
      <c r="G67" s="858">
        <v>6976314</v>
      </c>
      <c r="H67" s="858">
        <v>17</v>
      </c>
      <c r="I67" s="858" t="s">
        <v>228</v>
      </c>
      <c r="J67" s="858"/>
      <c r="K67" s="858"/>
      <c r="L67" s="858"/>
      <c r="M67" s="858"/>
      <c r="N67" s="858"/>
      <c r="O67" s="858"/>
      <c r="P67" s="858"/>
      <c r="Q67" s="858"/>
      <c r="R67" s="858"/>
      <c r="S67" s="858"/>
    </row>
    <row r="68" spans="1:19" ht="15" customHeight="1">
      <c r="A68" s="858" t="s">
        <v>19</v>
      </c>
      <c r="B68" s="858" t="s">
        <v>26</v>
      </c>
      <c r="C68" s="858" t="s">
        <v>27</v>
      </c>
      <c r="D68" s="858" t="s">
        <v>20</v>
      </c>
      <c r="E68" s="858">
        <v>2013</v>
      </c>
      <c r="F68" s="858">
        <v>6976362</v>
      </c>
      <c r="G68" s="858">
        <v>6976378</v>
      </c>
      <c r="H68" s="858">
        <v>17</v>
      </c>
      <c r="I68" s="858" t="s">
        <v>228</v>
      </c>
      <c r="J68" s="858"/>
      <c r="K68" s="858"/>
      <c r="L68" s="858"/>
      <c r="M68" s="858"/>
      <c r="N68" s="858"/>
      <c r="O68" s="858"/>
      <c r="P68" s="858"/>
      <c r="Q68" s="858"/>
      <c r="R68" s="858"/>
      <c r="S68" s="858"/>
    </row>
    <row r="69" spans="1:19" ht="15" customHeight="1">
      <c r="A69" s="858" t="s">
        <v>19</v>
      </c>
      <c r="B69" s="858" t="s">
        <v>29</v>
      </c>
      <c r="C69" s="858" t="s">
        <v>30</v>
      </c>
      <c r="D69" s="858" t="s">
        <v>20</v>
      </c>
      <c r="E69" s="858">
        <v>2013</v>
      </c>
      <c r="F69" s="858">
        <v>6976379</v>
      </c>
      <c r="G69" s="858">
        <v>6976379</v>
      </c>
      <c r="H69" s="858">
        <v>1</v>
      </c>
      <c r="I69" s="858" t="s">
        <v>228</v>
      </c>
      <c r="J69" s="858"/>
      <c r="K69" s="858"/>
      <c r="L69" s="858"/>
      <c r="M69" s="858"/>
      <c r="N69" s="858"/>
      <c r="O69" s="858"/>
      <c r="P69" s="858"/>
      <c r="Q69" s="858"/>
      <c r="R69" s="858"/>
      <c r="S69" s="858"/>
    </row>
    <row r="70" spans="1:19" ht="15" customHeight="1">
      <c r="A70" s="858" t="s">
        <v>19</v>
      </c>
      <c r="B70" s="858" t="s">
        <v>29</v>
      </c>
      <c r="C70" s="858" t="s">
        <v>30</v>
      </c>
      <c r="D70" s="858" t="s">
        <v>20</v>
      </c>
      <c r="E70" s="858">
        <v>2013</v>
      </c>
      <c r="F70" s="858">
        <v>6976380</v>
      </c>
      <c r="G70" s="858">
        <v>6976380</v>
      </c>
      <c r="H70" s="858">
        <v>1</v>
      </c>
      <c r="I70" s="858" t="s">
        <v>228</v>
      </c>
      <c r="J70" s="858"/>
      <c r="K70" s="858"/>
      <c r="L70" s="858"/>
      <c r="M70" s="858"/>
      <c r="N70" s="858"/>
      <c r="O70" s="858"/>
      <c r="P70" s="858"/>
      <c r="Q70" s="858"/>
      <c r="R70" s="858"/>
      <c r="S70" s="858"/>
    </row>
    <row r="71" spans="1:19" ht="15" customHeight="1">
      <c r="A71" s="858" t="s">
        <v>19</v>
      </c>
      <c r="B71" s="858" t="s">
        <v>29</v>
      </c>
      <c r="C71" s="858" t="s">
        <v>30</v>
      </c>
      <c r="D71" s="858" t="s">
        <v>20</v>
      </c>
      <c r="E71" s="858">
        <v>2013</v>
      </c>
      <c r="F71" s="858">
        <v>6976381</v>
      </c>
      <c r="G71" s="858">
        <v>6976381</v>
      </c>
      <c r="H71" s="858">
        <v>1</v>
      </c>
      <c r="I71" s="858" t="s">
        <v>228</v>
      </c>
      <c r="J71" s="858"/>
      <c r="K71" s="858"/>
      <c r="L71" s="858"/>
      <c r="M71" s="858"/>
      <c r="N71" s="858"/>
      <c r="O71" s="858"/>
      <c r="P71" s="858"/>
      <c r="Q71" s="858"/>
      <c r="R71" s="858"/>
      <c r="S71" s="858"/>
    </row>
    <row r="72" spans="1:19" ht="15" customHeight="1">
      <c r="A72" s="858" t="s">
        <v>19</v>
      </c>
      <c r="B72" s="858" t="s">
        <v>29</v>
      </c>
      <c r="C72" s="858" t="s">
        <v>30</v>
      </c>
      <c r="D72" s="858" t="s">
        <v>20</v>
      </c>
      <c r="E72" s="858">
        <v>2013</v>
      </c>
      <c r="F72" s="858">
        <v>6976382</v>
      </c>
      <c r="G72" s="858">
        <v>6976382</v>
      </c>
      <c r="H72" s="858">
        <v>1</v>
      </c>
      <c r="I72" s="858" t="s">
        <v>228</v>
      </c>
      <c r="J72" s="858"/>
      <c r="K72" s="858"/>
      <c r="L72" s="858"/>
      <c r="M72" s="858"/>
      <c r="N72" s="858"/>
      <c r="O72" s="858"/>
      <c r="P72" s="858"/>
      <c r="Q72" s="858"/>
      <c r="R72" s="858"/>
      <c r="S72" s="858"/>
    </row>
    <row r="73" spans="1:19" ht="15" customHeight="1">
      <c r="A73" s="858" t="s">
        <v>19</v>
      </c>
      <c r="B73" s="858" t="s">
        <v>29</v>
      </c>
      <c r="C73" s="858" t="s">
        <v>30</v>
      </c>
      <c r="D73" s="858" t="s">
        <v>20</v>
      </c>
      <c r="E73" s="858">
        <v>2013</v>
      </c>
      <c r="F73" s="858">
        <v>6976383</v>
      </c>
      <c r="G73" s="858">
        <v>6976383</v>
      </c>
      <c r="H73" s="858">
        <v>1</v>
      </c>
      <c r="I73" s="858" t="s">
        <v>228</v>
      </c>
      <c r="J73" s="858"/>
      <c r="K73" s="858"/>
      <c r="L73" s="858"/>
      <c r="M73" s="858"/>
      <c r="N73" s="858"/>
      <c r="O73" s="858"/>
      <c r="P73" s="858"/>
      <c r="Q73" s="858"/>
      <c r="R73" s="858"/>
      <c r="S73" s="858"/>
    </row>
    <row r="74" spans="1:19" ht="15" customHeight="1">
      <c r="A74" s="858" t="s">
        <v>19</v>
      </c>
      <c r="B74" s="858" t="s">
        <v>29</v>
      </c>
      <c r="C74" s="858" t="s">
        <v>30</v>
      </c>
      <c r="D74" s="858" t="s">
        <v>20</v>
      </c>
      <c r="E74" s="858">
        <v>2013</v>
      </c>
      <c r="F74" s="858">
        <v>6976384</v>
      </c>
      <c r="G74" s="858">
        <v>6976384</v>
      </c>
      <c r="H74" s="858">
        <v>1</v>
      </c>
      <c r="I74" s="858" t="s">
        <v>228</v>
      </c>
      <c r="J74" s="858"/>
      <c r="K74" s="858"/>
      <c r="L74" s="858"/>
      <c r="M74" s="858"/>
      <c r="N74" s="858"/>
      <c r="O74" s="858"/>
      <c r="P74" s="858"/>
      <c r="Q74" s="858"/>
      <c r="R74" s="858"/>
      <c r="S74" s="858"/>
    </row>
    <row r="75" spans="1:19" ht="15" customHeight="1">
      <c r="A75" s="858" t="s">
        <v>19</v>
      </c>
      <c r="B75" s="858" t="s">
        <v>26</v>
      </c>
      <c r="C75" s="858" t="s">
        <v>27</v>
      </c>
      <c r="D75" s="858" t="s">
        <v>20</v>
      </c>
      <c r="E75" s="858">
        <v>2014</v>
      </c>
      <c r="F75" s="858">
        <v>2627386</v>
      </c>
      <c r="G75" s="858">
        <v>2627433</v>
      </c>
      <c r="H75" s="858">
        <v>48</v>
      </c>
      <c r="I75" s="858" t="s">
        <v>228</v>
      </c>
      <c r="J75" s="858"/>
      <c r="K75" s="858"/>
      <c r="L75" s="858"/>
      <c r="M75" s="858"/>
      <c r="N75" s="858"/>
      <c r="O75" s="858"/>
      <c r="P75" s="858"/>
      <c r="Q75" s="858"/>
      <c r="R75" s="858"/>
      <c r="S75" s="858"/>
    </row>
    <row r="76" spans="1:19" ht="15" customHeight="1">
      <c r="A76" s="858" t="s">
        <v>19</v>
      </c>
      <c r="B76" s="858" t="s">
        <v>26</v>
      </c>
      <c r="C76" s="858" t="s">
        <v>27</v>
      </c>
      <c r="D76" s="858" t="s">
        <v>20</v>
      </c>
      <c r="E76" s="858">
        <v>2014</v>
      </c>
      <c r="F76" s="858">
        <v>3183077</v>
      </c>
      <c r="G76" s="858">
        <v>3188005</v>
      </c>
      <c r="H76" s="858">
        <v>4929</v>
      </c>
      <c r="I76" s="858" t="s">
        <v>228</v>
      </c>
      <c r="J76" s="858"/>
      <c r="K76" s="858"/>
      <c r="L76" s="858"/>
      <c r="M76" s="858"/>
      <c r="N76" s="858"/>
      <c r="O76" s="858"/>
      <c r="P76" s="858"/>
      <c r="Q76" s="858"/>
      <c r="R76" s="858"/>
      <c r="S76" s="858"/>
    </row>
    <row r="77" spans="1:19" ht="15" customHeight="1">
      <c r="A77" s="858" t="s">
        <v>19</v>
      </c>
      <c r="B77" s="858">
        <v>999900000802</v>
      </c>
      <c r="C77" s="858" t="s">
        <v>25</v>
      </c>
      <c r="D77" s="858" t="s">
        <v>22</v>
      </c>
      <c r="E77" s="858">
        <v>2014</v>
      </c>
      <c r="F77" s="858">
        <v>6065300</v>
      </c>
      <c r="G77" s="858">
        <v>6068289</v>
      </c>
      <c r="H77" s="858">
        <v>2990</v>
      </c>
      <c r="I77" s="858" t="s">
        <v>228</v>
      </c>
      <c r="J77" s="858"/>
      <c r="K77" s="858"/>
      <c r="L77" s="858"/>
      <c r="M77" s="858"/>
      <c r="N77" s="858"/>
      <c r="O77" s="858"/>
      <c r="P77" s="858"/>
      <c r="Q77" s="858"/>
      <c r="R77" s="858"/>
      <c r="S77" s="858"/>
    </row>
    <row r="78" spans="1:19" ht="15" customHeight="1">
      <c r="A78" s="858" t="s">
        <v>19</v>
      </c>
      <c r="B78" s="858" t="s">
        <v>29</v>
      </c>
      <c r="C78" s="858" t="s">
        <v>30</v>
      </c>
      <c r="D78" s="858" t="s">
        <v>20</v>
      </c>
      <c r="E78" s="858">
        <v>2014</v>
      </c>
      <c r="F78" s="858">
        <v>6307075</v>
      </c>
      <c r="G78" s="858">
        <v>6307368</v>
      </c>
      <c r="H78" s="858">
        <v>294</v>
      </c>
      <c r="I78" s="858" t="s">
        <v>228</v>
      </c>
      <c r="J78" s="858"/>
      <c r="K78" s="858"/>
      <c r="L78" s="858"/>
      <c r="M78" s="858"/>
      <c r="N78" s="858"/>
      <c r="O78" s="858"/>
      <c r="P78" s="858"/>
      <c r="Q78" s="858"/>
      <c r="R78" s="858"/>
      <c r="S78" s="858"/>
    </row>
    <row r="79" spans="1:19" ht="15" customHeight="1">
      <c r="A79" s="858" t="s">
        <v>19</v>
      </c>
      <c r="B79" s="858" t="s">
        <v>29</v>
      </c>
      <c r="C79" s="858" t="s">
        <v>30</v>
      </c>
      <c r="D79" s="858" t="s">
        <v>20</v>
      </c>
      <c r="E79" s="858">
        <v>2014</v>
      </c>
      <c r="F79" s="858">
        <v>6307369</v>
      </c>
      <c r="G79" s="858">
        <v>6307662</v>
      </c>
      <c r="H79" s="858">
        <v>294</v>
      </c>
      <c r="I79" s="858" t="s">
        <v>228</v>
      </c>
      <c r="J79" s="858"/>
      <c r="K79" s="858"/>
      <c r="L79" s="858"/>
      <c r="M79" s="858"/>
      <c r="N79" s="858"/>
      <c r="O79" s="858"/>
      <c r="P79" s="858"/>
      <c r="Q79" s="858"/>
      <c r="R79" s="858"/>
      <c r="S79" s="858"/>
    </row>
    <row r="80" spans="1:19" ht="15" customHeight="1">
      <c r="A80" s="858" t="s">
        <v>19</v>
      </c>
      <c r="B80" s="858" t="s">
        <v>29</v>
      </c>
      <c r="C80" s="858" t="s">
        <v>30</v>
      </c>
      <c r="D80" s="858" t="s">
        <v>20</v>
      </c>
      <c r="E80" s="858">
        <v>2014</v>
      </c>
      <c r="F80" s="858">
        <v>6307663</v>
      </c>
      <c r="G80" s="858">
        <v>6307956</v>
      </c>
      <c r="H80" s="858">
        <v>294</v>
      </c>
      <c r="I80" s="858" t="s">
        <v>228</v>
      </c>
      <c r="J80" s="858"/>
      <c r="K80" s="858"/>
      <c r="L80" s="858"/>
      <c r="M80" s="858"/>
      <c r="N80" s="858"/>
      <c r="O80" s="858"/>
      <c r="P80" s="858"/>
      <c r="Q80" s="858"/>
      <c r="R80" s="858"/>
      <c r="S80" s="858"/>
    </row>
    <row r="81" spans="1:19" ht="15" customHeight="1">
      <c r="A81" s="858" t="s">
        <v>19</v>
      </c>
      <c r="B81" s="858" t="s">
        <v>29</v>
      </c>
      <c r="C81" s="858" t="s">
        <v>30</v>
      </c>
      <c r="D81" s="858" t="s">
        <v>20</v>
      </c>
      <c r="E81" s="858">
        <v>2014</v>
      </c>
      <c r="F81" s="858">
        <v>6307957</v>
      </c>
      <c r="G81" s="858">
        <v>6308250</v>
      </c>
      <c r="H81" s="858">
        <v>294</v>
      </c>
      <c r="I81" s="858" t="s">
        <v>228</v>
      </c>
      <c r="J81" s="858"/>
      <c r="K81" s="858"/>
      <c r="L81" s="858"/>
      <c r="M81" s="858"/>
      <c r="N81" s="858"/>
      <c r="O81" s="858"/>
      <c r="P81" s="858"/>
      <c r="Q81" s="858"/>
      <c r="R81" s="858"/>
      <c r="S81" s="858"/>
    </row>
    <row r="82" spans="1:19" ht="15" customHeight="1">
      <c r="A82" s="858" t="s">
        <v>19</v>
      </c>
      <c r="B82" s="858" t="s">
        <v>29</v>
      </c>
      <c r="C82" s="858" t="s">
        <v>30</v>
      </c>
      <c r="D82" s="858" t="s">
        <v>20</v>
      </c>
      <c r="E82" s="858">
        <v>2014</v>
      </c>
      <c r="F82" s="858">
        <v>6308251</v>
      </c>
      <c r="G82" s="858">
        <v>6308544</v>
      </c>
      <c r="H82" s="858">
        <v>294</v>
      </c>
      <c r="I82" s="858" t="s">
        <v>228</v>
      </c>
      <c r="J82" s="858"/>
      <c r="K82" s="858"/>
      <c r="L82" s="858"/>
      <c r="M82" s="858"/>
      <c r="N82" s="858"/>
      <c r="O82" s="858"/>
      <c r="P82" s="858"/>
      <c r="Q82" s="858"/>
      <c r="R82" s="858"/>
      <c r="S82" s="858"/>
    </row>
    <row r="83" spans="1:19" ht="15" customHeight="1">
      <c r="A83" s="858" t="s">
        <v>19</v>
      </c>
      <c r="B83" s="858" t="s">
        <v>29</v>
      </c>
      <c r="C83" s="858" t="s">
        <v>30</v>
      </c>
      <c r="D83" s="858" t="s">
        <v>20</v>
      </c>
      <c r="E83" s="858">
        <v>2014</v>
      </c>
      <c r="F83" s="858">
        <v>6308545</v>
      </c>
      <c r="G83" s="858">
        <v>6308838</v>
      </c>
      <c r="H83" s="858">
        <v>294</v>
      </c>
      <c r="I83" s="858" t="s">
        <v>228</v>
      </c>
      <c r="J83" s="858"/>
      <c r="K83" s="858"/>
      <c r="L83" s="858"/>
      <c r="M83" s="858"/>
      <c r="N83" s="858"/>
      <c r="O83" s="858"/>
      <c r="P83" s="858"/>
      <c r="Q83" s="858"/>
      <c r="R83" s="858"/>
      <c r="S83" s="858"/>
    </row>
    <row r="84" spans="1:19" ht="15" customHeight="1">
      <c r="A84" s="858" t="s">
        <v>19</v>
      </c>
      <c r="B84" s="858" t="s">
        <v>29</v>
      </c>
      <c r="C84" s="858" t="s">
        <v>30</v>
      </c>
      <c r="D84" s="858" t="s">
        <v>20</v>
      </c>
      <c r="E84" s="858">
        <v>2014</v>
      </c>
      <c r="F84" s="858">
        <v>6976379</v>
      </c>
      <c r="G84" s="858">
        <v>6976379</v>
      </c>
      <c r="H84" s="858">
        <v>1</v>
      </c>
      <c r="I84" s="858" t="s">
        <v>228</v>
      </c>
      <c r="J84" s="858"/>
      <c r="K84" s="858"/>
      <c r="L84" s="858"/>
      <c r="M84" s="858"/>
      <c r="N84" s="858"/>
      <c r="O84" s="858"/>
      <c r="P84" s="858"/>
      <c r="Q84" s="858"/>
      <c r="R84" s="858"/>
      <c r="S84" s="858"/>
    </row>
    <row r="85" spans="1:19" ht="15" customHeight="1">
      <c r="A85" s="858" t="s">
        <v>19</v>
      </c>
      <c r="B85" s="858" t="s">
        <v>29</v>
      </c>
      <c r="C85" s="858" t="s">
        <v>30</v>
      </c>
      <c r="D85" s="858" t="s">
        <v>20</v>
      </c>
      <c r="E85" s="858">
        <v>2014</v>
      </c>
      <c r="F85" s="858">
        <v>6976380</v>
      </c>
      <c r="G85" s="858">
        <v>6976380</v>
      </c>
      <c r="H85" s="858">
        <v>1</v>
      </c>
      <c r="I85" s="858" t="s">
        <v>228</v>
      </c>
      <c r="J85" s="858"/>
      <c r="K85" s="858"/>
      <c r="L85" s="858"/>
      <c r="M85" s="858"/>
      <c r="N85" s="858"/>
      <c r="O85" s="858"/>
      <c r="P85" s="858"/>
      <c r="Q85" s="858"/>
      <c r="R85" s="858"/>
      <c r="S85" s="858"/>
    </row>
    <row r="86" spans="1:19" ht="15" customHeight="1">
      <c r="A86" s="858" t="s">
        <v>19</v>
      </c>
      <c r="B86" s="858" t="s">
        <v>29</v>
      </c>
      <c r="C86" s="858" t="s">
        <v>30</v>
      </c>
      <c r="D86" s="858" t="s">
        <v>20</v>
      </c>
      <c r="E86" s="858">
        <v>2014</v>
      </c>
      <c r="F86" s="858">
        <v>6976381</v>
      </c>
      <c r="G86" s="858">
        <v>6976381</v>
      </c>
      <c r="H86" s="858">
        <v>1</v>
      </c>
      <c r="I86" s="858" t="s">
        <v>228</v>
      </c>
      <c r="J86" s="858"/>
      <c r="K86" s="858"/>
      <c r="L86" s="858"/>
      <c r="M86" s="858"/>
      <c r="N86" s="858"/>
      <c r="O86" s="858"/>
      <c r="P86" s="858"/>
      <c r="Q86" s="858"/>
      <c r="R86" s="858"/>
      <c r="S86" s="858"/>
    </row>
    <row r="87" spans="1:19" ht="15" customHeight="1">
      <c r="A87" s="858" t="s">
        <v>19</v>
      </c>
      <c r="B87" s="858" t="s">
        <v>29</v>
      </c>
      <c r="C87" s="858" t="s">
        <v>30</v>
      </c>
      <c r="D87" s="858" t="s">
        <v>20</v>
      </c>
      <c r="E87" s="858">
        <v>2014</v>
      </c>
      <c r="F87" s="858">
        <v>6976382</v>
      </c>
      <c r="G87" s="858">
        <v>6976382</v>
      </c>
      <c r="H87" s="858">
        <v>1</v>
      </c>
      <c r="I87" s="858" t="s">
        <v>228</v>
      </c>
      <c r="J87" s="858"/>
      <c r="K87" s="858"/>
      <c r="L87" s="858"/>
      <c r="M87" s="858"/>
      <c r="N87" s="858"/>
      <c r="O87" s="858"/>
      <c r="P87" s="858"/>
      <c r="Q87" s="858"/>
      <c r="R87" s="858"/>
      <c r="S87" s="858"/>
    </row>
    <row r="88" spans="1:19" ht="15" customHeight="1">
      <c r="A88" s="858" t="s">
        <v>19</v>
      </c>
      <c r="B88" s="858" t="s">
        <v>29</v>
      </c>
      <c r="C88" s="858" t="s">
        <v>30</v>
      </c>
      <c r="D88" s="858" t="s">
        <v>20</v>
      </c>
      <c r="E88" s="858">
        <v>2014</v>
      </c>
      <c r="F88" s="858">
        <v>6976383</v>
      </c>
      <c r="G88" s="858">
        <v>6976383</v>
      </c>
      <c r="H88" s="858">
        <v>1</v>
      </c>
      <c r="I88" s="858" t="s">
        <v>228</v>
      </c>
      <c r="J88" s="858"/>
      <c r="K88" s="858"/>
      <c r="L88" s="858"/>
      <c r="M88" s="858"/>
      <c r="N88" s="858"/>
      <c r="O88" s="858"/>
      <c r="P88" s="858"/>
      <c r="Q88" s="858"/>
      <c r="R88" s="858"/>
      <c r="S88" s="858"/>
    </row>
    <row r="89" spans="1:19" ht="15" customHeight="1">
      <c r="A89" s="858" t="s">
        <v>19</v>
      </c>
      <c r="B89" s="858" t="s">
        <v>29</v>
      </c>
      <c r="C89" s="858" t="s">
        <v>30</v>
      </c>
      <c r="D89" s="858" t="s">
        <v>20</v>
      </c>
      <c r="E89" s="858">
        <v>2014</v>
      </c>
      <c r="F89" s="858">
        <v>6976384</v>
      </c>
      <c r="G89" s="858">
        <v>6976384</v>
      </c>
      <c r="H89" s="858">
        <v>1</v>
      </c>
      <c r="I89" s="858" t="s">
        <v>228</v>
      </c>
      <c r="J89" s="858"/>
      <c r="K89" s="858"/>
      <c r="L89" s="858"/>
      <c r="M89" s="858"/>
      <c r="N89" s="858"/>
      <c r="O89" s="858"/>
      <c r="P89" s="858"/>
      <c r="Q89" s="858"/>
      <c r="R89" s="858"/>
      <c r="S89" s="858"/>
    </row>
    <row r="90" spans="1:19" ht="15" customHeight="1">
      <c r="A90" s="858" t="s">
        <v>19</v>
      </c>
      <c r="B90" s="858" t="s">
        <v>26</v>
      </c>
      <c r="C90" s="858" t="s">
        <v>27</v>
      </c>
      <c r="D90" s="858" t="s">
        <v>20</v>
      </c>
      <c r="E90" s="858">
        <v>2015</v>
      </c>
      <c r="F90" s="858">
        <v>2627386</v>
      </c>
      <c r="G90" s="858">
        <v>2627433</v>
      </c>
      <c r="H90" s="858">
        <v>48</v>
      </c>
      <c r="I90" s="858" t="s">
        <v>228</v>
      </c>
      <c r="J90" s="858"/>
      <c r="K90" s="858"/>
      <c r="L90" s="858"/>
      <c r="M90" s="858"/>
      <c r="N90" s="858"/>
      <c r="O90" s="858"/>
      <c r="P90" s="858"/>
      <c r="Q90" s="858"/>
      <c r="R90" s="858"/>
      <c r="S90" s="858"/>
    </row>
    <row r="91" spans="1:19" ht="15" customHeight="1">
      <c r="A91" s="858" t="s">
        <v>19</v>
      </c>
      <c r="B91" s="858" t="s">
        <v>26</v>
      </c>
      <c r="C91" s="858" t="s">
        <v>27</v>
      </c>
      <c r="D91" s="858" t="s">
        <v>20</v>
      </c>
      <c r="E91" s="858">
        <v>2015</v>
      </c>
      <c r="F91" s="858">
        <v>2627434</v>
      </c>
      <c r="G91" s="858">
        <v>2627453</v>
      </c>
      <c r="H91" s="858">
        <v>20</v>
      </c>
      <c r="I91" s="858" t="s">
        <v>228</v>
      </c>
      <c r="J91" s="858"/>
      <c r="K91" s="858"/>
      <c r="L91" s="858"/>
      <c r="M91" s="858"/>
      <c r="N91" s="858"/>
      <c r="O91" s="858"/>
      <c r="P91" s="858"/>
      <c r="Q91" s="858"/>
      <c r="R91" s="858"/>
      <c r="S91" s="858"/>
    </row>
    <row r="92" spans="1:19" ht="15" customHeight="1">
      <c r="A92" s="858" t="s">
        <v>19</v>
      </c>
      <c r="B92" s="858" t="s">
        <v>26</v>
      </c>
      <c r="C92" s="858" t="s">
        <v>27</v>
      </c>
      <c r="D92" s="858" t="s">
        <v>20</v>
      </c>
      <c r="E92" s="858">
        <v>2015</v>
      </c>
      <c r="F92" s="858">
        <v>3175138</v>
      </c>
      <c r="G92" s="858">
        <v>3188005</v>
      </c>
      <c r="H92" s="858">
        <v>12868</v>
      </c>
      <c r="I92" s="858" t="s">
        <v>228</v>
      </c>
      <c r="J92" s="858"/>
      <c r="K92" s="858"/>
      <c r="L92" s="858"/>
      <c r="M92" s="858"/>
      <c r="N92" s="858"/>
      <c r="O92" s="858"/>
      <c r="P92" s="858"/>
      <c r="Q92" s="858"/>
      <c r="R92" s="858"/>
      <c r="S92" s="858"/>
    </row>
    <row r="93" spans="1:19" ht="15" customHeight="1">
      <c r="A93" s="858" t="s">
        <v>19</v>
      </c>
      <c r="B93" s="858" t="s">
        <v>26</v>
      </c>
      <c r="C93" s="858" t="s">
        <v>27</v>
      </c>
      <c r="D93" s="858" t="s">
        <v>20</v>
      </c>
      <c r="E93" s="858">
        <v>2015</v>
      </c>
      <c r="F93" s="858">
        <v>3188006</v>
      </c>
      <c r="G93" s="858">
        <v>3193423</v>
      </c>
      <c r="H93" s="858">
        <v>5418</v>
      </c>
      <c r="I93" s="858" t="s">
        <v>228</v>
      </c>
      <c r="J93" s="858"/>
      <c r="K93" s="858"/>
      <c r="L93" s="858"/>
      <c r="M93" s="858"/>
      <c r="N93" s="858"/>
      <c r="O93" s="858"/>
      <c r="P93" s="858"/>
      <c r="Q93" s="858"/>
      <c r="R93" s="858"/>
      <c r="S93" s="858"/>
    </row>
    <row r="94" spans="1:19" ht="15" customHeight="1">
      <c r="A94" s="858" t="s">
        <v>19</v>
      </c>
      <c r="B94" s="858" t="s">
        <v>29</v>
      </c>
      <c r="C94" s="858" t="s">
        <v>30</v>
      </c>
      <c r="D94" s="858" t="s">
        <v>20</v>
      </c>
      <c r="E94" s="858">
        <v>2015</v>
      </c>
      <c r="F94" s="858">
        <v>6307075</v>
      </c>
      <c r="G94" s="858">
        <v>6307368</v>
      </c>
      <c r="H94" s="858">
        <v>294</v>
      </c>
      <c r="I94" s="858" t="s">
        <v>228</v>
      </c>
      <c r="J94" s="858"/>
      <c r="K94" s="858"/>
      <c r="L94" s="858"/>
      <c r="M94" s="858"/>
      <c r="N94" s="858"/>
      <c r="O94" s="858"/>
      <c r="P94" s="858"/>
      <c r="Q94" s="858"/>
      <c r="R94" s="858"/>
      <c r="S94" s="858"/>
    </row>
    <row r="95" spans="1:19" ht="15" customHeight="1">
      <c r="A95" s="858" t="s">
        <v>19</v>
      </c>
      <c r="B95" s="858" t="s">
        <v>29</v>
      </c>
      <c r="C95" s="858" t="s">
        <v>30</v>
      </c>
      <c r="D95" s="858" t="s">
        <v>20</v>
      </c>
      <c r="E95" s="858">
        <v>2015</v>
      </c>
      <c r="F95" s="858">
        <v>6307369</v>
      </c>
      <c r="G95" s="858">
        <v>6307662</v>
      </c>
      <c r="H95" s="858">
        <v>294</v>
      </c>
      <c r="I95" s="858" t="s">
        <v>228</v>
      </c>
      <c r="J95" s="858"/>
      <c r="K95" s="858"/>
      <c r="L95" s="858"/>
      <c r="M95" s="858"/>
      <c r="N95" s="858"/>
      <c r="O95" s="858"/>
      <c r="P95" s="858"/>
      <c r="Q95" s="858"/>
      <c r="R95" s="858"/>
      <c r="S95" s="858"/>
    </row>
    <row r="96" spans="1:19" ht="15" customHeight="1">
      <c r="A96" s="858" t="s">
        <v>19</v>
      </c>
      <c r="B96" s="858" t="s">
        <v>29</v>
      </c>
      <c r="C96" s="858" t="s">
        <v>30</v>
      </c>
      <c r="D96" s="858" t="s">
        <v>20</v>
      </c>
      <c r="E96" s="858">
        <v>2015</v>
      </c>
      <c r="F96" s="858">
        <v>6307663</v>
      </c>
      <c r="G96" s="858">
        <v>6307956</v>
      </c>
      <c r="H96" s="858">
        <v>294</v>
      </c>
      <c r="I96" s="858" t="s">
        <v>228</v>
      </c>
      <c r="J96" s="858"/>
      <c r="K96" s="858"/>
      <c r="L96" s="858"/>
      <c r="M96" s="858"/>
      <c r="N96" s="858"/>
      <c r="O96" s="858"/>
      <c r="P96" s="858"/>
      <c r="Q96" s="858"/>
      <c r="R96" s="858"/>
      <c r="S96" s="858"/>
    </row>
    <row r="97" spans="1:19" ht="15" customHeight="1">
      <c r="A97" s="858" t="s">
        <v>19</v>
      </c>
      <c r="B97" s="858" t="s">
        <v>29</v>
      </c>
      <c r="C97" s="858" t="s">
        <v>30</v>
      </c>
      <c r="D97" s="858" t="s">
        <v>20</v>
      </c>
      <c r="E97" s="858">
        <v>2015</v>
      </c>
      <c r="F97" s="858">
        <v>6307957</v>
      </c>
      <c r="G97" s="858">
        <v>6308250</v>
      </c>
      <c r="H97" s="858">
        <v>294</v>
      </c>
      <c r="I97" s="858" t="s">
        <v>228</v>
      </c>
      <c r="J97" s="858"/>
      <c r="K97" s="858"/>
      <c r="L97" s="858"/>
      <c r="M97" s="858"/>
      <c r="N97" s="858"/>
      <c r="O97" s="858"/>
      <c r="P97" s="858"/>
      <c r="Q97" s="858"/>
      <c r="R97" s="858"/>
      <c r="S97" s="858"/>
    </row>
    <row r="98" spans="1:19" ht="15" customHeight="1">
      <c r="A98" s="858" t="s">
        <v>19</v>
      </c>
      <c r="B98" s="858" t="s">
        <v>29</v>
      </c>
      <c r="C98" s="858" t="s">
        <v>30</v>
      </c>
      <c r="D98" s="858" t="s">
        <v>20</v>
      </c>
      <c r="E98" s="858">
        <v>2015</v>
      </c>
      <c r="F98" s="858">
        <v>6308251</v>
      </c>
      <c r="G98" s="858">
        <v>6308544</v>
      </c>
      <c r="H98" s="858">
        <v>294</v>
      </c>
      <c r="I98" s="858" t="s">
        <v>228</v>
      </c>
      <c r="J98" s="858"/>
      <c r="K98" s="858"/>
      <c r="L98" s="858"/>
      <c r="M98" s="858"/>
      <c r="N98" s="858"/>
      <c r="O98" s="858"/>
      <c r="P98" s="858"/>
      <c r="Q98" s="858"/>
      <c r="R98" s="858"/>
      <c r="S98" s="858"/>
    </row>
    <row r="99" spans="1:19" ht="15" customHeight="1">
      <c r="A99" s="858" t="s">
        <v>19</v>
      </c>
      <c r="B99" s="858" t="s">
        <v>29</v>
      </c>
      <c r="C99" s="858" t="s">
        <v>30</v>
      </c>
      <c r="D99" s="858" t="s">
        <v>20</v>
      </c>
      <c r="E99" s="858">
        <v>2015</v>
      </c>
      <c r="F99" s="858">
        <v>6308545</v>
      </c>
      <c r="G99" s="858">
        <v>6308838</v>
      </c>
      <c r="H99" s="858">
        <v>294</v>
      </c>
      <c r="I99" s="858" t="s">
        <v>228</v>
      </c>
      <c r="J99" s="858"/>
      <c r="K99" s="858"/>
      <c r="L99" s="858"/>
      <c r="M99" s="858"/>
      <c r="N99" s="858"/>
      <c r="O99" s="858"/>
      <c r="P99" s="858"/>
      <c r="Q99" s="858"/>
      <c r="R99" s="858"/>
      <c r="S99" s="858"/>
    </row>
    <row r="100" spans="1:19" ht="15" customHeight="1">
      <c r="A100" s="858" t="s">
        <v>19</v>
      </c>
      <c r="B100" s="858" t="s">
        <v>29</v>
      </c>
      <c r="C100" s="858" t="s">
        <v>30</v>
      </c>
      <c r="D100" s="858" t="s">
        <v>20</v>
      </c>
      <c r="E100" s="858">
        <v>2015</v>
      </c>
      <c r="F100" s="858">
        <v>6976379</v>
      </c>
      <c r="G100" s="858">
        <v>6976379</v>
      </c>
      <c r="H100" s="858">
        <v>1</v>
      </c>
      <c r="I100" s="858" t="s">
        <v>228</v>
      </c>
      <c r="J100" s="858"/>
      <c r="K100" s="858"/>
      <c r="L100" s="858"/>
      <c r="M100" s="858"/>
      <c r="N100" s="858"/>
      <c r="O100" s="858"/>
      <c r="P100" s="858"/>
      <c r="Q100" s="858"/>
      <c r="R100" s="858"/>
      <c r="S100" s="858"/>
    </row>
    <row r="101" spans="1:19" ht="15" customHeight="1">
      <c r="A101" s="858" t="s">
        <v>19</v>
      </c>
      <c r="B101" s="858" t="s">
        <v>29</v>
      </c>
      <c r="C101" s="858" t="s">
        <v>30</v>
      </c>
      <c r="D101" s="858" t="s">
        <v>20</v>
      </c>
      <c r="E101" s="858">
        <v>2015</v>
      </c>
      <c r="F101" s="858">
        <v>6976380</v>
      </c>
      <c r="G101" s="858">
        <v>6976380</v>
      </c>
      <c r="H101" s="858">
        <v>1</v>
      </c>
      <c r="I101" s="858" t="s">
        <v>228</v>
      </c>
      <c r="J101" s="858"/>
      <c r="K101" s="858"/>
      <c r="L101" s="858"/>
      <c r="M101" s="858"/>
      <c r="N101" s="858"/>
      <c r="O101" s="858"/>
      <c r="P101" s="858"/>
      <c r="Q101" s="858"/>
      <c r="R101" s="858"/>
      <c r="S101" s="858"/>
    </row>
    <row r="102" spans="1:19" ht="15" customHeight="1">
      <c r="A102" s="858" t="s">
        <v>19</v>
      </c>
      <c r="B102" s="858" t="s">
        <v>29</v>
      </c>
      <c r="C102" s="858" t="s">
        <v>30</v>
      </c>
      <c r="D102" s="858" t="s">
        <v>20</v>
      </c>
      <c r="E102" s="858">
        <v>2015</v>
      </c>
      <c r="F102" s="858">
        <v>6976381</v>
      </c>
      <c r="G102" s="858">
        <v>6976381</v>
      </c>
      <c r="H102" s="858">
        <v>1</v>
      </c>
      <c r="I102" s="858" t="s">
        <v>228</v>
      </c>
      <c r="J102" s="858"/>
      <c r="K102" s="858"/>
      <c r="L102" s="858"/>
      <c r="M102" s="858"/>
      <c r="N102" s="858"/>
      <c r="O102" s="858"/>
      <c r="P102" s="858"/>
      <c r="Q102" s="858"/>
      <c r="R102" s="858"/>
      <c r="S102" s="858"/>
    </row>
    <row r="103" spans="1:19" ht="15" customHeight="1">
      <c r="A103" s="858" t="s">
        <v>19</v>
      </c>
      <c r="B103" s="858" t="s">
        <v>29</v>
      </c>
      <c r="C103" s="858" t="s">
        <v>30</v>
      </c>
      <c r="D103" s="858" t="s">
        <v>20</v>
      </c>
      <c r="E103" s="858">
        <v>2015</v>
      </c>
      <c r="F103" s="858">
        <v>6976382</v>
      </c>
      <c r="G103" s="858">
        <v>6976382</v>
      </c>
      <c r="H103" s="858">
        <v>1</v>
      </c>
      <c r="I103" s="858" t="s">
        <v>228</v>
      </c>
      <c r="J103" s="858"/>
      <c r="K103" s="858"/>
      <c r="L103" s="858"/>
      <c r="M103" s="858"/>
      <c r="N103" s="858"/>
      <c r="O103" s="858"/>
      <c r="P103" s="858"/>
      <c r="Q103" s="858"/>
      <c r="R103" s="858"/>
      <c r="S103" s="858"/>
    </row>
    <row r="104" spans="1:19" ht="15" customHeight="1">
      <c r="A104" s="858" t="s">
        <v>19</v>
      </c>
      <c r="B104" s="858" t="s">
        <v>29</v>
      </c>
      <c r="C104" s="858" t="s">
        <v>30</v>
      </c>
      <c r="D104" s="858" t="s">
        <v>20</v>
      </c>
      <c r="E104" s="858">
        <v>2015</v>
      </c>
      <c r="F104" s="858">
        <v>6976383</v>
      </c>
      <c r="G104" s="858">
        <v>6976383</v>
      </c>
      <c r="H104" s="858">
        <v>1</v>
      </c>
      <c r="I104" s="858" t="s">
        <v>228</v>
      </c>
      <c r="J104" s="858"/>
      <c r="K104" s="858"/>
      <c r="L104" s="858"/>
      <c r="M104" s="858"/>
      <c r="N104" s="858"/>
      <c r="O104" s="858"/>
      <c r="P104" s="858"/>
      <c r="Q104" s="858"/>
      <c r="R104" s="858"/>
      <c r="S104" s="858"/>
    </row>
    <row r="105" spans="1:19" ht="15" customHeight="1">
      <c r="A105" s="858" t="s">
        <v>19</v>
      </c>
      <c r="B105" s="858" t="s">
        <v>29</v>
      </c>
      <c r="C105" s="858" t="s">
        <v>30</v>
      </c>
      <c r="D105" s="858" t="s">
        <v>20</v>
      </c>
      <c r="E105" s="858">
        <v>2015</v>
      </c>
      <c r="F105" s="858">
        <v>6976384</v>
      </c>
      <c r="G105" s="858">
        <v>6976384</v>
      </c>
      <c r="H105" s="858">
        <v>1</v>
      </c>
      <c r="I105" s="858" t="s">
        <v>228</v>
      </c>
      <c r="J105" s="858"/>
      <c r="K105" s="858"/>
      <c r="L105" s="858"/>
      <c r="M105" s="858"/>
      <c r="N105" s="858"/>
      <c r="O105" s="858"/>
      <c r="P105" s="858"/>
      <c r="Q105" s="858"/>
      <c r="R105" s="858"/>
      <c r="S105" s="858"/>
    </row>
    <row r="106" spans="1:19" ht="15" customHeight="1">
      <c r="A106" s="858" t="s">
        <v>19</v>
      </c>
      <c r="B106" s="858" t="s">
        <v>26</v>
      </c>
      <c r="C106" s="858" t="s">
        <v>27</v>
      </c>
      <c r="D106" s="858" t="s">
        <v>20</v>
      </c>
      <c r="E106" s="858">
        <v>2016</v>
      </c>
      <c r="F106" s="858">
        <v>2627386</v>
      </c>
      <c r="G106" s="858">
        <v>2627433</v>
      </c>
      <c r="H106" s="858">
        <v>48</v>
      </c>
      <c r="I106" s="858" t="s">
        <v>228</v>
      </c>
      <c r="J106" s="858"/>
      <c r="K106" s="858"/>
      <c r="L106" s="858"/>
      <c r="M106" s="858"/>
      <c r="N106" s="858"/>
      <c r="O106" s="858"/>
      <c r="P106" s="858"/>
      <c r="Q106" s="858"/>
      <c r="R106" s="858"/>
      <c r="S106" s="858"/>
    </row>
    <row r="107" spans="1:19" ht="15" customHeight="1">
      <c r="A107" s="858" t="s">
        <v>19</v>
      </c>
      <c r="B107" s="858" t="s">
        <v>26</v>
      </c>
      <c r="C107" s="858" t="s">
        <v>27</v>
      </c>
      <c r="D107" s="858" t="s">
        <v>20</v>
      </c>
      <c r="E107" s="858">
        <v>2016</v>
      </c>
      <c r="F107" s="858">
        <v>2627434</v>
      </c>
      <c r="G107" s="858">
        <v>2627453</v>
      </c>
      <c r="H107" s="858">
        <v>20</v>
      </c>
      <c r="I107" s="858" t="s">
        <v>228</v>
      </c>
      <c r="J107" s="858"/>
      <c r="K107" s="858"/>
      <c r="L107" s="858"/>
      <c r="M107" s="858"/>
      <c r="N107" s="858"/>
      <c r="O107" s="858"/>
      <c r="P107" s="858"/>
      <c r="Q107" s="858"/>
      <c r="R107" s="858"/>
      <c r="S107" s="858"/>
    </row>
    <row r="108" spans="1:19" ht="15" customHeight="1">
      <c r="A108" s="858" t="s">
        <v>19</v>
      </c>
      <c r="B108" s="858" t="s">
        <v>26</v>
      </c>
      <c r="C108" s="858" t="s">
        <v>27</v>
      </c>
      <c r="D108" s="858" t="s">
        <v>20</v>
      </c>
      <c r="E108" s="858">
        <v>2016</v>
      </c>
      <c r="F108" s="858">
        <v>3175138</v>
      </c>
      <c r="G108" s="858">
        <v>3188005</v>
      </c>
      <c r="H108" s="858">
        <v>12868</v>
      </c>
      <c r="I108" s="858" t="s">
        <v>228</v>
      </c>
      <c r="J108" s="858"/>
      <c r="K108" s="858"/>
      <c r="L108" s="858"/>
      <c r="M108" s="858"/>
      <c r="N108" s="858"/>
      <c r="O108" s="858"/>
      <c r="P108" s="858"/>
      <c r="Q108" s="858"/>
      <c r="R108" s="858"/>
      <c r="S108" s="858"/>
    </row>
    <row r="109" spans="1:19" ht="15" customHeight="1">
      <c r="A109" s="858" t="s">
        <v>19</v>
      </c>
      <c r="B109" s="858" t="s">
        <v>26</v>
      </c>
      <c r="C109" s="858" t="s">
        <v>27</v>
      </c>
      <c r="D109" s="858" t="s">
        <v>20</v>
      </c>
      <c r="E109" s="858">
        <v>2016</v>
      </c>
      <c r="F109" s="858">
        <v>3188006</v>
      </c>
      <c r="G109" s="858">
        <v>3193423</v>
      </c>
      <c r="H109" s="858">
        <v>5418</v>
      </c>
      <c r="I109" s="858" t="s">
        <v>228</v>
      </c>
      <c r="J109" s="858"/>
      <c r="K109" s="858"/>
      <c r="L109" s="858"/>
      <c r="M109" s="858"/>
      <c r="N109" s="858"/>
      <c r="O109" s="858"/>
      <c r="P109" s="858"/>
      <c r="Q109" s="858"/>
      <c r="R109" s="858"/>
      <c r="S109" s="858"/>
    </row>
    <row r="110" spans="1:19" ht="15" customHeight="1">
      <c r="A110" s="858" t="s">
        <v>19</v>
      </c>
      <c r="B110" s="1094">
        <v>999900000802</v>
      </c>
      <c r="C110" s="858" t="s">
        <v>25</v>
      </c>
      <c r="D110" s="858" t="s">
        <v>22</v>
      </c>
      <c r="E110" s="858">
        <v>2016</v>
      </c>
      <c r="F110" s="858">
        <v>5817292</v>
      </c>
      <c r="G110" s="858">
        <v>5817308</v>
      </c>
      <c r="H110" s="858">
        <v>17</v>
      </c>
      <c r="I110" s="858" t="s">
        <v>228</v>
      </c>
      <c r="J110" s="858"/>
      <c r="K110" s="858"/>
      <c r="L110" s="858"/>
      <c r="M110" s="858"/>
      <c r="N110" s="858"/>
      <c r="O110" s="858"/>
      <c r="P110" s="858"/>
      <c r="Q110" s="858"/>
      <c r="R110" s="858"/>
      <c r="S110" s="858"/>
    </row>
    <row r="111" spans="1:19" ht="15" customHeight="1">
      <c r="A111" s="858" t="s">
        <v>19</v>
      </c>
      <c r="B111" s="1094">
        <v>999900000802</v>
      </c>
      <c r="C111" s="858" t="s">
        <v>25</v>
      </c>
      <c r="D111" s="858" t="s">
        <v>22</v>
      </c>
      <c r="E111" s="858">
        <v>2016</v>
      </c>
      <c r="F111" s="858">
        <v>6063390</v>
      </c>
      <c r="G111" s="858">
        <v>6068289</v>
      </c>
      <c r="H111" s="858">
        <v>4900</v>
      </c>
      <c r="I111" s="858" t="s">
        <v>228</v>
      </c>
      <c r="J111" s="858"/>
      <c r="K111" s="858"/>
      <c r="L111" s="858"/>
      <c r="M111" s="858"/>
      <c r="N111" s="858"/>
      <c r="O111" s="858"/>
      <c r="P111" s="858"/>
      <c r="Q111" s="858"/>
      <c r="R111" s="858"/>
      <c r="S111" s="858"/>
    </row>
    <row r="112" spans="1:19" ht="15" customHeight="1">
      <c r="A112" s="858" t="s">
        <v>19</v>
      </c>
      <c r="B112" s="858" t="s">
        <v>29</v>
      </c>
      <c r="C112" s="858" t="s">
        <v>30</v>
      </c>
      <c r="D112" s="858" t="s">
        <v>20</v>
      </c>
      <c r="E112" s="858">
        <v>2016</v>
      </c>
      <c r="F112" s="858">
        <v>6307075</v>
      </c>
      <c r="G112" s="858">
        <v>6307368</v>
      </c>
      <c r="H112" s="858">
        <v>294</v>
      </c>
      <c r="I112" s="858" t="s">
        <v>228</v>
      </c>
      <c r="J112" s="858"/>
      <c r="K112" s="858"/>
      <c r="L112" s="858"/>
      <c r="M112" s="858"/>
      <c r="N112" s="858"/>
      <c r="O112" s="858"/>
      <c r="P112" s="858"/>
      <c r="Q112" s="858"/>
      <c r="R112" s="858"/>
      <c r="S112" s="858"/>
    </row>
    <row r="113" spans="1:19" ht="15" customHeight="1">
      <c r="A113" s="858" t="s">
        <v>19</v>
      </c>
      <c r="B113" s="858" t="s">
        <v>29</v>
      </c>
      <c r="C113" s="858" t="s">
        <v>30</v>
      </c>
      <c r="D113" s="858" t="s">
        <v>20</v>
      </c>
      <c r="E113" s="858">
        <v>2016</v>
      </c>
      <c r="F113" s="858">
        <v>6307369</v>
      </c>
      <c r="G113" s="858">
        <v>6307662</v>
      </c>
      <c r="H113" s="858">
        <v>294</v>
      </c>
      <c r="I113" s="858" t="s">
        <v>228</v>
      </c>
      <c r="J113" s="858"/>
      <c r="K113" s="858"/>
      <c r="L113" s="858"/>
      <c r="M113" s="858"/>
      <c r="N113" s="858"/>
      <c r="O113" s="858"/>
      <c r="P113" s="858"/>
      <c r="Q113" s="858"/>
      <c r="R113" s="858"/>
      <c r="S113" s="858"/>
    </row>
    <row r="114" spans="1:19" ht="15" customHeight="1">
      <c r="A114" s="858" t="s">
        <v>19</v>
      </c>
      <c r="B114" s="858" t="s">
        <v>29</v>
      </c>
      <c r="C114" s="858" t="s">
        <v>30</v>
      </c>
      <c r="D114" s="858" t="s">
        <v>20</v>
      </c>
      <c r="E114" s="858">
        <v>2016</v>
      </c>
      <c r="F114" s="858">
        <v>6307663</v>
      </c>
      <c r="G114" s="858">
        <v>6307956</v>
      </c>
      <c r="H114" s="858">
        <v>294</v>
      </c>
      <c r="I114" s="858" t="s">
        <v>228</v>
      </c>
      <c r="J114" s="858"/>
      <c r="K114" s="858"/>
      <c r="L114" s="858"/>
      <c r="M114" s="858"/>
      <c r="N114" s="858"/>
      <c r="O114" s="858"/>
      <c r="P114" s="858"/>
      <c r="Q114" s="858"/>
      <c r="R114" s="858"/>
      <c r="S114" s="858"/>
    </row>
    <row r="115" spans="1:19" ht="15" customHeight="1">
      <c r="A115" s="858" t="s">
        <v>19</v>
      </c>
      <c r="B115" s="858" t="s">
        <v>29</v>
      </c>
      <c r="C115" s="858" t="s">
        <v>30</v>
      </c>
      <c r="D115" s="858" t="s">
        <v>20</v>
      </c>
      <c r="E115" s="858">
        <v>2016</v>
      </c>
      <c r="F115" s="858">
        <v>6307957</v>
      </c>
      <c r="G115" s="858">
        <v>6308250</v>
      </c>
      <c r="H115" s="858">
        <v>294</v>
      </c>
      <c r="I115" s="858" t="s">
        <v>228</v>
      </c>
      <c r="J115" s="858"/>
      <c r="K115" s="858"/>
      <c r="L115" s="858"/>
      <c r="M115" s="858"/>
      <c r="N115" s="858"/>
      <c r="O115" s="858"/>
      <c r="P115" s="858"/>
      <c r="Q115" s="858"/>
      <c r="R115" s="858"/>
      <c r="S115" s="858"/>
    </row>
    <row r="116" spans="1:19" ht="15" customHeight="1">
      <c r="A116" s="858" t="s">
        <v>19</v>
      </c>
      <c r="B116" s="858" t="s">
        <v>29</v>
      </c>
      <c r="C116" s="858" t="s">
        <v>30</v>
      </c>
      <c r="D116" s="858" t="s">
        <v>20</v>
      </c>
      <c r="E116" s="858">
        <v>2016</v>
      </c>
      <c r="F116" s="858">
        <v>6308251</v>
      </c>
      <c r="G116" s="858">
        <v>6308544</v>
      </c>
      <c r="H116" s="858">
        <v>294</v>
      </c>
      <c r="I116" s="858" t="s">
        <v>228</v>
      </c>
      <c r="J116" s="858"/>
      <c r="K116" s="858"/>
      <c r="L116" s="858"/>
      <c r="M116" s="858"/>
      <c r="N116" s="858"/>
      <c r="O116" s="858"/>
      <c r="P116" s="858"/>
      <c r="Q116" s="858"/>
      <c r="R116" s="858"/>
      <c r="S116" s="858"/>
    </row>
    <row r="117" spans="1:19" ht="15" customHeight="1">
      <c r="A117" s="858" t="s">
        <v>19</v>
      </c>
      <c r="B117" s="858" t="s">
        <v>29</v>
      </c>
      <c r="C117" s="858" t="s">
        <v>30</v>
      </c>
      <c r="D117" s="858" t="s">
        <v>20</v>
      </c>
      <c r="E117" s="858">
        <v>2016</v>
      </c>
      <c r="F117" s="858">
        <v>6308545</v>
      </c>
      <c r="G117" s="858">
        <v>6308838</v>
      </c>
      <c r="H117" s="858">
        <v>294</v>
      </c>
      <c r="I117" s="858" t="s">
        <v>228</v>
      </c>
      <c r="J117" s="858"/>
      <c r="K117" s="858"/>
      <c r="L117" s="858"/>
      <c r="M117" s="858"/>
      <c r="N117" s="858"/>
      <c r="O117" s="858"/>
      <c r="P117" s="858"/>
      <c r="Q117" s="858"/>
      <c r="R117" s="858"/>
      <c r="S117" s="858"/>
    </row>
    <row r="118" spans="1:19" ht="15" customHeight="1">
      <c r="A118" s="858" t="s">
        <v>19</v>
      </c>
      <c r="B118" s="858" t="s">
        <v>29</v>
      </c>
      <c r="C118" s="858" t="s">
        <v>30</v>
      </c>
      <c r="D118" s="858" t="s">
        <v>20</v>
      </c>
      <c r="E118" s="858">
        <v>2016</v>
      </c>
      <c r="F118" s="858">
        <v>6976379</v>
      </c>
      <c r="G118" s="858">
        <v>6976379</v>
      </c>
      <c r="H118" s="858">
        <v>1</v>
      </c>
      <c r="I118" s="858" t="s">
        <v>228</v>
      </c>
      <c r="J118" s="858"/>
      <c r="K118" s="858"/>
      <c r="L118" s="858"/>
      <c r="M118" s="858"/>
      <c r="N118" s="858"/>
      <c r="O118" s="858"/>
      <c r="P118" s="858"/>
      <c r="Q118" s="858"/>
      <c r="R118" s="858"/>
      <c r="S118" s="858"/>
    </row>
    <row r="119" spans="1:19" ht="15" customHeight="1">
      <c r="A119" s="858" t="s">
        <v>19</v>
      </c>
      <c r="B119" s="858" t="s">
        <v>29</v>
      </c>
      <c r="C119" s="858" t="s">
        <v>30</v>
      </c>
      <c r="D119" s="858" t="s">
        <v>20</v>
      </c>
      <c r="E119" s="858">
        <v>2016</v>
      </c>
      <c r="F119" s="858">
        <v>6976380</v>
      </c>
      <c r="G119" s="858">
        <v>6976380</v>
      </c>
      <c r="H119" s="858">
        <v>1</v>
      </c>
      <c r="I119" s="858" t="s">
        <v>228</v>
      </c>
      <c r="J119" s="858"/>
      <c r="K119" s="858"/>
      <c r="L119" s="858"/>
      <c r="M119" s="858"/>
      <c r="N119" s="858"/>
      <c r="O119" s="858"/>
      <c r="P119" s="858"/>
      <c r="Q119" s="858"/>
      <c r="R119" s="858"/>
      <c r="S119" s="858"/>
    </row>
    <row r="120" spans="1:19" ht="15" customHeight="1">
      <c r="A120" s="858" t="s">
        <v>19</v>
      </c>
      <c r="B120" s="858" t="s">
        <v>29</v>
      </c>
      <c r="C120" s="858" t="s">
        <v>30</v>
      </c>
      <c r="D120" s="858" t="s">
        <v>20</v>
      </c>
      <c r="E120" s="858">
        <v>2016</v>
      </c>
      <c r="F120" s="858">
        <v>6976381</v>
      </c>
      <c r="G120" s="858">
        <v>6976381</v>
      </c>
      <c r="H120" s="858">
        <v>1</v>
      </c>
      <c r="I120" s="858" t="s">
        <v>228</v>
      </c>
      <c r="J120" s="858"/>
      <c r="K120" s="858"/>
      <c r="L120" s="858"/>
      <c r="M120" s="858"/>
      <c r="N120" s="858"/>
      <c r="O120" s="858"/>
      <c r="P120" s="858"/>
      <c r="Q120" s="858"/>
      <c r="R120" s="858"/>
      <c r="S120" s="858"/>
    </row>
    <row r="121" spans="1:19" ht="15" customHeight="1">
      <c r="A121" s="858" t="s">
        <v>19</v>
      </c>
      <c r="B121" s="858" t="s">
        <v>29</v>
      </c>
      <c r="C121" s="858" t="s">
        <v>30</v>
      </c>
      <c r="D121" s="858" t="s">
        <v>20</v>
      </c>
      <c r="E121" s="858">
        <v>2016</v>
      </c>
      <c r="F121" s="858">
        <v>6976382</v>
      </c>
      <c r="G121" s="858">
        <v>6976382</v>
      </c>
      <c r="H121" s="858">
        <v>1</v>
      </c>
      <c r="I121" s="858" t="s">
        <v>228</v>
      </c>
      <c r="J121" s="858"/>
      <c r="K121" s="858"/>
      <c r="L121" s="858"/>
      <c r="M121" s="858"/>
      <c r="N121" s="858"/>
      <c r="O121" s="858"/>
      <c r="P121" s="858"/>
      <c r="Q121" s="858"/>
      <c r="R121" s="858"/>
      <c r="S121" s="858"/>
    </row>
    <row r="122" spans="1:19" ht="15" customHeight="1">
      <c r="A122" s="858" t="s">
        <v>19</v>
      </c>
      <c r="B122" s="858" t="s">
        <v>29</v>
      </c>
      <c r="C122" s="858" t="s">
        <v>30</v>
      </c>
      <c r="D122" s="858" t="s">
        <v>20</v>
      </c>
      <c r="E122" s="858">
        <v>2016</v>
      </c>
      <c r="F122" s="858">
        <v>6976383</v>
      </c>
      <c r="G122" s="858">
        <v>6976383</v>
      </c>
      <c r="H122" s="858">
        <v>1</v>
      </c>
      <c r="I122" s="858" t="s">
        <v>228</v>
      </c>
      <c r="J122" s="858"/>
      <c r="K122" s="858"/>
      <c r="L122" s="858"/>
      <c r="M122" s="858"/>
      <c r="N122" s="858"/>
      <c r="O122" s="858"/>
      <c r="P122" s="858"/>
      <c r="Q122" s="858"/>
      <c r="R122" s="858"/>
      <c r="S122" s="858"/>
    </row>
    <row r="123" spans="1:19" ht="15" customHeight="1">
      <c r="A123" s="858" t="s">
        <v>19</v>
      </c>
      <c r="B123" s="858" t="s">
        <v>29</v>
      </c>
      <c r="C123" s="858" t="s">
        <v>30</v>
      </c>
      <c r="D123" s="858" t="s">
        <v>20</v>
      </c>
      <c r="E123" s="858">
        <v>2016</v>
      </c>
      <c r="F123" s="858">
        <v>6976384</v>
      </c>
      <c r="G123" s="858">
        <v>6976384</v>
      </c>
      <c r="H123" s="858">
        <v>1</v>
      </c>
      <c r="I123" s="858" t="s">
        <v>228</v>
      </c>
      <c r="J123" s="858"/>
      <c r="K123" s="858"/>
      <c r="L123" s="858"/>
      <c r="M123" s="858"/>
      <c r="N123" s="858"/>
      <c r="O123" s="858"/>
      <c r="P123" s="858"/>
      <c r="Q123" s="858"/>
      <c r="R123" s="858"/>
      <c r="S123" s="858"/>
    </row>
    <row r="124" spans="1:19" ht="15" customHeight="1">
      <c r="A124" s="858" t="s">
        <v>19</v>
      </c>
      <c r="B124" s="858" t="s">
        <v>26</v>
      </c>
      <c r="C124" s="858" t="s">
        <v>27</v>
      </c>
      <c r="D124" s="858" t="s">
        <v>20</v>
      </c>
      <c r="E124" s="858">
        <v>2017</v>
      </c>
      <c r="F124" s="858">
        <v>2627386</v>
      </c>
      <c r="G124" s="858">
        <v>2627433</v>
      </c>
      <c r="H124" s="858">
        <v>48</v>
      </c>
      <c r="I124" s="858" t="s">
        <v>228</v>
      </c>
      <c r="J124" s="858"/>
      <c r="K124" s="858"/>
      <c r="L124" s="858"/>
      <c r="M124" s="858"/>
      <c r="N124" s="858"/>
      <c r="O124" s="858"/>
      <c r="P124" s="858"/>
      <c r="Q124" s="858"/>
      <c r="R124" s="858"/>
      <c r="S124" s="858"/>
    </row>
    <row r="125" spans="1:19" ht="15" customHeight="1">
      <c r="A125" s="858" t="s">
        <v>19</v>
      </c>
      <c r="B125" s="858" t="s">
        <v>26</v>
      </c>
      <c r="C125" s="858" t="s">
        <v>27</v>
      </c>
      <c r="D125" s="858" t="s">
        <v>20</v>
      </c>
      <c r="E125" s="858">
        <v>2017</v>
      </c>
      <c r="F125" s="858">
        <v>2627434</v>
      </c>
      <c r="G125" s="858">
        <v>2627453</v>
      </c>
      <c r="H125" s="858">
        <v>20</v>
      </c>
      <c r="I125" s="858" t="s">
        <v>228</v>
      </c>
      <c r="J125" s="858"/>
      <c r="K125" s="858"/>
      <c r="L125" s="858"/>
      <c r="M125" s="858"/>
      <c r="N125" s="858"/>
      <c r="O125" s="858"/>
      <c r="P125" s="858"/>
      <c r="Q125" s="858"/>
      <c r="R125" s="858"/>
      <c r="S125" s="858"/>
    </row>
    <row r="126" spans="1:19" ht="15" customHeight="1">
      <c r="A126" s="858" t="s">
        <v>19</v>
      </c>
      <c r="B126" s="858" t="s">
        <v>26</v>
      </c>
      <c r="C126" s="858" t="s">
        <v>27</v>
      </c>
      <c r="D126" s="858" t="s">
        <v>20</v>
      </c>
      <c r="E126" s="858">
        <v>2017</v>
      </c>
      <c r="F126" s="858">
        <v>3175138</v>
      </c>
      <c r="G126" s="858">
        <v>3188005</v>
      </c>
      <c r="H126" s="858">
        <v>12868</v>
      </c>
      <c r="I126" s="858" t="s">
        <v>228</v>
      </c>
      <c r="J126" s="858"/>
      <c r="K126" s="858"/>
      <c r="L126" s="858"/>
      <c r="M126" s="858"/>
      <c r="N126" s="858"/>
      <c r="O126" s="858"/>
      <c r="P126" s="858"/>
      <c r="Q126" s="858"/>
      <c r="R126" s="858"/>
      <c r="S126" s="858"/>
    </row>
    <row r="127" spans="1:19" ht="15" customHeight="1">
      <c r="A127" s="858" t="s">
        <v>19</v>
      </c>
      <c r="B127" s="858" t="s">
        <v>26</v>
      </c>
      <c r="C127" s="858" t="s">
        <v>27</v>
      </c>
      <c r="D127" s="858" t="s">
        <v>20</v>
      </c>
      <c r="E127" s="858">
        <v>2017</v>
      </c>
      <c r="F127" s="858">
        <v>3188006</v>
      </c>
      <c r="G127" s="858">
        <v>3193423</v>
      </c>
      <c r="H127" s="858">
        <v>5418</v>
      </c>
      <c r="I127" s="858" t="s">
        <v>228</v>
      </c>
      <c r="J127" s="858"/>
      <c r="K127" s="858"/>
      <c r="L127" s="858"/>
      <c r="M127" s="858"/>
      <c r="N127" s="858"/>
      <c r="O127" s="858"/>
      <c r="P127" s="858"/>
      <c r="Q127" s="858"/>
      <c r="R127" s="858"/>
      <c r="S127" s="858"/>
    </row>
    <row r="128" spans="1:19" ht="15" customHeight="1">
      <c r="A128" s="858" t="s">
        <v>19</v>
      </c>
      <c r="B128" s="858">
        <v>999900000802</v>
      </c>
      <c r="C128" s="858" t="s">
        <v>25</v>
      </c>
      <c r="D128" s="858" t="s">
        <v>22</v>
      </c>
      <c r="E128" s="858">
        <v>2017</v>
      </c>
      <c r="F128" s="858">
        <v>5817292</v>
      </c>
      <c r="G128" s="858">
        <v>5817308</v>
      </c>
      <c r="H128" s="858">
        <v>17</v>
      </c>
      <c r="I128" s="858" t="s">
        <v>228</v>
      </c>
      <c r="J128" s="858"/>
      <c r="K128" s="858"/>
      <c r="L128" s="858"/>
      <c r="M128" s="858"/>
      <c r="N128" s="858"/>
      <c r="O128" s="858"/>
      <c r="P128" s="858"/>
      <c r="Q128" s="858"/>
      <c r="R128" s="858"/>
      <c r="S128" s="858"/>
    </row>
    <row r="129" spans="1:19" ht="15" customHeight="1">
      <c r="A129" s="858" t="s">
        <v>19</v>
      </c>
      <c r="B129" s="858">
        <v>999900000802</v>
      </c>
      <c r="C129" s="858" t="s">
        <v>25</v>
      </c>
      <c r="D129" s="858" t="s">
        <v>22</v>
      </c>
      <c r="E129" s="858">
        <v>2017</v>
      </c>
      <c r="F129" s="858">
        <v>6063390</v>
      </c>
      <c r="G129" s="858">
        <v>6068289</v>
      </c>
      <c r="H129" s="858">
        <v>4900</v>
      </c>
      <c r="I129" s="858" t="s">
        <v>228</v>
      </c>
      <c r="J129" s="858"/>
      <c r="K129" s="858"/>
      <c r="L129" s="858"/>
      <c r="M129" s="858"/>
      <c r="N129" s="858"/>
      <c r="O129" s="858"/>
      <c r="P129" s="858"/>
      <c r="Q129" s="858"/>
      <c r="R129" s="858"/>
      <c r="S129" s="858"/>
    </row>
    <row r="130" spans="1:19" ht="15" customHeight="1">
      <c r="A130" s="858" t="s">
        <v>19</v>
      </c>
      <c r="B130" s="858" t="s">
        <v>29</v>
      </c>
      <c r="C130" s="858" t="s">
        <v>30</v>
      </c>
      <c r="D130" s="858" t="s">
        <v>20</v>
      </c>
      <c r="E130" s="858">
        <v>2017</v>
      </c>
      <c r="F130" s="858">
        <v>6307075</v>
      </c>
      <c r="G130" s="858">
        <v>6307368</v>
      </c>
      <c r="H130" s="858">
        <v>294</v>
      </c>
      <c r="I130" s="858" t="s">
        <v>228</v>
      </c>
      <c r="J130" s="858"/>
      <c r="K130" s="858"/>
      <c r="L130" s="858"/>
      <c r="M130" s="858"/>
      <c r="N130" s="858"/>
      <c r="O130" s="858"/>
      <c r="P130" s="858"/>
      <c r="Q130" s="858"/>
      <c r="R130" s="858"/>
      <c r="S130" s="858"/>
    </row>
    <row r="131" spans="1:19" ht="15" customHeight="1">
      <c r="A131" s="858" t="s">
        <v>19</v>
      </c>
      <c r="B131" s="858" t="s">
        <v>29</v>
      </c>
      <c r="C131" s="858" t="s">
        <v>30</v>
      </c>
      <c r="D131" s="858" t="s">
        <v>20</v>
      </c>
      <c r="E131" s="858">
        <v>2017</v>
      </c>
      <c r="F131" s="858">
        <v>6307369</v>
      </c>
      <c r="G131" s="858">
        <v>6307662</v>
      </c>
      <c r="H131" s="858">
        <v>294</v>
      </c>
      <c r="I131" s="858" t="s">
        <v>228</v>
      </c>
      <c r="J131" s="858"/>
      <c r="K131" s="858"/>
      <c r="L131" s="858"/>
      <c r="M131" s="858"/>
      <c r="N131" s="858"/>
      <c r="O131" s="858"/>
      <c r="P131" s="858"/>
      <c r="Q131" s="858"/>
      <c r="R131" s="858"/>
      <c r="S131" s="858"/>
    </row>
    <row r="132" spans="1:19" ht="15" customHeight="1">
      <c r="A132" s="858" t="s">
        <v>19</v>
      </c>
      <c r="B132" s="858" t="s">
        <v>29</v>
      </c>
      <c r="C132" s="858" t="s">
        <v>30</v>
      </c>
      <c r="D132" s="858" t="s">
        <v>20</v>
      </c>
      <c r="E132" s="858">
        <v>2017</v>
      </c>
      <c r="F132" s="858">
        <v>6307663</v>
      </c>
      <c r="G132" s="858">
        <v>6307956</v>
      </c>
      <c r="H132" s="858">
        <v>294</v>
      </c>
      <c r="I132" s="858" t="s">
        <v>228</v>
      </c>
      <c r="J132" s="858"/>
      <c r="K132" s="858"/>
      <c r="L132" s="858"/>
      <c r="M132" s="858"/>
      <c r="N132" s="858"/>
      <c r="O132" s="858"/>
      <c r="P132" s="858"/>
      <c r="Q132" s="858"/>
      <c r="R132" s="858"/>
      <c r="S132" s="858"/>
    </row>
    <row r="133" spans="1:19" ht="15" customHeight="1">
      <c r="A133" s="858" t="s">
        <v>19</v>
      </c>
      <c r="B133" s="858" t="s">
        <v>29</v>
      </c>
      <c r="C133" s="858" t="s">
        <v>30</v>
      </c>
      <c r="D133" s="858" t="s">
        <v>20</v>
      </c>
      <c r="E133" s="858">
        <v>2017</v>
      </c>
      <c r="F133" s="858">
        <v>6307957</v>
      </c>
      <c r="G133" s="858">
        <v>6308250</v>
      </c>
      <c r="H133" s="858">
        <v>294</v>
      </c>
      <c r="I133" s="858" t="s">
        <v>228</v>
      </c>
      <c r="J133" s="858"/>
      <c r="K133" s="858"/>
      <c r="L133" s="858"/>
      <c r="M133" s="858"/>
      <c r="N133" s="858"/>
      <c r="O133" s="858"/>
      <c r="P133" s="858"/>
      <c r="Q133" s="858"/>
      <c r="R133" s="858"/>
      <c r="S133" s="858"/>
    </row>
    <row r="134" spans="1:19" ht="15" customHeight="1">
      <c r="A134" s="858" t="s">
        <v>19</v>
      </c>
      <c r="B134" s="858" t="s">
        <v>29</v>
      </c>
      <c r="C134" s="858" t="s">
        <v>30</v>
      </c>
      <c r="D134" s="858" t="s">
        <v>20</v>
      </c>
      <c r="E134" s="858">
        <v>2017</v>
      </c>
      <c r="F134" s="858">
        <v>6308251</v>
      </c>
      <c r="G134" s="858">
        <v>6308544</v>
      </c>
      <c r="H134" s="858">
        <v>294</v>
      </c>
      <c r="I134" s="858" t="s">
        <v>228</v>
      </c>
      <c r="J134" s="858"/>
      <c r="K134" s="858"/>
      <c r="L134" s="858"/>
      <c r="M134" s="858"/>
      <c r="N134" s="858"/>
      <c r="O134" s="858"/>
      <c r="P134" s="858"/>
      <c r="Q134" s="858"/>
      <c r="R134" s="858"/>
      <c r="S134" s="858"/>
    </row>
    <row r="135" spans="1:19" ht="15" customHeight="1">
      <c r="A135" s="858" t="s">
        <v>19</v>
      </c>
      <c r="B135" s="858" t="s">
        <v>29</v>
      </c>
      <c r="C135" s="858" t="s">
        <v>30</v>
      </c>
      <c r="D135" s="858" t="s">
        <v>20</v>
      </c>
      <c r="E135" s="858">
        <v>2017</v>
      </c>
      <c r="F135" s="858">
        <v>6308545</v>
      </c>
      <c r="G135" s="858">
        <v>6308838</v>
      </c>
      <c r="H135" s="858">
        <v>294</v>
      </c>
      <c r="I135" s="858" t="s">
        <v>228</v>
      </c>
      <c r="J135" s="858"/>
      <c r="K135" s="858"/>
      <c r="L135" s="858"/>
      <c r="M135" s="858"/>
      <c r="N135" s="858"/>
      <c r="O135" s="858"/>
      <c r="P135" s="858"/>
      <c r="Q135" s="858"/>
      <c r="R135" s="858"/>
      <c r="S135" s="858"/>
    </row>
    <row r="136" spans="1:19" ht="15" customHeight="1">
      <c r="A136" s="858" t="s">
        <v>19</v>
      </c>
      <c r="B136" s="858" t="s">
        <v>29</v>
      </c>
      <c r="C136" s="858" t="s">
        <v>30</v>
      </c>
      <c r="D136" s="858" t="s">
        <v>20</v>
      </c>
      <c r="E136" s="858">
        <v>2017</v>
      </c>
      <c r="F136" s="858">
        <v>6976379</v>
      </c>
      <c r="G136" s="858">
        <v>6976379</v>
      </c>
      <c r="H136" s="858">
        <v>1</v>
      </c>
      <c r="I136" s="858" t="s">
        <v>228</v>
      </c>
      <c r="J136" s="858"/>
      <c r="K136" s="858"/>
      <c r="L136" s="858"/>
      <c r="M136" s="858"/>
      <c r="N136" s="858"/>
      <c r="O136" s="858"/>
      <c r="P136" s="858"/>
      <c r="Q136" s="858"/>
      <c r="R136" s="858"/>
      <c r="S136" s="858"/>
    </row>
    <row r="137" spans="1:19" ht="15" customHeight="1">
      <c r="A137" s="858" t="s">
        <v>19</v>
      </c>
      <c r="B137" s="858" t="s">
        <v>29</v>
      </c>
      <c r="C137" s="858" t="s">
        <v>30</v>
      </c>
      <c r="D137" s="858" t="s">
        <v>20</v>
      </c>
      <c r="E137" s="858">
        <v>2017</v>
      </c>
      <c r="F137" s="858">
        <v>6976380</v>
      </c>
      <c r="G137" s="858">
        <v>6976380</v>
      </c>
      <c r="H137" s="858">
        <v>1</v>
      </c>
      <c r="I137" s="858" t="s">
        <v>228</v>
      </c>
      <c r="J137" s="858"/>
      <c r="K137" s="858"/>
      <c r="L137" s="858"/>
      <c r="M137" s="858"/>
      <c r="N137" s="858"/>
      <c r="O137" s="858"/>
      <c r="P137" s="858"/>
      <c r="Q137" s="858"/>
      <c r="R137" s="858"/>
      <c r="S137" s="858"/>
    </row>
    <row r="138" spans="1:19" ht="15" customHeight="1">
      <c r="A138" s="858" t="s">
        <v>19</v>
      </c>
      <c r="B138" s="858" t="s">
        <v>29</v>
      </c>
      <c r="C138" s="858" t="s">
        <v>30</v>
      </c>
      <c r="D138" s="858" t="s">
        <v>20</v>
      </c>
      <c r="E138" s="858">
        <v>2017</v>
      </c>
      <c r="F138" s="858">
        <v>6976381</v>
      </c>
      <c r="G138" s="858">
        <v>6976381</v>
      </c>
      <c r="H138" s="858">
        <v>1</v>
      </c>
      <c r="I138" s="858" t="s">
        <v>228</v>
      </c>
      <c r="J138" s="858"/>
      <c r="K138" s="858"/>
      <c r="L138" s="858"/>
      <c r="M138" s="858"/>
      <c r="N138" s="858"/>
      <c r="O138" s="858"/>
      <c r="P138" s="858"/>
      <c r="Q138" s="858"/>
      <c r="R138" s="858"/>
      <c r="S138" s="858"/>
    </row>
    <row r="139" spans="1:19" ht="15" customHeight="1">
      <c r="A139" s="858" t="s">
        <v>19</v>
      </c>
      <c r="B139" s="858" t="s">
        <v>29</v>
      </c>
      <c r="C139" s="858" t="s">
        <v>30</v>
      </c>
      <c r="D139" s="858" t="s">
        <v>20</v>
      </c>
      <c r="E139" s="858">
        <v>2017</v>
      </c>
      <c r="F139" s="858">
        <v>6976382</v>
      </c>
      <c r="G139" s="858">
        <v>6976382</v>
      </c>
      <c r="H139" s="858">
        <v>1</v>
      </c>
      <c r="I139" s="858" t="s">
        <v>228</v>
      </c>
      <c r="J139" s="858"/>
      <c r="K139" s="858"/>
      <c r="L139" s="858"/>
      <c r="M139" s="858"/>
      <c r="N139" s="858"/>
      <c r="O139" s="858"/>
      <c r="P139" s="858"/>
      <c r="Q139" s="858"/>
      <c r="R139" s="858"/>
      <c r="S139" s="858"/>
    </row>
    <row r="140" spans="1:19" ht="15" customHeight="1">
      <c r="A140" s="858" t="s">
        <v>19</v>
      </c>
      <c r="B140" s="858" t="s">
        <v>29</v>
      </c>
      <c r="C140" s="858" t="s">
        <v>30</v>
      </c>
      <c r="D140" s="858" t="s">
        <v>20</v>
      </c>
      <c r="E140" s="858">
        <v>2017</v>
      </c>
      <c r="F140" s="858">
        <v>6976383</v>
      </c>
      <c r="G140" s="858">
        <v>6976383</v>
      </c>
      <c r="H140" s="858">
        <v>1</v>
      </c>
      <c r="I140" s="858" t="s">
        <v>228</v>
      </c>
      <c r="J140" s="858"/>
      <c r="K140" s="858"/>
      <c r="L140" s="858"/>
      <c r="M140" s="858"/>
      <c r="N140" s="858"/>
      <c r="O140" s="858"/>
      <c r="P140" s="858"/>
      <c r="Q140" s="858"/>
      <c r="R140" s="858"/>
      <c r="S140" s="858"/>
    </row>
    <row r="141" spans="1:19" ht="15" customHeight="1">
      <c r="A141" s="858" t="s">
        <v>19</v>
      </c>
      <c r="B141" s="858" t="s">
        <v>29</v>
      </c>
      <c r="C141" s="858" t="s">
        <v>30</v>
      </c>
      <c r="D141" s="858" t="s">
        <v>20</v>
      </c>
      <c r="E141" s="858">
        <v>2017</v>
      </c>
      <c r="F141" s="858">
        <v>6976384</v>
      </c>
      <c r="G141" s="858">
        <v>6976384</v>
      </c>
      <c r="H141" s="858">
        <v>1</v>
      </c>
      <c r="I141" s="858" t="s">
        <v>228</v>
      </c>
      <c r="J141" s="858"/>
      <c r="K141" s="858"/>
      <c r="L141" s="858"/>
      <c r="M141" s="858"/>
      <c r="N141" s="858"/>
      <c r="O141" s="858"/>
      <c r="P141" s="858"/>
      <c r="Q141" s="858"/>
      <c r="R141" s="858"/>
      <c r="S141" s="858"/>
    </row>
    <row r="142" spans="1:19" ht="15" customHeight="1">
      <c r="A142" s="858" t="s">
        <v>19</v>
      </c>
      <c r="B142" s="858" t="s">
        <v>26</v>
      </c>
      <c r="C142" s="858" t="s">
        <v>27</v>
      </c>
      <c r="D142" s="858" t="s">
        <v>20</v>
      </c>
      <c r="E142" s="858">
        <v>2018</v>
      </c>
      <c r="F142" s="858">
        <v>2627386</v>
      </c>
      <c r="G142" s="858">
        <v>2627433</v>
      </c>
      <c r="H142" s="858">
        <v>48</v>
      </c>
      <c r="I142" s="858" t="s">
        <v>228</v>
      </c>
      <c r="J142" s="858"/>
      <c r="K142" s="858"/>
      <c r="L142" s="858"/>
      <c r="M142" s="858"/>
      <c r="N142" s="858"/>
      <c r="O142" s="858"/>
      <c r="P142" s="858"/>
      <c r="Q142" s="858"/>
      <c r="R142" s="858"/>
      <c r="S142" s="858"/>
    </row>
    <row r="143" spans="1:19" ht="15" customHeight="1">
      <c r="A143" s="858" t="s">
        <v>19</v>
      </c>
      <c r="B143" s="858" t="s">
        <v>26</v>
      </c>
      <c r="C143" s="858" t="s">
        <v>27</v>
      </c>
      <c r="D143" s="858" t="s">
        <v>20</v>
      </c>
      <c r="E143" s="858">
        <v>2018</v>
      </c>
      <c r="F143" s="858">
        <v>2627434</v>
      </c>
      <c r="G143" s="858">
        <v>2627453</v>
      </c>
      <c r="H143" s="858">
        <v>20</v>
      </c>
      <c r="I143" s="858" t="s">
        <v>228</v>
      </c>
      <c r="J143" s="858"/>
      <c r="K143" s="858"/>
      <c r="L143" s="858"/>
      <c r="M143" s="858"/>
      <c r="N143" s="858"/>
      <c r="O143" s="858"/>
      <c r="P143" s="858"/>
      <c r="Q143" s="858"/>
      <c r="R143" s="858"/>
      <c r="S143" s="858"/>
    </row>
    <row r="144" spans="1:19" ht="15" customHeight="1">
      <c r="A144" s="858" t="s">
        <v>19</v>
      </c>
      <c r="B144" s="858" t="s">
        <v>26</v>
      </c>
      <c r="C144" s="858" t="s">
        <v>27</v>
      </c>
      <c r="D144" s="858" t="s">
        <v>20</v>
      </c>
      <c r="E144" s="858">
        <v>2018</v>
      </c>
      <c r="F144" s="858">
        <v>3175138</v>
      </c>
      <c r="G144" s="858">
        <v>3188005</v>
      </c>
      <c r="H144" s="858">
        <v>12868</v>
      </c>
      <c r="I144" s="858" t="s">
        <v>228</v>
      </c>
      <c r="J144" s="858"/>
      <c r="K144" s="858"/>
      <c r="L144" s="858"/>
      <c r="M144" s="858"/>
      <c r="N144" s="858"/>
      <c r="O144" s="858"/>
      <c r="P144" s="858"/>
      <c r="Q144" s="858"/>
      <c r="R144" s="858"/>
      <c r="S144" s="858"/>
    </row>
    <row r="145" spans="1:19" ht="15" customHeight="1">
      <c r="A145" s="858" t="s">
        <v>19</v>
      </c>
      <c r="B145" s="858" t="s">
        <v>26</v>
      </c>
      <c r="C145" s="858" t="s">
        <v>27</v>
      </c>
      <c r="D145" s="858" t="s">
        <v>20</v>
      </c>
      <c r="E145" s="858">
        <v>2018</v>
      </c>
      <c r="F145" s="858">
        <v>3188006</v>
      </c>
      <c r="G145" s="858">
        <v>3193423</v>
      </c>
      <c r="H145" s="858">
        <v>5418</v>
      </c>
      <c r="I145" s="858" t="s">
        <v>228</v>
      </c>
      <c r="J145" s="858"/>
      <c r="K145" s="858"/>
      <c r="L145" s="858"/>
      <c r="M145" s="858"/>
      <c r="N145" s="858"/>
      <c r="O145" s="858"/>
      <c r="P145" s="858"/>
      <c r="Q145" s="858"/>
      <c r="R145" s="858"/>
      <c r="S145" s="858"/>
    </row>
    <row r="146" spans="1:19" ht="15" customHeight="1">
      <c r="A146" s="858" t="s">
        <v>19</v>
      </c>
      <c r="B146" s="858">
        <v>999900000802</v>
      </c>
      <c r="C146" s="858" t="s">
        <v>25</v>
      </c>
      <c r="D146" s="858" t="s">
        <v>22</v>
      </c>
      <c r="E146" s="858">
        <v>2018</v>
      </c>
      <c r="F146" s="858">
        <v>5817292</v>
      </c>
      <c r="G146" s="858">
        <v>5817308</v>
      </c>
      <c r="H146" s="858">
        <v>17</v>
      </c>
      <c r="I146" s="858" t="s">
        <v>228</v>
      </c>
      <c r="J146" s="858"/>
      <c r="K146" s="858"/>
      <c r="L146" s="858"/>
      <c r="M146" s="858"/>
      <c r="N146" s="858"/>
      <c r="O146" s="858"/>
      <c r="P146" s="858"/>
      <c r="Q146" s="858"/>
      <c r="R146" s="858"/>
      <c r="S146" s="858"/>
    </row>
    <row r="147" spans="1:19" ht="15" customHeight="1">
      <c r="A147" s="858" t="s">
        <v>19</v>
      </c>
      <c r="B147" s="858">
        <v>999900000802</v>
      </c>
      <c r="C147" s="858" t="s">
        <v>25</v>
      </c>
      <c r="D147" s="858" t="s">
        <v>22</v>
      </c>
      <c r="E147" s="858">
        <v>2018</v>
      </c>
      <c r="F147" s="858">
        <v>6063390</v>
      </c>
      <c r="G147" s="858">
        <v>6068289</v>
      </c>
      <c r="H147" s="858">
        <v>4900</v>
      </c>
      <c r="I147" s="858" t="s">
        <v>228</v>
      </c>
      <c r="J147" s="858"/>
      <c r="K147" s="858"/>
      <c r="L147" s="858"/>
      <c r="M147" s="858"/>
      <c r="N147" s="858"/>
      <c r="O147" s="858"/>
      <c r="P147" s="858"/>
      <c r="Q147" s="858"/>
      <c r="R147" s="858"/>
      <c r="S147" s="858"/>
    </row>
    <row r="148" spans="1:19" ht="15" customHeight="1">
      <c r="A148" s="858" t="s">
        <v>19</v>
      </c>
      <c r="B148" s="858" t="s">
        <v>29</v>
      </c>
      <c r="C148" s="858" t="s">
        <v>30</v>
      </c>
      <c r="D148" s="858" t="s">
        <v>20</v>
      </c>
      <c r="E148" s="858">
        <v>2018</v>
      </c>
      <c r="F148" s="858">
        <v>6307075</v>
      </c>
      <c r="G148" s="858">
        <v>6307368</v>
      </c>
      <c r="H148" s="858">
        <v>294</v>
      </c>
      <c r="I148" s="858" t="s">
        <v>228</v>
      </c>
      <c r="J148" s="858"/>
      <c r="K148" s="858"/>
      <c r="L148" s="858"/>
      <c r="M148" s="858"/>
      <c r="N148" s="858"/>
      <c r="O148" s="858"/>
      <c r="P148" s="858"/>
      <c r="Q148" s="858"/>
      <c r="R148" s="858"/>
      <c r="S148" s="858"/>
    </row>
    <row r="149" spans="1:19" ht="15" customHeight="1">
      <c r="A149" s="858" t="s">
        <v>19</v>
      </c>
      <c r="B149" s="858" t="s">
        <v>29</v>
      </c>
      <c r="C149" s="858" t="s">
        <v>30</v>
      </c>
      <c r="D149" s="858" t="s">
        <v>20</v>
      </c>
      <c r="E149" s="858">
        <v>2018</v>
      </c>
      <c r="F149" s="858">
        <v>6307369</v>
      </c>
      <c r="G149" s="858">
        <v>6307662</v>
      </c>
      <c r="H149" s="858">
        <v>294</v>
      </c>
      <c r="I149" s="858" t="s">
        <v>228</v>
      </c>
      <c r="J149" s="858"/>
      <c r="K149" s="858"/>
      <c r="L149" s="858"/>
      <c r="M149" s="858"/>
      <c r="N149" s="858"/>
      <c r="O149" s="858"/>
      <c r="P149" s="858"/>
      <c r="Q149" s="858"/>
      <c r="R149" s="858"/>
      <c r="S149" s="858"/>
    </row>
    <row r="150" spans="1:19" ht="15" customHeight="1">
      <c r="A150" s="858" t="s">
        <v>19</v>
      </c>
      <c r="B150" s="858" t="s">
        <v>29</v>
      </c>
      <c r="C150" s="858" t="s">
        <v>30</v>
      </c>
      <c r="D150" s="858" t="s">
        <v>20</v>
      </c>
      <c r="E150" s="858">
        <v>2018</v>
      </c>
      <c r="F150" s="858">
        <v>6307663</v>
      </c>
      <c r="G150" s="858">
        <v>6307956</v>
      </c>
      <c r="H150" s="858">
        <v>294</v>
      </c>
      <c r="I150" s="858" t="s">
        <v>228</v>
      </c>
      <c r="J150" s="858"/>
      <c r="K150" s="858"/>
      <c r="L150" s="858"/>
      <c r="M150" s="858"/>
      <c r="N150" s="858"/>
      <c r="O150" s="858"/>
      <c r="P150" s="858"/>
      <c r="Q150" s="858"/>
      <c r="R150" s="858"/>
      <c r="S150" s="858"/>
    </row>
    <row r="151" spans="1:19" ht="15" customHeight="1">
      <c r="A151" s="858" t="s">
        <v>19</v>
      </c>
      <c r="B151" s="858" t="s">
        <v>29</v>
      </c>
      <c r="C151" s="858" t="s">
        <v>30</v>
      </c>
      <c r="D151" s="858" t="s">
        <v>20</v>
      </c>
      <c r="E151" s="858">
        <v>2018</v>
      </c>
      <c r="F151" s="858">
        <v>6307957</v>
      </c>
      <c r="G151" s="858">
        <v>6308250</v>
      </c>
      <c r="H151" s="858">
        <v>294</v>
      </c>
      <c r="I151" s="858" t="s">
        <v>228</v>
      </c>
      <c r="J151" s="858"/>
      <c r="K151" s="858"/>
      <c r="L151" s="858"/>
      <c r="M151" s="858"/>
      <c r="N151" s="858"/>
      <c r="O151" s="858"/>
      <c r="P151" s="858"/>
      <c r="Q151" s="858"/>
      <c r="R151" s="858"/>
      <c r="S151" s="858"/>
    </row>
    <row r="152" spans="1:19" ht="15" customHeight="1">
      <c r="A152" s="858" t="s">
        <v>19</v>
      </c>
      <c r="B152" s="858" t="s">
        <v>29</v>
      </c>
      <c r="C152" s="858" t="s">
        <v>30</v>
      </c>
      <c r="D152" s="858" t="s">
        <v>20</v>
      </c>
      <c r="E152" s="858">
        <v>2018</v>
      </c>
      <c r="F152" s="858">
        <v>6308251</v>
      </c>
      <c r="G152" s="858">
        <v>6308544</v>
      </c>
      <c r="H152" s="858">
        <v>294</v>
      </c>
      <c r="I152" s="858" t="s">
        <v>228</v>
      </c>
      <c r="J152" s="858"/>
      <c r="K152" s="858"/>
      <c r="L152" s="858"/>
      <c r="M152" s="858"/>
      <c r="N152" s="858"/>
      <c r="O152" s="858"/>
      <c r="P152" s="858"/>
      <c r="Q152" s="858"/>
      <c r="R152" s="858"/>
      <c r="S152" s="858"/>
    </row>
    <row r="153" spans="1:19" ht="15" customHeight="1">
      <c r="A153" s="858" t="s">
        <v>19</v>
      </c>
      <c r="B153" s="858" t="s">
        <v>29</v>
      </c>
      <c r="C153" s="858" t="s">
        <v>30</v>
      </c>
      <c r="D153" s="858" t="s">
        <v>20</v>
      </c>
      <c r="E153" s="858">
        <v>2018</v>
      </c>
      <c r="F153" s="858">
        <v>6308545</v>
      </c>
      <c r="G153" s="858">
        <v>6308838</v>
      </c>
      <c r="H153" s="858">
        <v>294</v>
      </c>
      <c r="I153" s="858" t="s">
        <v>228</v>
      </c>
      <c r="J153" s="858"/>
      <c r="K153" s="858"/>
      <c r="L153" s="858"/>
      <c r="M153" s="858"/>
      <c r="N153" s="858"/>
      <c r="O153" s="858"/>
      <c r="P153" s="858"/>
      <c r="Q153" s="858"/>
      <c r="R153" s="858"/>
      <c r="S153" s="858"/>
    </row>
    <row r="154" spans="1:19" ht="15" customHeight="1">
      <c r="A154" s="858" t="s">
        <v>19</v>
      </c>
      <c r="B154" s="858" t="s">
        <v>29</v>
      </c>
      <c r="C154" s="858" t="s">
        <v>30</v>
      </c>
      <c r="D154" s="858" t="s">
        <v>20</v>
      </c>
      <c r="E154" s="858">
        <v>2018</v>
      </c>
      <c r="F154" s="858">
        <v>6976379</v>
      </c>
      <c r="G154" s="858">
        <v>6976379</v>
      </c>
      <c r="H154" s="858">
        <v>1</v>
      </c>
      <c r="I154" s="858" t="s">
        <v>228</v>
      </c>
      <c r="J154" s="858"/>
      <c r="K154" s="858"/>
      <c r="L154" s="858"/>
      <c r="M154" s="858"/>
      <c r="N154" s="858"/>
      <c r="O154" s="858"/>
      <c r="P154" s="858"/>
      <c r="Q154" s="858"/>
      <c r="R154" s="858"/>
      <c r="S154" s="858"/>
    </row>
    <row r="155" spans="1:19" ht="15" customHeight="1">
      <c r="A155" s="858" t="s">
        <v>19</v>
      </c>
      <c r="B155" s="858" t="s">
        <v>29</v>
      </c>
      <c r="C155" s="858" t="s">
        <v>30</v>
      </c>
      <c r="D155" s="858" t="s">
        <v>20</v>
      </c>
      <c r="E155" s="858">
        <v>2018</v>
      </c>
      <c r="F155" s="858">
        <v>6976380</v>
      </c>
      <c r="G155" s="858">
        <v>6976380</v>
      </c>
      <c r="H155" s="858">
        <v>1</v>
      </c>
      <c r="I155" s="858" t="s">
        <v>228</v>
      </c>
      <c r="J155" s="858"/>
      <c r="K155" s="858"/>
      <c r="L155" s="858"/>
      <c r="M155" s="858"/>
      <c r="N155" s="858"/>
      <c r="O155" s="858"/>
      <c r="P155" s="858"/>
      <c r="Q155" s="858"/>
      <c r="R155" s="858"/>
      <c r="S155" s="858"/>
    </row>
    <row r="156" spans="1:19" ht="15" customHeight="1">
      <c r="A156" s="858" t="s">
        <v>19</v>
      </c>
      <c r="B156" s="858" t="s">
        <v>29</v>
      </c>
      <c r="C156" s="858" t="s">
        <v>30</v>
      </c>
      <c r="D156" s="858" t="s">
        <v>20</v>
      </c>
      <c r="E156" s="858">
        <v>2018</v>
      </c>
      <c r="F156" s="858">
        <v>6976381</v>
      </c>
      <c r="G156" s="858">
        <v>6976381</v>
      </c>
      <c r="H156" s="858">
        <v>1</v>
      </c>
      <c r="I156" s="858" t="s">
        <v>228</v>
      </c>
      <c r="J156" s="858"/>
      <c r="K156" s="858"/>
      <c r="L156" s="858"/>
      <c r="M156" s="858"/>
      <c r="N156" s="858"/>
      <c r="O156" s="858"/>
      <c r="P156" s="858"/>
      <c r="Q156" s="858"/>
      <c r="R156" s="858"/>
      <c r="S156" s="858"/>
    </row>
    <row r="157" spans="1:19" ht="15" customHeight="1">
      <c r="A157" s="858" t="s">
        <v>19</v>
      </c>
      <c r="B157" s="858" t="s">
        <v>29</v>
      </c>
      <c r="C157" s="858" t="s">
        <v>30</v>
      </c>
      <c r="D157" s="858" t="s">
        <v>20</v>
      </c>
      <c r="E157" s="858">
        <v>2018</v>
      </c>
      <c r="F157" s="858">
        <v>6976382</v>
      </c>
      <c r="G157" s="858">
        <v>6976382</v>
      </c>
      <c r="H157" s="858">
        <v>1</v>
      </c>
      <c r="I157" s="858" t="s">
        <v>228</v>
      </c>
      <c r="J157" s="858"/>
      <c r="K157" s="858"/>
      <c r="L157" s="858"/>
      <c r="M157" s="858"/>
      <c r="N157" s="858"/>
      <c r="O157" s="858"/>
      <c r="P157" s="858"/>
      <c r="Q157" s="858"/>
      <c r="R157" s="858"/>
      <c r="S157" s="858"/>
    </row>
    <row r="158" spans="1:19" ht="15" customHeight="1">
      <c r="A158" s="858" t="s">
        <v>19</v>
      </c>
      <c r="B158" s="858" t="s">
        <v>29</v>
      </c>
      <c r="C158" s="858" t="s">
        <v>30</v>
      </c>
      <c r="D158" s="858" t="s">
        <v>20</v>
      </c>
      <c r="E158" s="858">
        <v>2018</v>
      </c>
      <c r="F158" s="858">
        <v>6976383</v>
      </c>
      <c r="G158" s="858">
        <v>6976383</v>
      </c>
      <c r="H158" s="858">
        <v>1</v>
      </c>
      <c r="I158" s="858" t="s">
        <v>228</v>
      </c>
      <c r="J158" s="858"/>
      <c r="K158" s="858"/>
      <c r="L158" s="858"/>
      <c r="M158" s="858"/>
      <c r="N158" s="858"/>
      <c r="O158" s="858"/>
      <c r="P158" s="858"/>
      <c r="Q158" s="858"/>
      <c r="R158" s="858"/>
      <c r="S158" s="858"/>
    </row>
    <row r="159" spans="1:19" ht="15" customHeight="1">
      <c r="A159" s="858" t="s">
        <v>19</v>
      </c>
      <c r="B159" s="858" t="s">
        <v>29</v>
      </c>
      <c r="C159" s="858" t="s">
        <v>30</v>
      </c>
      <c r="D159" s="858" t="s">
        <v>20</v>
      </c>
      <c r="E159" s="858">
        <v>2018</v>
      </c>
      <c r="F159" s="858">
        <v>6976384</v>
      </c>
      <c r="G159" s="858">
        <v>6976384</v>
      </c>
      <c r="H159" s="858">
        <v>1</v>
      </c>
      <c r="I159" s="858" t="s">
        <v>228</v>
      </c>
      <c r="J159" s="858"/>
      <c r="K159" s="858"/>
      <c r="L159" s="858"/>
      <c r="M159" s="858"/>
      <c r="N159" s="858"/>
      <c r="O159" s="858"/>
      <c r="P159" s="858"/>
      <c r="Q159" s="858"/>
      <c r="R159" s="858"/>
      <c r="S159" s="858"/>
    </row>
    <row r="160" spans="1:19" ht="15" customHeight="1">
      <c r="A160" s="858" t="s">
        <v>19</v>
      </c>
      <c r="B160" s="858" t="s">
        <v>26</v>
      </c>
      <c r="C160" s="858" t="s">
        <v>27</v>
      </c>
      <c r="D160" s="858" t="s">
        <v>20</v>
      </c>
      <c r="E160" s="858">
        <v>2019</v>
      </c>
      <c r="F160" s="858">
        <v>2627386</v>
      </c>
      <c r="G160" s="858">
        <v>2627433</v>
      </c>
      <c r="H160" s="858">
        <v>48</v>
      </c>
      <c r="I160" s="858" t="s">
        <v>228</v>
      </c>
      <c r="J160" s="858"/>
      <c r="K160" s="858"/>
      <c r="L160" s="858"/>
      <c r="M160" s="858"/>
      <c r="N160" s="858"/>
      <c r="O160" s="858"/>
      <c r="P160" s="858"/>
      <c r="Q160" s="858"/>
      <c r="R160" s="858"/>
      <c r="S160" s="858"/>
    </row>
    <row r="161" spans="1:19" ht="15" customHeight="1">
      <c r="A161" s="858" t="s">
        <v>19</v>
      </c>
      <c r="B161" s="858" t="s">
        <v>26</v>
      </c>
      <c r="C161" s="858" t="s">
        <v>27</v>
      </c>
      <c r="D161" s="858" t="s">
        <v>20</v>
      </c>
      <c r="E161" s="858">
        <v>2019</v>
      </c>
      <c r="F161" s="858">
        <v>2627434</v>
      </c>
      <c r="G161" s="858">
        <v>2627453</v>
      </c>
      <c r="H161" s="858">
        <v>20</v>
      </c>
      <c r="I161" s="858" t="s">
        <v>228</v>
      </c>
      <c r="J161" s="858"/>
      <c r="K161" s="858"/>
      <c r="L161" s="858"/>
      <c r="M161" s="858"/>
      <c r="N161" s="858"/>
      <c r="O161" s="858"/>
      <c r="P161" s="858"/>
      <c r="Q161" s="858"/>
      <c r="R161" s="858"/>
      <c r="S161" s="858"/>
    </row>
    <row r="162" spans="1:19" ht="15" customHeight="1">
      <c r="A162" s="858" t="s">
        <v>19</v>
      </c>
      <c r="B162" s="858" t="s">
        <v>26</v>
      </c>
      <c r="C162" s="858" t="s">
        <v>27</v>
      </c>
      <c r="D162" s="858" t="s">
        <v>20</v>
      </c>
      <c r="E162" s="858">
        <v>2019</v>
      </c>
      <c r="F162" s="858">
        <v>3175138</v>
      </c>
      <c r="G162" s="858">
        <v>3188005</v>
      </c>
      <c r="H162" s="858">
        <v>12868</v>
      </c>
      <c r="I162" s="858" t="s">
        <v>228</v>
      </c>
      <c r="J162" s="858"/>
      <c r="K162" s="858"/>
      <c r="L162" s="858"/>
      <c r="M162" s="858"/>
      <c r="N162" s="858"/>
      <c r="O162" s="858"/>
      <c r="P162" s="858"/>
      <c r="Q162" s="858"/>
      <c r="R162" s="858"/>
      <c r="S162" s="858"/>
    </row>
    <row r="163" spans="1:19" ht="15" customHeight="1">
      <c r="A163" s="858" t="s">
        <v>19</v>
      </c>
      <c r="B163" s="858" t="s">
        <v>26</v>
      </c>
      <c r="C163" s="858" t="s">
        <v>27</v>
      </c>
      <c r="D163" s="858" t="s">
        <v>20</v>
      </c>
      <c r="E163" s="858">
        <v>2019</v>
      </c>
      <c r="F163" s="858">
        <v>3188006</v>
      </c>
      <c r="G163" s="858">
        <v>3193423</v>
      </c>
      <c r="H163" s="858">
        <v>5418</v>
      </c>
      <c r="I163" s="858" t="s">
        <v>228</v>
      </c>
      <c r="J163" s="858"/>
      <c r="K163" s="858"/>
      <c r="L163" s="858"/>
      <c r="M163" s="858"/>
      <c r="N163" s="858"/>
      <c r="O163" s="858"/>
      <c r="P163" s="858"/>
      <c r="Q163" s="858"/>
      <c r="R163" s="858"/>
      <c r="S163" s="858"/>
    </row>
    <row r="164" spans="1:19" ht="15" customHeight="1">
      <c r="A164" s="858" t="s">
        <v>19</v>
      </c>
      <c r="B164" s="858">
        <v>999900000802</v>
      </c>
      <c r="C164" s="858" t="s">
        <v>25</v>
      </c>
      <c r="D164" s="858" t="s">
        <v>22</v>
      </c>
      <c r="E164" s="858">
        <v>2019</v>
      </c>
      <c r="F164" s="858">
        <v>5817292</v>
      </c>
      <c r="G164" s="858">
        <v>5817308</v>
      </c>
      <c r="H164" s="858">
        <v>17</v>
      </c>
      <c r="I164" s="858" t="s">
        <v>228</v>
      </c>
      <c r="J164" s="858"/>
      <c r="K164" s="858"/>
      <c r="L164" s="858"/>
      <c r="M164" s="858"/>
      <c r="N164" s="858"/>
      <c r="O164" s="858"/>
      <c r="P164" s="858"/>
      <c r="Q164" s="858"/>
      <c r="R164" s="858"/>
      <c r="S164" s="858"/>
    </row>
    <row r="165" spans="1:19" ht="15" customHeight="1">
      <c r="A165" s="858" t="s">
        <v>19</v>
      </c>
      <c r="B165" s="858">
        <v>999900000802</v>
      </c>
      <c r="C165" s="858" t="s">
        <v>25</v>
      </c>
      <c r="D165" s="858" t="s">
        <v>22</v>
      </c>
      <c r="E165" s="858">
        <v>2019</v>
      </c>
      <c r="F165" s="858">
        <v>6063390</v>
      </c>
      <c r="G165" s="858">
        <v>6068289</v>
      </c>
      <c r="H165" s="858">
        <v>4900</v>
      </c>
      <c r="I165" s="858" t="s">
        <v>228</v>
      </c>
      <c r="J165" s="858"/>
      <c r="K165" s="858"/>
      <c r="L165" s="858"/>
      <c r="M165" s="858"/>
      <c r="N165" s="858"/>
      <c r="O165" s="858"/>
      <c r="P165" s="858"/>
      <c r="Q165" s="858"/>
      <c r="R165" s="858"/>
      <c r="S165" s="858"/>
    </row>
    <row r="166" spans="1:19" ht="15" customHeight="1">
      <c r="A166" s="858" t="s">
        <v>19</v>
      </c>
      <c r="B166" s="858" t="s">
        <v>29</v>
      </c>
      <c r="C166" s="858" t="s">
        <v>30</v>
      </c>
      <c r="D166" s="858" t="s">
        <v>20</v>
      </c>
      <c r="E166" s="858">
        <v>2019</v>
      </c>
      <c r="F166" s="858">
        <v>6307075</v>
      </c>
      <c r="G166" s="858">
        <v>6307368</v>
      </c>
      <c r="H166" s="858">
        <v>294</v>
      </c>
      <c r="I166" s="858" t="s">
        <v>228</v>
      </c>
      <c r="J166" s="858"/>
      <c r="K166" s="858"/>
      <c r="L166" s="858"/>
      <c r="M166" s="858"/>
      <c r="N166" s="858"/>
      <c r="O166" s="858"/>
      <c r="P166" s="858"/>
      <c r="Q166" s="858"/>
      <c r="R166" s="858"/>
      <c r="S166" s="858"/>
    </row>
    <row r="167" spans="1:19" ht="15" customHeight="1">
      <c r="A167" s="858" t="s">
        <v>19</v>
      </c>
      <c r="B167" s="858" t="s">
        <v>29</v>
      </c>
      <c r="C167" s="858" t="s">
        <v>30</v>
      </c>
      <c r="D167" s="858" t="s">
        <v>20</v>
      </c>
      <c r="E167" s="858">
        <v>2019</v>
      </c>
      <c r="F167" s="858">
        <v>6307369</v>
      </c>
      <c r="G167" s="858">
        <v>6307662</v>
      </c>
      <c r="H167" s="858">
        <v>294</v>
      </c>
      <c r="I167" s="858" t="s">
        <v>228</v>
      </c>
      <c r="J167" s="858"/>
      <c r="K167" s="858"/>
      <c r="L167" s="858"/>
      <c r="M167" s="858"/>
      <c r="N167" s="858"/>
      <c r="O167" s="858"/>
      <c r="P167" s="858"/>
      <c r="Q167" s="858"/>
      <c r="R167" s="858"/>
      <c r="S167" s="858"/>
    </row>
    <row r="168" spans="1:19" ht="15" customHeight="1">
      <c r="A168" s="858" t="s">
        <v>19</v>
      </c>
      <c r="B168" s="858" t="s">
        <v>29</v>
      </c>
      <c r="C168" s="858" t="s">
        <v>30</v>
      </c>
      <c r="D168" s="858" t="s">
        <v>20</v>
      </c>
      <c r="E168" s="858">
        <v>2019</v>
      </c>
      <c r="F168" s="858">
        <v>6307663</v>
      </c>
      <c r="G168" s="858">
        <v>6307956</v>
      </c>
      <c r="H168" s="858">
        <v>294</v>
      </c>
      <c r="I168" s="858" t="s">
        <v>228</v>
      </c>
      <c r="J168" s="858"/>
      <c r="K168" s="858"/>
      <c r="L168" s="858"/>
      <c r="M168" s="858"/>
      <c r="N168" s="858"/>
      <c r="O168" s="858"/>
      <c r="P168" s="858"/>
      <c r="Q168" s="858"/>
      <c r="R168" s="858"/>
      <c r="S168" s="858"/>
    </row>
    <row r="169" spans="1:19" ht="15" customHeight="1">
      <c r="A169" s="858" t="s">
        <v>19</v>
      </c>
      <c r="B169" s="858" t="s">
        <v>29</v>
      </c>
      <c r="C169" s="858" t="s">
        <v>30</v>
      </c>
      <c r="D169" s="858" t="s">
        <v>20</v>
      </c>
      <c r="E169" s="858">
        <v>2019</v>
      </c>
      <c r="F169" s="858">
        <v>6307957</v>
      </c>
      <c r="G169" s="858">
        <v>6308250</v>
      </c>
      <c r="H169" s="858">
        <v>294</v>
      </c>
      <c r="I169" s="858" t="s">
        <v>228</v>
      </c>
      <c r="J169" s="858"/>
      <c r="K169" s="858"/>
      <c r="L169" s="858"/>
      <c r="M169" s="858"/>
      <c r="N169" s="858"/>
      <c r="O169" s="858"/>
      <c r="P169" s="858"/>
      <c r="Q169" s="858"/>
      <c r="R169" s="858"/>
      <c r="S169" s="858"/>
    </row>
    <row r="170" spans="1:19" ht="15" customHeight="1">
      <c r="A170" s="858" t="s">
        <v>19</v>
      </c>
      <c r="B170" s="858" t="s">
        <v>29</v>
      </c>
      <c r="C170" s="858" t="s">
        <v>30</v>
      </c>
      <c r="D170" s="858" t="s">
        <v>20</v>
      </c>
      <c r="E170" s="858">
        <v>2019</v>
      </c>
      <c r="F170" s="858">
        <v>6308251</v>
      </c>
      <c r="G170" s="858">
        <v>6308544</v>
      </c>
      <c r="H170" s="858">
        <v>294</v>
      </c>
      <c r="I170" s="858" t="s">
        <v>228</v>
      </c>
      <c r="J170" s="858"/>
      <c r="K170" s="858"/>
      <c r="L170" s="858"/>
      <c r="M170" s="858"/>
      <c r="N170" s="858"/>
      <c r="O170" s="858"/>
      <c r="P170" s="858"/>
      <c r="Q170" s="858"/>
      <c r="R170" s="858"/>
      <c r="S170" s="858"/>
    </row>
    <row r="171" spans="1:19" ht="15" customHeight="1">
      <c r="A171" s="858" t="s">
        <v>19</v>
      </c>
      <c r="B171" s="858" t="s">
        <v>29</v>
      </c>
      <c r="C171" s="858" t="s">
        <v>30</v>
      </c>
      <c r="D171" s="858" t="s">
        <v>20</v>
      </c>
      <c r="E171" s="858">
        <v>2019</v>
      </c>
      <c r="F171" s="858">
        <v>6308545</v>
      </c>
      <c r="G171" s="858">
        <v>6308838</v>
      </c>
      <c r="H171" s="858">
        <v>294</v>
      </c>
      <c r="I171" s="858" t="s">
        <v>228</v>
      </c>
      <c r="J171" s="858"/>
      <c r="K171" s="858"/>
      <c r="L171" s="858"/>
      <c r="M171" s="858"/>
      <c r="N171" s="858"/>
      <c r="O171" s="858"/>
      <c r="P171" s="858"/>
      <c r="Q171" s="858"/>
      <c r="R171" s="858"/>
      <c r="S171" s="858"/>
    </row>
    <row r="172" spans="1:19" ht="15" customHeight="1">
      <c r="A172" s="858" t="s">
        <v>19</v>
      </c>
      <c r="B172" s="858" t="s">
        <v>29</v>
      </c>
      <c r="C172" s="858" t="s">
        <v>30</v>
      </c>
      <c r="D172" s="858" t="s">
        <v>20</v>
      </c>
      <c r="E172" s="858">
        <v>2019</v>
      </c>
      <c r="F172" s="858">
        <v>6976379</v>
      </c>
      <c r="G172" s="858">
        <v>6976379</v>
      </c>
      <c r="H172" s="858">
        <v>1</v>
      </c>
      <c r="I172" s="858" t="s">
        <v>228</v>
      </c>
      <c r="J172" s="858"/>
      <c r="K172" s="858"/>
      <c r="L172" s="858"/>
      <c r="M172" s="858"/>
      <c r="N172" s="858"/>
      <c r="O172" s="858"/>
      <c r="P172" s="858"/>
      <c r="Q172" s="858"/>
      <c r="R172" s="858"/>
      <c r="S172" s="858"/>
    </row>
    <row r="173" spans="1:19" ht="15" customHeight="1">
      <c r="A173" s="858" t="s">
        <v>19</v>
      </c>
      <c r="B173" s="858" t="s">
        <v>29</v>
      </c>
      <c r="C173" s="858" t="s">
        <v>30</v>
      </c>
      <c r="D173" s="858" t="s">
        <v>20</v>
      </c>
      <c r="E173" s="858">
        <v>2019</v>
      </c>
      <c r="F173" s="858">
        <v>6976380</v>
      </c>
      <c r="G173" s="858">
        <v>6976380</v>
      </c>
      <c r="H173" s="858">
        <v>1</v>
      </c>
      <c r="I173" s="858" t="s">
        <v>228</v>
      </c>
      <c r="J173" s="858"/>
      <c r="K173" s="858"/>
      <c r="L173" s="858"/>
      <c r="M173" s="858"/>
      <c r="N173" s="858"/>
      <c r="O173" s="858"/>
      <c r="P173" s="858"/>
      <c r="Q173" s="858"/>
      <c r="R173" s="858"/>
      <c r="S173" s="858"/>
    </row>
    <row r="174" spans="1:19" ht="15" customHeight="1">
      <c r="A174" s="858" t="s">
        <v>19</v>
      </c>
      <c r="B174" s="858" t="s">
        <v>29</v>
      </c>
      <c r="C174" s="858" t="s">
        <v>30</v>
      </c>
      <c r="D174" s="858" t="s">
        <v>20</v>
      </c>
      <c r="E174" s="858">
        <v>2019</v>
      </c>
      <c r="F174" s="858">
        <v>6976381</v>
      </c>
      <c r="G174" s="858">
        <v>6976381</v>
      </c>
      <c r="H174" s="858">
        <v>1</v>
      </c>
      <c r="I174" s="858" t="s">
        <v>228</v>
      </c>
      <c r="J174" s="858"/>
      <c r="K174" s="858"/>
      <c r="L174" s="858"/>
      <c r="M174" s="858"/>
      <c r="N174" s="858"/>
      <c r="O174" s="858"/>
      <c r="P174" s="858"/>
      <c r="Q174" s="858"/>
      <c r="R174" s="858"/>
      <c r="S174" s="858"/>
    </row>
    <row r="175" spans="1:19" ht="15" customHeight="1">
      <c r="A175" s="858" t="s">
        <v>19</v>
      </c>
      <c r="B175" s="858" t="s">
        <v>29</v>
      </c>
      <c r="C175" s="858" t="s">
        <v>30</v>
      </c>
      <c r="D175" s="858" t="s">
        <v>20</v>
      </c>
      <c r="E175" s="858">
        <v>2019</v>
      </c>
      <c r="F175" s="858">
        <v>6976382</v>
      </c>
      <c r="G175" s="858">
        <v>6976382</v>
      </c>
      <c r="H175" s="858">
        <v>1</v>
      </c>
      <c r="I175" s="858" t="s">
        <v>228</v>
      </c>
      <c r="J175" s="858"/>
      <c r="K175" s="858"/>
      <c r="L175" s="858"/>
      <c r="M175" s="858"/>
      <c r="N175" s="858"/>
      <c r="O175" s="858"/>
      <c r="P175" s="858"/>
      <c r="Q175" s="858"/>
      <c r="R175" s="858"/>
      <c r="S175" s="858"/>
    </row>
    <row r="176" spans="1:19" ht="15" customHeight="1">
      <c r="A176" s="858" t="s">
        <v>19</v>
      </c>
      <c r="B176" s="858" t="s">
        <v>29</v>
      </c>
      <c r="C176" s="858" t="s">
        <v>30</v>
      </c>
      <c r="D176" s="858" t="s">
        <v>20</v>
      </c>
      <c r="E176" s="858">
        <v>2019</v>
      </c>
      <c r="F176" s="858">
        <v>6976383</v>
      </c>
      <c r="G176" s="858">
        <v>6976383</v>
      </c>
      <c r="H176" s="858">
        <v>1</v>
      </c>
      <c r="I176" s="858" t="s">
        <v>228</v>
      </c>
      <c r="J176" s="858"/>
      <c r="K176" s="858"/>
      <c r="L176" s="858"/>
      <c r="M176" s="858"/>
      <c r="N176" s="858"/>
      <c r="O176" s="858"/>
      <c r="P176" s="858"/>
      <c r="Q176" s="858"/>
      <c r="R176" s="858"/>
      <c r="S176" s="858"/>
    </row>
    <row r="177" spans="1:19" ht="15" customHeight="1">
      <c r="A177" s="858" t="s">
        <v>19</v>
      </c>
      <c r="B177" s="858" t="s">
        <v>29</v>
      </c>
      <c r="C177" s="858" t="s">
        <v>30</v>
      </c>
      <c r="D177" s="858" t="s">
        <v>20</v>
      </c>
      <c r="E177" s="858">
        <v>2019</v>
      </c>
      <c r="F177" s="858">
        <v>6976384</v>
      </c>
      <c r="G177" s="858">
        <v>6976384</v>
      </c>
      <c r="H177" s="858">
        <v>1</v>
      </c>
      <c r="I177" s="858" t="s">
        <v>228</v>
      </c>
      <c r="J177" s="858"/>
      <c r="K177" s="858"/>
      <c r="L177" s="858"/>
      <c r="M177" s="858"/>
      <c r="N177" s="858"/>
      <c r="O177" s="858"/>
      <c r="P177" s="858"/>
      <c r="Q177" s="858"/>
      <c r="R177" s="858"/>
      <c r="S177" s="858"/>
    </row>
    <row r="178" spans="1:19" ht="15" customHeight="1">
      <c r="A178" s="858" t="s">
        <v>19</v>
      </c>
      <c r="B178" s="858" t="s">
        <v>26</v>
      </c>
      <c r="C178" s="858" t="s">
        <v>27</v>
      </c>
      <c r="D178" s="858" t="s">
        <v>20</v>
      </c>
      <c r="E178" s="858">
        <v>2020</v>
      </c>
      <c r="F178" s="858">
        <v>2627386</v>
      </c>
      <c r="G178" s="858">
        <v>2627433</v>
      </c>
      <c r="H178" s="858">
        <v>48</v>
      </c>
      <c r="I178" s="858" t="s">
        <v>228</v>
      </c>
      <c r="J178" s="858"/>
      <c r="K178" s="858"/>
      <c r="L178" s="858"/>
      <c r="M178" s="858"/>
      <c r="N178" s="858"/>
      <c r="O178" s="858"/>
      <c r="P178" s="858"/>
      <c r="Q178" s="858"/>
      <c r="R178" s="858"/>
      <c r="S178" s="858"/>
    </row>
    <row r="179" spans="1:19" ht="15" customHeight="1">
      <c r="A179" s="858" t="s">
        <v>19</v>
      </c>
      <c r="B179" s="858" t="s">
        <v>26</v>
      </c>
      <c r="C179" s="858" t="s">
        <v>27</v>
      </c>
      <c r="D179" s="858" t="s">
        <v>20</v>
      </c>
      <c r="E179" s="858">
        <v>2020</v>
      </c>
      <c r="F179" s="858">
        <v>2627434</v>
      </c>
      <c r="G179" s="858">
        <v>2627453</v>
      </c>
      <c r="H179" s="858">
        <v>20</v>
      </c>
      <c r="I179" s="858" t="s">
        <v>228</v>
      </c>
      <c r="J179" s="858"/>
      <c r="K179" s="858"/>
      <c r="L179" s="858"/>
      <c r="M179" s="858"/>
      <c r="N179" s="858"/>
      <c r="O179" s="858"/>
      <c r="P179" s="858"/>
      <c r="Q179" s="858"/>
      <c r="R179" s="858"/>
      <c r="S179" s="858"/>
    </row>
    <row r="180" spans="1:19" ht="15" customHeight="1">
      <c r="A180" s="858" t="s">
        <v>19</v>
      </c>
      <c r="B180" s="858" t="s">
        <v>26</v>
      </c>
      <c r="C180" s="858" t="s">
        <v>27</v>
      </c>
      <c r="D180" s="858" t="s">
        <v>20</v>
      </c>
      <c r="E180" s="858">
        <v>2020</v>
      </c>
      <c r="F180" s="858">
        <v>3175138</v>
      </c>
      <c r="G180" s="858">
        <v>3188005</v>
      </c>
      <c r="H180" s="858">
        <v>12868</v>
      </c>
      <c r="I180" s="858" t="s">
        <v>228</v>
      </c>
      <c r="J180" s="858"/>
      <c r="K180" s="858"/>
      <c r="L180" s="858"/>
      <c r="M180" s="858"/>
      <c r="N180" s="858"/>
      <c r="O180" s="858"/>
      <c r="P180" s="858"/>
      <c r="Q180" s="858"/>
      <c r="R180" s="858"/>
      <c r="S180" s="858"/>
    </row>
    <row r="181" spans="1:19" ht="15" customHeight="1">
      <c r="A181" s="858" t="s">
        <v>19</v>
      </c>
      <c r="B181" s="858" t="s">
        <v>26</v>
      </c>
      <c r="C181" s="858" t="s">
        <v>27</v>
      </c>
      <c r="D181" s="858" t="s">
        <v>20</v>
      </c>
      <c r="E181" s="858">
        <v>2020</v>
      </c>
      <c r="F181" s="858">
        <v>3188006</v>
      </c>
      <c r="G181" s="858">
        <v>3193423</v>
      </c>
      <c r="H181" s="858">
        <v>5418</v>
      </c>
      <c r="I181" s="858" t="s">
        <v>228</v>
      </c>
      <c r="J181" s="858"/>
      <c r="K181" s="858"/>
      <c r="L181" s="858"/>
      <c r="M181" s="858"/>
      <c r="N181" s="858"/>
      <c r="O181" s="858"/>
      <c r="P181" s="858"/>
      <c r="Q181" s="858"/>
      <c r="R181" s="858"/>
      <c r="S181" s="858"/>
    </row>
    <row r="182" spans="1:19" ht="15" customHeight="1">
      <c r="A182" s="858" t="s">
        <v>19</v>
      </c>
      <c r="B182" s="858">
        <v>999900000802</v>
      </c>
      <c r="C182" s="858" t="s">
        <v>25</v>
      </c>
      <c r="D182" s="858" t="s">
        <v>22</v>
      </c>
      <c r="E182" s="858">
        <v>2020</v>
      </c>
      <c r="F182" s="858">
        <v>5817292</v>
      </c>
      <c r="G182" s="858">
        <v>5817308</v>
      </c>
      <c r="H182" s="858">
        <v>17</v>
      </c>
      <c r="I182" s="858" t="s">
        <v>228</v>
      </c>
      <c r="J182" s="858"/>
      <c r="K182" s="858"/>
      <c r="L182" s="858"/>
      <c r="M182" s="858"/>
      <c r="N182" s="858"/>
      <c r="O182" s="858"/>
      <c r="P182" s="858"/>
      <c r="Q182" s="858"/>
      <c r="R182" s="858"/>
      <c r="S182" s="858"/>
    </row>
    <row r="183" spans="1:19" ht="15" customHeight="1">
      <c r="A183" s="858" t="s">
        <v>19</v>
      </c>
      <c r="B183" s="858">
        <v>999900000802</v>
      </c>
      <c r="C183" s="858" t="s">
        <v>25</v>
      </c>
      <c r="D183" s="858" t="s">
        <v>22</v>
      </c>
      <c r="E183" s="858">
        <v>2020</v>
      </c>
      <c r="F183" s="858">
        <v>6063390</v>
      </c>
      <c r="G183" s="858">
        <v>6068289</v>
      </c>
      <c r="H183" s="858">
        <v>4900</v>
      </c>
      <c r="I183" s="858" t="s">
        <v>228</v>
      </c>
      <c r="J183" s="858"/>
      <c r="K183" s="858"/>
      <c r="L183" s="858"/>
      <c r="M183" s="858"/>
      <c r="N183" s="858"/>
      <c r="O183" s="858"/>
      <c r="P183" s="858"/>
      <c r="Q183" s="858"/>
      <c r="R183" s="858"/>
      <c r="S183" s="858"/>
    </row>
    <row r="184" spans="1:19" ht="15" customHeight="1">
      <c r="A184" s="858" t="s">
        <v>19</v>
      </c>
      <c r="B184" s="858" t="s">
        <v>29</v>
      </c>
      <c r="C184" s="858" t="s">
        <v>30</v>
      </c>
      <c r="D184" s="858" t="s">
        <v>20</v>
      </c>
      <c r="E184" s="858">
        <v>2020</v>
      </c>
      <c r="F184" s="858">
        <v>6307075</v>
      </c>
      <c r="G184" s="858">
        <v>6307368</v>
      </c>
      <c r="H184" s="858">
        <v>294</v>
      </c>
      <c r="I184" s="858" t="s">
        <v>228</v>
      </c>
      <c r="J184" s="858"/>
      <c r="K184" s="858"/>
      <c r="L184" s="858"/>
      <c r="M184" s="858"/>
      <c r="N184" s="858"/>
      <c r="O184" s="858"/>
      <c r="P184" s="858"/>
      <c r="Q184" s="858"/>
      <c r="R184" s="858"/>
      <c r="S184" s="858"/>
    </row>
    <row r="185" spans="1:19" ht="15" customHeight="1">
      <c r="A185" s="858" t="s">
        <v>19</v>
      </c>
      <c r="B185" s="858" t="s">
        <v>29</v>
      </c>
      <c r="C185" s="858" t="s">
        <v>30</v>
      </c>
      <c r="D185" s="858" t="s">
        <v>20</v>
      </c>
      <c r="E185" s="858">
        <v>2020</v>
      </c>
      <c r="F185" s="858">
        <v>6307369</v>
      </c>
      <c r="G185" s="858">
        <v>6307662</v>
      </c>
      <c r="H185" s="858">
        <v>294</v>
      </c>
      <c r="I185" s="858" t="s">
        <v>228</v>
      </c>
      <c r="J185" s="858"/>
      <c r="K185" s="858"/>
      <c r="L185" s="858"/>
      <c r="M185" s="858"/>
      <c r="N185" s="858"/>
      <c r="O185" s="858"/>
      <c r="P185" s="858"/>
      <c r="Q185" s="858"/>
      <c r="R185" s="858"/>
      <c r="S185" s="858"/>
    </row>
    <row r="186" spans="1:19" ht="15" customHeight="1">
      <c r="A186" s="858" t="s">
        <v>19</v>
      </c>
      <c r="B186" s="858" t="s">
        <v>29</v>
      </c>
      <c r="C186" s="858" t="s">
        <v>30</v>
      </c>
      <c r="D186" s="858" t="s">
        <v>20</v>
      </c>
      <c r="E186" s="858">
        <v>2020</v>
      </c>
      <c r="F186" s="858">
        <v>6307663</v>
      </c>
      <c r="G186" s="858">
        <v>6307956</v>
      </c>
      <c r="H186" s="858">
        <v>294</v>
      </c>
      <c r="I186" s="858" t="s">
        <v>228</v>
      </c>
      <c r="J186" s="858"/>
      <c r="K186" s="858"/>
      <c r="L186" s="858"/>
      <c r="M186" s="858"/>
      <c r="N186" s="858"/>
      <c r="O186" s="858"/>
      <c r="P186" s="858"/>
      <c r="Q186" s="858"/>
      <c r="R186" s="858"/>
      <c r="S186" s="858"/>
    </row>
    <row r="187" spans="1:19" ht="15" customHeight="1">
      <c r="A187" s="858" t="s">
        <v>19</v>
      </c>
      <c r="B187" s="858" t="s">
        <v>29</v>
      </c>
      <c r="C187" s="858" t="s">
        <v>30</v>
      </c>
      <c r="D187" s="858" t="s">
        <v>20</v>
      </c>
      <c r="E187" s="858">
        <v>2020</v>
      </c>
      <c r="F187" s="858">
        <v>6307957</v>
      </c>
      <c r="G187" s="858">
        <v>6308250</v>
      </c>
      <c r="H187" s="858">
        <v>294</v>
      </c>
      <c r="I187" s="858" t="s">
        <v>228</v>
      </c>
      <c r="J187" s="858"/>
      <c r="K187" s="858"/>
      <c r="L187" s="858"/>
      <c r="M187" s="858"/>
      <c r="N187" s="858"/>
      <c r="O187" s="858"/>
      <c r="P187" s="858"/>
      <c r="Q187" s="858"/>
      <c r="R187" s="858"/>
      <c r="S187" s="858"/>
    </row>
    <row r="188" spans="1:19">
      <c r="A188" s="858" t="s">
        <v>19</v>
      </c>
      <c r="B188" s="858" t="s">
        <v>29</v>
      </c>
      <c r="C188" s="858" t="s">
        <v>30</v>
      </c>
      <c r="D188" s="858" t="s">
        <v>20</v>
      </c>
      <c r="E188" s="858">
        <v>2020</v>
      </c>
      <c r="F188" s="858">
        <v>6308251</v>
      </c>
      <c r="G188" s="858">
        <v>6308544</v>
      </c>
      <c r="H188" s="858">
        <v>294</v>
      </c>
      <c r="I188" s="858" t="s">
        <v>228</v>
      </c>
      <c r="J188" s="858"/>
      <c r="K188" s="858"/>
      <c r="L188" s="858"/>
      <c r="M188" s="858"/>
      <c r="N188" s="858"/>
      <c r="O188" s="858"/>
      <c r="P188" s="858"/>
      <c r="Q188" s="858"/>
      <c r="R188" s="858"/>
      <c r="S188" s="858"/>
    </row>
    <row r="189" spans="1:19" ht="15" customHeight="1">
      <c r="A189" s="858" t="s">
        <v>19</v>
      </c>
      <c r="B189" s="858" t="s">
        <v>29</v>
      </c>
      <c r="C189" s="858" t="s">
        <v>30</v>
      </c>
      <c r="D189" s="858" t="s">
        <v>20</v>
      </c>
      <c r="E189" s="858">
        <v>2020</v>
      </c>
      <c r="F189" s="858">
        <v>6308545</v>
      </c>
      <c r="G189" s="858">
        <v>6308838</v>
      </c>
      <c r="H189" s="858">
        <v>294</v>
      </c>
      <c r="I189" s="858" t="s">
        <v>228</v>
      </c>
      <c r="J189" s="858"/>
      <c r="K189" s="858"/>
      <c r="L189" s="858"/>
      <c r="M189" s="858"/>
      <c r="N189" s="858"/>
      <c r="O189" s="858"/>
      <c r="P189" s="858"/>
      <c r="Q189" s="858"/>
      <c r="R189" s="858"/>
      <c r="S189" s="858"/>
    </row>
    <row r="190" spans="1:19" ht="15" customHeight="1">
      <c r="A190" s="858" t="s">
        <v>19</v>
      </c>
      <c r="B190" s="858" t="s">
        <v>29</v>
      </c>
      <c r="C190" s="858" t="s">
        <v>30</v>
      </c>
      <c r="D190" s="858" t="s">
        <v>20</v>
      </c>
      <c r="E190" s="858">
        <v>2020</v>
      </c>
      <c r="F190" s="858">
        <v>6976379</v>
      </c>
      <c r="G190" s="858">
        <v>6976379</v>
      </c>
      <c r="H190" s="858">
        <v>1</v>
      </c>
      <c r="I190" s="858" t="s">
        <v>228</v>
      </c>
      <c r="J190" s="858"/>
      <c r="K190" s="858"/>
      <c r="L190" s="858"/>
      <c r="M190" s="858"/>
      <c r="N190" s="858"/>
      <c r="O190" s="858"/>
      <c r="P190" s="858"/>
      <c r="Q190" s="858"/>
      <c r="R190" s="858"/>
      <c r="S190" s="858"/>
    </row>
    <row r="191" spans="1:19" ht="15" customHeight="1">
      <c r="A191" s="858" t="s">
        <v>19</v>
      </c>
      <c r="B191" s="858" t="s">
        <v>29</v>
      </c>
      <c r="C191" s="858" t="s">
        <v>30</v>
      </c>
      <c r="D191" s="858" t="s">
        <v>20</v>
      </c>
      <c r="E191" s="858">
        <v>2020</v>
      </c>
      <c r="F191" s="858">
        <v>6976380</v>
      </c>
      <c r="G191" s="858">
        <v>6976380</v>
      </c>
      <c r="H191" s="858">
        <v>1</v>
      </c>
      <c r="I191" s="858" t="s">
        <v>228</v>
      </c>
      <c r="J191" s="858"/>
      <c r="K191" s="858"/>
      <c r="L191" s="858"/>
      <c r="M191" s="858"/>
      <c r="N191" s="858"/>
      <c r="O191" s="858"/>
      <c r="P191" s="858"/>
      <c r="Q191" s="858"/>
      <c r="R191" s="858"/>
      <c r="S191" s="858"/>
    </row>
    <row r="192" spans="1:19" ht="15" customHeight="1">
      <c r="A192" s="858" t="s">
        <v>19</v>
      </c>
      <c r="B192" s="858" t="s">
        <v>29</v>
      </c>
      <c r="C192" s="858" t="s">
        <v>30</v>
      </c>
      <c r="D192" s="858" t="s">
        <v>20</v>
      </c>
      <c r="E192" s="858">
        <v>2020</v>
      </c>
      <c r="F192" s="858">
        <v>6976381</v>
      </c>
      <c r="G192" s="858">
        <v>6976381</v>
      </c>
      <c r="H192" s="858">
        <v>1</v>
      </c>
      <c r="I192" s="858" t="s">
        <v>228</v>
      </c>
      <c r="J192" s="858"/>
      <c r="K192" s="858"/>
      <c r="L192" s="858"/>
      <c r="M192" s="858"/>
      <c r="N192" s="858"/>
      <c r="O192" s="858"/>
      <c r="P192" s="858"/>
      <c r="Q192" s="858"/>
      <c r="R192" s="858"/>
      <c r="S192" s="858"/>
    </row>
    <row r="193" spans="1:19" ht="15" customHeight="1">
      <c r="A193" s="858" t="s">
        <v>19</v>
      </c>
      <c r="B193" s="858" t="s">
        <v>29</v>
      </c>
      <c r="C193" s="858" t="s">
        <v>30</v>
      </c>
      <c r="D193" s="858" t="s">
        <v>20</v>
      </c>
      <c r="E193" s="858">
        <v>2020</v>
      </c>
      <c r="F193" s="858">
        <v>6976382</v>
      </c>
      <c r="G193" s="858">
        <v>6976382</v>
      </c>
      <c r="H193" s="858">
        <v>1</v>
      </c>
      <c r="I193" s="858" t="s">
        <v>228</v>
      </c>
      <c r="J193" s="858"/>
      <c r="K193" s="858"/>
      <c r="L193" s="858"/>
      <c r="M193" s="858"/>
      <c r="N193" s="858"/>
      <c r="O193" s="858"/>
      <c r="P193" s="858"/>
      <c r="Q193" s="858"/>
      <c r="R193" s="858"/>
      <c r="S193" s="858"/>
    </row>
    <row r="194" spans="1:19" ht="15" customHeight="1">
      <c r="A194" s="858" t="s">
        <v>19</v>
      </c>
      <c r="B194" s="858" t="s">
        <v>29</v>
      </c>
      <c r="C194" s="858" t="s">
        <v>30</v>
      </c>
      <c r="D194" s="858" t="s">
        <v>20</v>
      </c>
      <c r="E194" s="858">
        <v>2020</v>
      </c>
      <c r="F194" s="858">
        <v>6976383</v>
      </c>
      <c r="G194" s="858">
        <v>6976383</v>
      </c>
      <c r="H194" s="858">
        <v>1</v>
      </c>
      <c r="I194" s="858" t="s">
        <v>228</v>
      </c>
      <c r="J194" s="858"/>
      <c r="K194" s="858"/>
      <c r="L194" s="858"/>
      <c r="M194" s="858"/>
      <c r="N194" s="858"/>
      <c r="O194" s="858"/>
      <c r="P194" s="858"/>
      <c r="Q194" s="858"/>
      <c r="R194" s="858"/>
      <c r="S194" s="858"/>
    </row>
    <row r="195" spans="1:19" ht="15" customHeight="1">
      <c r="A195" s="858" t="s">
        <v>19</v>
      </c>
      <c r="B195" s="858" t="s">
        <v>29</v>
      </c>
      <c r="C195" s="858" t="s">
        <v>30</v>
      </c>
      <c r="D195" s="858" t="s">
        <v>20</v>
      </c>
      <c r="E195" s="858">
        <v>2020</v>
      </c>
      <c r="F195" s="858">
        <v>6976384</v>
      </c>
      <c r="G195" s="858">
        <v>6976384</v>
      </c>
      <c r="H195" s="858">
        <v>1</v>
      </c>
      <c r="I195" s="858" t="s">
        <v>228</v>
      </c>
      <c r="J195" s="858"/>
      <c r="K195" s="858"/>
      <c r="L195" s="858"/>
      <c r="M195" s="858"/>
      <c r="N195" s="858"/>
      <c r="O195" s="858"/>
      <c r="P195" s="858"/>
      <c r="Q195" s="858"/>
      <c r="R195" s="858"/>
      <c r="S195" s="858"/>
    </row>
    <row r="196" spans="1:19" ht="15" customHeight="1">
      <c r="A196" s="858" t="s">
        <v>19</v>
      </c>
      <c r="B196" s="858" t="s">
        <v>26</v>
      </c>
      <c r="C196" s="858" t="s">
        <v>27</v>
      </c>
      <c r="D196" s="858" t="s">
        <v>20</v>
      </c>
      <c r="E196" s="858">
        <v>2021</v>
      </c>
      <c r="F196" s="858">
        <v>2627386</v>
      </c>
      <c r="G196" s="858">
        <v>2627433</v>
      </c>
      <c r="H196" s="858">
        <v>48</v>
      </c>
      <c r="I196" s="858" t="s">
        <v>228</v>
      </c>
      <c r="J196" s="858"/>
      <c r="K196" s="858"/>
      <c r="L196" s="858"/>
      <c r="M196" s="858"/>
      <c r="N196" s="858"/>
      <c r="O196" s="858"/>
      <c r="P196" s="858"/>
      <c r="Q196" s="858"/>
      <c r="R196" s="858"/>
      <c r="S196" s="858"/>
    </row>
    <row r="197" spans="1:19" ht="15" customHeight="1">
      <c r="A197" s="858" t="s">
        <v>19</v>
      </c>
      <c r="B197" s="858" t="s">
        <v>26</v>
      </c>
      <c r="C197" s="858" t="s">
        <v>27</v>
      </c>
      <c r="D197" s="858" t="s">
        <v>20</v>
      </c>
      <c r="E197" s="858">
        <v>2021</v>
      </c>
      <c r="F197" s="858">
        <v>2627434</v>
      </c>
      <c r="G197" s="858">
        <v>2627453</v>
      </c>
      <c r="H197" s="858">
        <v>20</v>
      </c>
      <c r="I197" s="858" t="s">
        <v>228</v>
      </c>
      <c r="J197" s="858"/>
      <c r="K197" s="858"/>
      <c r="L197" s="858"/>
      <c r="M197" s="858"/>
      <c r="N197" s="858"/>
      <c r="O197" s="858"/>
      <c r="P197" s="858"/>
      <c r="Q197" s="858"/>
      <c r="R197" s="858"/>
      <c r="S197" s="858"/>
    </row>
    <row r="198" spans="1:19" ht="15" customHeight="1">
      <c r="A198" s="858" t="s">
        <v>19</v>
      </c>
      <c r="B198" s="858" t="s">
        <v>26</v>
      </c>
      <c r="C198" s="858" t="s">
        <v>27</v>
      </c>
      <c r="D198" s="858" t="s">
        <v>20</v>
      </c>
      <c r="E198" s="858">
        <v>2021</v>
      </c>
      <c r="F198" s="858">
        <v>3175138</v>
      </c>
      <c r="G198" s="858">
        <v>3188005</v>
      </c>
      <c r="H198" s="858">
        <v>12868</v>
      </c>
      <c r="I198" s="858" t="s">
        <v>228</v>
      </c>
      <c r="J198" s="858"/>
      <c r="K198" s="858"/>
      <c r="L198" s="858"/>
      <c r="M198" s="858"/>
      <c r="N198" s="858"/>
      <c r="O198" s="858"/>
      <c r="P198" s="858"/>
      <c r="Q198" s="858"/>
      <c r="R198" s="858"/>
      <c r="S198" s="858"/>
    </row>
    <row r="199" spans="1:19" ht="15" customHeight="1">
      <c r="A199" s="858" t="s">
        <v>19</v>
      </c>
      <c r="B199" s="858" t="s">
        <v>26</v>
      </c>
      <c r="C199" s="858" t="s">
        <v>27</v>
      </c>
      <c r="D199" s="858" t="s">
        <v>20</v>
      </c>
      <c r="E199" s="858">
        <v>2021</v>
      </c>
      <c r="F199" s="858">
        <v>3188006</v>
      </c>
      <c r="G199" s="858">
        <v>3193423</v>
      </c>
      <c r="H199" s="858">
        <v>5418</v>
      </c>
      <c r="I199" s="858" t="s">
        <v>228</v>
      </c>
      <c r="J199" s="858"/>
      <c r="K199" s="858"/>
      <c r="L199" s="858"/>
      <c r="M199" s="858"/>
      <c r="N199" s="858"/>
      <c r="O199" s="858"/>
      <c r="P199" s="858"/>
      <c r="Q199" s="858"/>
      <c r="R199" s="858"/>
      <c r="S199" s="858"/>
    </row>
    <row r="200" spans="1:19" ht="15" customHeight="1">
      <c r="A200" s="858" t="s">
        <v>19</v>
      </c>
      <c r="B200" s="858">
        <v>999900000802</v>
      </c>
      <c r="C200" s="858" t="s">
        <v>25</v>
      </c>
      <c r="D200" s="858" t="s">
        <v>22</v>
      </c>
      <c r="E200" s="858">
        <v>2021</v>
      </c>
      <c r="F200" s="858">
        <v>5817292</v>
      </c>
      <c r="G200" s="858">
        <v>5817308</v>
      </c>
      <c r="H200" s="858">
        <v>17</v>
      </c>
      <c r="I200" s="858" t="s">
        <v>228</v>
      </c>
      <c r="J200" s="858"/>
      <c r="K200" s="858"/>
      <c r="L200" s="858"/>
      <c r="M200" s="858"/>
      <c r="N200" s="858"/>
      <c r="O200" s="858"/>
      <c r="P200" s="858"/>
      <c r="Q200" s="858"/>
      <c r="R200" s="858"/>
      <c r="S200" s="858"/>
    </row>
    <row r="201" spans="1:19" ht="15" customHeight="1">
      <c r="A201" s="858" t="s">
        <v>19</v>
      </c>
      <c r="B201" s="858">
        <v>999900000802</v>
      </c>
      <c r="C201" s="858" t="s">
        <v>25</v>
      </c>
      <c r="D201" s="858" t="s">
        <v>22</v>
      </c>
      <c r="E201" s="858">
        <v>2021</v>
      </c>
      <c r="F201" s="858">
        <v>6063390</v>
      </c>
      <c r="G201" s="858">
        <v>6068289</v>
      </c>
      <c r="H201" s="858">
        <v>4900</v>
      </c>
      <c r="I201" s="858" t="s">
        <v>228</v>
      </c>
      <c r="J201" s="858"/>
      <c r="K201" s="858"/>
      <c r="L201" s="858"/>
      <c r="M201" s="858"/>
      <c r="N201" s="858"/>
      <c r="O201" s="858"/>
      <c r="P201" s="858"/>
      <c r="Q201" s="858"/>
      <c r="R201" s="858"/>
      <c r="S201" s="858"/>
    </row>
    <row r="202" spans="1:19" ht="15" customHeight="1">
      <c r="A202" s="858" t="s">
        <v>19</v>
      </c>
      <c r="B202" s="858" t="s">
        <v>29</v>
      </c>
      <c r="C202" s="858" t="s">
        <v>30</v>
      </c>
      <c r="D202" s="858" t="s">
        <v>20</v>
      </c>
      <c r="E202" s="858">
        <v>2021</v>
      </c>
      <c r="F202" s="858">
        <v>6307075</v>
      </c>
      <c r="G202" s="858">
        <v>6307368</v>
      </c>
      <c r="H202" s="858">
        <v>294</v>
      </c>
      <c r="I202" s="858" t="s">
        <v>228</v>
      </c>
      <c r="J202" s="858"/>
      <c r="K202" s="858"/>
      <c r="L202" s="858"/>
      <c r="M202" s="858"/>
      <c r="N202" s="858"/>
      <c r="O202" s="858"/>
      <c r="P202" s="858"/>
      <c r="Q202" s="858"/>
      <c r="R202" s="858"/>
      <c r="S202" s="858"/>
    </row>
    <row r="203" spans="1:19" ht="15" customHeight="1">
      <c r="A203" s="858" t="s">
        <v>19</v>
      </c>
      <c r="B203" s="858" t="s">
        <v>29</v>
      </c>
      <c r="C203" s="858" t="s">
        <v>30</v>
      </c>
      <c r="D203" s="858" t="s">
        <v>20</v>
      </c>
      <c r="E203" s="858">
        <v>2021</v>
      </c>
      <c r="F203" s="858">
        <v>6307369</v>
      </c>
      <c r="G203" s="858">
        <v>6307662</v>
      </c>
      <c r="H203" s="858">
        <v>294</v>
      </c>
      <c r="I203" s="858" t="s">
        <v>228</v>
      </c>
      <c r="J203" s="858"/>
      <c r="K203" s="858"/>
      <c r="L203" s="858"/>
      <c r="M203" s="858"/>
      <c r="N203" s="858"/>
      <c r="O203" s="858"/>
      <c r="P203" s="858"/>
      <c r="Q203" s="858"/>
      <c r="R203" s="858"/>
      <c r="S203" s="858"/>
    </row>
    <row r="204" spans="1:19" ht="15" customHeight="1">
      <c r="A204" s="858" t="s">
        <v>19</v>
      </c>
      <c r="B204" s="858" t="s">
        <v>29</v>
      </c>
      <c r="C204" s="858" t="s">
        <v>30</v>
      </c>
      <c r="D204" s="858" t="s">
        <v>20</v>
      </c>
      <c r="E204" s="858">
        <v>2021</v>
      </c>
      <c r="F204" s="858">
        <v>6307663</v>
      </c>
      <c r="G204" s="858">
        <v>6307956</v>
      </c>
      <c r="H204" s="858">
        <v>294</v>
      </c>
      <c r="I204" s="858" t="s">
        <v>228</v>
      </c>
      <c r="J204" s="858"/>
      <c r="K204" s="858"/>
      <c r="L204" s="858"/>
      <c r="M204" s="858"/>
      <c r="N204" s="858"/>
      <c r="O204" s="858"/>
      <c r="P204" s="858"/>
      <c r="Q204" s="858"/>
      <c r="R204" s="858"/>
      <c r="S204" s="858"/>
    </row>
    <row r="205" spans="1:19" ht="15" customHeight="1">
      <c r="A205" s="858" t="s">
        <v>19</v>
      </c>
      <c r="B205" s="858" t="s">
        <v>29</v>
      </c>
      <c r="C205" s="858" t="s">
        <v>30</v>
      </c>
      <c r="D205" s="858" t="s">
        <v>20</v>
      </c>
      <c r="E205" s="858">
        <v>2021</v>
      </c>
      <c r="F205" s="858">
        <v>6307957</v>
      </c>
      <c r="G205" s="858">
        <v>6308250</v>
      </c>
      <c r="H205" s="858">
        <v>294</v>
      </c>
      <c r="I205" s="858" t="s">
        <v>228</v>
      </c>
      <c r="J205" s="858"/>
      <c r="K205" s="858"/>
      <c r="L205" s="858"/>
      <c r="M205" s="858"/>
      <c r="N205" s="858"/>
      <c r="O205" s="858"/>
      <c r="P205" s="858"/>
      <c r="Q205" s="858"/>
      <c r="R205" s="858"/>
      <c r="S205" s="858"/>
    </row>
    <row r="206" spans="1:19" ht="15" customHeight="1">
      <c r="A206" s="858" t="s">
        <v>19</v>
      </c>
      <c r="B206" s="858" t="s">
        <v>29</v>
      </c>
      <c r="C206" s="858" t="s">
        <v>30</v>
      </c>
      <c r="D206" s="858" t="s">
        <v>20</v>
      </c>
      <c r="E206" s="858">
        <v>2021</v>
      </c>
      <c r="F206" s="858">
        <v>6308251</v>
      </c>
      <c r="G206" s="858">
        <v>6308544</v>
      </c>
      <c r="H206" s="858">
        <v>294</v>
      </c>
      <c r="I206" s="858" t="s">
        <v>228</v>
      </c>
      <c r="J206" s="858"/>
      <c r="K206" s="858"/>
      <c r="L206" s="858"/>
      <c r="M206" s="858"/>
      <c r="N206" s="858"/>
      <c r="O206" s="858"/>
      <c r="P206" s="858"/>
      <c r="Q206" s="858"/>
      <c r="R206" s="858"/>
      <c r="S206" s="858"/>
    </row>
    <row r="207" spans="1:19" ht="15" customHeight="1">
      <c r="A207" s="858" t="s">
        <v>19</v>
      </c>
      <c r="B207" s="858" t="s">
        <v>29</v>
      </c>
      <c r="C207" s="858" t="s">
        <v>30</v>
      </c>
      <c r="D207" s="858" t="s">
        <v>20</v>
      </c>
      <c r="E207" s="858">
        <v>2021</v>
      </c>
      <c r="F207" s="858">
        <v>6308545</v>
      </c>
      <c r="G207" s="858">
        <v>6308838</v>
      </c>
      <c r="H207" s="858">
        <v>294</v>
      </c>
      <c r="I207" s="858" t="s">
        <v>228</v>
      </c>
      <c r="J207" s="858"/>
      <c r="K207" s="858"/>
      <c r="L207" s="858"/>
      <c r="M207" s="858"/>
      <c r="N207" s="858"/>
      <c r="O207" s="858"/>
      <c r="P207" s="858"/>
      <c r="Q207" s="858"/>
      <c r="R207" s="858"/>
      <c r="S207" s="858"/>
    </row>
    <row r="208" spans="1:19" ht="15" customHeight="1">
      <c r="A208" s="858" t="s">
        <v>19</v>
      </c>
      <c r="B208" s="858" t="s">
        <v>29</v>
      </c>
      <c r="C208" s="858" t="s">
        <v>30</v>
      </c>
      <c r="D208" s="858" t="s">
        <v>20</v>
      </c>
      <c r="E208" s="858">
        <v>2021</v>
      </c>
      <c r="F208" s="858">
        <v>6976379</v>
      </c>
      <c r="G208" s="858">
        <v>6976379</v>
      </c>
      <c r="H208" s="858">
        <v>1</v>
      </c>
      <c r="I208" s="858" t="s">
        <v>228</v>
      </c>
      <c r="J208" s="858"/>
      <c r="K208" s="858"/>
      <c r="L208" s="858"/>
      <c r="M208" s="858"/>
      <c r="N208" s="858"/>
      <c r="O208" s="858"/>
      <c r="P208" s="858"/>
      <c r="Q208" s="858"/>
      <c r="R208" s="858"/>
      <c r="S208" s="858"/>
    </row>
    <row r="209" spans="1:19" ht="15" customHeight="1">
      <c r="A209" s="858" t="s">
        <v>19</v>
      </c>
      <c r="B209" s="858" t="s">
        <v>29</v>
      </c>
      <c r="C209" s="858" t="s">
        <v>30</v>
      </c>
      <c r="D209" s="858" t="s">
        <v>20</v>
      </c>
      <c r="E209" s="858">
        <v>2021</v>
      </c>
      <c r="F209" s="858">
        <v>6976380</v>
      </c>
      <c r="G209" s="858">
        <v>6976380</v>
      </c>
      <c r="H209" s="858">
        <v>1</v>
      </c>
      <c r="I209" s="858" t="s">
        <v>228</v>
      </c>
      <c r="J209" s="858"/>
      <c r="K209" s="858"/>
      <c r="L209" s="858"/>
      <c r="M209" s="858"/>
      <c r="N209" s="858"/>
      <c r="O209" s="858"/>
      <c r="P209" s="858"/>
      <c r="Q209" s="858"/>
      <c r="R209" s="858"/>
      <c r="S209" s="858"/>
    </row>
    <row r="210" spans="1:19" ht="15" customHeight="1">
      <c r="A210" s="858" t="s">
        <v>19</v>
      </c>
      <c r="B210" s="858" t="s">
        <v>29</v>
      </c>
      <c r="C210" s="858" t="s">
        <v>30</v>
      </c>
      <c r="D210" s="858" t="s">
        <v>20</v>
      </c>
      <c r="E210" s="858">
        <v>2021</v>
      </c>
      <c r="F210" s="858">
        <v>6976381</v>
      </c>
      <c r="G210" s="858">
        <v>6976381</v>
      </c>
      <c r="H210" s="858">
        <v>1</v>
      </c>
      <c r="I210" s="858" t="s">
        <v>228</v>
      </c>
      <c r="J210" s="858"/>
      <c r="K210" s="858"/>
      <c r="L210" s="858"/>
      <c r="M210" s="858"/>
      <c r="N210" s="858"/>
      <c r="O210" s="858"/>
      <c r="P210" s="858"/>
      <c r="Q210" s="858"/>
      <c r="R210" s="858"/>
      <c r="S210" s="858"/>
    </row>
    <row r="211" spans="1:19" ht="15" customHeight="1">
      <c r="A211" s="858" t="s">
        <v>19</v>
      </c>
      <c r="B211" s="858" t="s">
        <v>29</v>
      </c>
      <c r="C211" s="858" t="s">
        <v>30</v>
      </c>
      <c r="D211" s="858" t="s">
        <v>20</v>
      </c>
      <c r="E211" s="858">
        <v>2021</v>
      </c>
      <c r="F211" s="858">
        <v>6976382</v>
      </c>
      <c r="G211" s="858">
        <v>6976382</v>
      </c>
      <c r="H211" s="858">
        <v>1</v>
      </c>
      <c r="I211" s="858" t="s">
        <v>228</v>
      </c>
      <c r="J211" s="858"/>
      <c r="K211" s="858"/>
      <c r="L211" s="858"/>
      <c r="M211" s="858"/>
      <c r="N211" s="858"/>
      <c r="O211" s="858"/>
      <c r="P211" s="858"/>
      <c r="Q211" s="858"/>
      <c r="R211" s="858"/>
      <c r="S211" s="858"/>
    </row>
    <row r="212" spans="1:19" ht="15" customHeight="1">
      <c r="A212" s="858" t="s">
        <v>19</v>
      </c>
      <c r="B212" s="858" t="s">
        <v>29</v>
      </c>
      <c r="C212" s="858" t="s">
        <v>30</v>
      </c>
      <c r="D212" s="858" t="s">
        <v>20</v>
      </c>
      <c r="E212" s="858">
        <v>2021</v>
      </c>
      <c r="F212" s="858">
        <v>6976383</v>
      </c>
      <c r="G212" s="858">
        <v>6976383</v>
      </c>
      <c r="H212" s="858">
        <v>1</v>
      </c>
      <c r="I212" s="858" t="s">
        <v>228</v>
      </c>
      <c r="J212" s="858"/>
      <c r="K212" s="858"/>
      <c r="L212" s="858"/>
      <c r="M212" s="858"/>
      <c r="N212" s="858"/>
      <c r="O212" s="858"/>
      <c r="P212" s="858"/>
      <c r="Q212" s="858"/>
      <c r="R212" s="858"/>
      <c r="S212" s="858"/>
    </row>
    <row r="213" spans="1:19" ht="15" customHeight="1">
      <c r="A213" s="858" t="s">
        <v>19</v>
      </c>
      <c r="B213" s="858" t="s">
        <v>29</v>
      </c>
      <c r="C213" s="858" t="s">
        <v>30</v>
      </c>
      <c r="D213" s="858" t="s">
        <v>20</v>
      </c>
      <c r="E213" s="858">
        <v>2021</v>
      </c>
      <c r="F213" s="858">
        <v>6976384</v>
      </c>
      <c r="G213" s="858">
        <v>6976384</v>
      </c>
      <c r="H213" s="858">
        <v>1</v>
      </c>
      <c r="I213" s="858" t="s">
        <v>228</v>
      </c>
      <c r="J213" s="858"/>
      <c r="K213" s="858"/>
      <c r="L213" s="858"/>
      <c r="M213" s="858"/>
      <c r="N213" s="858"/>
      <c r="O213" s="858"/>
      <c r="P213" s="858"/>
      <c r="Q213" s="858"/>
      <c r="R213" s="858"/>
      <c r="S213" s="858"/>
    </row>
    <row r="214" spans="1:19" ht="15" customHeight="1">
      <c r="A214" s="858" t="s">
        <v>19</v>
      </c>
      <c r="B214" s="858" t="s">
        <v>26</v>
      </c>
      <c r="C214" s="858" t="s">
        <v>27</v>
      </c>
      <c r="D214" s="858" t="s">
        <v>20</v>
      </c>
      <c r="E214" s="858">
        <v>2022</v>
      </c>
      <c r="F214" s="858">
        <v>2627386</v>
      </c>
      <c r="G214" s="858">
        <v>2627433</v>
      </c>
      <c r="H214" s="858">
        <v>48</v>
      </c>
      <c r="I214" s="858" t="s">
        <v>228</v>
      </c>
      <c r="J214" s="858"/>
      <c r="K214" s="858"/>
      <c r="L214" s="858"/>
      <c r="M214" s="858"/>
      <c r="N214" s="858"/>
      <c r="O214" s="858"/>
      <c r="P214" s="858"/>
      <c r="Q214" s="858"/>
      <c r="R214" s="858"/>
      <c r="S214" s="858"/>
    </row>
    <row r="215" spans="1:19" ht="15" customHeight="1">
      <c r="A215" s="858" t="s">
        <v>19</v>
      </c>
      <c r="B215" s="858" t="s">
        <v>26</v>
      </c>
      <c r="C215" s="858" t="s">
        <v>27</v>
      </c>
      <c r="D215" s="858" t="s">
        <v>20</v>
      </c>
      <c r="E215" s="858">
        <v>2022</v>
      </c>
      <c r="F215" s="858">
        <v>2627434</v>
      </c>
      <c r="G215" s="858">
        <v>2627453</v>
      </c>
      <c r="H215" s="858">
        <v>20</v>
      </c>
      <c r="I215" s="858" t="s">
        <v>228</v>
      </c>
      <c r="J215" s="858"/>
      <c r="K215" s="858"/>
      <c r="L215" s="858"/>
      <c r="M215" s="858"/>
      <c r="N215" s="858"/>
      <c r="O215" s="858"/>
      <c r="P215" s="858"/>
      <c r="Q215" s="858"/>
      <c r="R215" s="858"/>
      <c r="S215" s="858"/>
    </row>
    <row r="216" spans="1:19" ht="15" customHeight="1">
      <c r="A216" s="858" t="s">
        <v>19</v>
      </c>
      <c r="B216" s="858" t="s">
        <v>26</v>
      </c>
      <c r="C216" s="858" t="s">
        <v>27</v>
      </c>
      <c r="D216" s="858" t="s">
        <v>20</v>
      </c>
      <c r="E216" s="858">
        <v>2022</v>
      </c>
      <c r="F216" s="858">
        <v>3175138</v>
      </c>
      <c r="G216" s="858">
        <v>3188005</v>
      </c>
      <c r="H216" s="858">
        <v>12868</v>
      </c>
      <c r="I216" s="858" t="s">
        <v>228</v>
      </c>
      <c r="J216" s="858"/>
      <c r="K216" s="858"/>
      <c r="L216" s="858"/>
      <c r="M216" s="858"/>
      <c r="N216" s="858"/>
      <c r="O216" s="858"/>
      <c r="P216" s="858"/>
      <c r="Q216" s="858"/>
      <c r="R216" s="858"/>
      <c r="S216" s="858"/>
    </row>
    <row r="217" spans="1:19" ht="15" customHeight="1">
      <c r="A217" s="858" t="s">
        <v>19</v>
      </c>
      <c r="B217" s="858" t="s">
        <v>26</v>
      </c>
      <c r="C217" s="858" t="s">
        <v>27</v>
      </c>
      <c r="D217" s="858" t="s">
        <v>20</v>
      </c>
      <c r="E217" s="858">
        <v>2022</v>
      </c>
      <c r="F217" s="858">
        <v>3188006</v>
      </c>
      <c r="G217" s="858">
        <v>3193423</v>
      </c>
      <c r="H217" s="858">
        <v>5418</v>
      </c>
      <c r="I217" s="858" t="s">
        <v>228</v>
      </c>
      <c r="J217" s="858"/>
      <c r="K217" s="858"/>
      <c r="L217" s="858"/>
      <c r="M217" s="858"/>
      <c r="N217" s="858"/>
      <c r="O217" s="858"/>
      <c r="P217" s="858"/>
      <c r="Q217" s="858"/>
      <c r="R217" s="858"/>
      <c r="S217" s="858"/>
    </row>
    <row r="218" spans="1:19" ht="15" customHeight="1">
      <c r="A218" s="858" t="s">
        <v>19</v>
      </c>
      <c r="B218" s="858">
        <v>999900000802</v>
      </c>
      <c r="C218" s="858" t="s">
        <v>25</v>
      </c>
      <c r="D218" s="858" t="s">
        <v>22</v>
      </c>
      <c r="E218" s="858">
        <v>2022</v>
      </c>
      <c r="F218" s="858">
        <v>5817292</v>
      </c>
      <c r="G218" s="858">
        <v>5817308</v>
      </c>
      <c r="H218" s="858">
        <v>17</v>
      </c>
      <c r="I218" s="858" t="s">
        <v>228</v>
      </c>
      <c r="J218" s="858"/>
      <c r="K218" s="858"/>
      <c r="L218" s="858"/>
      <c r="M218" s="858"/>
      <c r="N218" s="858"/>
      <c r="O218" s="858"/>
      <c r="P218" s="858"/>
      <c r="Q218" s="858"/>
      <c r="R218" s="858"/>
      <c r="S218" s="858"/>
    </row>
    <row r="219" spans="1:19" ht="15" customHeight="1">
      <c r="A219" s="858" t="s">
        <v>19</v>
      </c>
      <c r="B219" s="858">
        <v>999900000802</v>
      </c>
      <c r="C219" s="858" t="s">
        <v>25</v>
      </c>
      <c r="D219" s="858" t="s">
        <v>22</v>
      </c>
      <c r="E219" s="858">
        <v>2022</v>
      </c>
      <c r="F219" s="858">
        <v>6063390</v>
      </c>
      <c r="G219" s="858">
        <v>6068289</v>
      </c>
      <c r="H219" s="858">
        <v>4900</v>
      </c>
      <c r="I219" s="858" t="s">
        <v>228</v>
      </c>
      <c r="J219" s="858"/>
      <c r="K219" s="858"/>
      <c r="L219" s="858"/>
      <c r="M219" s="858"/>
      <c r="N219" s="858"/>
      <c r="O219" s="858"/>
      <c r="P219" s="858"/>
      <c r="Q219" s="858"/>
      <c r="R219" s="858"/>
      <c r="S219" s="858"/>
    </row>
    <row r="220" spans="1:19" ht="15" customHeight="1">
      <c r="A220" s="858" t="s">
        <v>19</v>
      </c>
      <c r="B220" s="858" t="s">
        <v>29</v>
      </c>
      <c r="C220" s="858" t="s">
        <v>30</v>
      </c>
      <c r="D220" s="858" t="s">
        <v>20</v>
      </c>
      <c r="E220" s="858">
        <v>2022</v>
      </c>
      <c r="F220" s="858">
        <v>6307075</v>
      </c>
      <c r="G220" s="858">
        <v>6307368</v>
      </c>
      <c r="H220" s="858">
        <v>294</v>
      </c>
      <c r="I220" s="858" t="s">
        <v>228</v>
      </c>
      <c r="J220" s="858"/>
      <c r="K220" s="858"/>
      <c r="L220" s="858"/>
      <c r="M220" s="858"/>
      <c r="N220" s="858"/>
      <c r="O220" s="858"/>
      <c r="P220" s="858"/>
      <c r="Q220" s="858"/>
      <c r="R220" s="858"/>
      <c r="S220" s="858"/>
    </row>
    <row r="221" spans="1:19" ht="15" customHeight="1">
      <c r="A221" s="858" t="s">
        <v>19</v>
      </c>
      <c r="B221" s="858" t="s">
        <v>29</v>
      </c>
      <c r="C221" s="858" t="s">
        <v>30</v>
      </c>
      <c r="D221" s="858" t="s">
        <v>20</v>
      </c>
      <c r="E221" s="858">
        <v>2022</v>
      </c>
      <c r="F221" s="858">
        <v>6307369</v>
      </c>
      <c r="G221" s="858">
        <v>6307662</v>
      </c>
      <c r="H221" s="858">
        <v>294</v>
      </c>
      <c r="I221" s="858" t="s">
        <v>228</v>
      </c>
      <c r="J221" s="858"/>
      <c r="K221" s="858"/>
      <c r="L221" s="858"/>
      <c r="M221" s="858"/>
      <c r="N221" s="858"/>
      <c r="O221" s="858"/>
      <c r="P221" s="858"/>
      <c r="Q221" s="858"/>
      <c r="R221" s="858"/>
      <c r="S221" s="858"/>
    </row>
    <row r="222" spans="1:19" ht="15" customHeight="1">
      <c r="A222" s="858" t="s">
        <v>19</v>
      </c>
      <c r="B222" s="858" t="s">
        <v>29</v>
      </c>
      <c r="C222" s="858" t="s">
        <v>30</v>
      </c>
      <c r="D222" s="858" t="s">
        <v>20</v>
      </c>
      <c r="E222" s="858">
        <v>2022</v>
      </c>
      <c r="F222" s="858">
        <v>6307663</v>
      </c>
      <c r="G222" s="858">
        <v>6307956</v>
      </c>
      <c r="H222" s="858">
        <v>294</v>
      </c>
      <c r="I222" s="858" t="s">
        <v>228</v>
      </c>
      <c r="J222" s="858"/>
      <c r="K222" s="858"/>
      <c r="L222" s="858"/>
      <c r="M222" s="858"/>
      <c r="N222" s="858"/>
      <c r="O222" s="858"/>
      <c r="P222" s="858"/>
      <c r="Q222" s="858"/>
      <c r="R222" s="858"/>
      <c r="S222" s="858"/>
    </row>
    <row r="223" spans="1:19" ht="15" customHeight="1">
      <c r="A223" s="858" t="s">
        <v>19</v>
      </c>
      <c r="B223" s="858" t="s">
        <v>29</v>
      </c>
      <c r="C223" s="858" t="s">
        <v>30</v>
      </c>
      <c r="D223" s="858" t="s">
        <v>20</v>
      </c>
      <c r="E223" s="858">
        <v>2022</v>
      </c>
      <c r="F223" s="858">
        <v>6307957</v>
      </c>
      <c r="G223" s="858">
        <v>6308250</v>
      </c>
      <c r="H223" s="858">
        <v>294</v>
      </c>
      <c r="I223" s="858" t="s">
        <v>228</v>
      </c>
      <c r="J223" s="858"/>
      <c r="K223" s="858"/>
      <c r="L223" s="858"/>
      <c r="M223" s="858"/>
      <c r="N223" s="858"/>
      <c r="O223" s="858"/>
      <c r="P223" s="858"/>
      <c r="Q223" s="858"/>
      <c r="R223" s="858"/>
      <c r="S223" s="858"/>
    </row>
    <row r="224" spans="1:19" ht="15" customHeight="1">
      <c r="A224" s="858" t="s">
        <v>19</v>
      </c>
      <c r="B224" s="858" t="s">
        <v>29</v>
      </c>
      <c r="C224" s="858" t="s">
        <v>30</v>
      </c>
      <c r="D224" s="858" t="s">
        <v>20</v>
      </c>
      <c r="E224" s="858">
        <v>2022</v>
      </c>
      <c r="F224" s="858">
        <v>6308251</v>
      </c>
      <c r="G224" s="858">
        <v>6308544</v>
      </c>
      <c r="H224" s="858">
        <v>294</v>
      </c>
      <c r="I224" s="858" t="s">
        <v>228</v>
      </c>
      <c r="J224" s="858"/>
      <c r="K224" s="858"/>
      <c r="L224" s="858"/>
      <c r="M224" s="858"/>
      <c r="N224" s="858"/>
      <c r="O224" s="858"/>
      <c r="P224" s="858"/>
      <c r="Q224" s="858"/>
      <c r="R224" s="858"/>
      <c r="S224" s="858"/>
    </row>
    <row r="225" spans="1:19" ht="15" customHeight="1">
      <c r="A225" s="858" t="s">
        <v>19</v>
      </c>
      <c r="B225" s="858" t="s">
        <v>29</v>
      </c>
      <c r="C225" s="858" t="s">
        <v>30</v>
      </c>
      <c r="D225" s="858" t="s">
        <v>20</v>
      </c>
      <c r="E225" s="858">
        <v>2022</v>
      </c>
      <c r="F225" s="858">
        <v>6308545</v>
      </c>
      <c r="G225" s="858">
        <v>6308838</v>
      </c>
      <c r="H225" s="858">
        <v>294</v>
      </c>
      <c r="I225" s="858" t="s">
        <v>228</v>
      </c>
      <c r="J225" s="858"/>
      <c r="K225" s="858"/>
      <c r="L225" s="858"/>
      <c r="M225" s="858"/>
      <c r="N225" s="858"/>
      <c r="O225" s="858"/>
      <c r="P225" s="858"/>
      <c r="Q225" s="858"/>
      <c r="R225" s="858"/>
      <c r="S225" s="858"/>
    </row>
    <row r="226" spans="1:19" ht="15" customHeight="1">
      <c r="A226" s="858" t="s">
        <v>19</v>
      </c>
      <c r="B226" s="858" t="s">
        <v>29</v>
      </c>
      <c r="C226" s="858" t="s">
        <v>30</v>
      </c>
      <c r="D226" s="858" t="s">
        <v>20</v>
      </c>
      <c r="E226" s="858">
        <v>2022</v>
      </c>
      <c r="F226" s="858">
        <v>6976379</v>
      </c>
      <c r="G226" s="858">
        <v>6976379</v>
      </c>
      <c r="H226" s="858">
        <v>1</v>
      </c>
      <c r="I226" s="858" t="s">
        <v>228</v>
      </c>
      <c r="J226" s="858"/>
      <c r="K226" s="858"/>
      <c r="L226" s="858"/>
      <c r="M226" s="858"/>
      <c r="N226" s="858"/>
      <c r="O226" s="858"/>
      <c r="P226" s="858"/>
      <c r="Q226" s="858"/>
      <c r="R226" s="858"/>
      <c r="S226" s="858"/>
    </row>
    <row r="227" spans="1:19" ht="15" customHeight="1">
      <c r="A227" s="858" t="s">
        <v>19</v>
      </c>
      <c r="B227" s="858" t="s">
        <v>29</v>
      </c>
      <c r="C227" s="858" t="s">
        <v>30</v>
      </c>
      <c r="D227" s="858" t="s">
        <v>20</v>
      </c>
      <c r="E227" s="858">
        <v>2022</v>
      </c>
      <c r="F227" s="858">
        <v>6976380</v>
      </c>
      <c r="G227" s="858">
        <v>6976380</v>
      </c>
      <c r="H227" s="858">
        <v>1</v>
      </c>
      <c r="I227" s="858" t="s">
        <v>228</v>
      </c>
      <c r="J227" s="858"/>
      <c r="K227" s="858"/>
      <c r="L227" s="858"/>
      <c r="M227" s="858"/>
      <c r="N227" s="858"/>
      <c r="O227" s="858"/>
      <c r="P227" s="858"/>
      <c r="Q227" s="858"/>
      <c r="R227" s="858"/>
      <c r="S227" s="858"/>
    </row>
    <row r="228" spans="1:19" ht="15" customHeight="1">
      <c r="A228" s="858" t="s">
        <v>19</v>
      </c>
      <c r="B228" s="858" t="s">
        <v>29</v>
      </c>
      <c r="C228" s="858" t="s">
        <v>30</v>
      </c>
      <c r="D228" s="858" t="s">
        <v>20</v>
      </c>
      <c r="E228" s="858">
        <v>2022</v>
      </c>
      <c r="F228" s="858">
        <v>6976381</v>
      </c>
      <c r="G228" s="858">
        <v>6976381</v>
      </c>
      <c r="H228" s="858">
        <v>1</v>
      </c>
      <c r="I228" s="858" t="s">
        <v>228</v>
      </c>
      <c r="J228" s="858"/>
      <c r="K228" s="858"/>
      <c r="L228" s="858"/>
      <c r="M228" s="858"/>
      <c r="N228" s="858"/>
      <c r="O228" s="858"/>
      <c r="P228" s="858"/>
      <c r="Q228" s="858"/>
      <c r="R228" s="858"/>
      <c r="S228" s="858"/>
    </row>
    <row r="229" spans="1:19" ht="15" customHeight="1">
      <c r="A229" s="858" t="s">
        <v>19</v>
      </c>
      <c r="B229" s="858" t="s">
        <v>29</v>
      </c>
      <c r="C229" s="858" t="s">
        <v>30</v>
      </c>
      <c r="D229" s="858" t="s">
        <v>20</v>
      </c>
      <c r="E229" s="858">
        <v>2022</v>
      </c>
      <c r="F229" s="858">
        <v>6976382</v>
      </c>
      <c r="G229" s="858">
        <v>6976382</v>
      </c>
      <c r="H229" s="858">
        <v>1</v>
      </c>
      <c r="I229" s="858" t="s">
        <v>228</v>
      </c>
      <c r="J229" s="858"/>
      <c r="K229" s="858"/>
      <c r="L229" s="858"/>
      <c r="M229" s="858"/>
      <c r="N229" s="858"/>
      <c r="O229" s="858"/>
      <c r="P229" s="858"/>
      <c r="Q229" s="858"/>
      <c r="R229" s="858"/>
      <c r="S229" s="858"/>
    </row>
    <row r="230" spans="1:19" ht="15" customHeight="1">
      <c r="A230" s="858" t="s">
        <v>19</v>
      </c>
      <c r="B230" s="858" t="s">
        <v>29</v>
      </c>
      <c r="C230" s="858" t="s">
        <v>30</v>
      </c>
      <c r="D230" s="858" t="s">
        <v>20</v>
      </c>
      <c r="E230" s="858">
        <v>2022</v>
      </c>
      <c r="F230" s="858">
        <v>6976383</v>
      </c>
      <c r="G230" s="858">
        <v>6976383</v>
      </c>
      <c r="H230" s="858">
        <v>1</v>
      </c>
      <c r="I230" s="858" t="s">
        <v>228</v>
      </c>
      <c r="J230" s="858"/>
      <c r="K230" s="858"/>
      <c r="L230" s="858"/>
      <c r="M230" s="858"/>
      <c r="N230" s="858"/>
      <c r="O230" s="858"/>
      <c r="P230" s="858"/>
      <c r="Q230" s="858"/>
      <c r="R230" s="858"/>
      <c r="S230" s="858"/>
    </row>
    <row r="231" spans="1:19" ht="15" customHeight="1">
      <c r="A231" s="858" t="s">
        <v>19</v>
      </c>
      <c r="B231" s="858" t="s">
        <v>29</v>
      </c>
      <c r="C231" s="858" t="s">
        <v>30</v>
      </c>
      <c r="D231" s="858" t="s">
        <v>20</v>
      </c>
      <c r="E231" s="858">
        <v>2022</v>
      </c>
      <c r="F231" s="858">
        <v>6976384</v>
      </c>
      <c r="G231" s="858">
        <v>6976384</v>
      </c>
      <c r="H231" s="858">
        <v>1</v>
      </c>
      <c r="I231" s="858" t="s">
        <v>228</v>
      </c>
      <c r="J231" s="858"/>
      <c r="K231" s="858"/>
      <c r="L231" s="858"/>
      <c r="M231" s="858"/>
      <c r="N231" s="858"/>
      <c r="O231" s="858"/>
      <c r="P231" s="858"/>
      <c r="Q231" s="858"/>
      <c r="R231" s="858"/>
      <c r="S231" s="858"/>
    </row>
    <row r="232" spans="1:19" ht="15" customHeight="1">
      <c r="A232" s="858" t="s">
        <v>19</v>
      </c>
      <c r="B232" s="858" t="s">
        <v>26</v>
      </c>
      <c r="C232" s="858" t="s">
        <v>27</v>
      </c>
      <c r="D232" s="858" t="s">
        <v>20</v>
      </c>
      <c r="E232" s="858">
        <v>2023</v>
      </c>
      <c r="F232" s="858">
        <v>2627386</v>
      </c>
      <c r="G232" s="858">
        <v>2627433</v>
      </c>
      <c r="H232" s="858">
        <v>48</v>
      </c>
      <c r="I232" s="858" t="s">
        <v>228</v>
      </c>
      <c r="J232" s="858"/>
      <c r="K232" s="858"/>
      <c r="L232" s="858"/>
      <c r="M232" s="858"/>
      <c r="N232" s="858"/>
      <c r="O232" s="858"/>
      <c r="P232" s="858"/>
      <c r="Q232" s="858"/>
      <c r="R232" s="858"/>
      <c r="S232" s="858"/>
    </row>
    <row r="233" spans="1:19" ht="15" customHeight="1">
      <c r="A233" s="858" t="s">
        <v>19</v>
      </c>
      <c r="B233" s="858" t="s">
        <v>26</v>
      </c>
      <c r="C233" s="858" t="s">
        <v>27</v>
      </c>
      <c r="D233" s="858" t="s">
        <v>20</v>
      </c>
      <c r="E233" s="858">
        <v>2023</v>
      </c>
      <c r="F233" s="858">
        <v>2627434</v>
      </c>
      <c r="G233" s="858">
        <v>2627453</v>
      </c>
      <c r="H233" s="858">
        <v>20</v>
      </c>
      <c r="I233" s="858" t="s">
        <v>228</v>
      </c>
      <c r="J233" s="858"/>
      <c r="K233" s="858"/>
      <c r="L233" s="858"/>
      <c r="M233" s="858"/>
      <c r="N233" s="858"/>
      <c r="O233" s="858"/>
      <c r="P233" s="858"/>
      <c r="Q233" s="858"/>
      <c r="R233" s="858"/>
      <c r="S233" s="858"/>
    </row>
    <row r="234" spans="1:19" ht="15" customHeight="1">
      <c r="A234" s="858" t="s">
        <v>19</v>
      </c>
      <c r="B234" s="858" t="s">
        <v>26</v>
      </c>
      <c r="C234" s="858" t="s">
        <v>27</v>
      </c>
      <c r="D234" s="858" t="s">
        <v>20</v>
      </c>
      <c r="E234" s="858">
        <v>2023</v>
      </c>
      <c r="F234" s="858">
        <v>3175138</v>
      </c>
      <c r="G234" s="858">
        <v>3188005</v>
      </c>
      <c r="H234" s="858">
        <v>12868</v>
      </c>
      <c r="I234" s="858" t="s">
        <v>228</v>
      </c>
      <c r="J234" s="858"/>
      <c r="K234" s="858"/>
      <c r="L234" s="858"/>
      <c r="M234" s="858"/>
      <c r="N234" s="858"/>
      <c r="O234" s="858"/>
      <c r="P234" s="858"/>
      <c r="Q234" s="858"/>
      <c r="R234" s="858"/>
      <c r="S234" s="858"/>
    </row>
    <row r="235" spans="1:19" ht="15" customHeight="1">
      <c r="A235" s="858" t="s">
        <v>19</v>
      </c>
      <c r="B235" s="858" t="s">
        <v>26</v>
      </c>
      <c r="C235" s="858" t="s">
        <v>27</v>
      </c>
      <c r="D235" s="858" t="s">
        <v>20</v>
      </c>
      <c r="E235" s="858">
        <v>2023</v>
      </c>
      <c r="F235" s="858">
        <v>3188006</v>
      </c>
      <c r="G235" s="858">
        <v>3193423</v>
      </c>
      <c r="H235" s="858">
        <v>5418</v>
      </c>
      <c r="I235" s="858" t="s">
        <v>228</v>
      </c>
      <c r="J235" s="858"/>
      <c r="K235" s="858"/>
      <c r="L235" s="858"/>
      <c r="M235" s="858"/>
      <c r="N235" s="858"/>
      <c r="O235" s="858"/>
      <c r="P235" s="858"/>
      <c r="Q235" s="858"/>
      <c r="R235" s="858"/>
      <c r="S235" s="858"/>
    </row>
    <row r="236" spans="1:19" ht="15" customHeight="1">
      <c r="A236" s="858" t="s">
        <v>19</v>
      </c>
      <c r="B236" s="858">
        <v>999900000802</v>
      </c>
      <c r="C236" s="858" t="s">
        <v>25</v>
      </c>
      <c r="D236" s="858" t="s">
        <v>22</v>
      </c>
      <c r="E236" s="858">
        <v>2023</v>
      </c>
      <c r="F236" s="858">
        <v>5817292</v>
      </c>
      <c r="G236" s="858">
        <v>5817308</v>
      </c>
      <c r="H236" s="858">
        <v>17</v>
      </c>
      <c r="I236" s="858" t="s">
        <v>228</v>
      </c>
      <c r="J236" s="858"/>
      <c r="K236" s="858"/>
      <c r="L236" s="858"/>
      <c r="M236" s="858"/>
      <c r="N236" s="858"/>
      <c r="O236" s="858"/>
      <c r="P236" s="858"/>
      <c r="Q236" s="858"/>
      <c r="R236" s="858"/>
      <c r="S236" s="858"/>
    </row>
    <row r="237" spans="1:19" ht="15" customHeight="1">
      <c r="A237" s="858" t="s">
        <v>19</v>
      </c>
      <c r="B237" s="858">
        <v>999900000802</v>
      </c>
      <c r="C237" s="858" t="s">
        <v>25</v>
      </c>
      <c r="D237" s="858" t="s">
        <v>22</v>
      </c>
      <c r="E237" s="858">
        <v>2023</v>
      </c>
      <c r="F237" s="858">
        <v>6063390</v>
      </c>
      <c r="G237" s="858">
        <v>6068289</v>
      </c>
      <c r="H237" s="858">
        <v>4900</v>
      </c>
      <c r="I237" s="858" t="s">
        <v>228</v>
      </c>
      <c r="J237" s="858"/>
      <c r="K237" s="858"/>
      <c r="L237" s="858"/>
      <c r="M237" s="858"/>
      <c r="N237" s="858"/>
      <c r="O237" s="858"/>
      <c r="P237" s="858"/>
      <c r="Q237" s="858"/>
      <c r="R237" s="858"/>
      <c r="S237" s="858"/>
    </row>
    <row r="238" spans="1:19" ht="15" customHeight="1">
      <c r="A238" s="858" t="s">
        <v>19</v>
      </c>
      <c r="B238" s="858" t="s">
        <v>29</v>
      </c>
      <c r="C238" s="858" t="s">
        <v>30</v>
      </c>
      <c r="D238" s="858" t="s">
        <v>20</v>
      </c>
      <c r="E238" s="858">
        <v>2023</v>
      </c>
      <c r="F238" s="858">
        <v>6307075</v>
      </c>
      <c r="G238" s="858">
        <v>6307368</v>
      </c>
      <c r="H238" s="858">
        <v>294</v>
      </c>
      <c r="I238" s="858" t="s">
        <v>228</v>
      </c>
      <c r="J238" s="858"/>
      <c r="K238" s="858"/>
      <c r="L238" s="858"/>
      <c r="M238" s="858"/>
      <c r="N238" s="858"/>
      <c r="O238" s="858"/>
      <c r="P238" s="858"/>
      <c r="Q238" s="858"/>
      <c r="R238" s="858"/>
      <c r="S238" s="858"/>
    </row>
    <row r="239" spans="1:19" ht="15" customHeight="1">
      <c r="A239" s="858" t="s">
        <v>19</v>
      </c>
      <c r="B239" s="858" t="s">
        <v>29</v>
      </c>
      <c r="C239" s="858" t="s">
        <v>30</v>
      </c>
      <c r="D239" s="858" t="s">
        <v>20</v>
      </c>
      <c r="E239" s="858">
        <v>2023</v>
      </c>
      <c r="F239" s="858">
        <v>6307369</v>
      </c>
      <c r="G239" s="858">
        <v>6307662</v>
      </c>
      <c r="H239" s="858">
        <v>294</v>
      </c>
      <c r="I239" s="858" t="s">
        <v>228</v>
      </c>
      <c r="J239" s="858"/>
      <c r="K239" s="858"/>
      <c r="L239" s="858"/>
      <c r="M239" s="858"/>
      <c r="N239" s="858"/>
      <c r="O239" s="858"/>
      <c r="P239" s="858"/>
      <c r="Q239" s="858"/>
      <c r="R239" s="858"/>
      <c r="S239" s="858"/>
    </row>
    <row r="240" spans="1:19" ht="15" customHeight="1">
      <c r="A240" s="858" t="s">
        <v>19</v>
      </c>
      <c r="B240" s="858" t="s">
        <v>29</v>
      </c>
      <c r="C240" s="858" t="s">
        <v>30</v>
      </c>
      <c r="D240" s="858" t="s">
        <v>20</v>
      </c>
      <c r="E240" s="858">
        <v>2023</v>
      </c>
      <c r="F240" s="858">
        <v>6307663</v>
      </c>
      <c r="G240" s="858">
        <v>6307956</v>
      </c>
      <c r="H240" s="858">
        <v>294</v>
      </c>
      <c r="I240" s="858" t="s">
        <v>228</v>
      </c>
      <c r="J240" s="858"/>
      <c r="K240" s="858"/>
      <c r="L240" s="858"/>
      <c r="M240" s="858"/>
      <c r="N240" s="858"/>
      <c r="O240" s="858"/>
      <c r="P240" s="858"/>
      <c r="Q240" s="858"/>
      <c r="R240" s="858"/>
      <c r="S240" s="858"/>
    </row>
    <row r="241" spans="1:19" ht="15" customHeight="1">
      <c r="A241" s="858" t="s">
        <v>19</v>
      </c>
      <c r="B241" s="858" t="s">
        <v>29</v>
      </c>
      <c r="C241" s="858" t="s">
        <v>30</v>
      </c>
      <c r="D241" s="858" t="s">
        <v>20</v>
      </c>
      <c r="E241" s="858">
        <v>2023</v>
      </c>
      <c r="F241" s="858">
        <v>6307957</v>
      </c>
      <c r="G241" s="858">
        <v>6308250</v>
      </c>
      <c r="H241" s="858">
        <v>294</v>
      </c>
      <c r="I241" s="858" t="s">
        <v>228</v>
      </c>
      <c r="J241" s="858"/>
      <c r="K241" s="858"/>
      <c r="L241" s="858"/>
      <c r="M241" s="858"/>
      <c r="N241" s="858"/>
      <c r="O241" s="858"/>
      <c r="P241" s="858"/>
      <c r="Q241" s="858"/>
      <c r="R241" s="858"/>
      <c r="S241" s="858"/>
    </row>
    <row r="242" spans="1:19" ht="15" customHeight="1">
      <c r="A242" s="858" t="s">
        <v>19</v>
      </c>
      <c r="B242" s="858" t="s">
        <v>29</v>
      </c>
      <c r="C242" s="858" t="s">
        <v>30</v>
      </c>
      <c r="D242" s="858" t="s">
        <v>20</v>
      </c>
      <c r="E242" s="858">
        <v>2023</v>
      </c>
      <c r="F242" s="858">
        <v>6308251</v>
      </c>
      <c r="G242" s="858">
        <v>6308544</v>
      </c>
      <c r="H242" s="858">
        <v>294</v>
      </c>
      <c r="I242" s="858" t="s">
        <v>228</v>
      </c>
      <c r="J242" s="858"/>
      <c r="K242" s="858"/>
      <c r="L242" s="858"/>
      <c r="M242" s="858"/>
      <c r="N242" s="858"/>
      <c r="O242" s="858"/>
      <c r="P242" s="858"/>
      <c r="Q242" s="858"/>
      <c r="R242" s="858"/>
      <c r="S242" s="858"/>
    </row>
    <row r="243" spans="1:19" ht="15" customHeight="1">
      <c r="A243" s="858" t="s">
        <v>19</v>
      </c>
      <c r="B243" s="858" t="s">
        <v>29</v>
      </c>
      <c r="C243" s="858" t="s">
        <v>30</v>
      </c>
      <c r="D243" s="858" t="s">
        <v>20</v>
      </c>
      <c r="E243" s="858">
        <v>2023</v>
      </c>
      <c r="F243" s="858">
        <v>6308545</v>
      </c>
      <c r="G243" s="858">
        <v>6308838</v>
      </c>
      <c r="H243" s="858">
        <v>294</v>
      </c>
      <c r="I243" s="858" t="s">
        <v>228</v>
      </c>
      <c r="J243" s="858"/>
      <c r="K243" s="858"/>
      <c r="L243" s="858"/>
      <c r="M243" s="858"/>
      <c r="N243" s="858"/>
      <c r="O243" s="858"/>
      <c r="P243" s="858"/>
      <c r="Q243" s="858"/>
      <c r="R243" s="858"/>
      <c r="S243" s="858"/>
    </row>
    <row r="244" spans="1:19" ht="15" customHeight="1">
      <c r="A244" s="858" t="s">
        <v>19</v>
      </c>
      <c r="B244" s="858" t="s">
        <v>29</v>
      </c>
      <c r="C244" s="858" t="s">
        <v>30</v>
      </c>
      <c r="D244" s="858" t="s">
        <v>20</v>
      </c>
      <c r="E244" s="858">
        <v>2023</v>
      </c>
      <c r="F244" s="858">
        <v>6976379</v>
      </c>
      <c r="G244" s="858">
        <v>6976379</v>
      </c>
      <c r="H244" s="858">
        <v>1</v>
      </c>
      <c r="I244" s="858" t="s">
        <v>228</v>
      </c>
      <c r="J244" s="858"/>
      <c r="K244" s="858"/>
      <c r="L244" s="858"/>
      <c r="M244" s="858"/>
      <c r="N244" s="858"/>
      <c r="O244" s="858"/>
      <c r="P244" s="858"/>
      <c r="Q244" s="858"/>
      <c r="R244" s="858"/>
      <c r="S244" s="858"/>
    </row>
    <row r="245" spans="1:19" ht="15" customHeight="1">
      <c r="A245" s="858" t="s">
        <v>19</v>
      </c>
      <c r="B245" s="858" t="s">
        <v>29</v>
      </c>
      <c r="C245" s="858" t="s">
        <v>30</v>
      </c>
      <c r="D245" s="858" t="s">
        <v>20</v>
      </c>
      <c r="E245" s="858">
        <v>2023</v>
      </c>
      <c r="F245" s="858">
        <v>6976380</v>
      </c>
      <c r="G245" s="858">
        <v>6976380</v>
      </c>
      <c r="H245" s="858">
        <v>1</v>
      </c>
      <c r="I245" s="858" t="s">
        <v>228</v>
      </c>
      <c r="J245" s="858"/>
      <c r="K245" s="858"/>
      <c r="L245" s="858"/>
      <c r="M245" s="858"/>
      <c r="N245" s="858"/>
      <c r="O245" s="858"/>
      <c r="P245" s="858"/>
      <c r="Q245" s="858"/>
      <c r="R245" s="858"/>
      <c r="S245" s="858"/>
    </row>
    <row r="246" spans="1:19" ht="15" customHeight="1">
      <c r="A246" s="858" t="s">
        <v>19</v>
      </c>
      <c r="B246" s="858" t="s">
        <v>29</v>
      </c>
      <c r="C246" s="858" t="s">
        <v>30</v>
      </c>
      <c r="D246" s="858" t="s">
        <v>20</v>
      </c>
      <c r="E246" s="858">
        <v>2023</v>
      </c>
      <c r="F246" s="858">
        <v>6976381</v>
      </c>
      <c r="G246" s="858">
        <v>6976381</v>
      </c>
      <c r="H246" s="858">
        <v>1</v>
      </c>
      <c r="I246" s="858" t="s">
        <v>228</v>
      </c>
      <c r="J246" s="858"/>
      <c r="K246" s="858"/>
      <c r="L246" s="858"/>
      <c r="M246" s="858"/>
      <c r="N246" s="858"/>
      <c r="O246" s="858"/>
      <c r="P246" s="858"/>
      <c r="Q246" s="858"/>
      <c r="R246" s="858"/>
      <c r="S246" s="858"/>
    </row>
    <row r="247" spans="1:19" ht="15" customHeight="1">
      <c r="A247" s="858" t="s">
        <v>19</v>
      </c>
      <c r="B247" s="858" t="s">
        <v>29</v>
      </c>
      <c r="C247" s="858" t="s">
        <v>30</v>
      </c>
      <c r="D247" s="858" t="s">
        <v>20</v>
      </c>
      <c r="E247" s="858">
        <v>2023</v>
      </c>
      <c r="F247" s="858">
        <v>6976382</v>
      </c>
      <c r="G247" s="858">
        <v>6976382</v>
      </c>
      <c r="H247" s="858">
        <v>1</v>
      </c>
      <c r="I247" s="858" t="s">
        <v>228</v>
      </c>
      <c r="J247" s="858"/>
      <c r="K247" s="858"/>
      <c r="L247" s="858"/>
      <c r="M247" s="858"/>
      <c r="N247" s="858"/>
      <c r="O247" s="858"/>
      <c r="P247" s="858"/>
      <c r="Q247" s="858"/>
      <c r="R247" s="858"/>
      <c r="S247" s="858"/>
    </row>
    <row r="248" spans="1:19" ht="15" customHeight="1">
      <c r="A248" s="858" t="s">
        <v>19</v>
      </c>
      <c r="B248" s="858" t="s">
        <v>29</v>
      </c>
      <c r="C248" s="858" t="s">
        <v>30</v>
      </c>
      <c r="D248" s="858" t="s">
        <v>20</v>
      </c>
      <c r="E248" s="858">
        <v>2023</v>
      </c>
      <c r="F248" s="858">
        <v>6976383</v>
      </c>
      <c r="G248" s="858">
        <v>6976383</v>
      </c>
      <c r="H248" s="858">
        <v>1</v>
      </c>
      <c r="I248" s="858" t="s">
        <v>228</v>
      </c>
      <c r="J248" s="858"/>
      <c r="K248" s="858"/>
      <c r="L248" s="858"/>
      <c r="M248" s="858"/>
      <c r="N248" s="858"/>
      <c r="O248" s="858"/>
      <c r="P248" s="858"/>
      <c r="Q248" s="858"/>
      <c r="R248" s="858"/>
      <c r="S248" s="858"/>
    </row>
    <row r="249" spans="1:19" ht="15" customHeight="1">
      <c r="A249" s="858" t="s">
        <v>19</v>
      </c>
      <c r="B249" s="858" t="s">
        <v>29</v>
      </c>
      <c r="C249" s="858" t="s">
        <v>30</v>
      </c>
      <c r="D249" s="858" t="s">
        <v>20</v>
      </c>
      <c r="E249" s="858">
        <v>2023</v>
      </c>
      <c r="F249" s="858">
        <v>6976384</v>
      </c>
      <c r="G249" s="858">
        <v>6976384</v>
      </c>
      <c r="H249" s="858">
        <v>1</v>
      </c>
      <c r="I249" s="858" t="s">
        <v>228</v>
      </c>
      <c r="J249" s="858"/>
      <c r="K249" s="858"/>
      <c r="L249" s="858"/>
      <c r="M249" s="858"/>
      <c r="N249" s="858"/>
      <c r="O249" s="858"/>
      <c r="P249" s="858"/>
      <c r="Q249" s="858"/>
      <c r="R249" s="858"/>
      <c r="S249" s="858"/>
    </row>
    <row r="250" spans="1:19" ht="15" customHeight="1">
      <c r="A250" s="858" t="s">
        <v>19</v>
      </c>
      <c r="B250" s="858" t="s">
        <v>26</v>
      </c>
      <c r="C250" s="858" t="s">
        <v>27</v>
      </c>
      <c r="D250" s="858" t="s">
        <v>20</v>
      </c>
      <c r="E250" s="858">
        <v>2024</v>
      </c>
      <c r="F250" s="858">
        <v>2627386</v>
      </c>
      <c r="G250" s="858">
        <v>2627433</v>
      </c>
      <c r="H250" s="858">
        <v>48</v>
      </c>
      <c r="I250" s="858" t="s">
        <v>228</v>
      </c>
      <c r="J250" s="858"/>
      <c r="K250" s="858"/>
      <c r="L250" s="858"/>
      <c r="M250" s="858"/>
      <c r="N250" s="858"/>
      <c r="O250" s="858"/>
      <c r="P250" s="858"/>
      <c r="Q250" s="858"/>
      <c r="R250" s="858"/>
      <c r="S250" s="858"/>
    </row>
    <row r="251" spans="1:19" ht="15" customHeight="1">
      <c r="A251" s="858" t="s">
        <v>19</v>
      </c>
      <c r="B251" s="858" t="s">
        <v>26</v>
      </c>
      <c r="C251" s="858" t="s">
        <v>27</v>
      </c>
      <c r="D251" s="858" t="s">
        <v>20</v>
      </c>
      <c r="E251" s="858">
        <v>2024</v>
      </c>
      <c r="F251" s="858">
        <v>2627434</v>
      </c>
      <c r="G251" s="858">
        <v>2627453</v>
      </c>
      <c r="H251" s="858">
        <v>20</v>
      </c>
      <c r="I251" s="858" t="s">
        <v>228</v>
      </c>
      <c r="J251" s="858"/>
      <c r="K251" s="858"/>
      <c r="L251" s="858"/>
      <c r="M251" s="858"/>
      <c r="N251" s="858"/>
      <c r="O251" s="858"/>
      <c r="P251" s="858"/>
      <c r="Q251" s="858"/>
      <c r="R251" s="858"/>
      <c r="S251" s="858"/>
    </row>
    <row r="252" spans="1:19" ht="15" customHeight="1">
      <c r="A252" s="858" t="s">
        <v>19</v>
      </c>
      <c r="B252" s="858" t="s">
        <v>26</v>
      </c>
      <c r="C252" s="858" t="s">
        <v>27</v>
      </c>
      <c r="D252" s="858" t="s">
        <v>20</v>
      </c>
      <c r="E252" s="858">
        <v>2024</v>
      </c>
      <c r="F252" s="858">
        <v>3175138</v>
      </c>
      <c r="G252" s="858">
        <v>3188005</v>
      </c>
      <c r="H252" s="858">
        <v>12868</v>
      </c>
      <c r="I252" s="858" t="s">
        <v>228</v>
      </c>
      <c r="J252" s="858"/>
      <c r="K252" s="858"/>
      <c r="L252" s="858"/>
      <c r="M252" s="858"/>
      <c r="N252" s="858"/>
      <c r="O252" s="858"/>
      <c r="P252" s="858"/>
      <c r="Q252" s="858"/>
      <c r="R252" s="858"/>
      <c r="S252" s="858"/>
    </row>
    <row r="253" spans="1:19" ht="15" customHeight="1">
      <c r="A253" s="858" t="s">
        <v>19</v>
      </c>
      <c r="B253" s="858" t="s">
        <v>26</v>
      </c>
      <c r="C253" s="858" t="s">
        <v>27</v>
      </c>
      <c r="D253" s="858" t="s">
        <v>20</v>
      </c>
      <c r="E253" s="858">
        <v>2024</v>
      </c>
      <c r="F253" s="858">
        <v>3188006</v>
      </c>
      <c r="G253" s="858">
        <v>3193423</v>
      </c>
      <c r="H253" s="858">
        <v>5418</v>
      </c>
      <c r="I253" s="858" t="s">
        <v>228</v>
      </c>
      <c r="J253" s="858"/>
      <c r="K253" s="858"/>
      <c r="L253" s="858"/>
      <c r="M253" s="858"/>
      <c r="N253" s="858"/>
      <c r="O253" s="858"/>
      <c r="P253" s="858"/>
      <c r="Q253" s="858"/>
      <c r="R253" s="858"/>
      <c r="S253" s="858"/>
    </row>
    <row r="254" spans="1:19" ht="15" customHeight="1">
      <c r="A254" s="858" t="s">
        <v>19</v>
      </c>
      <c r="B254" s="858">
        <v>999900000802</v>
      </c>
      <c r="C254" s="858" t="s">
        <v>25</v>
      </c>
      <c r="D254" s="858" t="s">
        <v>22</v>
      </c>
      <c r="E254" s="858">
        <v>2024</v>
      </c>
      <c r="F254" s="858">
        <v>5817292</v>
      </c>
      <c r="G254" s="858">
        <v>5817308</v>
      </c>
      <c r="H254" s="858">
        <v>17</v>
      </c>
      <c r="I254" s="858" t="s">
        <v>228</v>
      </c>
      <c r="J254" s="858"/>
      <c r="K254" s="858"/>
      <c r="L254" s="858"/>
      <c r="M254" s="858"/>
      <c r="N254" s="858"/>
      <c r="O254" s="858"/>
      <c r="P254" s="858"/>
      <c r="Q254" s="858"/>
      <c r="R254" s="858"/>
      <c r="S254" s="858"/>
    </row>
    <row r="255" spans="1:19" ht="15" customHeight="1">
      <c r="A255" s="858" t="s">
        <v>19</v>
      </c>
      <c r="B255" s="858">
        <v>999900000802</v>
      </c>
      <c r="C255" s="858" t="s">
        <v>25</v>
      </c>
      <c r="D255" s="858" t="s">
        <v>22</v>
      </c>
      <c r="E255" s="858">
        <v>2024</v>
      </c>
      <c r="F255" s="858">
        <v>6063390</v>
      </c>
      <c r="G255" s="858">
        <v>6068289</v>
      </c>
      <c r="H255" s="858">
        <v>4900</v>
      </c>
      <c r="I255" s="858" t="s">
        <v>228</v>
      </c>
      <c r="J255" s="858"/>
      <c r="K255" s="858"/>
      <c r="L255" s="858"/>
      <c r="M255" s="858"/>
      <c r="N255" s="858"/>
      <c r="O255" s="858"/>
      <c r="P255" s="858"/>
      <c r="Q255" s="858"/>
      <c r="R255" s="858"/>
      <c r="S255" s="858"/>
    </row>
    <row r="256" spans="1:19" ht="15" customHeight="1">
      <c r="A256" s="858" t="s">
        <v>19</v>
      </c>
      <c r="B256" s="858" t="s">
        <v>29</v>
      </c>
      <c r="C256" s="858" t="s">
        <v>30</v>
      </c>
      <c r="D256" s="858" t="s">
        <v>20</v>
      </c>
      <c r="E256" s="858">
        <v>2024</v>
      </c>
      <c r="F256" s="858">
        <v>6307075</v>
      </c>
      <c r="G256" s="858">
        <v>6307368</v>
      </c>
      <c r="H256" s="858">
        <v>294</v>
      </c>
      <c r="I256" s="858" t="s">
        <v>228</v>
      </c>
      <c r="J256" s="858"/>
      <c r="K256" s="858"/>
      <c r="L256" s="858"/>
      <c r="M256" s="858"/>
      <c r="N256" s="858"/>
      <c r="O256" s="858"/>
      <c r="P256" s="858"/>
      <c r="Q256" s="858"/>
      <c r="R256" s="858"/>
      <c r="S256" s="858"/>
    </row>
    <row r="257" spans="1:19" ht="15" customHeight="1">
      <c r="A257" s="858" t="s">
        <v>19</v>
      </c>
      <c r="B257" s="858" t="s">
        <v>29</v>
      </c>
      <c r="C257" s="858" t="s">
        <v>30</v>
      </c>
      <c r="D257" s="858" t="s">
        <v>20</v>
      </c>
      <c r="E257" s="858">
        <v>2024</v>
      </c>
      <c r="F257" s="858">
        <v>6307369</v>
      </c>
      <c r="G257" s="858">
        <v>6307662</v>
      </c>
      <c r="H257" s="858">
        <v>294</v>
      </c>
      <c r="I257" s="858" t="s">
        <v>228</v>
      </c>
      <c r="J257" s="858"/>
      <c r="K257" s="858"/>
      <c r="L257" s="858"/>
      <c r="M257" s="858"/>
      <c r="N257" s="858"/>
      <c r="O257" s="858"/>
      <c r="P257" s="858"/>
      <c r="Q257" s="858"/>
      <c r="R257" s="858"/>
      <c r="S257" s="858"/>
    </row>
    <row r="258" spans="1:19" ht="15" customHeight="1">
      <c r="A258" s="858" t="s">
        <v>19</v>
      </c>
      <c r="B258" s="858" t="s">
        <v>29</v>
      </c>
      <c r="C258" s="858" t="s">
        <v>30</v>
      </c>
      <c r="D258" s="858" t="s">
        <v>20</v>
      </c>
      <c r="E258" s="858">
        <v>2024</v>
      </c>
      <c r="F258" s="858">
        <v>6307663</v>
      </c>
      <c r="G258" s="858">
        <v>6307956</v>
      </c>
      <c r="H258" s="858">
        <v>294</v>
      </c>
      <c r="I258" s="858" t="s">
        <v>228</v>
      </c>
      <c r="J258" s="858"/>
      <c r="K258" s="858"/>
      <c r="L258" s="858"/>
      <c r="M258" s="858"/>
      <c r="N258" s="858"/>
      <c r="O258" s="858"/>
      <c r="P258" s="858"/>
      <c r="Q258" s="858"/>
      <c r="R258" s="858"/>
      <c r="S258" s="858"/>
    </row>
    <row r="259" spans="1:19" ht="15" customHeight="1">
      <c r="A259" s="858" t="s">
        <v>19</v>
      </c>
      <c r="B259" s="858" t="s">
        <v>29</v>
      </c>
      <c r="C259" s="858" t="s">
        <v>30</v>
      </c>
      <c r="D259" s="858" t="s">
        <v>20</v>
      </c>
      <c r="E259" s="858">
        <v>2024</v>
      </c>
      <c r="F259" s="858">
        <v>6307957</v>
      </c>
      <c r="G259" s="858">
        <v>6308250</v>
      </c>
      <c r="H259" s="858">
        <v>294</v>
      </c>
      <c r="I259" s="858" t="s">
        <v>228</v>
      </c>
      <c r="J259" s="858"/>
      <c r="K259" s="858"/>
      <c r="L259" s="858"/>
      <c r="M259" s="858"/>
      <c r="N259" s="858"/>
      <c r="O259" s="858"/>
      <c r="P259" s="858"/>
      <c r="Q259" s="858"/>
      <c r="R259" s="858"/>
      <c r="S259" s="858"/>
    </row>
    <row r="260" spans="1:19" ht="15" customHeight="1">
      <c r="A260" s="858" t="s">
        <v>19</v>
      </c>
      <c r="B260" s="858" t="s">
        <v>29</v>
      </c>
      <c r="C260" s="858" t="s">
        <v>30</v>
      </c>
      <c r="D260" s="858" t="s">
        <v>20</v>
      </c>
      <c r="E260" s="858">
        <v>2024</v>
      </c>
      <c r="F260" s="858">
        <v>6308251</v>
      </c>
      <c r="G260" s="858">
        <v>6308544</v>
      </c>
      <c r="H260" s="858">
        <v>294</v>
      </c>
      <c r="I260" s="858" t="s">
        <v>228</v>
      </c>
      <c r="J260" s="858"/>
      <c r="K260" s="858"/>
      <c r="L260" s="858"/>
      <c r="M260" s="858"/>
      <c r="N260" s="858"/>
      <c r="O260" s="858"/>
      <c r="P260" s="858"/>
      <c r="Q260" s="858"/>
      <c r="R260" s="858"/>
      <c r="S260" s="858"/>
    </row>
    <row r="261" spans="1:19" ht="15" customHeight="1">
      <c r="A261" s="858" t="s">
        <v>19</v>
      </c>
      <c r="B261" s="858" t="s">
        <v>29</v>
      </c>
      <c r="C261" s="858" t="s">
        <v>30</v>
      </c>
      <c r="D261" s="858" t="s">
        <v>20</v>
      </c>
      <c r="E261" s="858">
        <v>2024</v>
      </c>
      <c r="F261" s="858">
        <v>6308545</v>
      </c>
      <c r="G261" s="858">
        <v>6308838</v>
      </c>
      <c r="H261" s="858">
        <v>294</v>
      </c>
      <c r="I261" s="858" t="s">
        <v>228</v>
      </c>
      <c r="J261" s="858"/>
      <c r="K261" s="858"/>
      <c r="L261" s="858"/>
      <c r="M261" s="858"/>
      <c r="N261" s="858"/>
      <c r="O261" s="858"/>
      <c r="P261" s="858"/>
      <c r="Q261" s="858"/>
      <c r="R261" s="858"/>
      <c r="S261" s="858"/>
    </row>
    <row r="262" spans="1:19" ht="15" customHeight="1">
      <c r="A262" s="858" t="s">
        <v>19</v>
      </c>
      <c r="B262" s="858" t="s">
        <v>29</v>
      </c>
      <c r="C262" s="858" t="s">
        <v>30</v>
      </c>
      <c r="D262" s="858" t="s">
        <v>20</v>
      </c>
      <c r="E262" s="858">
        <v>2024</v>
      </c>
      <c r="F262" s="858">
        <v>6976379</v>
      </c>
      <c r="G262" s="858">
        <v>6976379</v>
      </c>
      <c r="H262" s="858">
        <v>1</v>
      </c>
      <c r="I262" s="858" t="s">
        <v>228</v>
      </c>
      <c r="J262" s="858"/>
      <c r="K262" s="858"/>
      <c r="L262" s="858"/>
      <c r="M262" s="858"/>
      <c r="N262" s="858"/>
      <c r="O262" s="858"/>
      <c r="P262" s="858"/>
      <c r="Q262" s="858"/>
      <c r="R262" s="858"/>
      <c r="S262" s="858"/>
    </row>
    <row r="263" spans="1:19" ht="15" customHeight="1">
      <c r="A263" s="858" t="s">
        <v>19</v>
      </c>
      <c r="B263" s="858" t="s">
        <v>29</v>
      </c>
      <c r="C263" s="858" t="s">
        <v>30</v>
      </c>
      <c r="D263" s="858" t="s">
        <v>20</v>
      </c>
      <c r="E263" s="858">
        <v>2024</v>
      </c>
      <c r="F263" s="858">
        <v>6976380</v>
      </c>
      <c r="G263" s="858">
        <v>6976380</v>
      </c>
      <c r="H263" s="858">
        <v>1</v>
      </c>
      <c r="I263" s="858" t="s">
        <v>228</v>
      </c>
      <c r="J263" s="858"/>
      <c r="K263" s="858"/>
      <c r="L263" s="858"/>
      <c r="M263" s="858"/>
      <c r="N263" s="858"/>
      <c r="O263" s="858"/>
      <c r="P263" s="858"/>
      <c r="Q263" s="858"/>
      <c r="R263" s="858"/>
      <c r="S263" s="858"/>
    </row>
    <row r="264" spans="1:19" ht="15" customHeight="1">
      <c r="A264" s="858" t="s">
        <v>19</v>
      </c>
      <c r="B264" s="858" t="s">
        <v>29</v>
      </c>
      <c r="C264" s="858" t="s">
        <v>30</v>
      </c>
      <c r="D264" s="858" t="s">
        <v>20</v>
      </c>
      <c r="E264" s="858">
        <v>2024</v>
      </c>
      <c r="F264" s="858">
        <v>6976381</v>
      </c>
      <c r="G264" s="858">
        <v>6976381</v>
      </c>
      <c r="H264" s="858">
        <v>1</v>
      </c>
      <c r="I264" s="858" t="s">
        <v>228</v>
      </c>
      <c r="J264" s="858"/>
      <c r="K264" s="858"/>
      <c r="L264" s="858"/>
      <c r="M264" s="858"/>
      <c r="N264" s="858"/>
      <c r="O264" s="858"/>
      <c r="P264" s="858"/>
      <c r="Q264" s="858"/>
      <c r="R264" s="858"/>
      <c r="S264" s="858"/>
    </row>
    <row r="265" spans="1:19" ht="15" customHeight="1">
      <c r="A265" s="858" t="s">
        <v>19</v>
      </c>
      <c r="B265" s="858" t="s">
        <v>29</v>
      </c>
      <c r="C265" s="858" t="s">
        <v>30</v>
      </c>
      <c r="D265" s="858" t="s">
        <v>20</v>
      </c>
      <c r="E265" s="858">
        <v>2024</v>
      </c>
      <c r="F265" s="858">
        <v>6976382</v>
      </c>
      <c r="G265" s="858">
        <v>6976382</v>
      </c>
      <c r="H265" s="858">
        <v>1</v>
      </c>
      <c r="I265" s="858" t="s">
        <v>228</v>
      </c>
      <c r="J265" s="858"/>
      <c r="K265" s="858"/>
      <c r="L265" s="858"/>
      <c r="M265" s="858"/>
      <c r="N265" s="858"/>
      <c r="O265" s="858"/>
      <c r="P265" s="858"/>
      <c r="Q265" s="858"/>
      <c r="R265" s="858"/>
      <c r="S265" s="858"/>
    </row>
    <row r="266" spans="1:19" ht="15" customHeight="1">
      <c r="A266" s="858" t="s">
        <v>19</v>
      </c>
      <c r="B266" s="858" t="s">
        <v>29</v>
      </c>
      <c r="C266" s="858" t="s">
        <v>30</v>
      </c>
      <c r="D266" s="858" t="s">
        <v>20</v>
      </c>
      <c r="E266" s="858">
        <v>2024</v>
      </c>
      <c r="F266" s="858">
        <v>6976383</v>
      </c>
      <c r="G266" s="858">
        <v>6976383</v>
      </c>
      <c r="H266" s="858">
        <v>1</v>
      </c>
      <c r="I266" s="858" t="s">
        <v>228</v>
      </c>
      <c r="J266" s="858"/>
      <c r="K266" s="858"/>
      <c r="L266" s="858"/>
      <c r="M266" s="858"/>
      <c r="N266" s="858"/>
      <c r="O266" s="858"/>
      <c r="P266" s="858"/>
      <c r="Q266" s="858"/>
      <c r="R266" s="858"/>
      <c r="S266" s="858"/>
    </row>
    <row r="267" spans="1:19" ht="15" customHeight="1">
      <c r="A267" s="858" t="s">
        <v>19</v>
      </c>
      <c r="B267" s="858" t="s">
        <v>29</v>
      </c>
      <c r="C267" s="858" t="s">
        <v>30</v>
      </c>
      <c r="D267" s="858" t="s">
        <v>20</v>
      </c>
      <c r="E267" s="858">
        <v>2024</v>
      </c>
      <c r="F267" s="858">
        <v>6976384</v>
      </c>
      <c r="G267" s="858">
        <v>6976384</v>
      </c>
      <c r="H267" s="858">
        <v>1</v>
      </c>
      <c r="I267" s="858" t="s">
        <v>228</v>
      </c>
      <c r="J267" s="858"/>
      <c r="K267" s="858"/>
      <c r="L267" s="858"/>
      <c r="M267" s="858"/>
      <c r="N267" s="858"/>
      <c r="O267" s="858"/>
      <c r="P267" s="858"/>
      <c r="Q267" s="858"/>
      <c r="R267" s="858"/>
      <c r="S267" s="858"/>
    </row>
    <row r="268" spans="1:19" ht="15" customHeight="1">
      <c r="A268" s="858" t="s">
        <v>19</v>
      </c>
      <c r="B268" s="858" t="s">
        <v>26</v>
      </c>
      <c r="C268" s="858" t="s">
        <v>27</v>
      </c>
      <c r="D268" s="858" t="s">
        <v>20</v>
      </c>
      <c r="E268" s="858">
        <v>2025</v>
      </c>
      <c r="F268" s="858">
        <v>2627386</v>
      </c>
      <c r="G268" s="858">
        <v>2627433</v>
      </c>
      <c r="H268" s="858">
        <v>48</v>
      </c>
      <c r="I268" s="858" t="s">
        <v>228</v>
      </c>
      <c r="J268" s="858"/>
      <c r="K268" s="858"/>
      <c r="L268" s="858"/>
      <c r="M268" s="858"/>
      <c r="N268" s="858"/>
      <c r="O268" s="858"/>
      <c r="P268" s="858"/>
      <c r="Q268" s="858"/>
      <c r="R268" s="858"/>
      <c r="S268" s="858"/>
    </row>
    <row r="269" spans="1:19" ht="15" customHeight="1">
      <c r="A269" s="858" t="s">
        <v>19</v>
      </c>
      <c r="B269" s="858" t="s">
        <v>26</v>
      </c>
      <c r="C269" s="858" t="s">
        <v>27</v>
      </c>
      <c r="D269" s="858" t="s">
        <v>20</v>
      </c>
      <c r="E269" s="858">
        <v>2025</v>
      </c>
      <c r="F269" s="858">
        <v>2627434</v>
      </c>
      <c r="G269" s="858">
        <v>2627453</v>
      </c>
      <c r="H269" s="858">
        <v>20</v>
      </c>
      <c r="I269" s="858" t="s">
        <v>228</v>
      </c>
      <c r="J269" s="858"/>
      <c r="K269" s="858"/>
      <c r="L269" s="858"/>
      <c r="M269" s="858"/>
      <c r="N269" s="858"/>
      <c r="O269" s="858"/>
      <c r="P269" s="858"/>
      <c r="Q269" s="858"/>
      <c r="R269" s="858"/>
      <c r="S269" s="858"/>
    </row>
    <row r="270" spans="1:19" ht="15" customHeight="1">
      <c r="A270" s="858" t="s">
        <v>19</v>
      </c>
      <c r="B270" s="858" t="s">
        <v>26</v>
      </c>
      <c r="C270" s="858" t="s">
        <v>27</v>
      </c>
      <c r="D270" s="858" t="s">
        <v>20</v>
      </c>
      <c r="E270" s="858">
        <v>2025</v>
      </c>
      <c r="F270" s="858">
        <v>3175138</v>
      </c>
      <c r="G270" s="858">
        <v>3188005</v>
      </c>
      <c r="H270" s="858">
        <v>12868</v>
      </c>
      <c r="I270" s="858" t="s">
        <v>228</v>
      </c>
      <c r="J270" s="858"/>
      <c r="K270" s="858"/>
      <c r="L270" s="858"/>
      <c r="M270" s="858"/>
      <c r="N270" s="858"/>
      <c r="O270" s="858"/>
      <c r="P270" s="858"/>
      <c r="Q270" s="858"/>
      <c r="R270" s="858"/>
      <c r="S270" s="858"/>
    </row>
    <row r="271" spans="1:19" ht="15" customHeight="1">
      <c r="A271" s="858" t="s">
        <v>19</v>
      </c>
      <c r="B271" s="858" t="s">
        <v>26</v>
      </c>
      <c r="C271" s="858" t="s">
        <v>27</v>
      </c>
      <c r="D271" s="858" t="s">
        <v>20</v>
      </c>
      <c r="E271" s="858">
        <v>2025</v>
      </c>
      <c r="F271" s="858">
        <v>3188006</v>
      </c>
      <c r="G271" s="858">
        <v>3193423</v>
      </c>
      <c r="H271" s="858">
        <v>5418</v>
      </c>
      <c r="I271" s="858" t="s">
        <v>228</v>
      </c>
      <c r="J271" s="858"/>
      <c r="K271" s="858"/>
      <c r="L271" s="858"/>
      <c r="M271" s="858"/>
      <c r="N271" s="858"/>
      <c r="O271" s="858"/>
      <c r="P271" s="858"/>
      <c r="Q271" s="858"/>
      <c r="R271" s="858"/>
      <c r="S271" s="858"/>
    </row>
    <row r="272" spans="1:19" ht="15" customHeight="1">
      <c r="A272" s="858" t="s">
        <v>19</v>
      </c>
      <c r="B272" s="858">
        <v>999900000802</v>
      </c>
      <c r="C272" s="858" t="s">
        <v>25</v>
      </c>
      <c r="D272" s="858" t="s">
        <v>22</v>
      </c>
      <c r="E272" s="858">
        <v>2025</v>
      </c>
      <c r="F272" s="858">
        <v>5817292</v>
      </c>
      <c r="G272" s="858">
        <v>5817308</v>
      </c>
      <c r="H272" s="858">
        <v>17</v>
      </c>
      <c r="I272" s="858" t="s">
        <v>228</v>
      </c>
      <c r="J272" s="858"/>
      <c r="K272" s="858"/>
      <c r="L272" s="858"/>
      <c r="M272" s="858"/>
      <c r="N272" s="858"/>
      <c r="O272" s="858"/>
      <c r="P272" s="858"/>
      <c r="Q272" s="858"/>
      <c r="R272" s="858"/>
      <c r="S272" s="858"/>
    </row>
    <row r="273" spans="1:19" ht="15" customHeight="1">
      <c r="A273" s="858" t="s">
        <v>19</v>
      </c>
      <c r="B273" s="858">
        <v>999900000802</v>
      </c>
      <c r="C273" s="858" t="s">
        <v>25</v>
      </c>
      <c r="D273" s="858" t="s">
        <v>22</v>
      </c>
      <c r="E273" s="858">
        <v>2025</v>
      </c>
      <c r="F273" s="858">
        <v>6063390</v>
      </c>
      <c r="G273" s="858">
        <v>6068289</v>
      </c>
      <c r="H273" s="858">
        <v>4900</v>
      </c>
      <c r="I273" s="858" t="s">
        <v>228</v>
      </c>
      <c r="J273" s="858"/>
      <c r="K273" s="858"/>
      <c r="L273" s="858"/>
      <c r="M273" s="858"/>
      <c r="N273" s="858"/>
      <c r="O273" s="858"/>
      <c r="P273" s="858"/>
      <c r="Q273" s="858"/>
      <c r="R273" s="858"/>
      <c r="S273" s="858"/>
    </row>
    <row r="274" spans="1:19" ht="15" customHeight="1">
      <c r="A274" s="858" t="s">
        <v>19</v>
      </c>
      <c r="B274" s="858" t="s">
        <v>29</v>
      </c>
      <c r="C274" s="858" t="s">
        <v>30</v>
      </c>
      <c r="D274" s="858" t="s">
        <v>20</v>
      </c>
      <c r="E274" s="858">
        <v>2025</v>
      </c>
      <c r="F274" s="858">
        <v>6307075</v>
      </c>
      <c r="G274" s="858">
        <v>6307368</v>
      </c>
      <c r="H274" s="858">
        <v>294</v>
      </c>
      <c r="I274" s="858" t="s">
        <v>228</v>
      </c>
      <c r="J274" s="858"/>
      <c r="K274" s="858"/>
      <c r="L274" s="858"/>
      <c r="M274" s="858"/>
      <c r="N274" s="858"/>
      <c r="O274" s="858"/>
      <c r="P274" s="858"/>
      <c r="Q274" s="858"/>
      <c r="R274" s="858"/>
      <c r="S274" s="858"/>
    </row>
    <row r="275" spans="1:19" ht="15" customHeight="1">
      <c r="A275" s="858" t="s">
        <v>19</v>
      </c>
      <c r="B275" s="858" t="s">
        <v>29</v>
      </c>
      <c r="C275" s="858" t="s">
        <v>30</v>
      </c>
      <c r="D275" s="858" t="s">
        <v>20</v>
      </c>
      <c r="E275" s="858">
        <v>2025</v>
      </c>
      <c r="F275" s="858">
        <v>6307369</v>
      </c>
      <c r="G275" s="858">
        <v>6307662</v>
      </c>
      <c r="H275" s="858">
        <v>294</v>
      </c>
      <c r="I275" s="858" t="s">
        <v>228</v>
      </c>
      <c r="J275" s="858"/>
      <c r="K275" s="858"/>
      <c r="L275" s="858"/>
      <c r="M275" s="858"/>
      <c r="N275" s="858"/>
      <c r="O275" s="858"/>
      <c r="P275" s="858"/>
      <c r="Q275" s="858"/>
      <c r="R275" s="858"/>
      <c r="S275" s="858"/>
    </row>
    <row r="276" spans="1:19" ht="15" customHeight="1">
      <c r="A276" s="858" t="s">
        <v>19</v>
      </c>
      <c r="B276" s="858" t="s">
        <v>29</v>
      </c>
      <c r="C276" s="858" t="s">
        <v>30</v>
      </c>
      <c r="D276" s="858" t="s">
        <v>20</v>
      </c>
      <c r="E276" s="858">
        <v>2025</v>
      </c>
      <c r="F276" s="858">
        <v>6307663</v>
      </c>
      <c r="G276" s="858">
        <v>6307956</v>
      </c>
      <c r="H276" s="858">
        <v>294</v>
      </c>
      <c r="I276" s="858" t="s">
        <v>228</v>
      </c>
      <c r="J276" s="858"/>
      <c r="K276" s="858"/>
      <c r="L276" s="858"/>
      <c r="M276" s="858"/>
      <c r="N276" s="858"/>
      <c r="O276" s="858"/>
      <c r="P276" s="858"/>
      <c r="Q276" s="858"/>
      <c r="R276" s="858"/>
      <c r="S276" s="858"/>
    </row>
    <row r="277" spans="1:19" ht="15" customHeight="1">
      <c r="A277" s="858" t="s">
        <v>19</v>
      </c>
      <c r="B277" s="858" t="s">
        <v>29</v>
      </c>
      <c r="C277" s="858" t="s">
        <v>30</v>
      </c>
      <c r="D277" s="858" t="s">
        <v>20</v>
      </c>
      <c r="E277" s="858">
        <v>2025</v>
      </c>
      <c r="F277" s="858">
        <v>6307957</v>
      </c>
      <c r="G277" s="858">
        <v>6308250</v>
      </c>
      <c r="H277" s="858">
        <v>294</v>
      </c>
      <c r="I277" s="858" t="s">
        <v>228</v>
      </c>
      <c r="J277" s="858"/>
      <c r="K277" s="858"/>
      <c r="L277" s="858"/>
      <c r="M277" s="858"/>
      <c r="N277" s="858"/>
      <c r="O277" s="858"/>
      <c r="P277" s="858"/>
      <c r="Q277" s="858"/>
      <c r="R277" s="858"/>
      <c r="S277" s="858"/>
    </row>
    <row r="278" spans="1:19" ht="15" customHeight="1">
      <c r="A278" s="858" t="s">
        <v>19</v>
      </c>
      <c r="B278" s="858" t="s">
        <v>29</v>
      </c>
      <c r="C278" s="858" t="s">
        <v>30</v>
      </c>
      <c r="D278" s="858" t="s">
        <v>20</v>
      </c>
      <c r="E278" s="858">
        <v>2025</v>
      </c>
      <c r="F278" s="858">
        <v>6308251</v>
      </c>
      <c r="G278" s="858">
        <v>6308544</v>
      </c>
      <c r="H278" s="858">
        <v>294</v>
      </c>
      <c r="I278" s="858" t="s">
        <v>228</v>
      </c>
      <c r="J278" s="858"/>
      <c r="K278" s="858"/>
      <c r="L278" s="858"/>
      <c r="M278" s="858"/>
      <c r="N278" s="858"/>
      <c r="O278" s="858"/>
      <c r="P278" s="858"/>
      <c r="Q278" s="858"/>
      <c r="R278" s="858"/>
      <c r="S278" s="858"/>
    </row>
    <row r="279" spans="1:19">
      <c r="A279" s="858" t="s">
        <v>19</v>
      </c>
      <c r="B279" s="858" t="s">
        <v>29</v>
      </c>
      <c r="C279" s="858" t="s">
        <v>30</v>
      </c>
      <c r="D279" s="858" t="s">
        <v>20</v>
      </c>
      <c r="E279" s="858">
        <v>2025</v>
      </c>
      <c r="F279" s="858">
        <v>6308545</v>
      </c>
      <c r="G279" s="858">
        <v>6308838</v>
      </c>
      <c r="H279" s="858">
        <v>294</v>
      </c>
      <c r="I279" s="858" t="s">
        <v>228</v>
      </c>
      <c r="J279" s="858"/>
      <c r="K279" s="858"/>
      <c r="L279" s="858"/>
      <c r="M279" s="858"/>
      <c r="N279" s="858"/>
      <c r="O279" s="858"/>
      <c r="P279" s="858"/>
      <c r="Q279" s="858"/>
      <c r="R279" s="858"/>
      <c r="S279" s="858"/>
    </row>
    <row r="280" spans="1:19" ht="15" customHeight="1">
      <c r="A280" s="858" t="s">
        <v>19</v>
      </c>
      <c r="B280" s="858" t="s">
        <v>29</v>
      </c>
      <c r="C280" s="858" t="s">
        <v>30</v>
      </c>
      <c r="D280" s="858" t="s">
        <v>20</v>
      </c>
      <c r="E280" s="858">
        <v>2025</v>
      </c>
      <c r="F280" s="858">
        <v>6976379</v>
      </c>
      <c r="G280" s="858">
        <v>6976379</v>
      </c>
      <c r="H280" s="858">
        <v>1</v>
      </c>
      <c r="I280" s="858" t="s">
        <v>228</v>
      </c>
      <c r="J280" s="858"/>
      <c r="K280" s="858"/>
      <c r="L280" s="858"/>
      <c r="M280" s="858"/>
      <c r="N280" s="858"/>
      <c r="O280" s="858"/>
      <c r="P280" s="858"/>
      <c r="Q280" s="858"/>
      <c r="R280" s="858"/>
      <c r="S280" s="858"/>
    </row>
    <row r="281" spans="1:19" ht="15" customHeight="1">
      <c r="A281" s="858" t="s">
        <v>19</v>
      </c>
      <c r="B281" s="858" t="s">
        <v>29</v>
      </c>
      <c r="C281" s="858" t="s">
        <v>30</v>
      </c>
      <c r="D281" s="858" t="s">
        <v>20</v>
      </c>
      <c r="E281" s="858">
        <v>2025</v>
      </c>
      <c r="F281" s="858">
        <v>6976380</v>
      </c>
      <c r="G281" s="858">
        <v>6976380</v>
      </c>
      <c r="H281" s="858">
        <v>1</v>
      </c>
      <c r="I281" s="858" t="s">
        <v>228</v>
      </c>
      <c r="J281" s="858"/>
      <c r="K281" s="858"/>
      <c r="L281" s="858"/>
      <c r="M281" s="858"/>
      <c r="N281" s="858"/>
      <c r="O281" s="858"/>
      <c r="P281" s="858"/>
      <c r="Q281" s="858"/>
      <c r="R281" s="858"/>
      <c r="S281" s="858"/>
    </row>
    <row r="282" spans="1:19" ht="15" customHeight="1">
      <c r="A282" s="858" t="s">
        <v>19</v>
      </c>
      <c r="B282" s="858" t="s">
        <v>29</v>
      </c>
      <c r="C282" s="858" t="s">
        <v>30</v>
      </c>
      <c r="D282" s="858" t="s">
        <v>20</v>
      </c>
      <c r="E282" s="858">
        <v>2025</v>
      </c>
      <c r="F282" s="858">
        <v>6976381</v>
      </c>
      <c r="G282" s="858">
        <v>6976381</v>
      </c>
      <c r="H282" s="858">
        <v>1</v>
      </c>
      <c r="I282" s="858" t="s">
        <v>228</v>
      </c>
      <c r="J282" s="858"/>
      <c r="K282" s="858"/>
      <c r="L282" s="858"/>
      <c r="M282" s="858"/>
      <c r="N282" s="858"/>
      <c r="O282" s="858"/>
      <c r="P282" s="858"/>
      <c r="Q282" s="858"/>
      <c r="R282" s="858"/>
      <c r="S282" s="858"/>
    </row>
    <row r="283" spans="1:19" ht="15" customHeight="1">
      <c r="A283" s="858" t="s">
        <v>19</v>
      </c>
      <c r="B283" s="858" t="s">
        <v>29</v>
      </c>
      <c r="C283" s="858" t="s">
        <v>30</v>
      </c>
      <c r="D283" s="858" t="s">
        <v>20</v>
      </c>
      <c r="E283" s="858">
        <v>2025</v>
      </c>
      <c r="F283" s="858">
        <v>6976382</v>
      </c>
      <c r="G283" s="858">
        <v>6976382</v>
      </c>
      <c r="H283" s="858">
        <v>1</v>
      </c>
      <c r="I283" s="858" t="s">
        <v>228</v>
      </c>
      <c r="J283" s="858"/>
      <c r="K283" s="858"/>
      <c r="L283" s="858"/>
      <c r="M283" s="858"/>
      <c r="N283" s="858"/>
      <c r="O283" s="858"/>
      <c r="P283" s="858"/>
      <c r="Q283" s="858"/>
      <c r="R283" s="858"/>
      <c r="S283" s="858"/>
    </row>
    <row r="284" spans="1:19" ht="15" customHeight="1">
      <c r="A284" s="858" t="s">
        <v>19</v>
      </c>
      <c r="B284" s="858" t="s">
        <v>29</v>
      </c>
      <c r="C284" s="858" t="s">
        <v>30</v>
      </c>
      <c r="D284" s="858" t="s">
        <v>20</v>
      </c>
      <c r="E284" s="858">
        <v>2025</v>
      </c>
      <c r="F284" s="858">
        <v>6976383</v>
      </c>
      <c r="G284" s="858">
        <v>6976383</v>
      </c>
      <c r="H284" s="858">
        <v>1</v>
      </c>
      <c r="I284" s="858" t="s">
        <v>228</v>
      </c>
      <c r="J284" s="858"/>
      <c r="K284" s="858"/>
      <c r="L284" s="858"/>
      <c r="M284" s="858"/>
      <c r="N284" s="858"/>
      <c r="O284" s="858"/>
      <c r="P284" s="858"/>
      <c r="Q284" s="858"/>
      <c r="R284" s="858"/>
      <c r="S284" s="858"/>
    </row>
    <row r="285" spans="1:19" ht="15" customHeight="1">
      <c r="A285" s="858" t="s">
        <v>19</v>
      </c>
      <c r="B285" s="858" t="s">
        <v>29</v>
      </c>
      <c r="C285" s="858" t="s">
        <v>30</v>
      </c>
      <c r="D285" s="858" t="s">
        <v>20</v>
      </c>
      <c r="E285" s="858">
        <v>2025</v>
      </c>
      <c r="F285" s="858">
        <v>6976384</v>
      </c>
      <c r="G285" s="858">
        <v>6976384</v>
      </c>
      <c r="H285" s="858">
        <v>1</v>
      </c>
      <c r="I285" s="858" t="s">
        <v>228</v>
      </c>
      <c r="J285" s="858"/>
      <c r="K285" s="858"/>
      <c r="L285" s="858"/>
      <c r="M285" s="858"/>
      <c r="N285" s="858"/>
      <c r="O285" s="858"/>
      <c r="P285" s="858"/>
      <c r="Q285" s="858"/>
      <c r="R285" s="858"/>
      <c r="S285" s="858"/>
    </row>
    <row r="286" spans="1:19" ht="15" customHeight="1">
      <c r="A286" s="858" t="s">
        <v>19</v>
      </c>
      <c r="B286" s="858" t="s">
        <v>26</v>
      </c>
      <c r="C286" s="858" t="s">
        <v>27</v>
      </c>
      <c r="D286" s="858" t="s">
        <v>20</v>
      </c>
      <c r="E286" s="858">
        <v>2026</v>
      </c>
      <c r="F286" s="858">
        <v>2627386</v>
      </c>
      <c r="G286" s="858">
        <v>2627433</v>
      </c>
      <c r="H286" s="858">
        <v>48</v>
      </c>
      <c r="I286" s="858" t="s">
        <v>228</v>
      </c>
      <c r="J286" s="858"/>
      <c r="K286" s="858"/>
      <c r="L286" s="858"/>
      <c r="M286" s="858"/>
      <c r="N286" s="858"/>
      <c r="O286" s="858"/>
      <c r="P286" s="858"/>
      <c r="Q286" s="858"/>
      <c r="R286" s="858"/>
      <c r="S286" s="858"/>
    </row>
    <row r="287" spans="1:19" ht="15" customHeight="1">
      <c r="A287" s="858" t="s">
        <v>19</v>
      </c>
      <c r="B287" s="858" t="s">
        <v>26</v>
      </c>
      <c r="C287" s="858" t="s">
        <v>27</v>
      </c>
      <c r="D287" s="858" t="s">
        <v>20</v>
      </c>
      <c r="E287" s="858">
        <v>2026</v>
      </c>
      <c r="F287" s="858">
        <v>2627434</v>
      </c>
      <c r="G287" s="858">
        <v>2627453</v>
      </c>
      <c r="H287" s="858">
        <v>20</v>
      </c>
      <c r="I287" s="858" t="s">
        <v>228</v>
      </c>
      <c r="J287" s="858"/>
      <c r="K287" s="858"/>
      <c r="L287" s="858"/>
      <c r="M287" s="858"/>
      <c r="N287" s="858"/>
      <c r="O287" s="858"/>
      <c r="P287" s="858"/>
      <c r="Q287" s="858"/>
      <c r="R287" s="858"/>
      <c r="S287" s="858"/>
    </row>
    <row r="288" spans="1:19">
      <c r="A288" s="858" t="s">
        <v>19</v>
      </c>
      <c r="B288" s="858" t="s">
        <v>26</v>
      </c>
      <c r="C288" s="858" t="s">
        <v>27</v>
      </c>
      <c r="D288" s="858" t="s">
        <v>20</v>
      </c>
      <c r="E288" s="858">
        <v>2026</v>
      </c>
      <c r="F288" s="858">
        <v>3175138</v>
      </c>
      <c r="G288" s="858">
        <v>3188005</v>
      </c>
      <c r="H288" s="858">
        <v>12868</v>
      </c>
      <c r="I288" s="858" t="s">
        <v>228</v>
      </c>
      <c r="J288" s="858"/>
      <c r="K288" s="858"/>
      <c r="L288" s="858"/>
      <c r="M288" s="858"/>
      <c r="N288" s="858"/>
      <c r="O288" s="858"/>
      <c r="P288" s="858"/>
      <c r="Q288" s="858"/>
      <c r="R288" s="858"/>
      <c r="S288" s="858"/>
    </row>
    <row r="289" spans="1:19" ht="15" customHeight="1">
      <c r="A289" s="858" t="s">
        <v>19</v>
      </c>
      <c r="B289" s="858" t="s">
        <v>26</v>
      </c>
      <c r="C289" s="858" t="s">
        <v>27</v>
      </c>
      <c r="D289" s="858" t="s">
        <v>20</v>
      </c>
      <c r="E289" s="858">
        <v>2026</v>
      </c>
      <c r="F289" s="858">
        <v>3188006</v>
      </c>
      <c r="G289" s="858">
        <v>3193423</v>
      </c>
      <c r="H289" s="858">
        <v>5418</v>
      </c>
      <c r="I289" s="858" t="s">
        <v>228</v>
      </c>
      <c r="J289" s="858"/>
      <c r="K289" s="858"/>
      <c r="L289" s="858"/>
      <c r="M289" s="858"/>
      <c r="N289" s="858"/>
      <c r="O289" s="858"/>
      <c r="P289" s="858"/>
      <c r="Q289" s="858"/>
      <c r="R289" s="858"/>
      <c r="S289" s="858"/>
    </row>
    <row r="290" spans="1:19" ht="15" customHeight="1">
      <c r="A290" s="858" t="s">
        <v>19</v>
      </c>
      <c r="B290" s="858">
        <v>999900000802</v>
      </c>
      <c r="C290" s="858" t="s">
        <v>25</v>
      </c>
      <c r="D290" s="858" t="s">
        <v>22</v>
      </c>
      <c r="E290" s="858">
        <v>2026</v>
      </c>
      <c r="F290" s="858">
        <v>5817292</v>
      </c>
      <c r="G290" s="858">
        <v>5817308</v>
      </c>
      <c r="H290" s="858">
        <v>17</v>
      </c>
      <c r="I290" s="858" t="s">
        <v>228</v>
      </c>
      <c r="J290" s="858"/>
      <c r="K290" s="858"/>
      <c r="L290" s="858"/>
      <c r="M290" s="858"/>
      <c r="N290" s="858"/>
      <c r="O290" s="858"/>
      <c r="P290" s="858"/>
      <c r="Q290" s="858"/>
      <c r="R290" s="858"/>
      <c r="S290" s="858"/>
    </row>
    <row r="291" spans="1:19" ht="15" customHeight="1">
      <c r="A291" s="858" t="s">
        <v>19</v>
      </c>
      <c r="B291" s="858">
        <v>999900000802</v>
      </c>
      <c r="C291" s="858" t="s">
        <v>25</v>
      </c>
      <c r="D291" s="858" t="s">
        <v>22</v>
      </c>
      <c r="E291" s="858">
        <v>2026</v>
      </c>
      <c r="F291" s="858">
        <v>6063390</v>
      </c>
      <c r="G291" s="858">
        <v>6068289</v>
      </c>
      <c r="H291" s="858">
        <v>4900</v>
      </c>
      <c r="I291" s="858" t="s">
        <v>228</v>
      </c>
      <c r="J291" s="858"/>
      <c r="K291" s="858"/>
      <c r="L291" s="858"/>
      <c r="M291" s="858"/>
      <c r="N291" s="858"/>
      <c r="O291" s="858"/>
      <c r="P291" s="858"/>
      <c r="Q291" s="858"/>
      <c r="R291" s="858"/>
      <c r="S291" s="858"/>
    </row>
    <row r="292" spans="1:19" ht="15" customHeight="1">
      <c r="A292" s="858" t="s">
        <v>19</v>
      </c>
      <c r="B292" s="858" t="s">
        <v>29</v>
      </c>
      <c r="C292" s="858" t="s">
        <v>30</v>
      </c>
      <c r="D292" s="858" t="s">
        <v>20</v>
      </c>
      <c r="E292" s="858">
        <v>2026</v>
      </c>
      <c r="F292" s="858">
        <v>6307075</v>
      </c>
      <c r="G292" s="858">
        <v>6307368</v>
      </c>
      <c r="H292" s="858">
        <v>294</v>
      </c>
      <c r="I292" s="858" t="s">
        <v>228</v>
      </c>
      <c r="J292" s="858"/>
      <c r="K292" s="858"/>
      <c r="L292" s="858"/>
      <c r="M292" s="858"/>
      <c r="N292" s="858"/>
      <c r="O292" s="858"/>
      <c r="P292" s="858"/>
      <c r="Q292" s="858"/>
      <c r="R292" s="858"/>
      <c r="S292" s="858"/>
    </row>
    <row r="293" spans="1:19" ht="15" customHeight="1">
      <c r="A293" s="858" t="s">
        <v>19</v>
      </c>
      <c r="B293" s="858" t="s">
        <v>29</v>
      </c>
      <c r="C293" s="858" t="s">
        <v>30</v>
      </c>
      <c r="D293" s="858" t="s">
        <v>20</v>
      </c>
      <c r="E293" s="858">
        <v>2026</v>
      </c>
      <c r="F293" s="858">
        <v>6307369</v>
      </c>
      <c r="G293" s="858">
        <v>6307662</v>
      </c>
      <c r="H293" s="858">
        <v>294</v>
      </c>
      <c r="I293" s="858" t="s">
        <v>228</v>
      </c>
      <c r="J293" s="858"/>
      <c r="K293" s="858"/>
      <c r="L293" s="858"/>
      <c r="M293" s="858"/>
      <c r="N293" s="858"/>
      <c r="O293" s="858"/>
      <c r="P293" s="858"/>
      <c r="Q293" s="858"/>
      <c r="R293" s="858"/>
      <c r="S293" s="858"/>
    </row>
    <row r="294" spans="1:19" ht="15" customHeight="1">
      <c r="A294" s="858" t="s">
        <v>19</v>
      </c>
      <c r="B294" s="858" t="s">
        <v>29</v>
      </c>
      <c r="C294" s="858" t="s">
        <v>30</v>
      </c>
      <c r="D294" s="858" t="s">
        <v>20</v>
      </c>
      <c r="E294" s="858">
        <v>2026</v>
      </c>
      <c r="F294" s="858">
        <v>6307663</v>
      </c>
      <c r="G294" s="858">
        <v>6307956</v>
      </c>
      <c r="H294" s="858">
        <v>294</v>
      </c>
      <c r="I294" s="858" t="s">
        <v>228</v>
      </c>
      <c r="J294" s="858"/>
      <c r="K294" s="858"/>
      <c r="L294" s="858"/>
      <c r="M294" s="858"/>
      <c r="N294" s="858"/>
      <c r="O294" s="858"/>
      <c r="P294" s="858"/>
      <c r="Q294" s="858"/>
      <c r="R294" s="858"/>
      <c r="S294" s="858"/>
    </row>
    <row r="295" spans="1:19" ht="15" customHeight="1">
      <c r="A295" s="858" t="s">
        <v>19</v>
      </c>
      <c r="B295" s="858" t="s">
        <v>29</v>
      </c>
      <c r="C295" s="858" t="s">
        <v>30</v>
      </c>
      <c r="D295" s="858" t="s">
        <v>20</v>
      </c>
      <c r="E295" s="858">
        <v>2026</v>
      </c>
      <c r="F295" s="858">
        <v>6307957</v>
      </c>
      <c r="G295" s="858">
        <v>6308250</v>
      </c>
      <c r="H295" s="858">
        <v>294</v>
      </c>
      <c r="I295" s="858" t="s">
        <v>228</v>
      </c>
      <c r="J295" s="858"/>
      <c r="K295" s="858"/>
      <c r="L295" s="858"/>
      <c r="M295" s="858"/>
      <c r="N295" s="858"/>
      <c r="O295" s="858"/>
      <c r="P295" s="858"/>
      <c r="Q295" s="858"/>
      <c r="R295" s="858"/>
      <c r="S295" s="858"/>
    </row>
    <row r="296" spans="1:19" ht="15" customHeight="1">
      <c r="A296" s="858" t="s">
        <v>19</v>
      </c>
      <c r="B296" s="858" t="s">
        <v>29</v>
      </c>
      <c r="C296" s="858" t="s">
        <v>30</v>
      </c>
      <c r="D296" s="858" t="s">
        <v>20</v>
      </c>
      <c r="E296" s="858">
        <v>2026</v>
      </c>
      <c r="F296" s="858">
        <v>6308251</v>
      </c>
      <c r="G296" s="858">
        <v>6308544</v>
      </c>
      <c r="H296" s="858">
        <v>294</v>
      </c>
      <c r="I296" s="858" t="s">
        <v>228</v>
      </c>
      <c r="J296" s="858"/>
      <c r="K296" s="858"/>
      <c r="L296" s="858"/>
      <c r="M296" s="858"/>
      <c r="N296" s="858"/>
      <c r="O296" s="858"/>
      <c r="P296" s="858"/>
      <c r="Q296" s="858"/>
      <c r="R296" s="858"/>
      <c r="S296" s="858"/>
    </row>
    <row r="297" spans="1:19" ht="15" customHeight="1">
      <c r="A297" s="858" t="s">
        <v>19</v>
      </c>
      <c r="B297" s="858" t="s">
        <v>29</v>
      </c>
      <c r="C297" s="858" t="s">
        <v>30</v>
      </c>
      <c r="D297" s="858" t="s">
        <v>20</v>
      </c>
      <c r="E297" s="858">
        <v>2026</v>
      </c>
      <c r="F297" s="858">
        <v>6308545</v>
      </c>
      <c r="G297" s="858">
        <v>6308838</v>
      </c>
      <c r="H297" s="858">
        <v>294</v>
      </c>
      <c r="I297" s="858" t="s">
        <v>228</v>
      </c>
      <c r="J297" s="858"/>
      <c r="K297" s="858"/>
      <c r="L297" s="858"/>
      <c r="M297" s="858"/>
      <c r="N297" s="858"/>
      <c r="O297" s="858"/>
      <c r="P297" s="858"/>
      <c r="Q297" s="858"/>
      <c r="R297" s="858"/>
      <c r="S297" s="858"/>
    </row>
    <row r="298" spans="1:19" ht="15" customHeight="1">
      <c r="A298" s="858" t="s">
        <v>19</v>
      </c>
      <c r="B298" s="858" t="s">
        <v>29</v>
      </c>
      <c r="C298" s="858" t="s">
        <v>30</v>
      </c>
      <c r="D298" s="858" t="s">
        <v>20</v>
      </c>
      <c r="E298" s="858">
        <v>2026</v>
      </c>
      <c r="F298" s="858">
        <v>6976379</v>
      </c>
      <c r="G298" s="858">
        <v>6976379</v>
      </c>
      <c r="H298" s="858">
        <v>1</v>
      </c>
      <c r="I298" s="858" t="s">
        <v>228</v>
      </c>
      <c r="J298" s="858"/>
      <c r="K298" s="858"/>
      <c r="L298" s="858"/>
      <c r="M298" s="858"/>
      <c r="N298" s="858"/>
      <c r="O298" s="858"/>
      <c r="P298" s="858"/>
      <c r="Q298" s="858"/>
      <c r="R298" s="858"/>
      <c r="S298" s="858"/>
    </row>
    <row r="299" spans="1:19" ht="15" customHeight="1">
      <c r="A299" s="858" t="s">
        <v>19</v>
      </c>
      <c r="B299" s="858" t="s">
        <v>29</v>
      </c>
      <c r="C299" s="858" t="s">
        <v>30</v>
      </c>
      <c r="D299" s="858" t="s">
        <v>20</v>
      </c>
      <c r="E299" s="858">
        <v>2026</v>
      </c>
      <c r="F299" s="858">
        <v>6976380</v>
      </c>
      <c r="G299" s="858">
        <v>6976380</v>
      </c>
      <c r="H299" s="858">
        <v>1</v>
      </c>
      <c r="I299" s="858" t="s">
        <v>228</v>
      </c>
      <c r="J299" s="858"/>
      <c r="K299" s="858"/>
      <c r="L299" s="858"/>
      <c r="M299" s="858"/>
      <c r="N299" s="858"/>
      <c r="O299" s="858"/>
      <c r="P299" s="858"/>
      <c r="Q299" s="858"/>
      <c r="R299" s="858"/>
      <c r="S299" s="858"/>
    </row>
    <row r="300" spans="1:19" ht="15" customHeight="1">
      <c r="A300" s="858" t="s">
        <v>19</v>
      </c>
      <c r="B300" s="858" t="s">
        <v>29</v>
      </c>
      <c r="C300" s="858" t="s">
        <v>30</v>
      </c>
      <c r="D300" s="858" t="s">
        <v>20</v>
      </c>
      <c r="E300" s="858">
        <v>2026</v>
      </c>
      <c r="F300" s="858">
        <v>6976381</v>
      </c>
      <c r="G300" s="858">
        <v>6976381</v>
      </c>
      <c r="H300" s="858">
        <v>1</v>
      </c>
      <c r="I300" s="858" t="s">
        <v>228</v>
      </c>
      <c r="J300" s="858"/>
      <c r="K300" s="858"/>
      <c r="L300" s="858"/>
      <c r="M300" s="858"/>
      <c r="N300" s="858"/>
      <c r="O300" s="858"/>
      <c r="P300" s="858"/>
      <c r="Q300" s="858"/>
      <c r="R300" s="858"/>
      <c r="S300" s="858"/>
    </row>
    <row r="301" spans="1:19" ht="15" customHeight="1">
      <c r="A301" s="858" t="s">
        <v>19</v>
      </c>
      <c r="B301" s="858" t="s">
        <v>29</v>
      </c>
      <c r="C301" s="858" t="s">
        <v>30</v>
      </c>
      <c r="D301" s="858" t="s">
        <v>20</v>
      </c>
      <c r="E301" s="858">
        <v>2026</v>
      </c>
      <c r="F301" s="858">
        <v>6976382</v>
      </c>
      <c r="G301" s="858">
        <v>6976382</v>
      </c>
      <c r="H301" s="858">
        <v>1</v>
      </c>
      <c r="I301" s="858" t="s">
        <v>228</v>
      </c>
      <c r="J301" s="858"/>
      <c r="K301" s="858"/>
      <c r="L301" s="858"/>
      <c r="M301" s="858"/>
      <c r="N301" s="858"/>
      <c r="O301" s="858"/>
      <c r="P301" s="858"/>
      <c r="Q301" s="858"/>
      <c r="R301" s="858"/>
      <c r="S301" s="858"/>
    </row>
    <row r="302" spans="1:19" ht="15" customHeight="1">
      <c r="A302" s="858" t="s">
        <v>19</v>
      </c>
      <c r="B302" s="858" t="s">
        <v>29</v>
      </c>
      <c r="C302" s="858" t="s">
        <v>30</v>
      </c>
      <c r="D302" s="858" t="s">
        <v>20</v>
      </c>
      <c r="E302" s="858">
        <v>2026</v>
      </c>
      <c r="F302" s="858">
        <v>6976383</v>
      </c>
      <c r="G302" s="858">
        <v>6976383</v>
      </c>
      <c r="H302" s="858">
        <v>1</v>
      </c>
      <c r="I302" s="858" t="s">
        <v>228</v>
      </c>
      <c r="J302" s="858"/>
      <c r="K302" s="858"/>
      <c r="L302" s="858"/>
      <c r="M302" s="858"/>
      <c r="N302" s="858"/>
      <c r="O302" s="858"/>
      <c r="P302" s="858"/>
      <c r="Q302" s="858"/>
      <c r="R302" s="858"/>
      <c r="S302" s="858"/>
    </row>
    <row r="303" spans="1:19" ht="15" customHeight="1">
      <c r="A303" s="858" t="s">
        <v>19</v>
      </c>
      <c r="B303" s="858" t="s">
        <v>29</v>
      </c>
      <c r="C303" s="858" t="s">
        <v>30</v>
      </c>
      <c r="D303" s="858" t="s">
        <v>20</v>
      </c>
      <c r="E303" s="858">
        <v>2026</v>
      </c>
      <c r="F303" s="858">
        <v>6976384</v>
      </c>
      <c r="G303" s="858">
        <v>6976384</v>
      </c>
      <c r="H303" s="858">
        <v>1</v>
      </c>
      <c r="I303" s="858" t="s">
        <v>228</v>
      </c>
      <c r="J303" s="858"/>
      <c r="K303" s="858"/>
      <c r="L303" s="858"/>
      <c r="M303" s="858"/>
      <c r="N303" s="858"/>
      <c r="O303" s="858"/>
      <c r="P303" s="858"/>
      <c r="Q303" s="858"/>
      <c r="R303" s="858"/>
      <c r="S303" s="858"/>
    </row>
    <row r="304" spans="1:19" ht="15" customHeight="1">
      <c r="A304" s="858" t="s">
        <v>19</v>
      </c>
      <c r="B304" s="858" t="s">
        <v>26</v>
      </c>
      <c r="C304" s="858" t="s">
        <v>27</v>
      </c>
      <c r="D304" s="858" t="s">
        <v>20</v>
      </c>
      <c r="E304" s="858">
        <v>2027</v>
      </c>
      <c r="F304" s="858">
        <v>2627386</v>
      </c>
      <c r="G304" s="858">
        <v>2627433</v>
      </c>
      <c r="H304" s="858">
        <v>48</v>
      </c>
      <c r="I304" s="858" t="s">
        <v>228</v>
      </c>
      <c r="J304" s="858"/>
      <c r="K304" s="858"/>
      <c r="L304" s="858"/>
      <c r="M304" s="858"/>
      <c r="N304" s="858"/>
      <c r="O304" s="858"/>
      <c r="P304" s="858"/>
      <c r="Q304" s="858"/>
      <c r="R304" s="858"/>
      <c r="S304" s="858"/>
    </row>
    <row r="305" spans="1:19" ht="15" customHeight="1">
      <c r="A305" s="858" t="s">
        <v>19</v>
      </c>
      <c r="B305" s="858" t="s">
        <v>26</v>
      </c>
      <c r="C305" s="858" t="s">
        <v>27</v>
      </c>
      <c r="D305" s="858" t="s">
        <v>20</v>
      </c>
      <c r="E305" s="858">
        <v>2027</v>
      </c>
      <c r="F305" s="858">
        <v>2627434</v>
      </c>
      <c r="G305" s="858">
        <v>2627453</v>
      </c>
      <c r="H305" s="858">
        <v>20</v>
      </c>
      <c r="I305" s="858" t="s">
        <v>228</v>
      </c>
      <c r="J305" s="858"/>
      <c r="K305" s="858"/>
      <c r="L305" s="858"/>
      <c r="M305" s="858"/>
      <c r="N305" s="858"/>
      <c r="O305" s="858"/>
      <c r="P305" s="858"/>
      <c r="Q305" s="858"/>
      <c r="R305" s="858"/>
      <c r="S305" s="858"/>
    </row>
    <row r="306" spans="1:19" ht="15" customHeight="1">
      <c r="A306" s="858" t="s">
        <v>19</v>
      </c>
      <c r="B306" s="858" t="s">
        <v>26</v>
      </c>
      <c r="C306" s="858" t="s">
        <v>27</v>
      </c>
      <c r="D306" s="858" t="s">
        <v>20</v>
      </c>
      <c r="E306" s="858">
        <v>2027</v>
      </c>
      <c r="F306" s="858">
        <v>3175138</v>
      </c>
      <c r="G306" s="858">
        <v>3188005</v>
      </c>
      <c r="H306" s="858">
        <v>12868</v>
      </c>
      <c r="I306" s="858" t="s">
        <v>228</v>
      </c>
      <c r="J306" s="858"/>
      <c r="K306" s="858"/>
      <c r="L306" s="858"/>
      <c r="M306" s="858"/>
      <c r="N306" s="858"/>
      <c r="O306" s="858"/>
      <c r="P306" s="858"/>
      <c r="Q306" s="858"/>
      <c r="R306" s="858"/>
      <c r="S306" s="858"/>
    </row>
    <row r="307" spans="1:19" ht="15" customHeight="1">
      <c r="A307" s="858" t="s">
        <v>19</v>
      </c>
      <c r="B307" s="858" t="s">
        <v>26</v>
      </c>
      <c r="C307" s="858" t="s">
        <v>27</v>
      </c>
      <c r="D307" s="858" t="s">
        <v>20</v>
      </c>
      <c r="E307" s="858">
        <v>2027</v>
      </c>
      <c r="F307" s="858">
        <v>3188006</v>
      </c>
      <c r="G307" s="858">
        <v>3193423</v>
      </c>
      <c r="H307" s="858">
        <v>5418</v>
      </c>
      <c r="I307" s="858" t="s">
        <v>228</v>
      </c>
      <c r="J307" s="858"/>
      <c r="K307" s="858"/>
      <c r="L307" s="858"/>
      <c r="M307" s="858"/>
      <c r="N307" s="858"/>
      <c r="O307" s="858"/>
      <c r="P307" s="858"/>
      <c r="Q307" s="858"/>
      <c r="R307" s="858"/>
      <c r="S307" s="858"/>
    </row>
    <row r="308" spans="1:19" ht="15" customHeight="1">
      <c r="A308" s="858" t="s">
        <v>19</v>
      </c>
      <c r="B308" s="858">
        <v>999900000802</v>
      </c>
      <c r="C308" s="858" t="s">
        <v>25</v>
      </c>
      <c r="D308" s="858" t="s">
        <v>22</v>
      </c>
      <c r="E308" s="858">
        <v>2027</v>
      </c>
      <c r="F308" s="858">
        <v>5817292</v>
      </c>
      <c r="G308" s="858">
        <v>5817308</v>
      </c>
      <c r="H308" s="858">
        <v>17</v>
      </c>
      <c r="I308" s="858" t="s">
        <v>228</v>
      </c>
      <c r="J308" s="858"/>
      <c r="K308" s="858"/>
      <c r="L308" s="858"/>
      <c r="M308" s="858"/>
      <c r="N308" s="858"/>
      <c r="O308" s="858"/>
      <c r="P308" s="858"/>
      <c r="Q308" s="858"/>
      <c r="R308" s="858"/>
      <c r="S308" s="858"/>
    </row>
    <row r="309" spans="1:19" ht="15" customHeight="1">
      <c r="A309" s="858" t="s">
        <v>19</v>
      </c>
      <c r="B309" s="858">
        <v>999900000802</v>
      </c>
      <c r="C309" s="858" t="s">
        <v>25</v>
      </c>
      <c r="D309" s="858" t="s">
        <v>22</v>
      </c>
      <c r="E309" s="858">
        <v>2027</v>
      </c>
      <c r="F309" s="858">
        <v>6063390</v>
      </c>
      <c r="G309" s="858">
        <v>6068289</v>
      </c>
      <c r="H309" s="858">
        <v>4900</v>
      </c>
      <c r="I309" s="858" t="s">
        <v>228</v>
      </c>
      <c r="J309" s="858"/>
      <c r="K309" s="858"/>
      <c r="L309" s="858"/>
      <c r="M309" s="858"/>
      <c r="N309" s="858"/>
      <c r="O309" s="858"/>
      <c r="P309" s="858"/>
      <c r="Q309" s="858"/>
      <c r="R309" s="858"/>
      <c r="S309" s="858"/>
    </row>
    <row r="310" spans="1:19" ht="15" customHeight="1">
      <c r="A310" s="858" t="s">
        <v>19</v>
      </c>
      <c r="B310" s="858" t="s">
        <v>29</v>
      </c>
      <c r="C310" s="858" t="s">
        <v>30</v>
      </c>
      <c r="D310" s="858" t="s">
        <v>20</v>
      </c>
      <c r="E310" s="858">
        <v>2027</v>
      </c>
      <c r="F310" s="858">
        <v>6307075</v>
      </c>
      <c r="G310" s="858">
        <v>6307368</v>
      </c>
      <c r="H310" s="858">
        <v>294</v>
      </c>
      <c r="I310" s="858" t="s">
        <v>228</v>
      </c>
      <c r="J310" s="858"/>
      <c r="K310" s="858"/>
      <c r="L310" s="858"/>
      <c r="M310" s="858"/>
      <c r="N310" s="858"/>
      <c r="O310" s="858"/>
      <c r="P310" s="858"/>
      <c r="Q310" s="858"/>
      <c r="R310" s="858"/>
      <c r="S310" s="858"/>
    </row>
    <row r="311" spans="1:19" ht="15" customHeight="1">
      <c r="A311" s="858" t="s">
        <v>19</v>
      </c>
      <c r="B311" s="858" t="s">
        <v>29</v>
      </c>
      <c r="C311" s="858" t="s">
        <v>30</v>
      </c>
      <c r="D311" s="858" t="s">
        <v>20</v>
      </c>
      <c r="E311" s="858">
        <v>2027</v>
      </c>
      <c r="F311" s="858">
        <v>6307369</v>
      </c>
      <c r="G311" s="858">
        <v>6307662</v>
      </c>
      <c r="H311" s="858">
        <v>294</v>
      </c>
      <c r="I311" s="858" t="s">
        <v>228</v>
      </c>
      <c r="J311" s="858"/>
      <c r="K311" s="858"/>
      <c r="L311" s="858"/>
      <c r="M311" s="858"/>
      <c r="N311" s="858"/>
      <c r="O311" s="858"/>
      <c r="P311" s="858"/>
      <c r="Q311" s="858"/>
      <c r="R311" s="858"/>
      <c r="S311" s="858"/>
    </row>
    <row r="312" spans="1:19" ht="15" customHeight="1">
      <c r="A312" s="858" t="s">
        <v>19</v>
      </c>
      <c r="B312" s="858" t="s">
        <v>29</v>
      </c>
      <c r="C312" s="858" t="s">
        <v>30</v>
      </c>
      <c r="D312" s="858" t="s">
        <v>20</v>
      </c>
      <c r="E312" s="858">
        <v>2027</v>
      </c>
      <c r="F312" s="858">
        <v>6307663</v>
      </c>
      <c r="G312" s="858">
        <v>6307956</v>
      </c>
      <c r="H312" s="858">
        <v>294</v>
      </c>
      <c r="I312" s="858" t="s">
        <v>228</v>
      </c>
      <c r="J312" s="858"/>
      <c r="K312" s="858"/>
      <c r="L312" s="858"/>
      <c r="M312" s="858"/>
      <c r="N312" s="858"/>
      <c r="O312" s="858"/>
      <c r="P312" s="858"/>
      <c r="Q312" s="858"/>
      <c r="R312" s="858"/>
      <c r="S312" s="858"/>
    </row>
    <row r="313" spans="1:19" ht="15" customHeight="1">
      <c r="A313" s="858" t="s">
        <v>19</v>
      </c>
      <c r="B313" s="858" t="s">
        <v>29</v>
      </c>
      <c r="C313" s="858" t="s">
        <v>30</v>
      </c>
      <c r="D313" s="858" t="s">
        <v>20</v>
      </c>
      <c r="E313" s="858">
        <v>2027</v>
      </c>
      <c r="F313" s="858">
        <v>6307957</v>
      </c>
      <c r="G313" s="858">
        <v>6308250</v>
      </c>
      <c r="H313" s="858">
        <v>294</v>
      </c>
      <c r="I313" s="858" t="s">
        <v>228</v>
      </c>
      <c r="J313" s="858"/>
      <c r="K313" s="858"/>
      <c r="L313" s="858"/>
      <c r="M313" s="858"/>
      <c r="N313" s="858"/>
      <c r="O313" s="858"/>
      <c r="P313" s="858"/>
      <c r="Q313" s="858"/>
      <c r="R313" s="858"/>
      <c r="S313" s="858"/>
    </row>
    <row r="314" spans="1:19" ht="15" customHeight="1">
      <c r="A314" s="858" t="s">
        <v>19</v>
      </c>
      <c r="B314" s="858" t="s">
        <v>29</v>
      </c>
      <c r="C314" s="858" t="s">
        <v>30</v>
      </c>
      <c r="D314" s="858" t="s">
        <v>20</v>
      </c>
      <c r="E314" s="858">
        <v>2027</v>
      </c>
      <c r="F314" s="858">
        <v>6308251</v>
      </c>
      <c r="G314" s="858">
        <v>6308544</v>
      </c>
      <c r="H314" s="858">
        <v>294</v>
      </c>
      <c r="I314" s="858" t="s">
        <v>228</v>
      </c>
      <c r="J314" s="858"/>
      <c r="K314" s="858"/>
      <c r="L314" s="858"/>
      <c r="M314" s="858"/>
      <c r="N314" s="858"/>
      <c r="O314" s="858"/>
      <c r="P314" s="858"/>
      <c r="Q314" s="858"/>
      <c r="R314" s="858"/>
      <c r="S314" s="858"/>
    </row>
    <row r="315" spans="1:19" ht="15" customHeight="1">
      <c r="A315" s="858" t="s">
        <v>19</v>
      </c>
      <c r="B315" s="858" t="s">
        <v>29</v>
      </c>
      <c r="C315" s="858" t="s">
        <v>30</v>
      </c>
      <c r="D315" s="858" t="s">
        <v>20</v>
      </c>
      <c r="E315" s="858">
        <v>2027</v>
      </c>
      <c r="F315" s="858">
        <v>6308545</v>
      </c>
      <c r="G315" s="858">
        <v>6308838</v>
      </c>
      <c r="H315" s="858">
        <v>294</v>
      </c>
      <c r="I315" s="858" t="s">
        <v>228</v>
      </c>
      <c r="J315" s="858"/>
      <c r="K315" s="858"/>
      <c r="L315" s="858"/>
      <c r="M315" s="858"/>
      <c r="N315" s="858"/>
      <c r="O315" s="858"/>
      <c r="P315" s="858"/>
      <c r="Q315" s="858"/>
      <c r="R315" s="858"/>
      <c r="S315" s="858"/>
    </row>
    <row r="316" spans="1:19" ht="15" customHeight="1">
      <c r="A316" s="858" t="s">
        <v>19</v>
      </c>
      <c r="B316" s="858" t="s">
        <v>29</v>
      </c>
      <c r="C316" s="858" t="s">
        <v>30</v>
      </c>
      <c r="D316" s="858" t="s">
        <v>20</v>
      </c>
      <c r="E316" s="858">
        <v>2027</v>
      </c>
      <c r="F316" s="858">
        <v>6976379</v>
      </c>
      <c r="G316" s="858">
        <v>6976379</v>
      </c>
      <c r="H316" s="858">
        <v>1</v>
      </c>
      <c r="I316" s="858" t="s">
        <v>228</v>
      </c>
      <c r="J316" s="858"/>
      <c r="K316" s="858"/>
      <c r="L316" s="858"/>
      <c r="M316" s="858"/>
      <c r="N316" s="858"/>
      <c r="O316" s="858"/>
      <c r="P316" s="858"/>
      <c r="Q316" s="858"/>
      <c r="R316" s="858"/>
      <c r="S316" s="858"/>
    </row>
    <row r="317" spans="1:19" ht="15" customHeight="1">
      <c r="A317" s="858" t="s">
        <v>19</v>
      </c>
      <c r="B317" s="858" t="s">
        <v>29</v>
      </c>
      <c r="C317" s="858" t="s">
        <v>30</v>
      </c>
      <c r="D317" s="858" t="s">
        <v>20</v>
      </c>
      <c r="E317" s="858">
        <v>2027</v>
      </c>
      <c r="F317" s="858">
        <v>6976380</v>
      </c>
      <c r="G317" s="858">
        <v>6976380</v>
      </c>
      <c r="H317" s="858">
        <v>1</v>
      </c>
      <c r="I317" s="858" t="s">
        <v>228</v>
      </c>
      <c r="J317" s="858"/>
      <c r="K317" s="858"/>
      <c r="L317" s="858"/>
      <c r="M317" s="858"/>
      <c r="N317" s="858"/>
      <c r="O317" s="858"/>
      <c r="P317" s="858"/>
      <c r="Q317" s="858"/>
      <c r="R317" s="858"/>
      <c r="S317" s="858"/>
    </row>
    <row r="318" spans="1:19" ht="15" customHeight="1">
      <c r="A318" s="858" t="s">
        <v>19</v>
      </c>
      <c r="B318" s="858" t="s">
        <v>29</v>
      </c>
      <c r="C318" s="858" t="s">
        <v>30</v>
      </c>
      <c r="D318" s="858" t="s">
        <v>20</v>
      </c>
      <c r="E318" s="858">
        <v>2027</v>
      </c>
      <c r="F318" s="858">
        <v>6976381</v>
      </c>
      <c r="G318" s="858">
        <v>6976381</v>
      </c>
      <c r="H318" s="858">
        <v>1</v>
      </c>
      <c r="I318" s="858" t="s">
        <v>228</v>
      </c>
      <c r="J318" s="858"/>
      <c r="K318" s="858"/>
      <c r="L318" s="858"/>
      <c r="M318" s="858"/>
      <c r="N318" s="858"/>
      <c r="O318" s="858"/>
      <c r="P318" s="858"/>
      <c r="Q318" s="858"/>
      <c r="R318" s="858"/>
      <c r="S318" s="858"/>
    </row>
    <row r="319" spans="1:19" ht="15" customHeight="1">
      <c r="A319" s="858" t="s">
        <v>19</v>
      </c>
      <c r="B319" s="858" t="s">
        <v>29</v>
      </c>
      <c r="C319" s="858" t="s">
        <v>30</v>
      </c>
      <c r="D319" s="858" t="s">
        <v>20</v>
      </c>
      <c r="E319" s="858">
        <v>2027</v>
      </c>
      <c r="F319" s="858">
        <v>6976382</v>
      </c>
      <c r="G319" s="858">
        <v>6976382</v>
      </c>
      <c r="H319" s="858">
        <v>1</v>
      </c>
      <c r="I319" s="858" t="s">
        <v>228</v>
      </c>
      <c r="J319" s="858"/>
      <c r="K319" s="858"/>
      <c r="L319" s="858"/>
      <c r="M319" s="858"/>
      <c r="N319" s="858"/>
      <c r="O319" s="858"/>
      <c r="P319" s="858"/>
      <c r="Q319" s="858"/>
      <c r="R319" s="858"/>
      <c r="S319" s="858"/>
    </row>
    <row r="320" spans="1:19" ht="15" customHeight="1">
      <c r="A320" s="858" t="s">
        <v>19</v>
      </c>
      <c r="B320" s="858" t="s">
        <v>29</v>
      </c>
      <c r="C320" s="858" t="s">
        <v>30</v>
      </c>
      <c r="D320" s="858" t="s">
        <v>20</v>
      </c>
      <c r="E320" s="858">
        <v>2027</v>
      </c>
      <c r="F320" s="858">
        <v>6976383</v>
      </c>
      <c r="G320" s="858">
        <v>6976383</v>
      </c>
      <c r="H320" s="858">
        <v>1</v>
      </c>
      <c r="I320" s="858" t="s">
        <v>228</v>
      </c>
      <c r="J320" s="858"/>
      <c r="K320" s="858"/>
      <c r="L320" s="858"/>
      <c r="M320" s="858"/>
      <c r="N320" s="858"/>
      <c r="O320" s="858"/>
      <c r="P320" s="858"/>
      <c r="Q320" s="858"/>
      <c r="R320" s="858"/>
      <c r="S320" s="858"/>
    </row>
    <row r="321" spans="1:19" ht="15" customHeight="1">
      <c r="A321" s="858" t="s">
        <v>19</v>
      </c>
      <c r="B321" s="858" t="s">
        <v>29</v>
      </c>
      <c r="C321" s="858" t="s">
        <v>30</v>
      </c>
      <c r="D321" s="858" t="s">
        <v>20</v>
      </c>
      <c r="E321" s="858">
        <v>2027</v>
      </c>
      <c r="F321" s="858">
        <v>6976384</v>
      </c>
      <c r="G321" s="858">
        <v>6976384</v>
      </c>
      <c r="H321" s="858">
        <v>1</v>
      </c>
      <c r="I321" s="858" t="s">
        <v>228</v>
      </c>
      <c r="J321" s="858"/>
      <c r="K321" s="858"/>
      <c r="L321" s="858"/>
      <c r="M321" s="858"/>
      <c r="N321" s="858"/>
      <c r="O321" s="858"/>
      <c r="P321" s="858"/>
      <c r="Q321" s="858"/>
      <c r="R321" s="858"/>
      <c r="S321" s="858"/>
    </row>
    <row r="322" spans="1:19" ht="15" customHeight="1">
      <c r="A322" s="858" t="s">
        <v>19</v>
      </c>
      <c r="B322" s="858" t="s">
        <v>26</v>
      </c>
      <c r="C322" s="858" t="s">
        <v>27</v>
      </c>
      <c r="D322" s="858" t="s">
        <v>20</v>
      </c>
      <c r="E322" s="858">
        <v>2028</v>
      </c>
      <c r="F322" s="858">
        <v>2627386</v>
      </c>
      <c r="G322" s="858">
        <v>2627433</v>
      </c>
      <c r="H322" s="858">
        <v>48</v>
      </c>
      <c r="I322" s="858" t="s">
        <v>228</v>
      </c>
      <c r="J322" s="858"/>
      <c r="K322" s="858"/>
      <c r="L322" s="858"/>
      <c r="M322" s="858"/>
      <c r="N322" s="858"/>
      <c r="O322" s="858"/>
      <c r="P322" s="858"/>
      <c r="Q322" s="858"/>
      <c r="R322" s="858"/>
      <c r="S322" s="858"/>
    </row>
    <row r="323" spans="1:19" ht="15" customHeight="1">
      <c r="A323" s="858" t="s">
        <v>19</v>
      </c>
      <c r="B323" s="858" t="s">
        <v>26</v>
      </c>
      <c r="C323" s="858" t="s">
        <v>27</v>
      </c>
      <c r="D323" s="858" t="s">
        <v>20</v>
      </c>
      <c r="E323" s="858">
        <v>2028</v>
      </c>
      <c r="F323" s="858">
        <v>2627434</v>
      </c>
      <c r="G323" s="858">
        <v>2627453</v>
      </c>
      <c r="H323" s="858">
        <v>20</v>
      </c>
      <c r="I323" s="858" t="s">
        <v>228</v>
      </c>
      <c r="J323" s="858"/>
      <c r="K323" s="858"/>
      <c r="L323" s="858"/>
      <c r="M323" s="858"/>
      <c r="N323" s="858"/>
      <c r="O323" s="858"/>
      <c r="P323" s="858"/>
      <c r="Q323" s="858"/>
      <c r="R323" s="858"/>
      <c r="S323" s="858"/>
    </row>
    <row r="324" spans="1:19" ht="15" customHeight="1">
      <c r="A324" s="858" t="s">
        <v>19</v>
      </c>
      <c r="B324" s="858" t="s">
        <v>26</v>
      </c>
      <c r="C324" s="858" t="s">
        <v>27</v>
      </c>
      <c r="D324" s="858" t="s">
        <v>20</v>
      </c>
      <c r="E324" s="858">
        <v>2028</v>
      </c>
      <c r="F324" s="858">
        <v>3175138</v>
      </c>
      <c r="G324" s="858">
        <v>3188005</v>
      </c>
      <c r="H324" s="858">
        <v>12868</v>
      </c>
      <c r="I324" s="858" t="s">
        <v>228</v>
      </c>
      <c r="J324" s="858"/>
      <c r="K324" s="858"/>
      <c r="L324" s="858"/>
      <c r="M324" s="858"/>
      <c r="N324" s="858"/>
      <c r="O324" s="858"/>
      <c r="P324" s="858"/>
      <c r="Q324" s="858"/>
      <c r="R324" s="858"/>
      <c r="S324" s="858"/>
    </row>
    <row r="325" spans="1:19" ht="15" customHeight="1">
      <c r="A325" s="858" t="s">
        <v>19</v>
      </c>
      <c r="B325" s="858" t="s">
        <v>26</v>
      </c>
      <c r="C325" s="858" t="s">
        <v>27</v>
      </c>
      <c r="D325" s="858" t="s">
        <v>20</v>
      </c>
      <c r="E325" s="858">
        <v>2028</v>
      </c>
      <c r="F325" s="858">
        <v>3188006</v>
      </c>
      <c r="G325" s="858">
        <v>3193423</v>
      </c>
      <c r="H325" s="858">
        <v>5418</v>
      </c>
      <c r="I325" s="858" t="s">
        <v>228</v>
      </c>
      <c r="J325" s="858"/>
      <c r="K325" s="858"/>
      <c r="L325" s="858"/>
      <c r="M325" s="858"/>
      <c r="N325" s="858"/>
      <c r="O325" s="858"/>
      <c r="P325" s="858"/>
      <c r="Q325" s="858"/>
      <c r="R325" s="858"/>
      <c r="S325" s="858"/>
    </row>
    <row r="326" spans="1:19" ht="15" customHeight="1">
      <c r="A326" s="858" t="s">
        <v>19</v>
      </c>
      <c r="B326" s="858">
        <v>999900000802</v>
      </c>
      <c r="C326" s="858" t="s">
        <v>25</v>
      </c>
      <c r="D326" s="858" t="s">
        <v>22</v>
      </c>
      <c r="E326" s="858">
        <v>2028</v>
      </c>
      <c r="F326" s="858">
        <v>5817292</v>
      </c>
      <c r="G326" s="858">
        <v>5817308</v>
      </c>
      <c r="H326" s="858">
        <v>17</v>
      </c>
      <c r="I326" s="858" t="s">
        <v>228</v>
      </c>
      <c r="J326" s="858"/>
      <c r="K326" s="858"/>
      <c r="L326" s="858"/>
      <c r="M326" s="858"/>
      <c r="N326" s="858"/>
      <c r="O326" s="858"/>
      <c r="P326" s="858"/>
      <c r="Q326" s="858"/>
      <c r="R326" s="858"/>
      <c r="S326" s="858"/>
    </row>
    <row r="327" spans="1:19" ht="15" customHeight="1">
      <c r="A327" s="858" t="s">
        <v>19</v>
      </c>
      <c r="B327" s="858">
        <v>999900000802</v>
      </c>
      <c r="C327" s="858" t="s">
        <v>25</v>
      </c>
      <c r="D327" s="858" t="s">
        <v>22</v>
      </c>
      <c r="E327" s="858">
        <v>2028</v>
      </c>
      <c r="F327" s="858">
        <v>6063390</v>
      </c>
      <c r="G327" s="858">
        <v>6068289</v>
      </c>
      <c r="H327" s="858">
        <v>4900</v>
      </c>
      <c r="I327" s="858" t="s">
        <v>228</v>
      </c>
      <c r="J327" s="858"/>
      <c r="K327" s="858"/>
      <c r="L327" s="858"/>
      <c r="M327" s="858"/>
      <c r="N327" s="858"/>
      <c r="O327" s="858"/>
      <c r="P327" s="858"/>
      <c r="Q327" s="858"/>
      <c r="R327" s="858"/>
      <c r="S327" s="858"/>
    </row>
    <row r="328" spans="1:19" ht="15" customHeight="1">
      <c r="A328" s="858" t="s">
        <v>19</v>
      </c>
      <c r="B328" s="858" t="s">
        <v>29</v>
      </c>
      <c r="C328" s="858" t="s">
        <v>30</v>
      </c>
      <c r="D328" s="858" t="s">
        <v>20</v>
      </c>
      <c r="E328" s="858">
        <v>2028</v>
      </c>
      <c r="F328" s="858">
        <v>6307075</v>
      </c>
      <c r="G328" s="858">
        <v>6307368</v>
      </c>
      <c r="H328" s="858">
        <v>294</v>
      </c>
      <c r="I328" s="858" t="s">
        <v>228</v>
      </c>
      <c r="J328" s="858"/>
      <c r="K328" s="858"/>
      <c r="L328" s="858"/>
      <c r="M328" s="858"/>
      <c r="N328" s="858"/>
      <c r="O328" s="858"/>
      <c r="P328" s="858"/>
      <c r="Q328" s="858"/>
      <c r="R328" s="858"/>
      <c r="S328" s="858"/>
    </row>
    <row r="329" spans="1:19" ht="15" customHeight="1">
      <c r="A329" s="858" t="s">
        <v>19</v>
      </c>
      <c r="B329" s="858" t="s">
        <v>29</v>
      </c>
      <c r="C329" s="858" t="s">
        <v>30</v>
      </c>
      <c r="D329" s="858" t="s">
        <v>20</v>
      </c>
      <c r="E329" s="858">
        <v>2028</v>
      </c>
      <c r="F329" s="858">
        <v>6307369</v>
      </c>
      <c r="G329" s="858">
        <v>6307662</v>
      </c>
      <c r="H329" s="858">
        <v>294</v>
      </c>
      <c r="I329" s="858" t="s">
        <v>228</v>
      </c>
      <c r="J329" s="858"/>
      <c r="K329" s="858"/>
      <c r="L329" s="858"/>
      <c r="M329" s="858"/>
      <c r="N329" s="858"/>
      <c r="O329" s="858"/>
      <c r="P329" s="858"/>
      <c r="Q329" s="858"/>
      <c r="R329" s="858"/>
      <c r="S329" s="858"/>
    </row>
    <row r="330" spans="1:19" ht="15" customHeight="1">
      <c r="A330" s="858" t="s">
        <v>19</v>
      </c>
      <c r="B330" s="858" t="s">
        <v>29</v>
      </c>
      <c r="C330" s="858" t="s">
        <v>30</v>
      </c>
      <c r="D330" s="858" t="s">
        <v>20</v>
      </c>
      <c r="E330" s="858">
        <v>2028</v>
      </c>
      <c r="F330" s="858">
        <v>6307663</v>
      </c>
      <c r="G330" s="858">
        <v>6307956</v>
      </c>
      <c r="H330" s="858">
        <v>294</v>
      </c>
      <c r="I330" s="858" t="s">
        <v>228</v>
      </c>
      <c r="J330" s="858"/>
      <c r="K330" s="858"/>
      <c r="L330" s="858"/>
      <c r="M330" s="858"/>
      <c r="N330" s="858"/>
      <c r="O330" s="858"/>
      <c r="P330" s="858"/>
      <c r="Q330" s="858"/>
      <c r="R330" s="858"/>
      <c r="S330" s="858"/>
    </row>
    <row r="331" spans="1:19" ht="15" customHeight="1">
      <c r="A331" s="858" t="s">
        <v>19</v>
      </c>
      <c r="B331" s="858" t="s">
        <v>29</v>
      </c>
      <c r="C331" s="858" t="s">
        <v>30</v>
      </c>
      <c r="D331" s="858" t="s">
        <v>20</v>
      </c>
      <c r="E331" s="858">
        <v>2028</v>
      </c>
      <c r="F331" s="858">
        <v>6307957</v>
      </c>
      <c r="G331" s="858">
        <v>6308250</v>
      </c>
      <c r="H331" s="858">
        <v>294</v>
      </c>
      <c r="I331" s="858" t="s">
        <v>228</v>
      </c>
      <c r="J331" s="858"/>
      <c r="K331" s="858"/>
      <c r="L331" s="858"/>
      <c r="M331" s="858"/>
      <c r="N331" s="858"/>
      <c r="O331" s="858"/>
      <c r="P331" s="858"/>
      <c r="Q331" s="858"/>
      <c r="R331" s="858"/>
      <c r="S331" s="858"/>
    </row>
    <row r="332" spans="1:19" ht="15" customHeight="1">
      <c r="A332" s="858" t="s">
        <v>19</v>
      </c>
      <c r="B332" s="858" t="s">
        <v>29</v>
      </c>
      <c r="C332" s="858" t="s">
        <v>30</v>
      </c>
      <c r="D332" s="858" t="s">
        <v>20</v>
      </c>
      <c r="E332" s="858">
        <v>2028</v>
      </c>
      <c r="F332" s="858">
        <v>6308251</v>
      </c>
      <c r="G332" s="858">
        <v>6308544</v>
      </c>
      <c r="H332" s="858">
        <v>294</v>
      </c>
      <c r="I332" s="858" t="s">
        <v>228</v>
      </c>
      <c r="J332" s="858"/>
      <c r="K332" s="858"/>
      <c r="L332" s="858"/>
      <c r="M332" s="858"/>
      <c r="N332" s="858"/>
      <c r="O332" s="858"/>
      <c r="P332" s="858"/>
      <c r="Q332" s="858"/>
      <c r="R332" s="858"/>
      <c r="S332" s="858"/>
    </row>
    <row r="333" spans="1:19" ht="15" customHeight="1">
      <c r="A333" s="858" t="s">
        <v>19</v>
      </c>
      <c r="B333" s="858" t="s">
        <v>29</v>
      </c>
      <c r="C333" s="858" t="s">
        <v>30</v>
      </c>
      <c r="D333" s="858" t="s">
        <v>20</v>
      </c>
      <c r="E333" s="858">
        <v>2028</v>
      </c>
      <c r="F333" s="858">
        <v>6308545</v>
      </c>
      <c r="G333" s="858">
        <v>6308838</v>
      </c>
      <c r="H333" s="858">
        <v>294</v>
      </c>
      <c r="I333" s="858" t="s">
        <v>228</v>
      </c>
      <c r="J333" s="858"/>
      <c r="K333" s="858"/>
      <c r="L333" s="858"/>
      <c r="M333" s="858"/>
      <c r="N333" s="858"/>
      <c r="O333" s="858"/>
      <c r="P333" s="858"/>
      <c r="Q333" s="858"/>
      <c r="R333" s="858"/>
      <c r="S333" s="858"/>
    </row>
    <row r="334" spans="1:19" ht="15" customHeight="1">
      <c r="A334" s="858" t="s">
        <v>19</v>
      </c>
      <c r="B334" s="858" t="s">
        <v>29</v>
      </c>
      <c r="C334" s="858" t="s">
        <v>30</v>
      </c>
      <c r="D334" s="858" t="s">
        <v>20</v>
      </c>
      <c r="E334" s="858">
        <v>2028</v>
      </c>
      <c r="F334" s="858">
        <v>6976379</v>
      </c>
      <c r="G334" s="858">
        <v>6976379</v>
      </c>
      <c r="H334" s="858">
        <v>1</v>
      </c>
      <c r="I334" s="858" t="s">
        <v>228</v>
      </c>
      <c r="J334" s="858"/>
      <c r="K334" s="858"/>
      <c r="L334" s="858"/>
      <c r="M334" s="858"/>
      <c r="N334" s="858"/>
      <c r="O334" s="858"/>
      <c r="P334" s="858"/>
      <c r="Q334" s="858"/>
      <c r="R334" s="858"/>
      <c r="S334" s="858"/>
    </row>
    <row r="335" spans="1:19" ht="15" customHeight="1">
      <c r="A335" s="858" t="s">
        <v>19</v>
      </c>
      <c r="B335" s="858" t="s">
        <v>29</v>
      </c>
      <c r="C335" s="858" t="s">
        <v>30</v>
      </c>
      <c r="D335" s="858" t="s">
        <v>20</v>
      </c>
      <c r="E335" s="858">
        <v>2028</v>
      </c>
      <c r="F335" s="858">
        <v>6976380</v>
      </c>
      <c r="G335" s="858">
        <v>6976380</v>
      </c>
      <c r="H335" s="858">
        <v>1</v>
      </c>
      <c r="I335" s="858" t="s">
        <v>228</v>
      </c>
      <c r="J335" s="858"/>
      <c r="K335" s="858"/>
      <c r="L335" s="858"/>
      <c r="M335" s="858"/>
      <c r="N335" s="858"/>
      <c r="O335" s="858"/>
      <c r="P335" s="858"/>
      <c r="Q335" s="858"/>
      <c r="R335" s="858"/>
      <c r="S335" s="858"/>
    </row>
    <row r="336" spans="1:19" ht="15" customHeight="1">
      <c r="A336" s="858" t="s">
        <v>19</v>
      </c>
      <c r="B336" s="858" t="s">
        <v>29</v>
      </c>
      <c r="C336" s="858" t="s">
        <v>30</v>
      </c>
      <c r="D336" s="858" t="s">
        <v>20</v>
      </c>
      <c r="E336" s="858">
        <v>2028</v>
      </c>
      <c r="F336" s="858">
        <v>6976381</v>
      </c>
      <c r="G336" s="858">
        <v>6976381</v>
      </c>
      <c r="H336" s="858">
        <v>1</v>
      </c>
      <c r="I336" s="858" t="s">
        <v>228</v>
      </c>
      <c r="J336" s="858"/>
      <c r="K336" s="858"/>
      <c r="L336" s="858"/>
      <c r="M336" s="858"/>
      <c r="N336" s="858"/>
      <c r="O336" s="858"/>
      <c r="P336" s="858"/>
      <c r="Q336" s="858"/>
      <c r="R336" s="858"/>
      <c r="S336" s="858"/>
    </row>
    <row r="337" spans="1:19" ht="15" customHeight="1">
      <c r="A337" s="858" t="s">
        <v>19</v>
      </c>
      <c r="B337" s="858" t="s">
        <v>29</v>
      </c>
      <c r="C337" s="858" t="s">
        <v>30</v>
      </c>
      <c r="D337" s="858" t="s">
        <v>20</v>
      </c>
      <c r="E337" s="858">
        <v>2028</v>
      </c>
      <c r="F337" s="858">
        <v>6976382</v>
      </c>
      <c r="G337" s="858">
        <v>6976382</v>
      </c>
      <c r="H337" s="858">
        <v>1</v>
      </c>
      <c r="I337" s="858" t="s">
        <v>228</v>
      </c>
      <c r="J337" s="858"/>
      <c r="K337" s="858"/>
      <c r="L337" s="858"/>
      <c r="M337" s="858"/>
      <c r="N337" s="858"/>
      <c r="O337" s="858"/>
      <c r="P337" s="858"/>
      <c r="Q337" s="858"/>
      <c r="R337" s="858"/>
      <c r="S337" s="858"/>
    </row>
    <row r="338" spans="1:19" ht="15" customHeight="1">
      <c r="A338" s="858" t="s">
        <v>19</v>
      </c>
      <c r="B338" s="858" t="s">
        <v>29</v>
      </c>
      <c r="C338" s="858" t="s">
        <v>30</v>
      </c>
      <c r="D338" s="858" t="s">
        <v>20</v>
      </c>
      <c r="E338" s="858">
        <v>2028</v>
      </c>
      <c r="F338" s="858">
        <v>6976383</v>
      </c>
      <c r="G338" s="858">
        <v>6976383</v>
      </c>
      <c r="H338" s="858">
        <v>1</v>
      </c>
      <c r="I338" s="858" t="s">
        <v>228</v>
      </c>
      <c r="J338" s="858"/>
      <c r="K338" s="858"/>
      <c r="L338" s="858"/>
      <c r="M338" s="858"/>
      <c r="N338" s="858"/>
      <c r="O338" s="858"/>
      <c r="P338" s="858"/>
      <c r="Q338" s="858"/>
      <c r="R338" s="858"/>
      <c r="S338" s="858"/>
    </row>
    <row r="339" spans="1:19" ht="15" customHeight="1">
      <c r="A339" s="858" t="s">
        <v>19</v>
      </c>
      <c r="B339" s="858" t="s">
        <v>29</v>
      </c>
      <c r="C339" s="858" t="s">
        <v>30</v>
      </c>
      <c r="D339" s="858" t="s">
        <v>20</v>
      </c>
      <c r="E339" s="858">
        <v>2028</v>
      </c>
      <c r="F339" s="858">
        <v>6976384</v>
      </c>
      <c r="G339" s="858">
        <v>6976384</v>
      </c>
      <c r="H339" s="858">
        <v>1</v>
      </c>
      <c r="I339" s="858" t="s">
        <v>228</v>
      </c>
      <c r="J339" s="858"/>
      <c r="K339" s="858"/>
      <c r="L339" s="858"/>
      <c r="M339" s="858"/>
      <c r="N339" s="858"/>
      <c r="O339" s="858"/>
      <c r="P339" s="858"/>
      <c r="Q339" s="858"/>
      <c r="R339" s="858"/>
      <c r="S339" s="858"/>
    </row>
    <row r="340" spans="1:19" ht="15" customHeight="1">
      <c r="A340" s="858" t="s">
        <v>19</v>
      </c>
      <c r="B340" s="858" t="s">
        <v>26</v>
      </c>
      <c r="C340" s="858" t="s">
        <v>27</v>
      </c>
      <c r="D340" s="858" t="s">
        <v>20</v>
      </c>
      <c r="E340" s="858">
        <v>2029</v>
      </c>
      <c r="F340" s="858">
        <v>2627386</v>
      </c>
      <c r="G340" s="858">
        <v>2627433</v>
      </c>
      <c r="H340" s="858">
        <v>48</v>
      </c>
      <c r="I340" s="858" t="s">
        <v>228</v>
      </c>
      <c r="J340" s="858"/>
      <c r="K340" s="858"/>
      <c r="L340" s="858"/>
      <c r="M340" s="858"/>
      <c r="N340" s="858"/>
      <c r="O340" s="858"/>
      <c r="P340" s="858"/>
      <c r="Q340" s="858"/>
      <c r="R340" s="858"/>
      <c r="S340" s="858"/>
    </row>
    <row r="341" spans="1:19" ht="15" customHeight="1">
      <c r="A341" s="858" t="s">
        <v>19</v>
      </c>
      <c r="B341" s="858" t="s">
        <v>26</v>
      </c>
      <c r="C341" s="858" t="s">
        <v>27</v>
      </c>
      <c r="D341" s="858" t="s">
        <v>20</v>
      </c>
      <c r="E341" s="858">
        <v>2029</v>
      </c>
      <c r="F341" s="858">
        <v>2627434</v>
      </c>
      <c r="G341" s="858">
        <v>2627453</v>
      </c>
      <c r="H341" s="858">
        <v>20</v>
      </c>
      <c r="I341" s="858" t="s">
        <v>228</v>
      </c>
      <c r="J341" s="858"/>
      <c r="K341" s="858"/>
      <c r="L341" s="858"/>
      <c r="M341" s="858"/>
      <c r="N341" s="858"/>
      <c r="O341" s="858"/>
      <c r="P341" s="858"/>
      <c r="Q341" s="858"/>
      <c r="R341" s="858"/>
      <c r="S341" s="858"/>
    </row>
    <row r="342" spans="1:19" ht="15" customHeight="1">
      <c r="A342" s="858" t="s">
        <v>19</v>
      </c>
      <c r="B342" s="858" t="s">
        <v>26</v>
      </c>
      <c r="C342" s="858" t="s">
        <v>27</v>
      </c>
      <c r="D342" s="858" t="s">
        <v>20</v>
      </c>
      <c r="E342" s="858">
        <v>2029</v>
      </c>
      <c r="F342" s="858">
        <v>3175138</v>
      </c>
      <c r="G342" s="858">
        <v>3188005</v>
      </c>
      <c r="H342" s="858">
        <v>12868</v>
      </c>
      <c r="I342" s="858" t="s">
        <v>228</v>
      </c>
      <c r="J342" s="858"/>
      <c r="K342" s="858"/>
      <c r="L342" s="858"/>
      <c r="M342" s="858"/>
      <c r="N342" s="858"/>
      <c r="O342" s="858"/>
      <c r="P342" s="858"/>
      <c r="Q342" s="858"/>
      <c r="R342" s="858"/>
      <c r="S342" s="858"/>
    </row>
    <row r="343" spans="1:19" ht="15" customHeight="1">
      <c r="A343" s="858" t="s">
        <v>19</v>
      </c>
      <c r="B343" s="858" t="s">
        <v>26</v>
      </c>
      <c r="C343" s="858" t="s">
        <v>27</v>
      </c>
      <c r="D343" s="858" t="s">
        <v>20</v>
      </c>
      <c r="E343" s="858">
        <v>2029</v>
      </c>
      <c r="F343" s="858">
        <v>3188006</v>
      </c>
      <c r="G343" s="858">
        <v>3193423</v>
      </c>
      <c r="H343" s="858">
        <v>5418</v>
      </c>
      <c r="I343" s="858" t="s">
        <v>228</v>
      </c>
      <c r="J343" s="858"/>
      <c r="K343" s="858"/>
      <c r="L343" s="858"/>
      <c r="M343" s="858"/>
      <c r="N343" s="858"/>
      <c r="O343" s="858"/>
      <c r="P343" s="858"/>
      <c r="Q343" s="858"/>
      <c r="R343" s="858"/>
      <c r="S343" s="858"/>
    </row>
    <row r="344" spans="1:19" ht="15" customHeight="1">
      <c r="A344" s="858" t="s">
        <v>19</v>
      </c>
      <c r="B344" s="858">
        <v>999900000802</v>
      </c>
      <c r="C344" s="858" t="s">
        <v>25</v>
      </c>
      <c r="D344" s="858" t="s">
        <v>22</v>
      </c>
      <c r="E344" s="858">
        <v>2029</v>
      </c>
      <c r="F344" s="858">
        <v>5817292</v>
      </c>
      <c r="G344" s="858">
        <v>5817308</v>
      </c>
      <c r="H344" s="858">
        <v>17</v>
      </c>
      <c r="I344" s="858" t="s">
        <v>228</v>
      </c>
      <c r="J344" s="858"/>
      <c r="K344" s="858"/>
      <c r="L344" s="858"/>
      <c r="M344" s="858"/>
      <c r="N344" s="858"/>
      <c r="O344" s="858"/>
      <c r="P344" s="858"/>
      <c r="Q344" s="858"/>
      <c r="R344" s="858"/>
      <c r="S344" s="858"/>
    </row>
    <row r="345" spans="1:19" ht="15" customHeight="1">
      <c r="A345" s="858" t="s">
        <v>19</v>
      </c>
      <c r="B345" s="858">
        <v>999900000802</v>
      </c>
      <c r="C345" s="858" t="s">
        <v>25</v>
      </c>
      <c r="D345" s="858" t="s">
        <v>22</v>
      </c>
      <c r="E345" s="858">
        <v>2029</v>
      </c>
      <c r="F345" s="858">
        <v>6063390</v>
      </c>
      <c r="G345" s="858">
        <v>6068289</v>
      </c>
      <c r="H345" s="858">
        <v>4900</v>
      </c>
      <c r="I345" s="858" t="s">
        <v>228</v>
      </c>
      <c r="J345" s="858"/>
      <c r="K345" s="858"/>
      <c r="L345" s="858"/>
      <c r="M345" s="858"/>
      <c r="N345" s="858"/>
      <c r="O345" s="858"/>
      <c r="P345" s="858"/>
      <c r="Q345" s="858"/>
      <c r="R345" s="858"/>
      <c r="S345" s="858"/>
    </row>
    <row r="346" spans="1:19" ht="15" customHeight="1">
      <c r="A346" s="858" t="s">
        <v>19</v>
      </c>
      <c r="B346" s="858" t="s">
        <v>29</v>
      </c>
      <c r="C346" s="858" t="s">
        <v>30</v>
      </c>
      <c r="D346" s="858" t="s">
        <v>20</v>
      </c>
      <c r="E346" s="858">
        <v>2029</v>
      </c>
      <c r="F346" s="858">
        <v>6307075</v>
      </c>
      <c r="G346" s="858">
        <v>6307368</v>
      </c>
      <c r="H346" s="858">
        <v>294</v>
      </c>
      <c r="I346" s="858" t="s">
        <v>228</v>
      </c>
      <c r="J346" s="858"/>
      <c r="K346" s="858"/>
      <c r="L346" s="858"/>
      <c r="M346" s="858"/>
      <c r="N346" s="858"/>
      <c r="O346" s="858"/>
      <c r="P346" s="858"/>
      <c r="Q346" s="858"/>
      <c r="R346" s="858"/>
      <c r="S346" s="858"/>
    </row>
    <row r="347" spans="1:19" ht="15" customHeight="1">
      <c r="A347" s="858" t="s">
        <v>19</v>
      </c>
      <c r="B347" s="858" t="s">
        <v>29</v>
      </c>
      <c r="C347" s="858" t="s">
        <v>30</v>
      </c>
      <c r="D347" s="858" t="s">
        <v>20</v>
      </c>
      <c r="E347" s="858">
        <v>2029</v>
      </c>
      <c r="F347" s="858">
        <v>6307369</v>
      </c>
      <c r="G347" s="858">
        <v>6307662</v>
      </c>
      <c r="H347" s="858">
        <v>294</v>
      </c>
      <c r="I347" s="858" t="s">
        <v>228</v>
      </c>
      <c r="J347" s="858"/>
      <c r="K347" s="858"/>
      <c r="L347" s="858"/>
      <c r="M347" s="858"/>
      <c r="N347" s="858"/>
      <c r="O347" s="858"/>
      <c r="P347" s="858"/>
      <c r="Q347" s="858"/>
      <c r="R347" s="858"/>
      <c r="S347" s="858"/>
    </row>
    <row r="348" spans="1:19" ht="15" customHeight="1">
      <c r="A348" s="858" t="s">
        <v>19</v>
      </c>
      <c r="B348" s="858" t="s">
        <v>29</v>
      </c>
      <c r="C348" s="858" t="s">
        <v>30</v>
      </c>
      <c r="D348" s="858" t="s">
        <v>20</v>
      </c>
      <c r="E348" s="858">
        <v>2029</v>
      </c>
      <c r="F348" s="858">
        <v>6307663</v>
      </c>
      <c r="G348" s="858">
        <v>6307956</v>
      </c>
      <c r="H348" s="858">
        <v>294</v>
      </c>
      <c r="I348" s="858" t="s">
        <v>228</v>
      </c>
      <c r="J348" s="858"/>
      <c r="K348" s="858"/>
      <c r="L348" s="858"/>
      <c r="M348" s="858"/>
      <c r="N348" s="858"/>
      <c r="O348" s="858"/>
      <c r="P348" s="858"/>
      <c r="Q348" s="858"/>
      <c r="R348" s="858"/>
      <c r="S348" s="858"/>
    </row>
    <row r="349" spans="1:19" ht="15" customHeight="1">
      <c r="A349" s="858" t="s">
        <v>19</v>
      </c>
      <c r="B349" s="858" t="s">
        <v>29</v>
      </c>
      <c r="C349" s="858" t="s">
        <v>30</v>
      </c>
      <c r="D349" s="858" t="s">
        <v>20</v>
      </c>
      <c r="E349" s="858">
        <v>2029</v>
      </c>
      <c r="F349" s="858">
        <v>6307957</v>
      </c>
      <c r="G349" s="858">
        <v>6308250</v>
      </c>
      <c r="H349" s="858">
        <v>294</v>
      </c>
      <c r="I349" s="858" t="s">
        <v>228</v>
      </c>
      <c r="J349" s="858"/>
      <c r="K349" s="858"/>
      <c r="L349" s="858"/>
      <c r="M349" s="858"/>
      <c r="N349" s="858"/>
      <c r="O349" s="858"/>
      <c r="P349" s="858"/>
      <c r="Q349" s="858"/>
      <c r="R349" s="858"/>
      <c r="S349" s="858"/>
    </row>
    <row r="350" spans="1:19" ht="15" customHeight="1">
      <c r="A350" s="858" t="s">
        <v>19</v>
      </c>
      <c r="B350" s="858" t="s">
        <v>29</v>
      </c>
      <c r="C350" s="858" t="s">
        <v>30</v>
      </c>
      <c r="D350" s="858" t="s">
        <v>20</v>
      </c>
      <c r="E350" s="858">
        <v>2029</v>
      </c>
      <c r="F350" s="858">
        <v>6308251</v>
      </c>
      <c r="G350" s="858">
        <v>6308544</v>
      </c>
      <c r="H350" s="858">
        <v>294</v>
      </c>
      <c r="I350" s="858" t="s">
        <v>228</v>
      </c>
      <c r="J350" s="858"/>
      <c r="K350" s="858"/>
      <c r="L350" s="858"/>
      <c r="M350" s="858"/>
      <c r="N350" s="858"/>
      <c r="O350" s="858"/>
      <c r="P350" s="858"/>
      <c r="Q350" s="858"/>
      <c r="R350" s="858"/>
      <c r="S350" s="858"/>
    </row>
    <row r="351" spans="1:19" ht="15" customHeight="1">
      <c r="A351" s="858" t="s">
        <v>19</v>
      </c>
      <c r="B351" s="858" t="s">
        <v>29</v>
      </c>
      <c r="C351" s="858" t="s">
        <v>30</v>
      </c>
      <c r="D351" s="858" t="s">
        <v>20</v>
      </c>
      <c r="E351" s="858">
        <v>2029</v>
      </c>
      <c r="F351" s="858">
        <v>6308545</v>
      </c>
      <c r="G351" s="858">
        <v>6308838</v>
      </c>
      <c r="H351" s="858">
        <v>294</v>
      </c>
      <c r="I351" s="858" t="s">
        <v>228</v>
      </c>
      <c r="J351" s="858"/>
      <c r="K351" s="858"/>
      <c r="L351" s="858"/>
      <c r="M351" s="858"/>
      <c r="N351" s="858"/>
      <c r="O351" s="858"/>
      <c r="P351" s="858"/>
      <c r="Q351" s="858"/>
      <c r="R351" s="858"/>
      <c r="S351" s="858"/>
    </row>
    <row r="352" spans="1:19" ht="15" customHeight="1">
      <c r="A352" s="858" t="s">
        <v>19</v>
      </c>
      <c r="B352" s="858" t="s">
        <v>29</v>
      </c>
      <c r="C352" s="858" t="s">
        <v>30</v>
      </c>
      <c r="D352" s="858" t="s">
        <v>20</v>
      </c>
      <c r="E352" s="858">
        <v>2029</v>
      </c>
      <c r="F352" s="858">
        <v>6976379</v>
      </c>
      <c r="G352" s="858">
        <v>6976379</v>
      </c>
      <c r="H352" s="858">
        <v>1</v>
      </c>
      <c r="I352" s="858" t="s">
        <v>228</v>
      </c>
      <c r="J352" s="858"/>
      <c r="K352" s="858"/>
      <c r="L352" s="858"/>
      <c r="M352" s="858"/>
      <c r="N352" s="858"/>
      <c r="O352" s="858"/>
      <c r="P352" s="858"/>
      <c r="Q352" s="858"/>
      <c r="R352" s="858"/>
      <c r="S352" s="858"/>
    </row>
    <row r="353" spans="1:19" ht="15" customHeight="1">
      <c r="A353" s="858" t="s">
        <v>19</v>
      </c>
      <c r="B353" s="858" t="s">
        <v>29</v>
      </c>
      <c r="C353" s="858" t="s">
        <v>30</v>
      </c>
      <c r="D353" s="858" t="s">
        <v>20</v>
      </c>
      <c r="E353" s="858">
        <v>2029</v>
      </c>
      <c r="F353" s="858">
        <v>6976380</v>
      </c>
      <c r="G353" s="858">
        <v>6976380</v>
      </c>
      <c r="H353" s="858">
        <v>1</v>
      </c>
      <c r="I353" s="858" t="s">
        <v>228</v>
      </c>
      <c r="J353" s="858"/>
      <c r="K353" s="858"/>
      <c r="L353" s="858"/>
      <c r="M353" s="858"/>
      <c r="N353" s="858"/>
      <c r="O353" s="858"/>
      <c r="P353" s="858"/>
      <c r="Q353" s="858"/>
      <c r="R353" s="858"/>
      <c r="S353" s="858"/>
    </row>
    <row r="354" spans="1:19" ht="15" customHeight="1">
      <c r="A354" s="858" t="s">
        <v>19</v>
      </c>
      <c r="B354" s="858" t="s">
        <v>29</v>
      </c>
      <c r="C354" s="858" t="s">
        <v>30</v>
      </c>
      <c r="D354" s="858" t="s">
        <v>20</v>
      </c>
      <c r="E354" s="858">
        <v>2029</v>
      </c>
      <c r="F354" s="858">
        <v>6976381</v>
      </c>
      <c r="G354" s="858">
        <v>6976381</v>
      </c>
      <c r="H354" s="858">
        <v>1</v>
      </c>
      <c r="I354" s="858" t="s">
        <v>228</v>
      </c>
      <c r="J354" s="858"/>
      <c r="K354" s="858"/>
      <c r="L354" s="858"/>
      <c r="M354" s="858"/>
      <c r="N354" s="858"/>
      <c r="O354" s="858"/>
      <c r="P354" s="858"/>
      <c r="Q354" s="858"/>
      <c r="R354" s="858"/>
      <c r="S354" s="858"/>
    </row>
    <row r="355" spans="1:19" ht="15" customHeight="1">
      <c r="A355" s="858" t="s">
        <v>19</v>
      </c>
      <c r="B355" s="858" t="s">
        <v>29</v>
      </c>
      <c r="C355" s="858" t="s">
        <v>30</v>
      </c>
      <c r="D355" s="858" t="s">
        <v>20</v>
      </c>
      <c r="E355" s="858">
        <v>2029</v>
      </c>
      <c r="F355" s="858">
        <v>6976382</v>
      </c>
      <c r="G355" s="858">
        <v>6976382</v>
      </c>
      <c r="H355" s="858">
        <v>1</v>
      </c>
      <c r="I355" s="858" t="s">
        <v>228</v>
      </c>
      <c r="J355" s="858"/>
      <c r="K355" s="858"/>
      <c r="L355" s="858"/>
      <c r="M355" s="858"/>
      <c r="N355" s="858"/>
      <c r="O355" s="858"/>
      <c r="P355" s="858"/>
      <c r="Q355" s="858"/>
      <c r="R355" s="858"/>
      <c r="S355" s="858"/>
    </row>
    <row r="356" spans="1:19" ht="15" customHeight="1">
      <c r="A356" s="858" t="s">
        <v>19</v>
      </c>
      <c r="B356" s="858" t="s">
        <v>29</v>
      </c>
      <c r="C356" s="858" t="s">
        <v>30</v>
      </c>
      <c r="D356" s="858" t="s">
        <v>20</v>
      </c>
      <c r="E356" s="858">
        <v>2029</v>
      </c>
      <c r="F356" s="858">
        <v>6976383</v>
      </c>
      <c r="G356" s="858">
        <v>6976383</v>
      </c>
      <c r="H356" s="858">
        <v>1</v>
      </c>
      <c r="I356" s="858" t="s">
        <v>228</v>
      </c>
      <c r="J356" s="858"/>
      <c r="K356" s="858"/>
      <c r="L356" s="858"/>
      <c r="M356" s="858"/>
      <c r="N356" s="858"/>
      <c r="O356" s="858"/>
      <c r="P356" s="858"/>
      <c r="Q356" s="858"/>
      <c r="R356" s="858"/>
      <c r="S356" s="858"/>
    </row>
    <row r="357" spans="1:19" ht="15" customHeight="1">
      <c r="A357" s="858" t="s">
        <v>19</v>
      </c>
      <c r="B357" s="858" t="s">
        <v>29</v>
      </c>
      <c r="C357" s="858" t="s">
        <v>30</v>
      </c>
      <c r="D357" s="858" t="s">
        <v>20</v>
      </c>
      <c r="E357" s="858">
        <v>2029</v>
      </c>
      <c r="F357" s="858">
        <v>6976384</v>
      </c>
      <c r="G357" s="858">
        <v>6976384</v>
      </c>
      <c r="H357" s="858">
        <v>1</v>
      </c>
      <c r="I357" s="858" t="s">
        <v>228</v>
      </c>
      <c r="J357" s="858"/>
      <c r="K357" s="858"/>
      <c r="L357" s="858"/>
      <c r="M357" s="858"/>
      <c r="N357" s="858"/>
      <c r="O357" s="858"/>
      <c r="P357" s="858"/>
      <c r="Q357" s="858"/>
      <c r="R357" s="858"/>
      <c r="S357" s="858"/>
    </row>
    <row r="358" spans="1:19" ht="15" customHeight="1">
      <c r="A358" s="858" t="s">
        <v>19</v>
      </c>
      <c r="B358" s="858" t="s">
        <v>26</v>
      </c>
      <c r="C358" s="858" t="s">
        <v>27</v>
      </c>
      <c r="D358" s="858" t="s">
        <v>20</v>
      </c>
      <c r="E358" s="858">
        <v>2030</v>
      </c>
      <c r="F358" s="858">
        <v>2627386</v>
      </c>
      <c r="G358" s="858">
        <v>2627433</v>
      </c>
      <c r="H358" s="858">
        <v>48</v>
      </c>
      <c r="I358" s="858" t="s">
        <v>228</v>
      </c>
      <c r="J358" s="858"/>
      <c r="K358" s="858"/>
      <c r="L358" s="858"/>
      <c r="M358" s="858"/>
      <c r="N358" s="858"/>
      <c r="O358" s="858"/>
      <c r="P358" s="858"/>
      <c r="Q358" s="858"/>
      <c r="R358" s="858"/>
      <c r="S358" s="858"/>
    </row>
    <row r="359" spans="1:19">
      <c r="A359" s="858" t="s">
        <v>19</v>
      </c>
      <c r="B359" s="858" t="s">
        <v>26</v>
      </c>
      <c r="C359" s="858" t="s">
        <v>27</v>
      </c>
      <c r="D359" s="858" t="s">
        <v>20</v>
      </c>
      <c r="E359" s="858">
        <v>2030</v>
      </c>
      <c r="F359" s="858">
        <v>2627434</v>
      </c>
      <c r="G359" s="858">
        <v>2627453</v>
      </c>
      <c r="H359" s="858">
        <v>20</v>
      </c>
      <c r="I359" s="858" t="s">
        <v>228</v>
      </c>
      <c r="J359" s="858"/>
      <c r="K359" s="858"/>
      <c r="L359" s="858"/>
      <c r="M359" s="858"/>
      <c r="N359" s="858"/>
      <c r="O359" s="858"/>
      <c r="P359" s="858"/>
      <c r="Q359" s="858"/>
      <c r="R359" s="858"/>
      <c r="S359" s="858"/>
    </row>
    <row r="360" spans="1:19">
      <c r="A360" s="858" t="s">
        <v>19</v>
      </c>
      <c r="B360" s="858" t="s">
        <v>26</v>
      </c>
      <c r="C360" s="858" t="s">
        <v>27</v>
      </c>
      <c r="D360" s="858" t="s">
        <v>20</v>
      </c>
      <c r="E360" s="858">
        <v>2030</v>
      </c>
      <c r="F360" s="858">
        <v>3175138</v>
      </c>
      <c r="G360" s="858">
        <v>3188005</v>
      </c>
      <c r="H360" s="858">
        <v>12868</v>
      </c>
      <c r="I360" s="858" t="s">
        <v>228</v>
      </c>
      <c r="J360" s="858"/>
      <c r="K360" s="858"/>
      <c r="L360" s="858"/>
      <c r="M360" s="858"/>
      <c r="N360" s="858"/>
      <c r="O360" s="858"/>
      <c r="P360" s="858"/>
      <c r="Q360" s="858"/>
      <c r="R360" s="858"/>
      <c r="S360" s="858"/>
    </row>
    <row r="361" spans="1:19">
      <c r="A361" s="858" t="s">
        <v>19</v>
      </c>
      <c r="B361" s="858" t="s">
        <v>26</v>
      </c>
      <c r="C361" s="858" t="s">
        <v>27</v>
      </c>
      <c r="D361" s="858" t="s">
        <v>20</v>
      </c>
      <c r="E361" s="858">
        <v>2030</v>
      </c>
      <c r="F361" s="858">
        <v>3188006</v>
      </c>
      <c r="G361" s="858">
        <v>3193423</v>
      </c>
      <c r="H361" s="858">
        <v>5418</v>
      </c>
      <c r="I361" s="858" t="s">
        <v>228</v>
      </c>
      <c r="J361" s="858"/>
      <c r="K361" s="858"/>
      <c r="L361" s="858"/>
      <c r="M361" s="858"/>
      <c r="N361" s="858"/>
      <c r="O361" s="858"/>
      <c r="P361" s="858"/>
      <c r="Q361" s="858"/>
      <c r="R361" s="858"/>
      <c r="S361" s="858"/>
    </row>
    <row r="362" spans="1:19">
      <c r="A362" s="858" t="s">
        <v>19</v>
      </c>
      <c r="B362" s="858">
        <v>999900000802</v>
      </c>
      <c r="C362" s="858" t="s">
        <v>25</v>
      </c>
      <c r="D362" s="858" t="s">
        <v>22</v>
      </c>
      <c r="E362" s="858">
        <v>2030</v>
      </c>
      <c r="F362" s="858">
        <v>5817292</v>
      </c>
      <c r="G362" s="858">
        <v>5817308</v>
      </c>
      <c r="H362" s="858">
        <v>17</v>
      </c>
      <c r="I362" s="858" t="s">
        <v>228</v>
      </c>
      <c r="J362" s="858"/>
      <c r="K362" s="858"/>
      <c r="L362" s="858"/>
      <c r="M362" s="858"/>
      <c r="N362" s="858"/>
      <c r="O362" s="858"/>
      <c r="P362" s="858"/>
      <c r="Q362" s="858"/>
      <c r="R362" s="858"/>
      <c r="S362" s="858"/>
    </row>
    <row r="363" spans="1:19">
      <c r="A363" s="858" t="s">
        <v>19</v>
      </c>
      <c r="B363" s="858">
        <v>999900000802</v>
      </c>
      <c r="C363" s="858" t="s">
        <v>25</v>
      </c>
      <c r="D363" s="858" t="s">
        <v>22</v>
      </c>
      <c r="E363" s="858">
        <v>2030</v>
      </c>
      <c r="F363" s="858">
        <v>6063390</v>
      </c>
      <c r="G363" s="858">
        <v>6068289</v>
      </c>
      <c r="H363" s="858">
        <v>4900</v>
      </c>
      <c r="I363" s="858" t="s">
        <v>228</v>
      </c>
      <c r="J363" s="858"/>
      <c r="K363" s="858"/>
      <c r="L363" s="858"/>
      <c r="M363" s="858"/>
      <c r="N363" s="858"/>
      <c r="O363" s="858"/>
      <c r="P363" s="858"/>
      <c r="Q363" s="858"/>
      <c r="R363" s="858"/>
      <c r="S363" s="858"/>
    </row>
    <row r="364" spans="1:19">
      <c r="A364" s="858" t="s">
        <v>19</v>
      </c>
      <c r="B364" s="858" t="s">
        <v>29</v>
      </c>
      <c r="C364" s="858" t="s">
        <v>30</v>
      </c>
      <c r="D364" s="858" t="s">
        <v>20</v>
      </c>
      <c r="E364" s="858">
        <v>2030</v>
      </c>
      <c r="F364" s="858">
        <v>6307075</v>
      </c>
      <c r="G364" s="858">
        <v>6307368</v>
      </c>
      <c r="H364" s="858">
        <v>294</v>
      </c>
      <c r="I364" s="858" t="s">
        <v>228</v>
      </c>
      <c r="J364" s="858"/>
      <c r="K364" s="858"/>
      <c r="L364" s="858"/>
      <c r="M364" s="858"/>
      <c r="N364" s="858"/>
      <c r="O364" s="858"/>
      <c r="P364" s="858"/>
      <c r="Q364" s="858"/>
      <c r="R364" s="858"/>
      <c r="S364" s="858"/>
    </row>
    <row r="365" spans="1:19">
      <c r="A365" s="858" t="s">
        <v>19</v>
      </c>
      <c r="B365" s="858" t="s">
        <v>29</v>
      </c>
      <c r="C365" s="858" t="s">
        <v>30</v>
      </c>
      <c r="D365" s="858" t="s">
        <v>20</v>
      </c>
      <c r="E365" s="858">
        <v>2030</v>
      </c>
      <c r="F365" s="858">
        <v>6307369</v>
      </c>
      <c r="G365" s="858">
        <v>6307662</v>
      </c>
      <c r="H365" s="858">
        <v>294</v>
      </c>
      <c r="I365" s="858" t="s">
        <v>228</v>
      </c>
      <c r="J365" s="858"/>
      <c r="K365" s="858"/>
      <c r="L365" s="858"/>
      <c r="M365" s="858"/>
      <c r="N365" s="858"/>
      <c r="O365" s="858"/>
      <c r="P365" s="858"/>
      <c r="Q365" s="858"/>
      <c r="R365" s="858"/>
      <c r="S365" s="858"/>
    </row>
    <row r="366" spans="1:19">
      <c r="A366" s="858" t="s">
        <v>19</v>
      </c>
      <c r="B366" s="858" t="s">
        <v>29</v>
      </c>
      <c r="C366" s="858" t="s">
        <v>30</v>
      </c>
      <c r="D366" s="858" t="s">
        <v>20</v>
      </c>
      <c r="E366" s="858">
        <v>2030</v>
      </c>
      <c r="F366" s="858">
        <v>6307663</v>
      </c>
      <c r="G366" s="858">
        <v>6307956</v>
      </c>
      <c r="H366" s="858">
        <v>294</v>
      </c>
      <c r="I366" s="858" t="s">
        <v>228</v>
      </c>
      <c r="J366" s="858"/>
      <c r="K366" s="858"/>
      <c r="L366" s="858"/>
      <c r="M366" s="858"/>
      <c r="N366" s="858"/>
      <c r="O366" s="858"/>
      <c r="P366" s="858"/>
      <c r="Q366" s="858"/>
      <c r="R366" s="858"/>
      <c r="S366" s="858"/>
    </row>
    <row r="367" spans="1:19">
      <c r="A367" s="858" t="s">
        <v>19</v>
      </c>
      <c r="B367" s="858" t="s">
        <v>29</v>
      </c>
      <c r="C367" s="858" t="s">
        <v>30</v>
      </c>
      <c r="D367" s="858" t="s">
        <v>20</v>
      </c>
      <c r="E367" s="858">
        <v>2030</v>
      </c>
      <c r="F367" s="858">
        <v>6307957</v>
      </c>
      <c r="G367" s="858">
        <v>6308250</v>
      </c>
      <c r="H367" s="858">
        <v>294</v>
      </c>
      <c r="I367" s="858" t="s">
        <v>228</v>
      </c>
      <c r="J367" s="858"/>
      <c r="K367" s="858"/>
      <c r="L367" s="858"/>
      <c r="M367" s="858"/>
      <c r="N367" s="858"/>
      <c r="O367" s="858"/>
      <c r="P367" s="858"/>
      <c r="Q367" s="858"/>
      <c r="R367" s="858"/>
      <c r="S367" s="858"/>
    </row>
    <row r="368" spans="1:19">
      <c r="A368" s="858" t="s">
        <v>19</v>
      </c>
      <c r="B368" s="858" t="s">
        <v>29</v>
      </c>
      <c r="C368" s="858" t="s">
        <v>30</v>
      </c>
      <c r="D368" s="858" t="s">
        <v>20</v>
      </c>
      <c r="E368" s="858">
        <v>2030</v>
      </c>
      <c r="F368" s="858">
        <v>6308251</v>
      </c>
      <c r="G368" s="858">
        <v>6308544</v>
      </c>
      <c r="H368" s="858">
        <v>294</v>
      </c>
      <c r="I368" s="858" t="s">
        <v>228</v>
      </c>
      <c r="J368" s="858"/>
      <c r="K368" s="858"/>
      <c r="L368" s="858"/>
      <c r="M368" s="858"/>
      <c r="N368" s="858"/>
      <c r="O368" s="858"/>
      <c r="P368" s="858"/>
      <c r="Q368" s="858"/>
      <c r="R368" s="858"/>
      <c r="S368" s="858"/>
    </row>
    <row r="369" spans="1:19">
      <c r="A369" s="858" t="s">
        <v>19</v>
      </c>
      <c r="B369" s="858" t="s">
        <v>29</v>
      </c>
      <c r="C369" s="858" t="s">
        <v>30</v>
      </c>
      <c r="D369" s="858" t="s">
        <v>20</v>
      </c>
      <c r="E369" s="858">
        <v>2030</v>
      </c>
      <c r="F369" s="858">
        <v>6308545</v>
      </c>
      <c r="G369" s="858">
        <v>6308838</v>
      </c>
      <c r="H369" s="858">
        <v>294</v>
      </c>
      <c r="I369" s="858" t="s">
        <v>228</v>
      </c>
      <c r="J369" s="858"/>
      <c r="K369" s="858"/>
      <c r="L369" s="858"/>
      <c r="M369" s="858"/>
      <c r="N369" s="858"/>
      <c r="O369" s="858"/>
      <c r="P369" s="858"/>
      <c r="Q369" s="858"/>
      <c r="R369" s="858"/>
      <c r="S369" s="858"/>
    </row>
    <row r="370" spans="1:19">
      <c r="A370" s="858" t="s">
        <v>19</v>
      </c>
      <c r="B370" s="858" t="s">
        <v>29</v>
      </c>
      <c r="C370" s="858" t="s">
        <v>30</v>
      </c>
      <c r="D370" s="858" t="s">
        <v>20</v>
      </c>
      <c r="E370" s="858">
        <v>2030</v>
      </c>
      <c r="F370" s="858">
        <v>6976379</v>
      </c>
      <c r="G370" s="858">
        <v>6976379</v>
      </c>
      <c r="H370" s="858">
        <v>1</v>
      </c>
      <c r="I370" s="858" t="s">
        <v>228</v>
      </c>
      <c r="J370" s="858"/>
      <c r="K370" s="858"/>
      <c r="L370" s="858"/>
      <c r="M370" s="858"/>
      <c r="N370" s="858"/>
      <c r="O370" s="858"/>
      <c r="P370" s="858"/>
      <c r="Q370" s="858"/>
      <c r="R370" s="858"/>
      <c r="S370" s="858"/>
    </row>
    <row r="371" spans="1:19">
      <c r="A371" s="858" t="s">
        <v>19</v>
      </c>
      <c r="B371" s="858" t="s">
        <v>29</v>
      </c>
      <c r="C371" s="858" t="s">
        <v>30</v>
      </c>
      <c r="D371" s="858" t="s">
        <v>20</v>
      </c>
      <c r="E371" s="858">
        <v>2030</v>
      </c>
      <c r="F371" s="858">
        <v>6976380</v>
      </c>
      <c r="G371" s="858">
        <v>6976380</v>
      </c>
      <c r="H371" s="858">
        <v>1</v>
      </c>
      <c r="I371" s="858" t="s">
        <v>228</v>
      </c>
      <c r="J371" s="858"/>
      <c r="K371" s="858"/>
      <c r="L371" s="858"/>
      <c r="M371" s="858"/>
      <c r="N371" s="858"/>
      <c r="O371" s="858"/>
      <c r="P371" s="858"/>
      <c r="Q371" s="858"/>
      <c r="R371" s="858"/>
      <c r="S371" s="858"/>
    </row>
    <row r="372" spans="1:19">
      <c r="A372" s="858" t="s">
        <v>19</v>
      </c>
      <c r="B372" s="858" t="s">
        <v>29</v>
      </c>
      <c r="C372" s="858" t="s">
        <v>30</v>
      </c>
      <c r="D372" s="858" t="s">
        <v>20</v>
      </c>
      <c r="E372" s="858">
        <v>2030</v>
      </c>
      <c r="F372" s="858">
        <v>6976381</v>
      </c>
      <c r="G372" s="858">
        <v>6976381</v>
      </c>
      <c r="H372" s="858">
        <v>1</v>
      </c>
      <c r="I372" s="858" t="s">
        <v>228</v>
      </c>
      <c r="J372" s="858"/>
      <c r="K372" s="858"/>
      <c r="L372" s="858"/>
      <c r="M372" s="858"/>
      <c r="N372" s="858"/>
      <c r="O372" s="858"/>
      <c r="P372" s="858"/>
      <c r="Q372" s="858"/>
      <c r="R372" s="858"/>
      <c r="S372" s="858"/>
    </row>
    <row r="373" spans="1:19">
      <c r="A373" s="858" t="s">
        <v>19</v>
      </c>
      <c r="B373" s="858" t="s">
        <v>29</v>
      </c>
      <c r="C373" s="858" t="s">
        <v>30</v>
      </c>
      <c r="D373" s="858" t="s">
        <v>20</v>
      </c>
      <c r="E373" s="858">
        <v>2030</v>
      </c>
      <c r="F373" s="858">
        <v>6976382</v>
      </c>
      <c r="G373" s="858">
        <v>6976382</v>
      </c>
      <c r="H373" s="858">
        <v>1</v>
      </c>
      <c r="I373" s="858" t="s">
        <v>228</v>
      </c>
      <c r="J373" s="858"/>
      <c r="K373" s="858"/>
      <c r="L373" s="858"/>
      <c r="M373" s="858"/>
      <c r="N373" s="858"/>
      <c r="O373" s="858"/>
      <c r="P373" s="858"/>
      <c r="Q373" s="858"/>
      <c r="R373" s="858"/>
      <c r="S373" s="858"/>
    </row>
    <row r="374" spans="1:19">
      <c r="A374" s="858" t="s">
        <v>19</v>
      </c>
      <c r="B374" s="858" t="s">
        <v>29</v>
      </c>
      <c r="C374" s="858" t="s">
        <v>30</v>
      </c>
      <c r="D374" s="858" t="s">
        <v>20</v>
      </c>
      <c r="E374" s="858">
        <v>2030</v>
      </c>
      <c r="F374" s="858">
        <v>6976383</v>
      </c>
      <c r="G374" s="858">
        <v>6976383</v>
      </c>
      <c r="H374" s="858">
        <v>1</v>
      </c>
      <c r="I374" s="858" t="s">
        <v>228</v>
      </c>
      <c r="J374" s="858"/>
      <c r="K374" s="858"/>
      <c r="L374" s="858"/>
      <c r="M374" s="858"/>
      <c r="N374" s="858"/>
      <c r="O374" s="858"/>
      <c r="P374" s="858"/>
      <c r="Q374" s="858"/>
      <c r="R374" s="858"/>
      <c r="S374" s="858"/>
    </row>
    <row r="375" spans="1:19">
      <c r="A375" s="858" t="s">
        <v>19</v>
      </c>
      <c r="B375" s="858" t="s">
        <v>29</v>
      </c>
      <c r="C375" s="858" t="s">
        <v>30</v>
      </c>
      <c r="D375" s="858" t="s">
        <v>20</v>
      </c>
      <c r="E375" s="858">
        <v>2030</v>
      </c>
      <c r="F375" s="858">
        <v>6976384</v>
      </c>
      <c r="G375" s="858">
        <v>6976384</v>
      </c>
      <c r="H375" s="858">
        <v>1</v>
      </c>
      <c r="I375" s="858" t="s">
        <v>228</v>
      </c>
      <c r="J375" s="858"/>
      <c r="K375" s="858"/>
      <c r="L375" s="858"/>
      <c r="M375" s="858"/>
      <c r="N375" s="858"/>
      <c r="O375" s="858"/>
      <c r="P375" s="858"/>
      <c r="Q375" s="858"/>
      <c r="R375" s="858"/>
      <c r="S375" s="858"/>
    </row>
    <row r="376" spans="1:19">
      <c r="A376" s="858" t="s">
        <v>19</v>
      </c>
      <c r="B376" s="858" t="s">
        <v>26</v>
      </c>
      <c r="C376" s="858" t="s">
        <v>27</v>
      </c>
      <c r="D376" s="858" t="s">
        <v>20</v>
      </c>
      <c r="E376" s="858">
        <v>2031</v>
      </c>
      <c r="F376" s="858">
        <v>2627386</v>
      </c>
      <c r="G376" s="858">
        <v>2627433</v>
      </c>
      <c r="H376" s="858">
        <v>48</v>
      </c>
      <c r="I376" s="858" t="s">
        <v>228</v>
      </c>
      <c r="J376" s="858"/>
      <c r="K376" s="858"/>
      <c r="L376" s="858"/>
      <c r="M376" s="858"/>
      <c r="N376" s="858"/>
      <c r="O376" s="858"/>
      <c r="P376" s="858"/>
      <c r="Q376" s="858"/>
      <c r="R376" s="858"/>
      <c r="S376" s="858"/>
    </row>
    <row r="377" spans="1:19">
      <c r="A377" s="858" t="s">
        <v>19</v>
      </c>
      <c r="B377" s="858" t="s">
        <v>26</v>
      </c>
      <c r="C377" s="858" t="s">
        <v>27</v>
      </c>
      <c r="D377" s="858" t="s">
        <v>20</v>
      </c>
      <c r="E377" s="858">
        <v>2031</v>
      </c>
      <c r="F377" s="858">
        <v>2627434</v>
      </c>
      <c r="G377" s="858">
        <v>2627453</v>
      </c>
      <c r="H377" s="858">
        <v>20</v>
      </c>
      <c r="I377" s="858" t="s">
        <v>228</v>
      </c>
      <c r="J377" s="858"/>
      <c r="K377" s="858"/>
      <c r="L377" s="858"/>
      <c r="M377" s="858"/>
      <c r="N377" s="858"/>
      <c r="O377" s="858"/>
      <c r="P377" s="858"/>
      <c r="Q377" s="858"/>
      <c r="R377" s="858"/>
      <c r="S377" s="858"/>
    </row>
    <row r="378" spans="1:19">
      <c r="A378" s="858" t="s">
        <v>19</v>
      </c>
      <c r="B378" s="858" t="s">
        <v>26</v>
      </c>
      <c r="C378" s="858" t="s">
        <v>27</v>
      </c>
      <c r="D378" s="858" t="s">
        <v>20</v>
      </c>
      <c r="E378" s="858">
        <v>2031</v>
      </c>
      <c r="F378" s="858">
        <v>3175138</v>
      </c>
      <c r="G378" s="858">
        <v>3188005</v>
      </c>
      <c r="H378" s="858">
        <v>12868</v>
      </c>
      <c r="I378" s="858" t="s">
        <v>228</v>
      </c>
      <c r="J378" s="858"/>
      <c r="K378" s="858"/>
      <c r="L378" s="858"/>
      <c r="M378" s="858"/>
      <c r="N378" s="858"/>
      <c r="O378" s="858"/>
      <c r="P378" s="858"/>
      <c r="Q378" s="858"/>
      <c r="R378" s="858"/>
      <c r="S378" s="858"/>
    </row>
    <row r="379" spans="1:19">
      <c r="A379" s="858" t="s">
        <v>19</v>
      </c>
      <c r="B379" s="858" t="s">
        <v>26</v>
      </c>
      <c r="C379" s="858" t="s">
        <v>27</v>
      </c>
      <c r="D379" s="858" t="s">
        <v>20</v>
      </c>
      <c r="E379" s="858">
        <v>2031</v>
      </c>
      <c r="F379" s="858">
        <v>3188006</v>
      </c>
      <c r="G379" s="858">
        <v>3193423</v>
      </c>
      <c r="H379" s="858">
        <v>5418</v>
      </c>
      <c r="I379" s="858" t="s">
        <v>228</v>
      </c>
      <c r="J379" s="858"/>
      <c r="K379" s="858"/>
      <c r="L379" s="858"/>
      <c r="M379" s="858"/>
      <c r="N379" s="858"/>
      <c r="O379" s="858"/>
      <c r="P379" s="858"/>
      <c r="Q379" s="858"/>
      <c r="R379" s="858"/>
      <c r="S379" s="858"/>
    </row>
    <row r="380" spans="1:19">
      <c r="A380" s="858" t="s">
        <v>19</v>
      </c>
      <c r="B380" s="858">
        <v>999900000802</v>
      </c>
      <c r="C380" s="858" t="s">
        <v>25</v>
      </c>
      <c r="D380" s="858" t="s">
        <v>22</v>
      </c>
      <c r="E380" s="858">
        <v>2031</v>
      </c>
      <c r="F380" s="858">
        <v>5817292</v>
      </c>
      <c r="G380" s="858">
        <v>5817308</v>
      </c>
      <c r="H380" s="858">
        <v>17</v>
      </c>
      <c r="I380" s="858" t="s">
        <v>228</v>
      </c>
      <c r="J380" s="858"/>
      <c r="K380" s="858"/>
      <c r="L380" s="858"/>
      <c r="M380" s="858"/>
      <c r="N380" s="858"/>
      <c r="O380" s="858"/>
      <c r="P380" s="858"/>
      <c r="Q380" s="858"/>
      <c r="R380" s="858"/>
      <c r="S380" s="858"/>
    </row>
    <row r="381" spans="1:19">
      <c r="A381" s="858" t="s">
        <v>19</v>
      </c>
      <c r="B381" s="858">
        <v>999900000802</v>
      </c>
      <c r="C381" s="858" t="s">
        <v>25</v>
      </c>
      <c r="D381" s="858" t="s">
        <v>22</v>
      </c>
      <c r="E381" s="858">
        <v>2031</v>
      </c>
      <c r="F381" s="858">
        <v>6063390</v>
      </c>
      <c r="G381" s="858">
        <v>6068289</v>
      </c>
      <c r="H381" s="858">
        <v>4900</v>
      </c>
      <c r="I381" s="858" t="s">
        <v>228</v>
      </c>
      <c r="J381" s="858"/>
      <c r="K381" s="858"/>
      <c r="L381" s="858"/>
      <c r="M381" s="858"/>
      <c r="N381" s="858"/>
      <c r="O381" s="858"/>
      <c r="P381" s="858"/>
      <c r="Q381" s="858"/>
      <c r="R381" s="858"/>
      <c r="S381" s="858"/>
    </row>
    <row r="382" spans="1:19">
      <c r="A382" s="858" t="s">
        <v>19</v>
      </c>
      <c r="B382" s="858" t="s">
        <v>29</v>
      </c>
      <c r="C382" s="858" t="s">
        <v>30</v>
      </c>
      <c r="D382" s="858" t="s">
        <v>20</v>
      </c>
      <c r="E382" s="858">
        <v>2031</v>
      </c>
      <c r="F382" s="858">
        <v>6307075</v>
      </c>
      <c r="G382" s="858">
        <v>6307368</v>
      </c>
      <c r="H382" s="858">
        <v>294</v>
      </c>
      <c r="I382" s="858" t="s">
        <v>228</v>
      </c>
      <c r="J382" s="858"/>
      <c r="K382" s="858"/>
      <c r="L382" s="858"/>
      <c r="M382" s="858"/>
      <c r="N382" s="858"/>
      <c r="O382" s="858"/>
      <c r="P382" s="858"/>
      <c r="Q382" s="858"/>
      <c r="R382" s="858"/>
      <c r="S382" s="858"/>
    </row>
    <row r="383" spans="1:19">
      <c r="A383" s="858" t="s">
        <v>19</v>
      </c>
      <c r="B383" s="858" t="s">
        <v>29</v>
      </c>
      <c r="C383" s="858" t="s">
        <v>30</v>
      </c>
      <c r="D383" s="858" t="s">
        <v>20</v>
      </c>
      <c r="E383" s="858">
        <v>2031</v>
      </c>
      <c r="F383" s="858">
        <v>6307369</v>
      </c>
      <c r="G383" s="858">
        <v>6307662</v>
      </c>
      <c r="H383" s="858">
        <v>294</v>
      </c>
      <c r="I383" s="858" t="s">
        <v>228</v>
      </c>
      <c r="J383" s="858"/>
      <c r="K383" s="858"/>
      <c r="L383" s="858"/>
      <c r="M383" s="858"/>
      <c r="N383" s="858"/>
      <c r="O383" s="858"/>
      <c r="P383" s="858"/>
      <c r="Q383" s="858"/>
      <c r="R383" s="858"/>
      <c r="S383" s="858"/>
    </row>
    <row r="384" spans="1:19" ht="15" customHeight="1">
      <c r="A384" s="858" t="s">
        <v>19</v>
      </c>
      <c r="B384" s="858" t="s">
        <v>29</v>
      </c>
      <c r="C384" s="858" t="s">
        <v>30</v>
      </c>
      <c r="D384" s="858" t="s">
        <v>20</v>
      </c>
      <c r="E384" s="858">
        <v>2031</v>
      </c>
      <c r="F384" s="858">
        <v>6307663</v>
      </c>
      <c r="G384" s="858">
        <v>6307956</v>
      </c>
      <c r="H384" s="858">
        <v>294</v>
      </c>
      <c r="I384" s="858" t="s">
        <v>228</v>
      </c>
      <c r="J384" s="858"/>
      <c r="K384" s="858"/>
      <c r="L384" s="858"/>
      <c r="M384" s="858"/>
      <c r="N384" s="858"/>
      <c r="O384" s="858"/>
      <c r="P384" s="858"/>
      <c r="Q384" s="858"/>
      <c r="R384" s="858"/>
      <c r="S384" s="858"/>
    </row>
    <row r="385" spans="1:19" ht="15" customHeight="1">
      <c r="A385" s="858" t="s">
        <v>19</v>
      </c>
      <c r="B385" s="858" t="s">
        <v>29</v>
      </c>
      <c r="C385" s="858" t="s">
        <v>30</v>
      </c>
      <c r="D385" s="858" t="s">
        <v>20</v>
      </c>
      <c r="E385" s="858">
        <v>2031</v>
      </c>
      <c r="F385" s="858">
        <v>6307957</v>
      </c>
      <c r="G385" s="858">
        <v>6308250</v>
      </c>
      <c r="H385" s="858">
        <v>294</v>
      </c>
      <c r="I385" s="858" t="s">
        <v>228</v>
      </c>
      <c r="J385" s="858"/>
      <c r="K385" s="858"/>
      <c r="L385" s="858"/>
      <c r="M385" s="858"/>
      <c r="N385" s="858"/>
      <c r="O385" s="858"/>
      <c r="P385" s="858"/>
      <c r="Q385" s="858"/>
      <c r="R385" s="858"/>
      <c r="S385" s="858"/>
    </row>
    <row r="386" spans="1:19" ht="15" customHeight="1">
      <c r="A386" s="858" t="s">
        <v>19</v>
      </c>
      <c r="B386" s="858" t="s">
        <v>29</v>
      </c>
      <c r="C386" s="858" t="s">
        <v>30</v>
      </c>
      <c r="D386" s="858" t="s">
        <v>20</v>
      </c>
      <c r="E386" s="858">
        <v>2031</v>
      </c>
      <c r="F386" s="858">
        <v>6308251</v>
      </c>
      <c r="G386" s="858">
        <v>6308544</v>
      </c>
      <c r="H386" s="858">
        <v>294</v>
      </c>
      <c r="I386" s="858" t="s">
        <v>228</v>
      </c>
      <c r="J386" s="858"/>
      <c r="K386" s="858"/>
      <c r="L386" s="858"/>
      <c r="M386" s="858"/>
      <c r="N386" s="858"/>
      <c r="O386" s="858"/>
      <c r="P386" s="858"/>
      <c r="Q386" s="858"/>
      <c r="R386" s="858"/>
      <c r="S386" s="858"/>
    </row>
    <row r="387" spans="1:19" ht="15" customHeight="1">
      <c r="A387" s="858" t="s">
        <v>19</v>
      </c>
      <c r="B387" s="858" t="s">
        <v>29</v>
      </c>
      <c r="C387" s="858" t="s">
        <v>30</v>
      </c>
      <c r="D387" s="858" t="s">
        <v>20</v>
      </c>
      <c r="E387" s="858">
        <v>2031</v>
      </c>
      <c r="F387" s="858">
        <v>6308545</v>
      </c>
      <c r="G387" s="858">
        <v>6308838</v>
      </c>
      <c r="H387" s="858">
        <v>294</v>
      </c>
      <c r="I387" s="858" t="s">
        <v>228</v>
      </c>
      <c r="J387" s="858"/>
      <c r="K387" s="858"/>
      <c r="L387" s="858"/>
      <c r="M387" s="858"/>
      <c r="N387" s="858"/>
      <c r="O387" s="858"/>
      <c r="P387" s="858"/>
      <c r="Q387" s="858"/>
      <c r="R387" s="858"/>
      <c r="S387" s="858"/>
    </row>
    <row r="388" spans="1:19" ht="15" customHeight="1">
      <c r="A388" s="858" t="s">
        <v>19</v>
      </c>
      <c r="B388" s="858" t="s">
        <v>29</v>
      </c>
      <c r="C388" s="858" t="s">
        <v>30</v>
      </c>
      <c r="D388" s="858" t="s">
        <v>20</v>
      </c>
      <c r="E388" s="858">
        <v>2031</v>
      </c>
      <c r="F388" s="858">
        <v>6976379</v>
      </c>
      <c r="G388" s="858">
        <v>6976379</v>
      </c>
      <c r="H388" s="858">
        <v>1</v>
      </c>
      <c r="I388" s="858" t="s">
        <v>228</v>
      </c>
      <c r="J388" s="858"/>
      <c r="K388" s="858"/>
      <c r="L388" s="858"/>
      <c r="M388" s="858"/>
      <c r="N388" s="858"/>
      <c r="O388" s="858"/>
      <c r="P388" s="858"/>
      <c r="Q388" s="858"/>
      <c r="R388" s="858"/>
      <c r="S388" s="858"/>
    </row>
    <row r="389" spans="1:19" ht="15" customHeight="1">
      <c r="A389" s="858" t="s">
        <v>19</v>
      </c>
      <c r="B389" s="858" t="s">
        <v>29</v>
      </c>
      <c r="C389" s="858" t="s">
        <v>30</v>
      </c>
      <c r="D389" s="858" t="s">
        <v>20</v>
      </c>
      <c r="E389" s="858">
        <v>2031</v>
      </c>
      <c r="F389" s="858">
        <v>6976380</v>
      </c>
      <c r="G389" s="858">
        <v>6976380</v>
      </c>
      <c r="H389" s="858">
        <v>1</v>
      </c>
      <c r="I389" s="858" t="s">
        <v>228</v>
      </c>
      <c r="J389" s="858"/>
      <c r="K389" s="858"/>
      <c r="L389" s="858"/>
      <c r="M389" s="858"/>
      <c r="N389" s="858"/>
      <c r="O389" s="858"/>
      <c r="P389" s="858"/>
      <c r="Q389" s="858"/>
      <c r="R389" s="858"/>
      <c r="S389" s="858"/>
    </row>
    <row r="390" spans="1:19" ht="15" customHeight="1">
      <c r="A390" s="858" t="s">
        <v>19</v>
      </c>
      <c r="B390" s="858" t="s">
        <v>29</v>
      </c>
      <c r="C390" s="858" t="s">
        <v>30</v>
      </c>
      <c r="D390" s="858" t="s">
        <v>20</v>
      </c>
      <c r="E390" s="858">
        <v>2031</v>
      </c>
      <c r="F390" s="858">
        <v>6976381</v>
      </c>
      <c r="G390" s="858">
        <v>6976381</v>
      </c>
      <c r="H390" s="858">
        <v>1</v>
      </c>
      <c r="I390" s="858" t="s">
        <v>228</v>
      </c>
      <c r="J390" s="858"/>
      <c r="K390" s="858"/>
      <c r="L390" s="858"/>
      <c r="M390" s="858"/>
      <c r="N390" s="858"/>
      <c r="O390" s="858"/>
      <c r="P390" s="858"/>
      <c r="Q390" s="858"/>
      <c r="R390" s="858"/>
      <c r="S390" s="858"/>
    </row>
    <row r="391" spans="1:19" ht="15" customHeight="1">
      <c r="A391" s="858" t="s">
        <v>19</v>
      </c>
      <c r="B391" s="858" t="s">
        <v>29</v>
      </c>
      <c r="C391" s="858" t="s">
        <v>30</v>
      </c>
      <c r="D391" s="858" t="s">
        <v>20</v>
      </c>
      <c r="E391" s="858">
        <v>2031</v>
      </c>
      <c r="F391" s="858">
        <v>6976382</v>
      </c>
      <c r="G391" s="858">
        <v>6976382</v>
      </c>
      <c r="H391" s="858">
        <v>1</v>
      </c>
      <c r="I391" s="858" t="s">
        <v>228</v>
      </c>
      <c r="J391" s="858"/>
      <c r="K391" s="858"/>
      <c r="L391" s="858"/>
      <c r="M391" s="858"/>
      <c r="N391" s="858"/>
      <c r="O391" s="858"/>
      <c r="P391" s="858"/>
      <c r="Q391" s="858"/>
      <c r="R391" s="858"/>
      <c r="S391" s="858"/>
    </row>
    <row r="392" spans="1:19" ht="15" customHeight="1">
      <c r="A392" s="858" t="s">
        <v>19</v>
      </c>
      <c r="B392" s="858" t="s">
        <v>29</v>
      </c>
      <c r="C392" s="858" t="s">
        <v>30</v>
      </c>
      <c r="D392" s="858" t="s">
        <v>20</v>
      </c>
      <c r="E392" s="858">
        <v>2031</v>
      </c>
      <c r="F392" s="858">
        <v>6976383</v>
      </c>
      <c r="G392" s="858">
        <v>6976383</v>
      </c>
      <c r="H392" s="858">
        <v>1</v>
      </c>
      <c r="I392" s="858" t="s">
        <v>228</v>
      </c>
      <c r="J392" s="858"/>
      <c r="K392" s="858"/>
      <c r="L392" s="858"/>
      <c r="M392" s="858"/>
      <c r="N392" s="858"/>
      <c r="O392" s="858"/>
      <c r="P392" s="858"/>
      <c r="Q392" s="858"/>
      <c r="R392" s="858"/>
      <c r="S392" s="858"/>
    </row>
    <row r="393" spans="1:19" ht="15" customHeight="1">
      <c r="A393" s="858" t="s">
        <v>19</v>
      </c>
      <c r="B393" s="858" t="s">
        <v>29</v>
      </c>
      <c r="C393" s="858" t="s">
        <v>30</v>
      </c>
      <c r="D393" s="858" t="s">
        <v>20</v>
      </c>
      <c r="E393" s="858">
        <v>2031</v>
      </c>
      <c r="F393" s="858">
        <v>6976384</v>
      </c>
      <c r="G393" s="858">
        <v>6976384</v>
      </c>
      <c r="H393" s="858">
        <v>1</v>
      </c>
      <c r="I393" s="858" t="s">
        <v>228</v>
      </c>
      <c r="J393" s="858"/>
      <c r="K393" s="858"/>
      <c r="L393" s="858"/>
      <c r="M393" s="858"/>
      <c r="N393" s="858"/>
      <c r="O393" s="858"/>
      <c r="P393" s="858"/>
      <c r="Q393" s="858"/>
      <c r="R393" s="858"/>
      <c r="S393" s="858"/>
    </row>
    <row r="394" spans="1:19" ht="15" customHeight="1">
      <c r="A394" s="858" t="s">
        <v>19</v>
      </c>
      <c r="B394" s="858" t="s">
        <v>26</v>
      </c>
      <c r="C394" s="858" t="s">
        <v>27</v>
      </c>
      <c r="D394" s="858" t="s">
        <v>20</v>
      </c>
      <c r="E394" s="858">
        <v>2032</v>
      </c>
      <c r="F394" s="858">
        <v>2627386</v>
      </c>
      <c r="G394" s="858">
        <v>2627433</v>
      </c>
      <c r="H394" s="858">
        <v>48</v>
      </c>
      <c r="I394" s="858" t="s">
        <v>228</v>
      </c>
      <c r="J394" s="858"/>
      <c r="K394" s="858"/>
      <c r="L394" s="858"/>
      <c r="M394" s="858"/>
      <c r="N394" s="858"/>
      <c r="O394" s="858"/>
      <c r="P394" s="858"/>
      <c r="Q394" s="858"/>
      <c r="R394" s="858"/>
      <c r="S394" s="858"/>
    </row>
    <row r="395" spans="1:19" ht="15" customHeight="1">
      <c r="A395" s="858" t="s">
        <v>19</v>
      </c>
      <c r="B395" s="858" t="s">
        <v>26</v>
      </c>
      <c r="C395" s="858" t="s">
        <v>27</v>
      </c>
      <c r="D395" s="858" t="s">
        <v>20</v>
      </c>
      <c r="E395" s="858">
        <v>2032</v>
      </c>
      <c r="F395" s="858">
        <v>2627434</v>
      </c>
      <c r="G395" s="858">
        <v>2627453</v>
      </c>
      <c r="H395" s="858">
        <v>20</v>
      </c>
      <c r="I395" s="858" t="s">
        <v>228</v>
      </c>
      <c r="J395" s="858"/>
      <c r="K395" s="858"/>
      <c r="L395" s="858"/>
      <c r="M395" s="858"/>
      <c r="N395" s="858"/>
      <c r="O395" s="858"/>
      <c r="P395" s="858"/>
      <c r="Q395" s="858"/>
      <c r="R395" s="858"/>
      <c r="S395" s="858"/>
    </row>
    <row r="396" spans="1:19" ht="15" customHeight="1">
      <c r="A396" s="858" t="s">
        <v>19</v>
      </c>
      <c r="B396" s="858" t="s">
        <v>26</v>
      </c>
      <c r="C396" s="858" t="s">
        <v>27</v>
      </c>
      <c r="D396" s="858" t="s">
        <v>20</v>
      </c>
      <c r="E396" s="858">
        <v>2032</v>
      </c>
      <c r="F396" s="858">
        <v>3175138</v>
      </c>
      <c r="G396" s="858">
        <v>3188005</v>
      </c>
      <c r="H396" s="858">
        <v>12868</v>
      </c>
      <c r="I396" s="858" t="s">
        <v>228</v>
      </c>
      <c r="J396" s="858"/>
      <c r="K396" s="858"/>
      <c r="L396" s="858"/>
      <c r="M396" s="858"/>
      <c r="N396" s="858"/>
      <c r="O396" s="858"/>
      <c r="P396" s="858"/>
      <c r="Q396" s="858"/>
      <c r="R396" s="858"/>
      <c r="S396" s="858"/>
    </row>
    <row r="397" spans="1:19" ht="15" customHeight="1">
      <c r="A397" s="858" t="s">
        <v>19</v>
      </c>
      <c r="B397" s="858" t="s">
        <v>26</v>
      </c>
      <c r="C397" s="858" t="s">
        <v>27</v>
      </c>
      <c r="D397" s="858" t="s">
        <v>20</v>
      </c>
      <c r="E397" s="858">
        <v>2032</v>
      </c>
      <c r="F397" s="858">
        <v>3188006</v>
      </c>
      <c r="G397" s="858">
        <v>3193423</v>
      </c>
      <c r="H397" s="858">
        <v>5418</v>
      </c>
      <c r="I397" s="858" t="s">
        <v>228</v>
      </c>
      <c r="J397" s="858"/>
      <c r="K397" s="858"/>
      <c r="L397" s="858"/>
      <c r="M397" s="858"/>
      <c r="N397" s="858"/>
      <c r="O397" s="858"/>
      <c r="P397" s="858"/>
      <c r="Q397" s="858"/>
      <c r="R397" s="858"/>
      <c r="S397" s="858"/>
    </row>
    <row r="398" spans="1:19" ht="15" customHeight="1">
      <c r="A398" s="858" t="s">
        <v>19</v>
      </c>
      <c r="B398" s="858">
        <v>999900000802</v>
      </c>
      <c r="C398" s="858" t="s">
        <v>25</v>
      </c>
      <c r="D398" s="858" t="s">
        <v>22</v>
      </c>
      <c r="E398" s="858">
        <v>2032</v>
      </c>
      <c r="F398" s="858">
        <v>5817292</v>
      </c>
      <c r="G398" s="858">
        <v>5817308</v>
      </c>
      <c r="H398" s="858">
        <v>17</v>
      </c>
      <c r="I398" s="858" t="s">
        <v>228</v>
      </c>
      <c r="J398" s="858"/>
      <c r="K398" s="858"/>
      <c r="L398" s="858"/>
      <c r="M398" s="858"/>
      <c r="N398" s="858"/>
      <c r="O398" s="858"/>
      <c r="P398" s="858"/>
      <c r="Q398" s="858"/>
      <c r="R398" s="858"/>
      <c r="S398" s="858"/>
    </row>
    <row r="399" spans="1:19" ht="15" customHeight="1">
      <c r="A399" s="858" t="s">
        <v>19</v>
      </c>
      <c r="B399" s="858">
        <v>999900000802</v>
      </c>
      <c r="C399" s="858" t="s">
        <v>25</v>
      </c>
      <c r="D399" s="858" t="s">
        <v>22</v>
      </c>
      <c r="E399" s="858">
        <v>2032</v>
      </c>
      <c r="F399" s="858">
        <v>6063390</v>
      </c>
      <c r="G399" s="858">
        <v>6068289</v>
      </c>
      <c r="H399" s="858">
        <v>4900</v>
      </c>
      <c r="I399" s="858" t="s">
        <v>228</v>
      </c>
      <c r="J399" s="858"/>
      <c r="K399" s="858"/>
      <c r="L399" s="858"/>
      <c r="M399" s="858"/>
      <c r="N399" s="858"/>
      <c r="O399" s="858"/>
      <c r="P399" s="858"/>
      <c r="Q399" s="858"/>
      <c r="R399" s="858"/>
      <c r="S399" s="858"/>
    </row>
    <row r="400" spans="1:19" ht="15" customHeight="1">
      <c r="A400" s="858" t="s">
        <v>19</v>
      </c>
      <c r="B400" s="858" t="s">
        <v>29</v>
      </c>
      <c r="C400" s="858" t="s">
        <v>30</v>
      </c>
      <c r="D400" s="858" t="s">
        <v>20</v>
      </c>
      <c r="E400" s="858">
        <v>2032</v>
      </c>
      <c r="F400" s="858">
        <v>6307075</v>
      </c>
      <c r="G400" s="858">
        <v>6307368</v>
      </c>
      <c r="H400" s="858">
        <v>294</v>
      </c>
      <c r="I400" s="858" t="s">
        <v>228</v>
      </c>
      <c r="J400" s="858"/>
      <c r="K400" s="858"/>
      <c r="L400" s="858"/>
      <c r="M400" s="858"/>
      <c r="N400" s="858"/>
      <c r="O400" s="858"/>
      <c r="P400" s="858"/>
      <c r="Q400" s="858"/>
      <c r="R400" s="858"/>
      <c r="S400" s="858"/>
    </row>
    <row r="401" spans="1:19" ht="15" customHeight="1">
      <c r="A401" s="858" t="s">
        <v>19</v>
      </c>
      <c r="B401" s="858" t="s">
        <v>29</v>
      </c>
      <c r="C401" s="858" t="s">
        <v>30</v>
      </c>
      <c r="D401" s="858" t="s">
        <v>20</v>
      </c>
      <c r="E401" s="858">
        <v>2032</v>
      </c>
      <c r="F401" s="858">
        <v>6307369</v>
      </c>
      <c r="G401" s="858">
        <v>6307662</v>
      </c>
      <c r="H401" s="858">
        <v>294</v>
      </c>
      <c r="I401" s="858" t="s">
        <v>228</v>
      </c>
      <c r="J401" s="858"/>
      <c r="K401" s="858"/>
      <c r="L401" s="858"/>
      <c r="M401" s="858"/>
      <c r="N401" s="858"/>
      <c r="O401" s="858"/>
      <c r="P401" s="858"/>
      <c r="Q401" s="858"/>
      <c r="R401" s="858"/>
      <c r="S401" s="858"/>
    </row>
    <row r="402" spans="1:19" ht="15" customHeight="1">
      <c r="A402" s="858" t="s">
        <v>19</v>
      </c>
      <c r="B402" s="858" t="s">
        <v>29</v>
      </c>
      <c r="C402" s="858" t="s">
        <v>30</v>
      </c>
      <c r="D402" s="858" t="s">
        <v>20</v>
      </c>
      <c r="E402" s="858">
        <v>2032</v>
      </c>
      <c r="F402" s="858">
        <v>6307663</v>
      </c>
      <c r="G402" s="858">
        <v>6307956</v>
      </c>
      <c r="H402" s="858">
        <v>294</v>
      </c>
      <c r="I402" s="858" t="s">
        <v>228</v>
      </c>
      <c r="J402" s="858"/>
      <c r="K402" s="858"/>
      <c r="L402" s="858"/>
      <c r="M402" s="858"/>
      <c r="N402" s="858"/>
      <c r="O402" s="858"/>
      <c r="P402" s="858"/>
      <c r="Q402" s="858"/>
      <c r="R402" s="858"/>
      <c r="S402" s="858"/>
    </row>
    <row r="403" spans="1:19" ht="15" customHeight="1">
      <c r="A403" s="858" t="s">
        <v>19</v>
      </c>
      <c r="B403" s="858" t="s">
        <v>29</v>
      </c>
      <c r="C403" s="858" t="s">
        <v>30</v>
      </c>
      <c r="D403" s="858" t="s">
        <v>20</v>
      </c>
      <c r="E403" s="858">
        <v>2032</v>
      </c>
      <c r="F403" s="858">
        <v>6307957</v>
      </c>
      <c r="G403" s="858">
        <v>6308250</v>
      </c>
      <c r="H403" s="858">
        <v>294</v>
      </c>
      <c r="I403" s="858" t="s">
        <v>228</v>
      </c>
      <c r="J403" s="858"/>
      <c r="K403" s="858"/>
      <c r="L403" s="858"/>
      <c r="M403" s="858"/>
      <c r="N403" s="858"/>
      <c r="O403" s="858"/>
      <c r="P403" s="858"/>
      <c r="Q403" s="858"/>
      <c r="R403" s="858"/>
      <c r="S403" s="858"/>
    </row>
    <row r="404" spans="1:19" ht="15" customHeight="1">
      <c r="A404" s="858" t="s">
        <v>19</v>
      </c>
      <c r="B404" s="858" t="s">
        <v>29</v>
      </c>
      <c r="C404" s="858" t="s">
        <v>30</v>
      </c>
      <c r="D404" s="858" t="s">
        <v>20</v>
      </c>
      <c r="E404" s="858">
        <v>2032</v>
      </c>
      <c r="F404" s="858">
        <v>6308251</v>
      </c>
      <c r="G404" s="858">
        <v>6308544</v>
      </c>
      <c r="H404" s="858">
        <v>294</v>
      </c>
      <c r="I404" s="858" t="s">
        <v>228</v>
      </c>
      <c r="J404" s="858"/>
      <c r="K404" s="858"/>
      <c r="L404" s="858"/>
      <c r="M404" s="858"/>
      <c r="N404" s="858"/>
      <c r="O404" s="858"/>
      <c r="P404" s="858"/>
      <c r="Q404" s="858"/>
      <c r="R404" s="858"/>
      <c r="S404" s="858"/>
    </row>
    <row r="405" spans="1:19" ht="15" customHeight="1">
      <c r="A405" s="858" t="s">
        <v>19</v>
      </c>
      <c r="B405" s="858" t="s">
        <v>29</v>
      </c>
      <c r="C405" s="858" t="s">
        <v>30</v>
      </c>
      <c r="D405" s="858" t="s">
        <v>20</v>
      </c>
      <c r="E405" s="858">
        <v>2032</v>
      </c>
      <c r="F405" s="858">
        <v>6308545</v>
      </c>
      <c r="G405" s="858">
        <v>6308838</v>
      </c>
      <c r="H405" s="858">
        <v>294</v>
      </c>
      <c r="I405" s="858" t="s">
        <v>228</v>
      </c>
      <c r="J405" s="858"/>
      <c r="K405" s="858"/>
      <c r="L405" s="858"/>
      <c r="M405" s="858"/>
      <c r="N405" s="858"/>
      <c r="O405" s="858"/>
      <c r="P405" s="858"/>
      <c r="Q405" s="858"/>
      <c r="R405" s="858"/>
      <c r="S405" s="858"/>
    </row>
    <row r="406" spans="1:19" ht="15" customHeight="1">
      <c r="A406" s="858" t="s">
        <v>19</v>
      </c>
      <c r="B406" s="858" t="s">
        <v>29</v>
      </c>
      <c r="C406" s="858" t="s">
        <v>30</v>
      </c>
      <c r="D406" s="858" t="s">
        <v>20</v>
      </c>
      <c r="E406" s="858">
        <v>2032</v>
      </c>
      <c r="F406" s="858">
        <v>6976379</v>
      </c>
      <c r="G406" s="858">
        <v>6976379</v>
      </c>
      <c r="H406" s="858">
        <v>1</v>
      </c>
      <c r="I406" s="858" t="s">
        <v>228</v>
      </c>
      <c r="J406" s="858"/>
      <c r="K406" s="858"/>
      <c r="L406" s="858"/>
      <c r="M406" s="858"/>
      <c r="N406" s="858"/>
      <c r="O406" s="858"/>
      <c r="P406" s="858"/>
      <c r="Q406" s="858"/>
      <c r="R406" s="858"/>
      <c r="S406" s="858"/>
    </row>
    <row r="407" spans="1:19" ht="15" customHeight="1">
      <c r="A407" s="858" t="s">
        <v>19</v>
      </c>
      <c r="B407" s="858" t="s">
        <v>29</v>
      </c>
      <c r="C407" s="858" t="s">
        <v>30</v>
      </c>
      <c r="D407" s="858" t="s">
        <v>20</v>
      </c>
      <c r="E407" s="858">
        <v>2032</v>
      </c>
      <c r="F407" s="858">
        <v>6976380</v>
      </c>
      <c r="G407" s="858">
        <v>6976380</v>
      </c>
      <c r="H407" s="858">
        <v>1</v>
      </c>
      <c r="I407" s="858" t="s">
        <v>228</v>
      </c>
      <c r="J407" s="858"/>
      <c r="K407" s="858"/>
      <c r="L407" s="858"/>
      <c r="M407" s="858"/>
      <c r="N407" s="858"/>
      <c r="O407" s="858"/>
      <c r="P407" s="858"/>
      <c r="Q407" s="858"/>
      <c r="R407" s="858"/>
      <c r="S407" s="858"/>
    </row>
    <row r="408" spans="1:19" ht="15" customHeight="1">
      <c r="A408" s="858" t="s">
        <v>19</v>
      </c>
      <c r="B408" s="858" t="s">
        <v>29</v>
      </c>
      <c r="C408" s="858" t="s">
        <v>30</v>
      </c>
      <c r="D408" s="858" t="s">
        <v>20</v>
      </c>
      <c r="E408" s="858">
        <v>2032</v>
      </c>
      <c r="F408" s="858">
        <v>6976381</v>
      </c>
      <c r="G408" s="858">
        <v>6976381</v>
      </c>
      <c r="H408" s="858">
        <v>1</v>
      </c>
      <c r="I408" s="858" t="s">
        <v>228</v>
      </c>
      <c r="J408" s="858"/>
      <c r="K408" s="858"/>
      <c r="L408" s="858"/>
      <c r="M408" s="858"/>
      <c r="N408" s="858"/>
      <c r="O408" s="858"/>
      <c r="P408" s="858"/>
      <c r="Q408" s="858"/>
      <c r="R408" s="858"/>
      <c r="S408" s="858"/>
    </row>
    <row r="409" spans="1:19" ht="15" customHeight="1">
      <c r="A409" s="858" t="s">
        <v>19</v>
      </c>
      <c r="B409" s="858" t="s">
        <v>29</v>
      </c>
      <c r="C409" s="858" t="s">
        <v>30</v>
      </c>
      <c r="D409" s="858" t="s">
        <v>20</v>
      </c>
      <c r="E409" s="858">
        <v>2032</v>
      </c>
      <c r="F409" s="858">
        <v>6976382</v>
      </c>
      <c r="G409" s="858">
        <v>6976382</v>
      </c>
      <c r="H409" s="858">
        <v>1</v>
      </c>
      <c r="I409" s="858" t="s">
        <v>228</v>
      </c>
      <c r="J409" s="858"/>
      <c r="K409" s="858"/>
      <c r="L409" s="858"/>
      <c r="M409" s="858"/>
      <c r="N409" s="858"/>
      <c r="O409" s="858"/>
      <c r="P409" s="858"/>
      <c r="Q409" s="858"/>
      <c r="R409" s="858"/>
      <c r="S409" s="858"/>
    </row>
    <row r="410" spans="1:19" ht="15" customHeight="1">
      <c r="A410" s="858" t="s">
        <v>19</v>
      </c>
      <c r="B410" s="858" t="s">
        <v>29</v>
      </c>
      <c r="C410" s="858" t="s">
        <v>30</v>
      </c>
      <c r="D410" s="858" t="s">
        <v>20</v>
      </c>
      <c r="E410" s="858">
        <v>2032</v>
      </c>
      <c r="F410" s="858">
        <v>6976383</v>
      </c>
      <c r="G410" s="858">
        <v>6976383</v>
      </c>
      <c r="H410" s="858">
        <v>1</v>
      </c>
      <c r="I410" s="858" t="s">
        <v>228</v>
      </c>
      <c r="J410" s="858"/>
      <c r="K410" s="858"/>
      <c r="L410" s="858"/>
      <c r="M410" s="858"/>
      <c r="N410" s="858"/>
      <c r="O410" s="858"/>
      <c r="P410" s="858"/>
      <c r="Q410" s="858"/>
      <c r="R410" s="858"/>
      <c r="S410" s="858"/>
    </row>
    <row r="411" spans="1:19" ht="15" customHeight="1">
      <c r="A411" s="858" t="s">
        <v>19</v>
      </c>
      <c r="B411" s="858" t="s">
        <v>29</v>
      </c>
      <c r="C411" s="858" t="s">
        <v>30</v>
      </c>
      <c r="D411" s="858" t="s">
        <v>20</v>
      </c>
      <c r="E411" s="858">
        <v>2032</v>
      </c>
      <c r="F411" s="858">
        <v>6976384</v>
      </c>
      <c r="G411" s="858">
        <v>6976384</v>
      </c>
      <c r="H411" s="858">
        <v>1</v>
      </c>
      <c r="I411" s="858" t="s">
        <v>228</v>
      </c>
      <c r="J411" s="858"/>
      <c r="K411" s="858"/>
      <c r="L411" s="858"/>
      <c r="M411" s="858"/>
      <c r="N411" s="858"/>
      <c r="O411" s="858"/>
      <c r="P411" s="858"/>
      <c r="Q411" s="858"/>
      <c r="R411" s="858"/>
      <c r="S411" s="858"/>
    </row>
    <row r="412" spans="1:19" ht="15" customHeight="1">
      <c r="A412" s="858" t="s">
        <v>19</v>
      </c>
      <c r="B412" s="858" t="s">
        <v>26</v>
      </c>
      <c r="C412" s="858" t="s">
        <v>27</v>
      </c>
      <c r="D412" s="858" t="s">
        <v>20</v>
      </c>
      <c r="E412" s="858">
        <v>2033</v>
      </c>
      <c r="F412" s="858">
        <v>2627386</v>
      </c>
      <c r="G412" s="858">
        <v>2627433</v>
      </c>
      <c r="H412" s="858">
        <v>48</v>
      </c>
      <c r="I412" s="858" t="s">
        <v>228</v>
      </c>
      <c r="J412" s="858"/>
      <c r="K412" s="858"/>
      <c r="L412" s="858"/>
      <c r="M412" s="858"/>
      <c r="N412" s="858"/>
      <c r="O412" s="858"/>
      <c r="P412" s="858"/>
      <c r="Q412" s="858"/>
      <c r="R412" s="858"/>
      <c r="S412" s="858"/>
    </row>
    <row r="413" spans="1:19" ht="15" customHeight="1">
      <c r="A413" s="858" t="s">
        <v>19</v>
      </c>
      <c r="B413" s="858" t="s">
        <v>26</v>
      </c>
      <c r="C413" s="858" t="s">
        <v>27</v>
      </c>
      <c r="D413" s="858" t="s">
        <v>20</v>
      </c>
      <c r="E413" s="858">
        <v>2033</v>
      </c>
      <c r="F413" s="858">
        <v>2627434</v>
      </c>
      <c r="G413" s="858">
        <v>2627453</v>
      </c>
      <c r="H413" s="858">
        <v>20</v>
      </c>
      <c r="I413" s="858" t="s">
        <v>228</v>
      </c>
      <c r="J413" s="858"/>
      <c r="K413" s="858"/>
      <c r="L413" s="858"/>
      <c r="M413" s="858"/>
      <c r="N413" s="858"/>
      <c r="O413" s="858"/>
      <c r="P413" s="858"/>
      <c r="Q413" s="858"/>
      <c r="R413" s="858"/>
      <c r="S413" s="858"/>
    </row>
    <row r="414" spans="1:19" ht="15" customHeight="1">
      <c r="A414" s="858" t="s">
        <v>19</v>
      </c>
      <c r="B414" s="858" t="s">
        <v>26</v>
      </c>
      <c r="C414" s="858" t="s">
        <v>27</v>
      </c>
      <c r="D414" s="858" t="s">
        <v>20</v>
      </c>
      <c r="E414" s="858">
        <v>2033</v>
      </c>
      <c r="F414" s="858">
        <v>3175138</v>
      </c>
      <c r="G414" s="858">
        <v>3188005</v>
      </c>
      <c r="H414" s="858">
        <v>12868</v>
      </c>
      <c r="I414" s="858" t="s">
        <v>228</v>
      </c>
      <c r="J414" s="858"/>
      <c r="K414" s="858"/>
      <c r="L414" s="858"/>
      <c r="M414" s="858"/>
      <c r="N414" s="858"/>
      <c r="O414" s="858"/>
      <c r="P414" s="858"/>
      <c r="Q414" s="858"/>
      <c r="R414" s="858"/>
      <c r="S414" s="858"/>
    </row>
    <row r="415" spans="1:19" ht="15" customHeight="1">
      <c r="A415" s="858" t="s">
        <v>19</v>
      </c>
      <c r="B415" s="858" t="s">
        <v>26</v>
      </c>
      <c r="C415" s="858" t="s">
        <v>27</v>
      </c>
      <c r="D415" s="858" t="s">
        <v>20</v>
      </c>
      <c r="E415" s="858">
        <v>2033</v>
      </c>
      <c r="F415" s="858">
        <v>3188006</v>
      </c>
      <c r="G415" s="858">
        <v>3193423</v>
      </c>
      <c r="H415" s="858">
        <v>5418</v>
      </c>
      <c r="I415" s="858" t="s">
        <v>228</v>
      </c>
      <c r="J415" s="858"/>
      <c r="K415" s="858"/>
      <c r="L415" s="858"/>
      <c r="M415" s="858"/>
      <c r="N415" s="858"/>
      <c r="O415" s="858"/>
      <c r="P415" s="858"/>
      <c r="Q415" s="858"/>
      <c r="R415" s="858"/>
      <c r="S415" s="858"/>
    </row>
    <row r="416" spans="1:19" ht="15" customHeight="1">
      <c r="A416" s="858" t="s">
        <v>19</v>
      </c>
      <c r="B416" s="858">
        <v>999900000802</v>
      </c>
      <c r="C416" s="858" t="s">
        <v>25</v>
      </c>
      <c r="D416" s="858" t="s">
        <v>22</v>
      </c>
      <c r="E416" s="858">
        <v>2033</v>
      </c>
      <c r="F416" s="858">
        <v>5817292</v>
      </c>
      <c r="G416" s="858">
        <v>5817308</v>
      </c>
      <c r="H416" s="858">
        <v>17</v>
      </c>
      <c r="I416" s="858" t="s">
        <v>228</v>
      </c>
      <c r="J416" s="858"/>
      <c r="K416" s="858"/>
      <c r="L416" s="858"/>
      <c r="M416" s="858"/>
      <c r="N416" s="858"/>
      <c r="O416" s="858"/>
      <c r="P416" s="858"/>
      <c r="Q416" s="858"/>
      <c r="R416" s="858"/>
      <c r="S416" s="858"/>
    </row>
    <row r="417" spans="1:19" ht="15" customHeight="1">
      <c r="A417" s="858" t="s">
        <v>19</v>
      </c>
      <c r="B417" s="858">
        <v>999900000802</v>
      </c>
      <c r="C417" s="858" t="s">
        <v>25</v>
      </c>
      <c r="D417" s="858" t="s">
        <v>22</v>
      </c>
      <c r="E417" s="858">
        <v>2033</v>
      </c>
      <c r="F417" s="858">
        <v>6063390</v>
      </c>
      <c r="G417" s="858">
        <v>6068289</v>
      </c>
      <c r="H417" s="858">
        <v>4900</v>
      </c>
      <c r="I417" s="858" t="s">
        <v>228</v>
      </c>
      <c r="J417" s="858"/>
      <c r="K417" s="858"/>
      <c r="L417" s="858"/>
      <c r="M417" s="858"/>
      <c r="N417" s="858"/>
      <c r="O417" s="858"/>
      <c r="P417" s="858"/>
      <c r="Q417" s="858"/>
      <c r="R417" s="858"/>
      <c r="S417" s="858"/>
    </row>
    <row r="418" spans="1:19" ht="15" customHeight="1">
      <c r="A418" s="858" t="s">
        <v>19</v>
      </c>
      <c r="B418" s="858" t="s">
        <v>29</v>
      </c>
      <c r="C418" s="858" t="s">
        <v>30</v>
      </c>
      <c r="D418" s="858" t="s">
        <v>20</v>
      </c>
      <c r="E418" s="858">
        <v>2033</v>
      </c>
      <c r="F418" s="858">
        <v>6307075</v>
      </c>
      <c r="G418" s="858">
        <v>6307368</v>
      </c>
      <c r="H418" s="858">
        <v>294</v>
      </c>
      <c r="I418" s="858" t="s">
        <v>228</v>
      </c>
      <c r="J418" s="858"/>
      <c r="K418" s="858"/>
      <c r="L418" s="858"/>
      <c r="M418" s="858"/>
      <c r="N418" s="858"/>
      <c r="O418" s="858"/>
      <c r="P418" s="858"/>
      <c r="Q418" s="858"/>
      <c r="R418" s="858"/>
      <c r="S418" s="858"/>
    </row>
    <row r="419" spans="1:19" ht="15" customHeight="1">
      <c r="A419" s="858" t="s">
        <v>19</v>
      </c>
      <c r="B419" s="858" t="s">
        <v>29</v>
      </c>
      <c r="C419" s="858" t="s">
        <v>30</v>
      </c>
      <c r="D419" s="858" t="s">
        <v>20</v>
      </c>
      <c r="E419" s="858">
        <v>2033</v>
      </c>
      <c r="F419" s="858">
        <v>6307369</v>
      </c>
      <c r="G419" s="858">
        <v>6307662</v>
      </c>
      <c r="H419" s="858">
        <v>294</v>
      </c>
      <c r="I419" s="858" t="s">
        <v>228</v>
      </c>
      <c r="J419" s="858"/>
      <c r="K419" s="858"/>
      <c r="L419" s="858"/>
      <c r="M419" s="858"/>
      <c r="N419" s="858"/>
      <c r="O419" s="858"/>
      <c r="P419" s="858"/>
      <c r="Q419" s="858"/>
      <c r="R419" s="858"/>
      <c r="S419" s="858"/>
    </row>
    <row r="420" spans="1:19" ht="15" customHeight="1">
      <c r="A420" s="858" t="s">
        <v>19</v>
      </c>
      <c r="B420" s="858" t="s">
        <v>29</v>
      </c>
      <c r="C420" s="858" t="s">
        <v>30</v>
      </c>
      <c r="D420" s="858" t="s">
        <v>20</v>
      </c>
      <c r="E420" s="858">
        <v>2033</v>
      </c>
      <c r="F420" s="858">
        <v>6307663</v>
      </c>
      <c r="G420" s="858">
        <v>6307956</v>
      </c>
      <c r="H420" s="858">
        <v>294</v>
      </c>
      <c r="I420" s="858" t="s">
        <v>228</v>
      </c>
      <c r="J420" s="858"/>
      <c r="K420" s="858"/>
      <c r="L420" s="858"/>
      <c r="M420" s="858"/>
      <c r="N420" s="858"/>
      <c r="O420" s="858"/>
      <c r="P420" s="858"/>
      <c r="Q420" s="858"/>
      <c r="R420" s="858"/>
      <c r="S420" s="858"/>
    </row>
    <row r="421" spans="1:19" ht="15" customHeight="1">
      <c r="A421" s="858" t="s">
        <v>19</v>
      </c>
      <c r="B421" s="858" t="s">
        <v>29</v>
      </c>
      <c r="C421" s="858" t="s">
        <v>30</v>
      </c>
      <c r="D421" s="858" t="s">
        <v>20</v>
      </c>
      <c r="E421" s="858">
        <v>2033</v>
      </c>
      <c r="F421" s="858">
        <v>6307957</v>
      </c>
      <c r="G421" s="858">
        <v>6308250</v>
      </c>
      <c r="H421" s="858">
        <v>294</v>
      </c>
      <c r="I421" s="858" t="s">
        <v>228</v>
      </c>
      <c r="J421" s="858"/>
      <c r="K421" s="858"/>
      <c r="L421" s="858"/>
      <c r="M421" s="858"/>
      <c r="N421" s="858"/>
      <c r="O421" s="858"/>
      <c r="P421" s="858"/>
      <c r="Q421" s="858"/>
      <c r="R421" s="858"/>
      <c r="S421" s="858"/>
    </row>
    <row r="422" spans="1:19" ht="15" customHeight="1">
      <c r="A422" s="858" t="s">
        <v>19</v>
      </c>
      <c r="B422" s="858" t="s">
        <v>29</v>
      </c>
      <c r="C422" s="858" t="s">
        <v>30</v>
      </c>
      <c r="D422" s="858" t="s">
        <v>20</v>
      </c>
      <c r="E422" s="858">
        <v>2033</v>
      </c>
      <c r="F422" s="858">
        <v>6308251</v>
      </c>
      <c r="G422" s="858">
        <v>6308544</v>
      </c>
      <c r="H422" s="858">
        <v>294</v>
      </c>
      <c r="I422" s="858" t="s">
        <v>228</v>
      </c>
      <c r="J422" s="858"/>
      <c r="K422" s="858"/>
      <c r="L422" s="858"/>
      <c r="M422" s="858"/>
      <c r="N422" s="858"/>
      <c r="O422" s="858"/>
      <c r="P422" s="858"/>
      <c r="Q422" s="858"/>
      <c r="R422" s="858"/>
      <c r="S422" s="858"/>
    </row>
    <row r="423" spans="1:19" ht="15" customHeight="1">
      <c r="A423" s="858" t="s">
        <v>19</v>
      </c>
      <c r="B423" s="858" t="s">
        <v>29</v>
      </c>
      <c r="C423" s="858" t="s">
        <v>30</v>
      </c>
      <c r="D423" s="858" t="s">
        <v>20</v>
      </c>
      <c r="E423" s="858">
        <v>2033</v>
      </c>
      <c r="F423" s="858">
        <v>6308545</v>
      </c>
      <c r="G423" s="858">
        <v>6308838</v>
      </c>
      <c r="H423" s="858">
        <v>294</v>
      </c>
      <c r="I423" s="858" t="s">
        <v>228</v>
      </c>
      <c r="J423" s="858"/>
      <c r="K423" s="858"/>
      <c r="L423" s="858"/>
      <c r="M423" s="858"/>
      <c r="N423" s="858"/>
      <c r="O423" s="858"/>
      <c r="P423" s="858"/>
      <c r="Q423" s="858"/>
      <c r="R423" s="858"/>
      <c r="S423" s="858"/>
    </row>
    <row r="424" spans="1:19" ht="15" customHeight="1">
      <c r="A424" s="858" t="s">
        <v>19</v>
      </c>
      <c r="B424" s="858" t="s">
        <v>29</v>
      </c>
      <c r="C424" s="858" t="s">
        <v>30</v>
      </c>
      <c r="D424" s="858" t="s">
        <v>20</v>
      </c>
      <c r="E424" s="858">
        <v>2033</v>
      </c>
      <c r="F424" s="858">
        <v>6976379</v>
      </c>
      <c r="G424" s="858">
        <v>6976379</v>
      </c>
      <c r="H424" s="858">
        <v>1</v>
      </c>
      <c r="I424" s="858" t="s">
        <v>228</v>
      </c>
      <c r="J424" s="858"/>
      <c r="K424" s="858"/>
      <c r="L424" s="858"/>
      <c r="M424" s="858"/>
      <c r="N424" s="858"/>
      <c r="O424" s="858"/>
      <c r="P424" s="858"/>
      <c r="Q424" s="858"/>
      <c r="R424" s="858"/>
      <c r="S424" s="858"/>
    </row>
    <row r="425" spans="1:19" ht="15" customHeight="1">
      <c r="A425" s="858" t="s">
        <v>19</v>
      </c>
      <c r="B425" s="858" t="s">
        <v>29</v>
      </c>
      <c r="C425" s="858" t="s">
        <v>30</v>
      </c>
      <c r="D425" s="858" t="s">
        <v>20</v>
      </c>
      <c r="E425" s="858">
        <v>2033</v>
      </c>
      <c r="F425" s="858">
        <v>6976380</v>
      </c>
      <c r="G425" s="858">
        <v>6976380</v>
      </c>
      <c r="H425" s="858">
        <v>1</v>
      </c>
      <c r="I425" s="858" t="s">
        <v>228</v>
      </c>
      <c r="J425" s="858"/>
      <c r="K425" s="858"/>
      <c r="L425" s="858"/>
      <c r="M425" s="858"/>
      <c r="N425" s="858"/>
      <c r="O425" s="858"/>
      <c r="P425" s="858"/>
      <c r="Q425" s="858"/>
      <c r="R425" s="858"/>
      <c r="S425" s="858"/>
    </row>
    <row r="426" spans="1:19" ht="15" customHeight="1">
      <c r="A426" s="858" t="s">
        <v>19</v>
      </c>
      <c r="B426" s="858" t="s">
        <v>29</v>
      </c>
      <c r="C426" s="858" t="s">
        <v>30</v>
      </c>
      <c r="D426" s="858" t="s">
        <v>20</v>
      </c>
      <c r="E426" s="858">
        <v>2033</v>
      </c>
      <c r="F426" s="858">
        <v>6976381</v>
      </c>
      <c r="G426" s="858">
        <v>6976381</v>
      </c>
      <c r="H426" s="858">
        <v>1</v>
      </c>
      <c r="I426" s="858" t="s">
        <v>228</v>
      </c>
      <c r="J426" s="858"/>
      <c r="K426" s="858"/>
      <c r="L426" s="858"/>
      <c r="M426" s="858"/>
      <c r="N426" s="858"/>
      <c r="O426" s="858"/>
      <c r="P426" s="858"/>
      <c r="Q426" s="858"/>
      <c r="R426" s="858"/>
      <c r="S426" s="858"/>
    </row>
    <row r="427" spans="1:19" ht="15" customHeight="1">
      <c r="A427" s="858" t="s">
        <v>19</v>
      </c>
      <c r="B427" s="858" t="s">
        <v>29</v>
      </c>
      <c r="C427" s="858" t="s">
        <v>30</v>
      </c>
      <c r="D427" s="858" t="s">
        <v>20</v>
      </c>
      <c r="E427" s="858">
        <v>2033</v>
      </c>
      <c r="F427" s="858">
        <v>6976382</v>
      </c>
      <c r="G427" s="858">
        <v>6976382</v>
      </c>
      <c r="H427" s="858">
        <v>1</v>
      </c>
      <c r="I427" s="858" t="s">
        <v>228</v>
      </c>
      <c r="J427" s="858"/>
      <c r="K427" s="858"/>
      <c r="L427" s="858"/>
      <c r="M427" s="858"/>
      <c r="N427" s="858"/>
      <c r="O427" s="858"/>
      <c r="P427" s="858"/>
      <c r="Q427" s="858"/>
      <c r="R427" s="858"/>
      <c r="S427" s="858"/>
    </row>
    <row r="428" spans="1:19" ht="15" customHeight="1">
      <c r="A428" s="858" t="s">
        <v>19</v>
      </c>
      <c r="B428" s="858" t="s">
        <v>29</v>
      </c>
      <c r="C428" s="858" t="s">
        <v>30</v>
      </c>
      <c r="D428" s="858" t="s">
        <v>20</v>
      </c>
      <c r="E428" s="858">
        <v>2033</v>
      </c>
      <c r="F428" s="858">
        <v>6976383</v>
      </c>
      <c r="G428" s="858">
        <v>6976383</v>
      </c>
      <c r="H428" s="858">
        <v>1</v>
      </c>
      <c r="I428" s="858" t="s">
        <v>228</v>
      </c>
      <c r="J428" s="858"/>
      <c r="K428" s="858"/>
      <c r="L428" s="858"/>
      <c r="M428" s="858"/>
      <c r="N428" s="858"/>
      <c r="O428" s="858"/>
      <c r="P428" s="858"/>
      <c r="Q428" s="858"/>
      <c r="R428" s="858"/>
      <c r="S428" s="858"/>
    </row>
    <row r="429" spans="1:19" ht="15" customHeight="1">
      <c r="A429" s="858" t="s">
        <v>19</v>
      </c>
      <c r="B429" s="858" t="s">
        <v>29</v>
      </c>
      <c r="C429" s="858" t="s">
        <v>30</v>
      </c>
      <c r="D429" s="858" t="s">
        <v>20</v>
      </c>
      <c r="E429" s="858">
        <v>2033</v>
      </c>
      <c r="F429" s="858">
        <v>6976384</v>
      </c>
      <c r="G429" s="858">
        <v>6976384</v>
      </c>
      <c r="H429" s="858">
        <v>1</v>
      </c>
      <c r="I429" s="858" t="s">
        <v>228</v>
      </c>
      <c r="J429" s="858"/>
      <c r="K429" s="858"/>
      <c r="L429" s="858"/>
      <c r="M429" s="858"/>
      <c r="N429" s="858"/>
      <c r="O429" s="858"/>
      <c r="P429" s="858"/>
      <c r="Q429" s="858"/>
      <c r="R429" s="858"/>
      <c r="S429" s="858"/>
    </row>
    <row r="430" spans="1:19" ht="15" customHeight="1">
      <c r="A430" s="858" t="s">
        <v>19</v>
      </c>
      <c r="B430" s="858" t="s">
        <v>26</v>
      </c>
      <c r="C430" s="858" t="s">
        <v>27</v>
      </c>
      <c r="D430" s="858" t="s">
        <v>20</v>
      </c>
      <c r="E430" s="858">
        <v>2034</v>
      </c>
      <c r="F430" s="858">
        <v>2627386</v>
      </c>
      <c r="G430" s="858">
        <v>2627433</v>
      </c>
      <c r="H430" s="858">
        <v>48</v>
      </c>
      <c r="I430" s="858" t="s">
        <v>228</v>
      </c>
      <c r="J430" s="858"/>
      <c r="K430" s="858"/>
      <c r="L430" s="858"/>
      <c r="M430" s="858"/>
      <c r="N430" s="858"/>
      <c r="O430" s="858"/>
      <c r="P430" s="858"/>
      <c r="Q430" s="858"/>
      <c r="R430" s="858"/>
      <c r="S430" s="858"/>
    </row>
    <row r="431" spans="1:19" ht="15" customHeight="1">
      <c r="A431" s="858" t="s">
        <v>19</v>
      </c>
      <c r="B431" s="858" t="s">
        <v>26</v>
      </c>
      <c r="C431" s="858" t="s">
        <v>27</v>
      </c>
      <c r="D431" s="858" t="s">
        <v>20</v>
      </c>
      <c r="E431" s="858">
        <v>2034</v>
      </c>
      <c r="F431" s="858">
        <v>2627434</v>
      </c>
      <c r="G431" s="858">
        <v>2627453</v>
      </c>
      <c r="H431" s="858">
        <v>20</v>
      </c>
      <c r="I431" s="858" t="s">
        <v>228</v>
      </c>
      <c r="J431" s="858"/>
      <c r="K431" s="858"/>
      <c r="L431" s="858"/>
      <c r="M431" s="858"/>
      <c r="N431" s="858"/>
      <c r="O431" s="858"/>
      <c r="P431" s="858"/>
      <c r="Q431" s="858"/>
      <c r="R431" s="858"/>
      <c r="S431" s="858"/>
    </row>
    <row r="432" spans="1:19" ht="15" customHeight="1">
      <c r="A432" s="858" t="s">
        <v>19</v>
      </c>
      <c r="B432" s="858" t="s">
        <v>26</v>
      </c>
      <c r="C432" s="858" t="s">
        <v>27</v>
      </c>
      <c r="D432" s="858" t="s">
        <v>20</v>
      </c>
      <c r="E432" s="858">
        <v>2034</v>
      </c>
      <c r="F432" s="858">
        <v>3175138</v>
      </c>
      <c r="G432" s="858">
        <v>3188005</v>
      </c>
      <c r="H432" s="858">
        <v>12868</v>
      </c>
      <c r="I432" s="858" t="s">
        <v>228</v>
      </c>
      <c r="J432" s="858"/>
      <c r="K432" s="858"/>
      <c r="L432" s="858"/>
      <c r="M432" s="858"/>
      <c r="N432" s="858"/>
      <c r="O432" s="858"/>
      <c r="P432" s="858"/>
      <c r="Q432" s="858"/>
      <c r="R432" s="858"/>
      <c r="S432" s="858"/>
    </row>
    <row r="433" spans="1:19" ht="15" customHeight="1">
      <c r="A433" s="858" t="s">
        <v>19</v>
      </c>
      <c r="B433" s="858" t="s">
        <v>26</v>
      </c>
      <c r="C433" s="858" t="s">
        <v>27</v>
      </c>
      <c r="D433" s="858" t="s">
        <v>20</v>
      </c>
      <c r="E433" s="858">
        <v>2034</v>
      </c>
      <c r="F433" s="858">
        <v>3188006</v>
      </c>
      <c r="G433" s="858">
        <v>3193423</v>
      </c>
      <c r="H433" s="858">
        <v>5418</v>
      </c>
      <c r="I433" s="858" t="s">
        <v>228</v>
      </c>
      <c r="J433" s="858"/>
      <c r="K433" s="858"/>
      <c r="L433" s="858"/>
      <c r="M433" s="858"/>
      <c r="N433" s="858"/>
      <c r="O433" s="858"/>
      <c r="P433" s="858"/>
      <c r="Q433" s="858"/>
      <c r="R433" s="858"/>
      <c r="S433" s="858"/>
    </row>
    <row r="434" spans="1:19" ht="15" customHeight="1">
      <c r="A434" s="858" t="s">
        <v>19</v>
      </c>
      <c r="B434" s="858">
        <v>999900000802</v>
      </c>
      <c r="C434" s="858" t="s">
        <v>25</v>
      </c>
      <c r="D434" s="858" t="s">
        <v>22</v>
      </c>
      <c r="E434" s="858">
        <v>2034</v>
      </c>
      <c r="F434" s="858">
        <v>5817292</v>
      </c>
      <c r="G434" s="858">
        <v>5817308</v>
      </c>
      <c r="H434" s="858">
        <v>17</v>
      </c>
      <c r="I434" s="858" t="s">
        <v>228</v>
      </c>
      <c r="J434" s="858"/>
      <c r="K434" s="858"/>
      <c r="L434" s="858"/>
      <c r="M434" s="858"/>
      <c r="N434" s="858"/>
      <c r="O434" s="858"/>
      <c r="P434" s="858"/>
      <c r="Q434" s="858"/>
      <c r="R434" s="858"/>
      <c r="S434" s="858"/>
    </row>
    <row r="435" spans="1:19" ht="15" customHeight="1">
      <c r="A435" s="858" t="s">
        <v>19</v>
      </c>
      <c r="B435" s="858">
        <v>999900000802</v>
      </c>
      <c r="C435" s="858" t="s">
        <v>25</v>
      </c>
      <c r="D435" s="858" t="s">
        <v>22</v>
      </c>
      <c r="E435" s="858">
        <v>2034</v>
      </c>
      <c r="F435" s="858">
        <v>6063390</v>
      </c>
      <c r="G435" s="858">
        <v>6068289</v>
      </c>
      <c r="H435" s="858">
        <v>4900</v>
      </c>
      <c r="I435" s="858" t="s">
        <v>228</v>
      </c>
      <c r="J435" s="858"/>
      <c r="K435" s="858"/>
      <c r="L435" s="858"/>
      <c r="M435" s="858"/>
      <c r="N435" s="858"/>
      <c r="O435" s="858"/>
      <c r="P435" s="858"/>
      <c r="Q435" s="858"/>
      <c r="R435" s="858"/>
      <c r="S435" s="858"/>
    </row>
    <row r="436" spans="1:19" ht="15" customHeight="1">
      <c r="A436" s="858" t="s">
        <v>19</v>
      </c>
      <c r="B436" s="858" t="s">
        <v>29</v>
      </c>
      <c r="C436" s="858" t="s">
        <v>30</v>
      </c>
      <c r="D436" s="858" t="s">
        <v>20</v>
      </c>
      <c r="E436" s="858">
        <v>2034</v>
      </c>
      <c r="F436" s="858">
        <v>6307075</v>
      </c>
      <c r="G436" s="858">
        <v>6307368</v>
      </c>
      <c r="H436" s="858">
        <v>294</v>
      </c>
      <c r="I436" s="858" t="s">
        <v>228</v>
      </c>
      <c r="J436" s="858"/>
      <c r="K436" s="858"/>
      <c r="L436" s="858"/>
      <c r="M436" s="858"/>
      <c r="N436" s="858"/>
      <c r="O436" s="858"/>
      <c r="P436" s="858"/>
      <c r="Q436" s="858"/>
      <c r="R436" s="858"/>
      <c r="S436" s="858"/>
    </row>
    <row r="437" spans="1:19" ht="15" customHeight="1">
      <c r="A437" s="858" t="s">
        <v>19</v>
      </c>
      <c r="B437" s="858" t="s">
        <v>29</v>
      </c>
      <c r="C437" s="858" t="s">
        <v>30</v>
      </c>
      <c r="D437" s="858" t="s">
        <v>20</v>
      </c>
      <c r="E437" s="858">
        <v>2034</v>
      </c>
      <c r="F437" s="858">
        <v>6307369</v>
      </c>
      <c r="G437" s="858">
        <v>6307662</v>
      </c>
      <c r="H437" s="858">
        <v>294</v>
      </c>
      <c r="I437" s="858" t="s">
        <v>228</v>
      </c>
      <c r="J437" s="858"/>
      <c r="K437" s="858"/>
      <c r="L437" s="858"/>
      <c r="M437" s="858"/>
      <c r="N437" s="858"/>
      <c r="O437" s="858"/>
      <c r="P437" s="858"/>
      <c r="Q437" s="858"/>
      <c r="R437" s="858"/>
      <c r="S437" s="858"/>
    </row>
    <row r="438" spans="1:19" ht="15" customHeight="1">
      <c r="A438" s="858" t="s">
        <v>19</v>
      </c>
      <c r="B438" s="858" t="s">
        <v>29</v>
      </c>
      <c r="C438" s="858" t="s">
        <v>30</v>
      </c>
      <c r="D438" s="858" t="s">
        <v>20</v>
      </c>
      <c r="E438" s="858">
        <v>2034</v>
      </c>
      <c r="F438" s="858">
        <v>6307663</v>
      </c>
      <c r="G438" s="858">
        <v>6307956</v>
      </c>
      <c r="H438" s="858">
        <v>294</v>
      </c>
      <c r="I438" s="858" t="s">
        <v>228</v>
      </c>
      <c r="J438" s="858"/>
      <c r="K438" s="858"/>
      <c r="L438" s="858"/>
      <c r="M438" s="858"/>
      <c r="N438" s="858"/>
      <c r="O438" s="858"/>
      <c r="P438" s="858"/>
      <c r="Q438" s="858"/>
      <c r="R438" s="858"/>
      <c r="S438" s="858"/>
    </row>
    <row r="439" spans="1:19" ht="15" customHeight="1">
      <c r="A439" s="858" t="s">
        <v>19</v>
      </c>
      <c r="B439" s="858" t="s">
        <v>29</v>
      </c>
      <c r="C439" s="858" t="s">
        <v>30</v>
      </c>
      <c r="D439" s="858" t="s">
        <v>20</v>
      </c>
      <c r="E439" s="858">
        <v>2034</v>
      </c>
      <c r="F439" s="858">
        <v>6307957</v>
      </c>
      <c r="G439" s="858">
        <v>6308250</v>
      </c>
      <c r="H439" s="858">
        <v>294</v>
      </c>
      <c r="I439" s="858" t="s">
        <v>228</v>
      </c>
      <c r="J439" s="858"/>
      <c r="K439" s="858"/>
      <c r="L439" s="858"/>
      <c r="M439" s="858"/>
      <c r="N439" s="858"/>
      <c r="O439" s="858"/>
      <c r="P439" s="858"/>
      <c r="Q439" s="858"/>
      <c r="R439" s="858"/>
      <c r="S439" s="858"/>
    </row>
    <row r="440" spans="1:19" ht="15" customHeight="1">
      <c r="A440" s="858" t="s">
        <v>19</v>
      </c>
      <c r="B440" s="858" t="s">
        <v>29</v>
      </c>
      <c r="C440" s="858" t="s">
        <v>30</v>
      </c>
      <c r="D440" s="858" t="s">
        <v>20</v>
      </c>
      <c r="E440" s="858">
        <v>2034</v>
      </c>
      <c r="F440" s="858">
        <v>6308251</v>
      </c>
      <c r="G440" s="858">
        <v>6308544</v>
      </c>
      <c r="H440" s="858">
        <v>294</v>
      </c>
      <c r="I440" s="858" t="s">
        <v>228</v>
      </c>
      <c r="J440" s="858"/>
      <c r="K440" s="858"/>
      <c r="L440" s="858"/>
      <c r="M440" s="858"/>
      <c r="N440" s="858"/>
      <c r="O440" s="858"/>
      <c r="P440" s="858"/>
      <c r="Q440" s="858"/>
      <c r="R440" s="858"/>
      <c r="S440" s="858"/>
    </row>
    <row r="441" spans="1:19" ht="15" customHeight="1">
      <c r="A441" s="858" t="s">
        <v>19</v>
      </c>
      <c r="B441" s="858" t="s">
        <v>29</v>
      </c>
      <c r="C441" s="858" t="s">
        <v>30</v>
      </c>
      <c r="D441" s="858" t="s">
        <v>20</v>
      </c>
      <c r="E441" s="858">
        <v>2034</v>
      </c>
      <c r="F441" s="858">
        <v>6308545</v>
      </c>
      <c r="G441" s="858">
        <v>6308838</v>
      </c>
      <c r="H441" s="858">
        <v>294</v>
      </c>
      <c r="I441" s="858" t="s">
        <v>228</v>
      </c>
      <c r="J441" s="858"/>
      <c r="K441" s="858"/>
      <c r="L441" s="858"/>
      <c r="M441" s="858"/>
      <c r="N441" s="858"/>
      <c r="O441" s="858"/>
      <c r="P441" s="858"/>
      <c r="Q441" s="858"/>
      <c r="R441" s="858"/>
      <c r="S441" s="858"/>
    </row>
    <row r="442" spans="1:19" ht="15" customHeight="1">
      <c r="A442" s="858" t="s">
        <v>19</v>
      </c>
      <c r="B442" s="858" t="s">
        <v>29</v>
      </c>
      <c r="C442" s="858" t="s">
        <v>30</v>
      </c>
      <c r="D442" s="858" t="s">
        <v>20</v>
      </c>
      <c r="E442" s="858">
        <v>2034</v>
      </c>
      <c r="F442" s="858">
        <v>6976379</v>
      </c>
      <c r="G442" s="858">
        <v>6976379</v>
      </c>
      <c r="H442" s="858">
        <v>1</v>
      </c>
      <c r="I442" s="858" t="s">
        <v>228</v>
      </c>
      <c r="J442" s="858"/>
      <c r="K442" s="858"/>
      <c r="L442" s="858"/>
      <c r="M442" s="858"/>
      <c r="N442" s="858"/>
      <c r="O442" s="858"/>
      <c r="P442" s="858"/>
      <c r="Q442" s="858"/>
      <c r="R442" s="858"/>
      <c r="S442" s="858"/>
    </row>
    <row r="443" spans="1:19" ht="15" customHeight="1">
      <c r="A443" s="858" t="s">
        <v>19</v>
      </c>
      <c r="B443" s="858" t="s">
        <v>29</v>
      </c>
      <c r="C443" s="858" t="s">
        <v>30</v>
      </c>
      <c r="D443" s="858" t="s">
        <v>20</v>
      </c>
      <c r="E443" s="858">
        <v>2034</v>
      </c>
      <c r="F443" s="858">
        <v>6976380</v>
      </c>
      <c r="G443" s="858">
        <v>6976380</v>
      </c>
      <c r="H443" s="858">
        <v>1</v>
      </c>
      <c r="I443" s="858" t="s">
        <v>228</v>
      </c>
      <c r="J443" s="858"/>
      <c r="K443" s="858"/>
      <c r="L443" s="858"/>
      <c r="M443" s="858"/>
      <c r="N443" s="858"/>
      <c r="O443" s="858"/>
      <c r="P443" s="858"/>
      <c r="Q443" s="858"/>
      <c r="R443" s="858"/>
      <c r="S443" s="858"/>
    </row>
    <row r="444" spans="1:19" ht="15" customHeight="1">
      <c r="A444" s="858" t="s">
        <v>19</v>
      </c>
      <c r="B444" s="858" t="s">
        <v>29</v>
      </c>
      <c r="C444" s="858" t="s">
        <v>30</v>
      </c>
      <c r="D444" s="858" t="s">
        <v>20</v>
      </c>
      <c r="E444" s="858">
        <v>2034</v>
      </c>
      <c r="F444" s="858">
        <v>6976381</v>
      </c>
      <c r="G444" s="858">
        <v>6976381</v>
      </c>
      <c r="H444" s="858">
        <v>1</v>
      </c>
      <c r="I444" s="858" t="s">
        <v>228</v>
      </c>
      <c r="J444" s="858"/>
      <c r="K444" s="858"/>
      <c r="L444" s="858"/>
      <c r="M444" s="858"/>
      <c r="N444" s="858"/>
      <c r="O444" s="858"/>
      <c r="P444" s="858"/>
      <c r="Q444" s="858"/>
      <c r="R444" s="858"/>
      <c r="S444" s="858"/>
    </row>
    <row r="445" spans="1:19" ht="15" customHeight="1">
      <c r="A445" s="858" t="s">
        <v>19</v>
      </c>
      <c r="B445" s="858" t="s">
        <v>29</v>
      </c>
      <c r="C445" s="858" t="s">
        <v>30</v>
      </c>
      <c r="D445" s="858" t="s">
        <v>20</v>
      </c>
      <c r="E445" s="858">
        <v>2034</v>
      </c>
      <c r="F445" s="858">
        <v>6976382</v>
      </c>
      <c r="G445" s="858">
        <v>6976382</v>
      </c>
      <c r="H445" s="858">
        <v>1</v>
      </c>
      <c r="I445" s="858" t="s">
        <v>228</v>
      </c>
      <c r="J445" s="858"/>
      <c r="K445" s="858"/>
      <c r="L445" s="858"/>
      <c r="M445" s="858"/>
      <c r="N445" s="858"/>
      <c r="O445" s="858"/>
      <c r="P445" s="858"/>
      <c r="Q445" s="858"/>
      <c r="R445" s="858"/>
      <c r="S445" s="858"/>
    </row>
    <row r="446" spans="1:19" ht="15" customHeight="1">
      <c r="A446" s="858" t="s">
        <v>19</v>
      </c>
      <c r="B446" s="858" t="s">
        <v>29</v>
      </c>
      <c r="C446" s="858" t="s">
        <v>30</v>
      </c>
      <c r="D446" s="858" t="s">
        <v>20</v>
      </c>
      <c r="E446" s="858">
        <v>2034</v>
      </c>
      <c r="F446" s="858">
        <v>6976383</v>
      </c>
      <c r="G446" s="858">
        <v>6976383</v>
      </c>
      <c r="H446" s="858">
        <v>1</v>
      </c>
      <c r="I446" s="858" t="s">
        <v>228</v>
      </c>
      <c r="J446" s="858"/>
      <c r="K446" s="858"/>
      <c r="L446" s="858"/>
      <c r="M446" s="858"/>
      <c r="N446" s="858"/>
      <c r="O446" s="858"/>
      <c r="P446" s="858"/>
      <c r="Q446" s="858"/>
      <c r="R446" s="858"/>
      <c r="S446" s="858"/>
    </row>
    <row r="447" spans="1:19" ht="15" customHeight="1">
      <c r="A447" s="858" t="s">
        <v>19</v>
      </c>
      <c r="B447" s="858" t="s">
        <v>29</v>
      </c>
      <c r="C447" s="858" t="s">
        <v>30</v>
      </c>
      <c r="D447" s="858" t="s">
        <v>20</v>
      </c>
      <c r="E447" s="858">
        <v>2034</v>
      </c>
      <c r="F447" s="858">
        <v>6976384</v>
      </c>
      <c r="G447" s="858">
        <v>6976384</v>
      </c>
      <c r="H447" s="858">
        <v>1</v>
      </c>
      <c r="I447" s="858" t="s">
        <v>228</v>
      </c>
      <c r="J447" s="858"/>
      <c r="K447" s="858"/>
      <c r="L447" s="858"/>
      <c r="M447" s="858"/>
      <c r="N447" s="858"/>
      <c r="O447" s="858"/>
      <c r="P447" s="858"/>
      <c r="Q447" s="858"/>
      <c r="R447" s="858"/>
      <c r="S447" s="858"/>
    </row>
    <row r="448" spans="1:19" ht="15" customHeight="1">
      <c r="A448" s="858" t="s">
        <v>19</v>
      </c>
      <c r="B448" s="858" t="s">
        <v>26</v>
      </c>
      <c r="C448" s="858" t="s">
        <v>27</v>
      </c>
      <c r="D448" s="858" t="s">
        <v>20</v>
      </c>
      <c r="E448" s="858">
        <v>2035</v>
      </c>
      <c r="F448" s="858">
        <v>2627386</v>
      </c>
      <c r="G448" s="858">
        <v>2627433</v>
      </c>
      <c r="H448" s="858">
        <v>48</v>
      </c>
      <c r="I448" s="858" t="s">
        <v>228</v>
      </c>
      <c r="J448" s="858"/>
      <c r="K448" s="858"/>
      <c r="L448" s="858"/>
      <c r="M448" s="858"/>
      <c r="N448" s="858"/>
      <c r="O448" s="858"/>
      <c r="P448" s="858"/>
      <c r="Q448" s="858"/>
      <c r="R448" s="858"/>
      <c r="S448" s="858"/>
    </row>
    <row r="449" spans="1:19" ht="15" customHeight="1">
      <c r="A449" s="858" t="s">
        <v>19</v>
      </c>
      <c r="B449" s="858" t="s">
        <v>26</v>
      </c>
      <c r="C449" s="858" t="s">
        <v>27</v>
      </c>
      <c r="D449" s="858" t="s">
        <v>20</v>
      </c>
      <c r="E449" s="858">
        <v>2035</v>
      </c>
      <c r="F449" s="858">
        <v>2627434</v>
      </c>
      <c r="G449" s="858">
        <v>2627453</v>
      </c>
      <c r="H449" s="858">
        <v>20</v>
      </c>
      <c r="I449" s="858" t="s">
        <v>228</v>
      </c>
      <c r="J449" s="858"/>
      <c r="K449" s="858"/>
      <c r="L449" s="858"/>
      <c r="M449" s="858"/>
      <c r="N449" s="858"/>
      <c r="O449" s="858"/>
      <c r="P449" s="858"/>
      <c r="Q449" s="858"/>
      <c r="R449" s="858"/>
      <c r="S449" s="858"/>
    </row>
    <row r="450" spans="1:19" ht="15" customHeight="1">
      <c r="A450" s="858" t="s">
        <v>19</v>
      </c>
      <c r="B450" s="858" t="s">
        <v>26</v>
      </c>
      <c r="C450" s="858" t="s">
        <v>27</v>
      </c>
      <c r="D450" s="858" t="s">
        <v>20</v>
      </c>
      <c r="E450" s="858">
        <v>2035</v>
      </c>
      <c r="F450" s="858">
        <v>3175138</v>
      </c>
      <c r="G450" s="858">
        <v>3188005</v>
      </c>
      <c r="H450" s="858">
        <v>12868</v>
      </c>
      <c r="I450" s="858" t="s">
        <v>228</v>
      </c>
      <c r="J450" s="858"/>
      <c r="K450" s="858"/>
      <c r="L450" s="858"/>
      <c r="M450" s="858"/>
      <c r="N450" s="858"/>
      <c r="O450" s="858"/>
      <c r="P450" s="858"/>
      <c r="Q450" s="858"/>
      <c r="R450" s="858"/>
      <c r="S450" s="858"/>
    </row>
    <row r="451" spans="1:19" ht="15" customHeight="1">
      <c r="A451" s="858" t="s">
        <v>19</v>
      </c>
      <c r="B451" s="858" t="s">
        <v>26</v>
      </c>
      <c r="C451" s="858" t="s">
        <v>27</v>
      </c>
      <c r="D451" s="858" t="s">
        <v>20</v>
      </c>
      <c r="E451" s="858">
        <v>2035</v>
      </c>
      <c r="F451" s="858">
        <v>3188006</v>
      </c>
      <c r="G451" s="858">
        <v>3193423</v>
      </c>
      <c r="H451" s="858">
        <v>5418</v>
      </c>
      <c r="I451" s="858" t="s">
        <v>228</v>
      </c>
      <c r="J451" s="858"/>
      <c r="K451" s="858"/>
      <c r="L451" s="858"/>
      <c r="M451" s="858"/>
      <c r="N451" s="858"/>
      <c r="O451" s="858"/>
      <c r="P451" s="858"/>
      <c r="Q451" s="858"/>
      <c r="R451" s="858"/>
      <c r="S451" s="858"/>
    </row>
    <row r="452" spans="1:19" ht="15" customHeight="1">
      <c r="A452" s="858" t="s">
        <v>19</v>
      </c>
      <c r="B452" s="858">
        <v>999900000802</v>
      </c>
      <c r="C452" s="858" t="s">
        <v>25</v>
      </c>
      <c r="D452" s="858" t="s">
        <v>22</v>
      </c>
      <c r="E452" s="858">
        <v>2035</v>
      </c>
      <c r="F452" s="858">
        <v>5817292</v>
      </c>
      <c r="G452" s="858">
        <v>5817308</v>
      </c>
      <c r="H452" s="858">
        <v>17</v>
      </c>
      <c r="I452" s="858" t="s">
        <v>228</v>
      </c>
      <c r="J452" s="858"/>
      <c r="K452" s="858"/>
      <c r="L452" s="858"/>
      <c r="M452" s="858"/>
      <c r="N452" s="858"/>
      <c r="O452" s="858"/>
      <c r="P452" s="858"/>
      <c r="Q452" s="858"/>
      <c r="R452" s="858"/>
      <c r="S452" s="858"/>
    </row>
    <row r="453" spans="1:19" ht="15" customHeight="1">
      <c r="A453" s="858" t="s">
        <v>19</v>
      </c>
      <c r="B453" s="858">
        <v>999900000802</v>
      </c>
      <c r="C453" s="858" t="s">
        <v>25</v>
      </c>
      <c r="D453" s="858" t="s">
        <v>22</v>
      </c>
      <c r="E453" s="858">
        <v>2035</v>
      </c>
      <c r="F453" s="858">
        <v>6063390</v>
      </c>
      <c r="G453" s="858">
        <v>6068289</v>
      </c>
      <c r="H453" s="858">
        <v>4900</v>
      </c>
      <c r="I453" s="858" t="s">
        <v>228</v>
      </c>
      <c r="J453" s="858"/>
      <c r="K453" s="858"/>
      <c r="L453" s="858"/>
      <c r="M453" s="858"/>
      <c r="N453" s="858"/>
      <c r="O453" s="858"/>
      <c r="P453" s="858"/>
      <c r="Q453" s="858"/>
      <c r="R453" s="858"/>
      <c r="S453" s="858"/>
    </row>
    <row r="454" spans="1:19" ht="15" customHeight="1">
      <c r="A454" s="858" t="s">
        <v>19</v>
      </c>
      <c r="B454" s="858" t="s">
        <v>29</v>
      </c>
      <c r="C454" s="858" t="s">
        <v>30</v>
      </c>
      <c r="D454" s="858" t="s">
        <v>20</v>
      </c>
      <c r="E454" s="858">
        <v>2035</v>
      </c>
      <c r="F454" s="858">
        <v>6307075</v>
      </c>
      <c r="G454" s="858">
        <v>6307368</v>
      </c>
      <c r="H454" s="858">
        <v>294</v>
      </c>
      <c r="I454" s="858" t="s">
        <v>228</v>
      </c>
      <c r="J454" s="858"/>
      <c r="K454" s="858"/>
      <c r="L454" s="858"/>
      <c r="M454" s="858"/>
      <c r="N454" s="858"/>
      <c r="O454" s="858"/>
      <c r="P454" s="858"/>
      <c r="Q454" s="858"/>
      <c r="R454" s="858"/>
      <c r="S454" s="858"/>
    </row>
    <row r="455" spans="1:19" ht="15" customHeight="1">
      <c r="A455" s="858" t="s">
        <v>19</v>
      </c>
      <c r="B455" s="858" t="s">
        <v>29</v>
      </c>
      <c r="C455" s="858" t="s">
        <v>30</v>
      </c>
      <c r="D455" s="858" t="s">
        <v>20</v>
      </c>
      <c r="E455" s="858">
        <v>2035</v>
      </c>
      <c r="F455" s="858">
        <v>6307369</v>
      </c>
      <c r="G455" s="858">
        <v>6307662</v>
      </c>
      <c r="H455" s="858">
        <v>294</v>
      </c>
      <c r="I455" s="858" t="s">
        <v>228</v>
      </c>
      <c r="J455" s="858"/>
      <c r="K455" s="858"/>
      <c r="L455" s="858"/>
      <c r="M455" s="858"/>
      <c r="N455" s="858"/>
      <c r="O455" s="858"/>
      <c r="P455" s="858"/>
      <c r="Q455" s="858"/>
      <c r="R455" s="858"/>
      <c r="S455" s="858"/>
    </row>
    <row r="456" spans="1:19" ht="15" customHeight="1">
      <c r="A456" s="858" t="s">
        <v>19</v>
      </c>
      <c r="B456" s="858" t="s">
        <v>29</v>
      </c>
      <c r="C456" s="858" t="s">
        <v>30</v>
      </c>
      <c r="D456" s="858" t="s">
        <v>20</v>
      </c>
      <c r="E456" s="858">
        <v>2035</v>
      </c>
      <c r="F456" s="858">
        <v>6307663</v>
      </c>
      <c r="G456" s="858">
        <v>6307956</v>
      </c>
      <c r="H456" s="858">
        <v>294</v>
      </c>
      <c r="I456" s="858" t="s">
        <v>228</v>
      </c>
      <c r="J456" s="858"/>
      <c r="K456" s="858"/>
      <c r="L456" s="858"/>
      <c r="M456" s="858"/>
      <c r="N456" s="858"/>
      <c r="O456" s="858"/>
      <c r="P456" s="858"/>
      <c r="Q456" s="858"/>
      <c r="R456" s="858"/>
      <c r="S456" s="858"/>
    </row>
    <row r="457" spans="1:19" ht="15" customHeight="1">
      <c r="A457" s="858" t="s">
        <v>19</v>
      </c>
      <c r="B457" s="858" t="s">
        <v>29</v>
      </c>
      <c r="C457" s="858" t="s">
        <v>30</v>
      </c>
      <c r="D457" s="858" t="s">
        <v>20</v>
      </c>
      <c r="E457" s="858">
        <v>2035</v>
      </c>
      <c r="F457" s="858">
        <v>6307957</v>
      </c>
      <c r="G457" s="858">
        <v>6308250</v>
      </c>
      <c r="H457" s="858">
        <v>294</v>
      </c>
      <c r="I457" s="858" t="s">
        <v>228</v>
      </c>
      <c r="J457" s="858"/>
      <c r="K457" s="858"/>
      <c r="L457" s="858"/>
      <c r="M457" s="858"/>
      <c r="N457" s="858"/>
      <c r="O457" s="858"/>
      <c r="P457" s="858"/>
      <c r="Q457" s="858"/>
      <c r="R457" s="858"/>
      <c r="S457" s="858"/>
    </row>
    <row r="458" spans="1:19" ht="15" customHeight="1">
      <c r="A458" s="858" t="s">
        <v>19</v>
      </c>
      <c r="B458" s="858" t="s">
        <v>29</v>
      </c>
      <c r="C458" s="858" t="s">
        <v>30</v>
      </c>
      <c r="D458" s="858" t="s">
        <v>20</v>
      </c>
      <c r="E458" s="858">
        <v>2035</v>
      </c>
      <c r="F458" s="858">
        <v>6308251</v>
      </c>
      <c r="G458" s="858">
        <v>6308544</v>
      </c>
      <c r="H458" s="858">
        <v>294</v>
      </c>
      <c r="I458" s="858" t="s">
        <v>228</v>
      </c>
      <c r="J458" s="858"/>
      <c r="K458" s="858"/>
      <c r="L458" s="858"/>
      <c r="M458" s="858"/>
      <c r="N458" s="858"/>
      <c r="O458" s="858"/>
      <c r="P458" s="858"/>
      <c r="Q458" s="858"/>
      <c r="R458" s="858"/>
      <c r="S458" s="858"/>
    </row>
    <row r="459" spans="1:19" ht="15" customHeight="1">
      <c r="A459" s="858" t="s">
        <v>19</v>
      </c>
      <c r="B459" s="858" t="s">
        <v>29</v>
      </c>
      <c r="C459" s="858" t="s">
        <v>30</v>
      </c>
      <c r="D459" s="858" t="s">
        <v>20</v>
      </c>
      <c r="E459" s="858">
        <v>2035</v>
      </c>
      <c r="F459" s="858">
        <v>6308545</v>
      </c>
      <c r="G459" s="858">
        <v>6308838</v>
      </c>
      <c r="H459" s="858">
        <v>294</v>
      </c>
      <c r="I459" s="858" t="s">
        <v>228</v>
      </c>
      <c r="J459" s="858"/>
      <c r="K459" s="858"/>
      <c r="L459" s="858"/>
      <c r="M459" s="858"/>
      <c r="N459" s="858"/>
      <c r="O459" s="858"/>
      <c r="P459" s="858"/>
      <c r="Q459" s="858"/>
      <c r="R459" s="858"/>
      <c r="S459" s="858"/>
    </row>
    <row r="460" spans="1:19" ht="15" customHeight="1">
      <c r="A460" s="858" t="s">
        <v>19</v>
      </c>
      <c r="B460" s="858" t="s">
        <v>29</v>
      </c>
      <c r="C460" s="858" t="s">
        <v>30</v>
      </c>
      <c r="D460" s="858" t="s">
        <v>20</v>
      </c>
      <c r="E460" s="858">
        <v>2035</v>
      </c>
      <c r="F460" s="858">
        <v>6976379</v>
      </c>
      <c r="G460" s="858">
        <v>6976379</v>
      </c>
      <c r="H460" s="858">
        <v>1</v>
      </c>
      <c r="I460" s="858" t="s">
        <v>228</v>
      </c>
      <c r="J460" s="858"/>
      <c r="K460" s="858"/>
      <c r="L460" s="858"/>
      <c r="M460" s="858"/>
      <c r="N460" s="858"/>
      <c r="O460" s="858"/>
      <c r="P460" s="858"/>
      <c r="Q460" s="858"/>
      <c r="R460" s="858"/>
      <c r="S460" s="858"/>
    </row>
    <row r="461" spans="1:19" ht="15" customHeight="1">
      <c r="A461" s="858" t="s">
        <v>19</v>
      </c>
      <c r="B461" s="858" t="s">
        <v>29</v>
      </c>
      <c r="C461" s="858" t="s">
        <v>30</v>
      </c>
      <c r="D461" s="858" t="s">
        <v>20</v>
      </c>
      <c r="E461" s="858">
        <v>2035</v>
      </c>
      <c r="F461" s="858">
        <v>6976380</v>
      </c>
      <c r="G461" s="858">
        <v>6976380</v>
      </c>
      <c r="H461" s="858">
        <v>1</v>
      </c>
      <c r="I461" s="858" t="s">
        <v>228</v>
      </c>
      <c r="J461" s="858"/>
      <c r="K461" s="858"/>
      <c r="L461" s="858"/>
      <c r="M461" s="858"/>
      <c r="N461" s="858"/>
      <c r="O461" s="858"/>
      <c r="P461" s="858"/>
      <c r="Q461" s="858"/>
      <c r="R461" s="858"/>
      <c r="S461" s="858"/>
    </row>
    <row r="462" spans="1:19" ht="15" customHeight="1">
      <c r="A462" s="858" t="s">
        <v>19</v>
      </c>
      <c r="B462" s="858" t="s">
        <v>29</v>
      </c>
      <c r="C462" s="858" t="s">
        <v>30</v>
      </c>
      <c r="D462" s="858" t="s">
        <v>20</v>
      </c>
      <c r="E462" s="858">
        <v>2035</v>
      </c>
      <c r="F462" s="858">
        <v>6976381</v>
      </c>
      <c r="G462" s="858">
        <v>6976381</v>
      </c>
      <c r="H462" s="858">
        <v>1</v>
      </c>
      <c r="I462" s="858" t="s">
        <v>228</v>
      </c>
      <c r="J462" s="858"/>
      <c r="K462" s="858"/>
      <c r="L462" s="858"/>
      <c r="M462" s="858"/>
      <c r="N462" s="858"/>
      <c r="O462" s="858"/>
      <c r="P462" s="858"/>
      <c r="Q462" s="858"/>
      <c r="R462" s="858"/>
      <c r="S462" s="858"/>
    </row>
    <row r="463" spans="1:19" ht="15" customHeight="1">
      <c r="A463" s="858" t="s">
        <v>19</v>
      </c>
      <c r="B463" s="858" t="s">
        <v>29</v>
      </c>
      <c r="C463" s="858" t="s">
        <v>30</v>
      </c>
      <c r="D463" s="858" t="s">
        <v>20</v>
      </c>
      <c r="E463" s="858">
        <v>2035</v>
      </c>
      <c r="F463" s="858">
        <v>6976382</v>
      </c>
      <c r="G463" s="858">
        <v>6976382</v>
      </c>
      <c r="H463" s="858">
        <v>1</v>
      </c>
      <c r="I463" s="858" t="s">
        <v>228</v>
      </c>
      <c r="J463" s="858"/>
      <c r="K463" s="858"/>
      <c r="L463" s="858"/>
      <c r="M463" s="858"/>
      <c r="N463" s="858"/>
      <c r="O463" s="858"/>
      <c r="P463" s="858"/>
      <c r="Q463" s="858"/>
      <c r="R463" s="858"/>
      <c r="S463" s="858"/>
    </row>
    <row r="464" spans="1:19" ht="15" customHeight="1">
      <c r="A464" s="858" t="s">
        <v>19</v>
      </c>
      <c r="B464" s="858" t="s">
        <v>29</v>
      </c>
      <c r="C464" s="858" t="s">
        <v>30</v>
      </c>
      <c r="D464" s="858" t="s">
        <v>20</v>
      </c>
      <c r="E464" s="858">
        <v>2035</v>
      </c>
      <c r="F464" s="858">
        <v>6976383</v>
      </c>
      <c r="G464" s="858">
        <v>6976383</v>
      </c>
      <c r="H464" s="858">
        <v>1</v>
      </c>
      <c r="I464" s="858" t="s">
        <v>228</v>
      </c>
      <c r="J464" s="858"/>
      <c r="K464" s="858"/>
      <c r="L464" s="858"/>
      <c r="M464" s="858"/>
      <c r="N464" s="858"/>
      <c r="O464" s="858"/>
      <c r="P464" s="858"/>
      <c r="Q464" s="858"/>
      <c r="R464" s="858"/>
      <c r="S464" s="858"/>
    </row>
    <row r="465" spans="1:19" ht="15" customHeight="1">
      <c r="A465" s="858" t="s">
        <v>19</v>
      </c>
      <c r="B465" s="858" t="s">
        <v>29</v>
      </c>
      <c r="C465" s="858" t="s">
        <v>30</v>
      </c>
      <c r="D465" s="858" t="s">
        <v>20</v>
      </c>
      <c r="E465" s="858">
        <v>2035</v>
      </c>
      <c r="F465" s="858">
        <v>6976384</v>
      </c>
      <c r="G465" s="858">
        <v>6976384</v>
      </c>
      <c r="H465" s="858">
        <v>1</v>
      </c>
      <c r="I465" s="858" t="s">
        <v>228</v>
      </c>
      <c r="J465" s="858"/>
      <c r="K465" s="858"/>
      <c r="L465" s="858"/>
      <c r="M465" s="858"/>
      <c r="N465" s="858"/>
      <c r="O465" s="858"/>
      <c r="P465" s="858"/>
      <c r="Q465" s="858"/>
      <c r="R465" s="858"/>
      <c r="S465" s="858"/>
    </row>
    <row r="466" spans="1:19" ht="15" customHeight="1">
      <c r="A466" s="858" t="s">
        <v>19</v>
      </c>
      <c r="B466" s="858" t="s">
        <v>26</v>
      </c>
      <c r="C466" s="858" t="s">
        <v>27</v>
      </c>
      <c r="D466" s="858" t="s">
        <v>20</v>
      </c>
      <c r="E466" s="858">
        <v>2036</v>
      </c>
      <c r="F466" s="858">
        <v>2627386</v>
      </c>
      <c r="G466" s="858">
        <v>2627433</v>
      </c>
      <c r="H466" s="858">
        <v>48</v>
      </c>
      <c r="I466" s="858" t="s">
        <v>228</v>
      </c>
      <c r="J466" s="858"/>
      <c r="K466" s="858"/>
      <c r="L466" s="858"/>
      <c r="M466" s="858"/>
      <c r="N466" s="858"/>
      <c r="O466" s="858"/>
      <c r="P466" s="858"/>
      <c r="Q466" s="858"/>
      <c r="R466" s="858"/>
      <c r="S466" s="858"/>
    </row>
    <row r="467" spans="1:19" ht="15" customHeight="1">
      <c r="A467" s="858" t="s">
        <v>19</v>
      </c>
      <c r="B467" s="858" t="s">
        <v>26</v>
      </c>
      <c r="C467" s="858" t="s">
        <v>27</v>
      </c>
      <c r="D467" s="858" t="s">
        <v>20</v>
      </c>
      <c r="E467" s="858">
        <v>2036</v>
      </c>
      <c r="F467" s="858">
        <v>2627434</v>
      </c>
      <c r="G467" s="858">
        <v>2627453</v>
      </c>
      <c r="H467" s="858">
        <v>20</v>
      </c>
      <c r="I467" s="858" t="s">
        <v>228</v>
      </c>
      <c r="J467" s="858"/>
      <c r="K467" s="858"/>
      <c r="L467" s="858"/>
      <c r="M467" s="858"/>
      <c r="N467" s="858"/>
      <c r="O467" s="858"/>
      <c r="P467" s="858"/>
      <c r="Q467" s="858"/>
      <c r="R467" s="858"/>
      <c r="S467" s="858"/>
    </row>
    <row r="468" spans="1:19" ht="15" customHeight="1">
      <c r="A468" s="858" t="s">
        <v>19</v>
      </c>
      <c r="B468" s="858" t="s">
        <v>26</v>
      </c>
      <c r="C468" s="858" t="s">
        <v>27</v>
      </c>
      <c r="D468" s="858" t="s">
        <v>20</v>
      </c>
      <c r="E468" s="858">
        <v>2036</v>
      </c>
      <c r="F468" s="858">
        <v>3175138</v>
      </c>
      <c r="G468" s="858">
        <v>3188005</v>
      </c>
      <c r="H468" s="858">
        <v>12868</v>
      </c>
      <c r="I468" s="858" t="s">
        <v>228</v>
      </c>
      <c r="J468" s="858"/>
      <c r="K468" s="858"/>
      <c r="L468" s="858"/>
      <c r="M468" s="858"/>
      <c r="N468" s="858"/>
      <c r="O468" s="858"/>
      <c r="P468" s="858"/>
      <c r="Q468" s="858"/>
      <c r="R468" s="858"/>
      <c r="S468" s="858"/>
    </row>
    <row r="469" spans="1:19" ht="15" customHeight="1">
      <c r="A469" s="858" t="s">
        <v>19</v>
      </c>
      <c r="B469" s="858" t="s">
        <v>26</v>
      </c>
      <c r="C469" s="858" t="s">
        <v>27</v>
      </c>
      <c r="D469" s="858" t="s">
        <v>20</v>
      </c>
      <c r="E469" s="858">
        <v>2036</v>
      </c>
      <c r="F469" s="858">
        <v>3188006</v>
      </c>
      <c r="G469" s="858">
        <v>3193423</v>
      </c>
      <c r="H469" s="858">
        <v>5418</v>
      </c>
      <c r="I469" s="858" t="s">
        <v>228</v>
      </c>
      <c r="J469" s="858"/>
      <c r="K469" s="858"/>
      <c r="L469" s="858"/>
      <c r="M469" s="858"/>
      <c r="N469" s="858"/>
      <c r="O469" s="858"/>
      <c r="P469" s="858"/>
      <c r="Q469" s="858"/>
      <c r="R469" s="858"/>
      <c r="S469" s="858"/>
    </row>
    <row r="470" spans="1:19" ht="15" customHeight="1">
      <c r="A470" s="858" t="s">
        <v>19</v>
      </c>
      <c r="B470" s="858">
        <v>999900000802</v>
      </c>
      <c r="C470" s="858" t="s">
        <v>25</v>
      </c>
      <c r="D470" s="858" t="s">
        <v>22</v>
      </c>
      <c r="E470" s="858">
        <v>2036</v>
      </c>
      <c r="F470" s="858">
        <v>5817292</v>
      </c>
      <c r="G470" s="858">
        <v>5817308</v>
      </c>
      <c r="H470" s="858">
        <v>17</v>
      </c>
      <c r="I470" s="858" t="s">
        <v>228</v>
      </c>
      <c r="J470" s="858"/>
      <c r="K470" s="858"/>
      <c r="L470" s="858"/>
      <c r="M470" s="858"/>
      <c r="N470" s="858"/>
      <c r="O470" s="858"/>
      <c r="P470" s="858"/>
      <c r="Q470" s="858"/>
      <c r="R470" s="858"/>
      <c r="S470" s="858"/>
    </row>
    <row r="471" spans="1:19">
      <c r="A471" s="858" t="s">
        <v>19</v>
      </c>
      <c r="B471" s="858">
        <v>999900000802</v>
      </c>
      <c r="C471" s="858" t="s">
        <v>25</v>
      </c>
      <c r="D471" s="858" t="s">
        <v>22</v>
      </c>
      <c r="E471" s="858">
        <v>2036</v>
      </c>
      <c r="F471" s="858">
        <v>6063390</v>
      </c>
      <c r="G471" s="858">
        <v>6068289</v>
      </c>
      <c r="H471" s="858">
        <v>4900</v>
      </c>
      <c r="I471" s="858" t="s">
        <v>228</v>
      </c>
      <c r="J471" s="858"/>
      <c r="K471" s="858"/>
      <c r="L471" s="858"/>
      <c r="M471" s="858"/>
      <c r="N471" s="858"/>
      <c r="O471" s="858"/>
      <c r="P471" s="858"/>
      <c r="Q471" s="858"/>
      <c r="R471" s="858"/>
      <c r="S471" s="858"/>
    </row>
    <row r="472" spans="1:19" ht="15" customHeight="1">
      <c r="A472" s="858" t="s">
        <v>19</v>
      </c>
      <c r="B472" s="858" t="s">
        <v>29</v>
      </c>
      <c r="C472" s="858" t="s">
        <v>30</v>
      </c>
      <c r="D472" s="858" t="s">
        <v>20</v>
      </c>
      <c r="E472" s="858">
        <v>2036</v>
      </c>
      <c r="F472" s="858">
        <v>6307075</v>
      </c>
      <c r="G472" s="858">
        <v>6307368</v>
      </c>
      <c r="H472" s="858">
        <v>294</v>
      </c>
      <c r="I472" s="858" t="s">
        <v>228</v>
      </c>
      <c r="J472" s="858"/>
      <c r="K472" s="858"/>
      <c r="L472" s="858"/>
      <c r="M472" s="858"/>
      <c r="N472" s="858"/>
      <c r="O472" s="858"/>
      <c r="P472" s="858"/>
      <c r="Q472" s="858"/>
      <c r="R472" s="858"/>
      <c r="S472" s="858"/>
    </row>
    <row r="473" spans="1:19" ht="15" customHeight="1">
      <c r="A473" s="858" t="s">
        <v>19</v>
      </c>
      <c r="B473" s="858" t="s">
        <v>29</v>
      </c>
      <c r="C473" s="858" t="s">
        <v>30</v>
      </c>
      <c r="D473" s="858" t="s">
        <v>20</v>
      </c>
      <c r="E473" s="858">
        <v>2036</v>
      </c>
      <c r="F473" s="858">
        <v>6307369</v>
      </c>
      <c r="G473" s="858">
        <v>6307662</v>
      </c>
      <c r="H473" s="858">
        <v>294</v>
      </c>
      <c r="I473" s="858" t="s">
        <v>228</v>
      </c>
      <c r="J473" s="858"/>
      <c r="K473" s="858"/>
      <c r="L473" s="858"/>
      <c r="M473" s="858"/>
      <c r="N473" s="858"/>
      <c r="O473" s="858"/>
      <c r="P473" s="858"/>
      <c r="Q473" s="858"/>
      <c r="R473" s="858"/>
      <c r="S473" s="858"/>
    </row>
    <row r="474" spans="1:19" ht="15" customHeight="1">
      <c r="A474" s="858" t="s">
        <v>19</v>
      </c>
      <c r="B474" s="858" t="s">
        <v>29</v>
      </c>
      <c r="C474" s="858" t="s">
        <v>30</v>
      </c>
      <c r="D474" s="858" t="s">
        <v>20</v>
      </c>
      <c r="E474" s="858">
        <v>2036</v>
      </c>
      <c r="F474" s="858">
        <v>6307663</v>
      </c>
      <c r="G474" s="858">
        <v>6307956</v>
      </c>
      <c r="H474" s="858">
        <v>294</v>
      </c>
      <c r="I474" s="858" t="s">
        <v>228</v>
      </c>
      <c r="J474" s="858"/>
      <c r="K474" s="858"/>
      <c r="L474" s="858"/>
      <c r="M474" s="858"/>
      <c r="N474" s="858"/>
      <c r="O474" s="858"/>
      <c r="P474" s="858"/>
      <c r="Q474" s="858"/>
      <c r="R474" s="858"/>
      <c r="S474" s="858"/>
    </row>
    <row r="475" spans="1:19" ht="15" customHeight="1">
      <c r="A475" s="858" t="s">
        <v>19</v>
      </c>
      <c r="B475" s="858" t="s">
        <v>29</v>
      </c>
      <c r="C475" s="858" t="s">
        <v>30</v>
      </c>
      <c r="D475" s="858" t="s">
        <v>20</v>
      </c>
      <c r="E475" s="858">
        <v>2036</v>
      </c>
      <c r="F475" s="858">
        <v>6307957</v>
      </c>
      <c r="G475" s="858">
        <v>6308250</v>
      </c>
      <c r="H475" s="858">
        <v>294</v>
      </c>
      <c r="I475" s="858" t="s">
        <v>228</v>
      </c>
      <c r="J475" s="858"/>
      <c r="K475" s="858"/>
      <c r="L475" s="858"/>
      <c r="M475" s="858"/>
      <c r="N475" s="858"/>
      <c r="O475" s="858"/>
      <c r="P475" s="858"/>
      <c r="Q475" s="858"/>
      <c r="R475" s="858"/>
      <c r="S475" s="858"/>
    </row>
    <row r="476" spans="1:19" ht="15" customHeight="1">
      <c r="A476" s="858" t="s">
        <v>19</v>
      </c>
      <c r="B476" s="858" t="s">
        <v>29</v>
      </c>
      <c r="C476" s="858" t="s">
        <v>30</v>
      </c>
      <c r="D476" s="858" t="s">
        <v>20</v>
      </c>
      <c r="E476" s="858">
        <v>2036</v>
      </c>
      <c r="F476" s="858">
        <v>6308251</v>
      </c>
      <c r="G476" s="858">
        <v>6308544</v>
      </c>
      <c r="H476" s="858">
        <v>294</v>
      </c>
      <c r="I476" s="858" t="s">
        <v>228</v>
      </c>
      <c r="J476" s="858"/>
      <c r="K476" s="858"/>
      <c r="L476" s="858"/>
      <c r="M476" s="858"/>
      <c r="N476" s="858"/>
      <c r="O476" s="858"/>
      <c r="P476" s="858"/>
      <c r="Q476" s="858"/>
      <c r="R476" s="858"/>
      <c r="S476" s="858"/>
    </row>
    <row r="477" spans="1:19" ht="15" customHeight="1">
      <c r="A477" s="858" t="s">
        <v>19</v>
      </c>
      <c r="B477" s="858" t="s">
        <v>29</v>
      </c>
      <c r="C477" s="858" t="s">
        <v>30</v>
      </c>
      <c r="D477" s="858" t="s">
        <v>20</v>
      </c>
      <c r="E477" s="858">
        <v>2036</v>
      </c>
      <c r="F477" s="858">
        <v>6308545</v>
      </c>
      <c r="G477" s="858">
        <v>6308838</v>
      </c>
      <c r="H477" s="858">
        <v>294</v>
      </c>
      <c r="I477" s="858" t="s">
        <v>228</v>
      </c>
      <c r="J477" s="858"/>
      <c r="K477" s="858"/>
      <c r="L477" s="858"/>
      <c r="M477" s="858"/>
      <c r="N477" s="858"/>
      <c r="O477" s="858"/>
      <c r="P477" s="858"/>
      <c r="Q477" s="858"/>
      <c r="R477" s="858"/>
      <c r="S477" s="858"/>
    </row>
    <row r="478" spans="1:19" ht="15" customHeight="1">
      <c r="A478" s="858" t="s">
        <v>19</v>
      </c>
      <c r="B478" s="858" t="s">
        <v>29</v>
      </c>
      <c r="C478" s="858" t="s">
        <v>30</v>
      </c>
      <c r="D478" s="858" t="s">
        <v>20</v>
      </c>
      <c r="E478" s="858">
        <v>2036</v>
      </c>
      <c r="F478" s="858">
        <v>6976379</v>
      </c>
      <c r="G478" s="858">
        <v>6976379</v>
      </c>
      <c r="H478" s="858">
        <v>1</v>
      </c>
      <c r="I478" s="858" t="s">
        <v>228</v>
      </c>
      <c r="J478" s="858"/>
      <c r="K478" s="858"/>
      <c r="L478" s="858"/>
      <c r="M478" s="858"/>
      <c r="N478" s="858"/>
      <c r="O478" s="858"/>
      <c r="P478" s="858"/>
      <c r="Q478" s="858"/>
      <c r="R478" s="858"/>
      <c r="S478" s="858"/>
    </row>
    <row r="479" spans="1:19" ht="15" customHeight="1">
      <c r="A479" s="858" t="s">
        <v>19</v>
      </c>
      <c r="B479" s="858" t="s">
        <v>29</v>
      </c>
      <c r="C479" s="858" t="s">
        <v>30</v>
      </c>
      <c r="D479" s="858" t="s">
        <v>20</v>
      </c>
      <c r="E479" s="858">
        <v>2036</v>
      </c>
      <c r="F479" s="858">
        <v>6976380</v>
      </c>
      <c r="G479" s="858">
        <v>6976380</v>
      </c>
      <c r="H479" s="858">
        <v>1</v>
      </c>
      <c r="I479" s="858" t="s">
        <v>228</v>
      </c>
      <c r="J479" s="858"/>
      <c r="K479" s="858"/>
      <c r="L479" s="858"/>
      <c r="M479" s="858"/>
      <c r="N479" s="858"/>
      <c r="O479" s="858"/>
      <c r="P479" s="858"/>
      <c r="Q479" s="858"/>
      <c r="R479" s="858"/>
      <c r="S479" s="858"/>
    </row>
    <row r="480" spans="1:19">
      <c r="A480" s="858" t="s">
        <v>19</v>
      </c>
      <c r="B480" s="858" t="s">
        <v>29</v>
      </c>
      <c r="C480" s="858" t="s">
        <v>30</v>
      </c>
      <c r="D480" s="858" t="s">
        <v>20</v>
      </c>
      <c r="E480" s="858">
        <v>2036</v>
      </c>
      <c r="F480" s="858">
        <v>6976381</v>
      </c>
      <c r="G480" s="858">
        <v>6976381</v>
      </c>
      <c r="H480" s="858">
        <v>1</v>
      </c>
      <c r="I480" s="858" t="s">
        <v>228</v>
      </c>
      <c r="J480" s="858"/>
      <c r="K480" s="858"/>
      <c r="L480" s="858"/>
      <c r="M480" s="858"/>
      <c r="N480" s="858"/>
      <c r="O480" s="858"/>
      <c r="P480" s="858"/>
      <c r="Q480" s="858"/>
      <c r="R480" s="858"/>
      <c r="S480" s="858"/>
    </row>
    <row r="481" spans="1:19" ht="15" customHeight="1">
      <c r="A481" s="858" t="s">
        <v>19</v>
      </c>
      <c r="B481" s="858" t="s">
        <v>29</v>
      </c>
      <c r="C481" s="858" t="s">
        <v>30</v>
      </c>
      <c r="D481" s="858" t="s">
        <v>20</v>
      </c>
      <c r="E481" s="858">
        <v>2036</v>
      </c>
      <c r="F481" s="858">
        <v>6976382</v>
      </c>
      <c r="G481" s="858">
        <v>6976382</v>
      </c>
      <c r="H481" s="858">
        <v>1</v>
      </c>
      <c r="I481" s="858" t="s">
        <v>228</v>
      </c>
      <c r="J481" s="858"/>
      <c r="K481" s="858"/>
      <c r="L481" s="858"/>
      <c r="M481" s="858"/>
      <c r="N481" s="858"/>
      <c r="O481" s="858"/>
      <c r="P481" s="858"/>
      <c r="Q481" s="858"/>
      <c r="R481" s="858"/>
      <c r="S481" s="858"/>
    </row>
    <row r="482" spans="1:19" ht="15" customHeight="1">
      <c r="A482" s="858" t="s">
        <v>19</v>
      </c>
      <c r="B482" s="858" t="s">
        <v>29</v>
      </c>
      <c r="C482" s="858" t="s">
        <v>30</v>
      </c>
      <c r="D482" s="858" t="s">
        <v>20</v>
      </c>
      <c r="E482" s="858">
        <v>2036</v>
      </c>
      <c r="F482" s="858">
        <v>6976383</v>
      </c>
      <c r="G482" s="858">
        <v>6976383</v>
      </c>
      <c r="H482" s="858">
        <v>1</v>
      </c>
      <c r="I482" s="858" t="s">
        <v>228</v>
      </c>
      <c r="J482" s="858"/>
      <c r="K482" s="858"/>
      <c r="L482" s="858"/>
      <c r="M482" s="858"/>
      <c r="N482" s="858"/>
      <c r="O482" s="858"/>
      <c r="P482" s="858"/>
      <c r="Q482" s="858"/>
      <c r="R482" s="858"/>
      <c r="S482" s="858"/>
    </row>
    <row r="483" spans="1:19" ht="15" customHeight="1">
      <c r="A483" s="858" t="s">
        <v>19</v>
      </c>
      <c r="B483" s="858" t="s">
        <v>29</v>
      </c>
      <c r="C483" s="858" t="s">
        <v>30</v>
      </c>
      <c r="D483" s="858" t="s">
        <v>20</v>
      </c>
      <c r="E483" s="858">
        <v>2036</v>
      </c>
      <c r="F483" s="858">
        <v>6976384</v>
      </c>
      <c r="G483" s="858">
        <v>6976384</v>
      </c>
      <c r="H483" s="858">
        <v>1</v>
      </c>
      <c r="I483" s="858" t="s">
        <v>228</v>
      </c>
      <c r="J483" s="858"/>
      <c r="K483" s="858"/>
      <c r="L483" s="858"/>
      <c r="M483" s="858"/>
      <c r="N483" s="858"/>
      <c r="O483" s="858"/>
      <c r="P483" s="858"/>
      <c r="Q483" s="858"/>
      <c r="R483" s="858"/>
      <c r="S483" s="858"/>
    </row>
    <row r="484" spans="1:19" ht="15" customHeight="1">
      <c r="A484" s="858" t="s">
        <v>19</v>
      </c>
      <c r="B484" s="858" t="s">
        <v>26</v>
      </c>
      <c r="C484" s="858" t="s">
        <v>27</v>
      </c>
      <c r="D484" s="858" t="s">
        <v>20</v>
      </c>
      <c r="E484" s="858">
        <v>2037</v>
      </c>
      <c r="F484" s="858">
        <v>2627386</v>
      </c>
      <c r="G484" s="858">
        <v>2627433</v>
      </c>
      <c r="H484" s="858">
        <v>48</v>
      </c>
      <c r="I484" s="858" t="s">
        <v>228</v>
      </c>
      <c r="J484" s="858"/>
      <c r="K484" s="858"/>
      <c r="L484" s="858"/>
      <c r="M484" s="858"/>
      <c r="N484" s="858"/>
      <c r="O484" s="858"/>
      <c r="P484" s="858"/>
      <c r="Q484" s="858"/>
      <c r="R484" s="858"/>
      <c r="S484" s="858"/>
    </row>
    <row r="485" spans="1:19" ht="15" customHeight="1">
      <c r="A485" s="858" t="s">
        <v>19</v>
      </c>
      <c r="B485" s="858" t="s">
        <v>26</v>
      </c>
      <c r="C485" s="858" t="s">
        <v>27</v>
      </c>
      <c r="D485" s="858" t="s">
        <v>20</v>
      </c>
      <c r="E485" s="858">
        <v>2037</v>
      </c>
      <c r="F485" s="858">
        <v>2627434</v>
      </c>
      <c r="G485" s="858">
        <v>2627453</v>
      </c>
      <c r="H485" s="858">
        <v>20</v>
      </c>
      <c r="I485" s="858" t="s">
        <v>228</v>
      </c>
      <c r="J485" s="858"/>
      <c r="K485" s="858"/>
      <c r="L485" s="858"/>
      <c r="M485" s="858"/>
      <c r="N485" s="858"/>
      <c r="O485" s="858"/>
      <c r="P485" s="858"/>
      <c r="Q485" s="858"/>
      <c r="R485" s="858"/>
      <c r="S485" s="858"/>
    </row>
    <row r="486" spans="1:19" ht="15" customHeight="1">
      <c r="A486" s="858" t="s">
        <v>19</v>
      </c>
      <c r="B486" s="858" t="s">
        <v>26</v>
      </c>
      <c r="C486" s="858" t="s">
        <v>27</v>
      </c>
      <c r="D486" s="858" t="s">
        <v>20</v>
      </c>
      <c r="E486" s="858">
        <v>2037</v>
      </c>
      <c r="F486" s="858">
        <v>3175138</v>
      </c>
      <c r="G486" s="858">
        <v>3188005</v>
      </c>
      <c r="H486" s="858">
        <v>12868</v>
      </c>
      <c r="I486" s="858" t="s">
        <v>228</v>
      </c>
      <c r="J486" s="858"/>
      <c r="K486" s="858"/>
      <c r="L486" s="858"/>
      <c r="M486" s="858"/>
      <c r="N486" s="858"/>
      <c r="O486" s="858"/>
      <c r="P486" s="858"/>
      <c r="Q486" s="858"/>
      <c r="R486" s="858"/>
      <c r="S486" s="858"/>
    </row>
    <row r="487" spans="1:19" ht="15" customHeight="1">
      <c r="A487" s="858" t="s">
        <v>19</v>
      </c>
      <c r="B487" s="858" t="s">
        <v>26</v>
      </c>
      <c r="C487" s="858" t="s">
        <v>27</v>
      </c>
      <c r="D487" s="858" t="s">
        <v>20</v>
      </c>
      <c r="E487" s="858">
        <v>2037</v>
      </c>
      <c r="F487" s="858">
        <v>3188006</v>
      </c>
      <c r="G487" s="858">
        <v>3193423</v>
      </c>
      <c r="H487" s="858">
        <v>5418</v>
      </c>
      <c r="I487" s="858" t="s">
        <v>228</v>
      </c>
      <c r="J487" s="858"/>
      <c r="K487" s="858"/>
      <c r="L487" s="858"/>
      <c r="M487" s="858"/>
      <c r="N487" s="858"/>
      <c r="O487" s="858"/>
      <c r="P487" s="858"/>
      <c r="Q487" s="858"/>
      <c r="R487" s="858"/>
      <c r="S487" s="858"/>
    </row>
    <row r="488" spans="1:19" ht="15" customHeight="1">
      <c r="A488" s="858" t="s">
        <v>19</v>
      </c>
      <c r="B488" s="858">
        <v>999900000802</v>
      </c>
      <c r="C488" s="858" t="s">
        <v>25</v>
      </c>
      <c r="D488" s="858" t="s">
        <v>22</v>
      </c>
      <c r="E488" s="858">
        <v>2037</v>
      </c>
      <c r="F488" s="858">
        <v>5817292</v>
      </c>
      <c r="G488" s="858">
        <v>5817308</v>
      </c>
      <c r="H488" s="858">
        <v>17</v>
      </c>
      <c r="I488" s="858" t="s">
        <v>228</v>
      </c>
      <c r="J488" s="858"/>
      <c r="K488" s="858"/>
      <c r="L488" s="858"/>
      <c r="M488" s="858"/>
      <c r="N488" s="858"/>
      <c r="O488" s="858"/>
      <c r="P488" s="858"/>
      <c r="Q488" s="858"/>
      <c r="R488" s="858"/>
      <c r="S488" s="858"/>
    </row>
    <row r="489" spans="1:19" ht="15" customHeight="1">
      <c r="A489" s="858" t="s">
        <v>19</v>
      </c>
      <c r="B489" s="858">
        <v>999900000802</v>
      </c>
      <c r="C489" s="858" t="s">
        <v>25</v>
      </c>
      <c r="D489" s="858" t="s">
        <v>22</v>
      </c>
      <c r="E489" s="858">
        <v>2037</v>
      </c>
      <c r="F489" s="858">
        <v>6063390</v>
      </c>
      <c r="G489" s="858">
        <v>6068289</v>
      </c>
      <c r="H489" s="858">
        <v>4900</v>
      </c>
      <c r="I489" s="858" t="s">
        <v>228</v>
      </c>
      <c r="J489" s="858"/>
      <c r="K489" s="858"/>
      <c r="L489" s="858"/>
      <c r="M489" s="858"/>
      <c r="N489" s="858"/>
      <c r="O489" s="858"/>
      <c r="P489" s="858"/>
      <c r="Q489" s="858"/>
      <c r="R489" s="858"/>
      <c r="S489" s="858"/>
    </row>
    <row r="490" spans="1:19" ht="15" customHeight="1">
      <c r="A490" s="858" t="s">
        <v>19</v>
      </c>
      <c r="B490" s="858" t="s">
        <v>29</v>
      </c>
      <c r="C490" s="858" t="s">
        <v>30</v>
      </c>
      <c r="D490" s="858" t="s">
        <v>20</v>
      </c>
      <c r="E490" s="858">
        <v>2037</v>
      </c>
      <c r="F490" s="858">
        <v>6307075</v>
      </c>
      <c r="G490" s="858">
        <v>6307368</v>
      </c>
      <c r="H490" s="858">
        <v>294</v>
      </c>
      <c r="I490" s="858" t="s">
        <v>228</v>
      </c>
      <c r="J490" s="858"/>
      <c r="K490" s="858"/>
      <c r="L490" s="858"/>
      <c r="M490" s="858"/>
      <c r="N490" s="858"/>
      <c r="O490" s="858"/>
      <c r="P490" s="858"/>
      <c r="Q490" s="858"/>
      <c r="R490" s="858"/>
      <c r="S490" s="858"/>
    </row>
    <row r="491" spans="1:19" ht="15" customHeight="1">
      <c r="A491" s="858" t="s">
        <v>19</v>
      </c>
      <c r="B491" s="858" t="s">
        <v>29</v>
      </c>
      <c r="C491" s="858" t="s">
        <v>30</v>
      </c>
      <c r="D491" s="858" t="s">
        <v>20</v>
      </c>
      <c r="E491" s="858">
        <v>2037</v>
      </c>
      <c r="F491" s="858">
        <v>6307369</v>
      </c>
      <c r="G491" s="858">
        <v>6307662</v>
      </c>
      <c r="H491" s="858">
        <v>294</v>
      </c>
      <c r="I491" s="858" t="s">
        <v>228</v>
      </c>
      <c r="J491" s="858"/>
      <c r="K491" s="858"/>
      <c r="L491" s="858"/>
      <c r="M491" s="858"/>
      <c r="N491" s="858"/>
      <c r="O491" s="858"/>
      <c r="P491" s="858"/>
      <c r="Q491" s="858"/>
      <c r="R491" s="858"/>
      <c r="S491" s="858"/>
    </row>
    <row r="492" spans="1:19" ht="15" customHeight="1">
      <c r="A492" s="858" t="s">
        <v>19</v>
      </c>
      <c r="B492" s="858" t="s">
        <v>29</v>
      </c>
      <c r="C492" s="858" t="s">
        <v>30</v>
      </c>
      <c r="D492" s="858" t="s">
        <v>20</v>
      </c>
      <c r="E492" s="858">
        <v>2037</v>
      </c>
      <c r="F492" s="858">
        <v>6307663</v>
      </c>
      <c r="G492" s="858">
        <v>6307956</v>
      </c>
      <c r="H492" s="858">
        <v>294</v>
      </c>
      <c r="I492" s="858" t="s">
        <v>228</v>
      </c>
      <c r="J492" s="858"/>
      <c r="K492" s="858"/>
      <c r="L492" s="858"/>
      <c r="M492" s="858"/>
      <c r="N492" s="858"/>
      <c r="O492" s="858"/>
      <c r="P492" s="858"/>
      <c r="Q492" s="858"/>
      <c r="R492" s="858"/>
      <c r="S492" s="858"/>
    </row>
    <row r="493" spans="1:19" ht="15" customHeight="1">
      <c r="A493" s="858" t="s">
        <v>19</v>
      </c>
      <c r="B493" s="858" t="s">
        <v>29</v>
      </c>
      <c r="C493" s="858" t="s">
        <v>30</v>
      </c>
      <c r="D493" s="858" t="s">
        <v>20</v>
      </c>
      <c r="E493" s="858">
        <v>2037</v>
      </c>
      <c r="F493" s="858">
        <v>6307957</v>
      </c>
      <c r="G493" s="858">
        <v>6308250</v>
      </c>
      <c r="H493" s="858">
        <v>294</v>
      </c>
      <c r="I493" s="858" t="s">
        <v>228</v>
      </c>
      <c r="J493" s="858"/>
      <c r="K493" s="858"/>
      <c r="L493" s="858"/>
      <c r="M493" s="858"/>
      <c r="N493" s="858"/>
      <c r="O493" s="858"/>
      <c r="P493" s="858"/>
      <c r="Q493" s="858"/>
      <c r="R493" s="858"/>
      <c r="S493" s="858"/>
    </row>
    <row r="494" spans="1:19" ht="15" customHeight="1">
      <c r="A494" s="858" t="s">
        <v>19</v>
      </c>
      <c r="B494" s="858" t="s">
        <v>29</v>
      </c>
      <c r="C494" s="858" t="s">
        <v>30</v>
      </c>
      <c r="D494" s="858" t="s">
        <v>20</v>
      </c>
      <c r="E494" s="858">
        <v>2037</v>
      </c>
      <c r="F494" s="858">
        <v>6308251</v>
      </c>
      <c r="G494" s="858">
        <v>6308544</v>
      </c>
      <c r="H494" s="858">
        <v>294</v>
      </c>
      <c r="I494" s="858" t="s">
        <v>228</v>
      </c>
      <c r="J494" s="858"/>
      <c r="K494" s="858"/>
      <c r="L494" s="858"/>
      <c r="M494" s="858"/>
      <c r="N494" s="858"/>
      <c r="O494" s="858"/>
      <c r="P494" s="858"/>
      <c r="Q494" s="858"/>
      <c r="R494" s="858"/>
      <c r="S494" s="858"/>
    </row>
    <row r="495" spans="1:19" ht="15" customHeight="1">
      <c r="A495" s="858" t="s">
        <v>19</v>
      </c>
      <c r="B495" s="858" t="s">
        <v>29</v>
      </c>
      <c r="C495" s="858" t="s">
        <v>30</v>
      </c>
      <c r="D495" s="858" t="s">
        <v>20</v>
      </c>
      <c r="E495" s="858">
        <v>2037</v>
      </c>
      <c r="F495" s="858">
        <v>6308545</v>
      </c>
      <c r="G495" s="858">
        <v>6308838</v>
      </c>
      <c r="H495" s="858">
        <v>294</v>
      </c>
      <c r="I495" s="858" t="s">
        <v>228</v>
      </c>
      <c r="J495" s="858"/>
      <c r="K495" s="858"/>
      <c r="L495" s="858"/>
      <c r="M495" s="858"/>
      <c r="N495" s="858"/>
      <c r="O495" s="858"/>
      <c r="P495" s="858"/>
      <c r="Q495" s="858"/>
      <c r="R495" s="858"/>
      <c r="S495" s="858"/>
    </row>
    <row r="496" spans="1:19" ht="15" customHeight="1">
      <c r="A496" s="858" t="s">
        <v>19</v>
      </c>
      <c r="B496" s="858" t="s">
        <v>29</v>
      </c>
      <c r="C496" s="858" t="s">
        <v>30</v>
      </c>
      <c r="D496" s="858" t="s">
        <v>20</v>
      </c>
      <c r="E496" s="858">
        <v>2037</v>
      </c>
      <c r="F496" s="858">
        <v>6976379</v>
      </c>
      <c r="G496" s="858">
        <v>6976379</v>
      </c>
      <c r="H496" s="858">
        <v>1</v>
      </c>
      <c r="I496" s="858" t="s">
        <v>228</v>
      </c>
      <c r="J496" s="858"/>
      <c r="K496" s="858"/>
      <c r="L496" s="858"/>
      <c r="M496" s="858"/>
      <c r="N496" s="858"/>
      <c r="O496" s="858"/>
      <c r="P496" s="858"/>
      <c r="Q496" s="858"/>
      <c r="R496" s="858"/>
      <c r="S496" s="858"/>
    </row>
    <row r="497" spans="1:19" ht="15" customHeight="1">
      <c r="A497" s="858" t="s">
        <v>19</v>
      </c>
      <c r="B497" s="858" t="s">
        <v>29</v>
      </c>
      <c r="C497" s="858" t="s">
        <v>30</v>
      </c>
      <c r="D497" s="858" t="s">
        <v>20</v>
      </c>
      <c r="E497" s="858">
        <v>2037</v>
      </c>
      <c r="F497" s="858">
        <v>6976380</v>
      </c>
      <c r="G497" s="858">
        <v>6976380</v>
      </c>
      <c r="H497" s="858">
        <v>1</v>
      </c>
      <c r="I497" s="858" t="s">
        <v>228</v>
      </c>
      <c r="J497" s="858"/>
      <c r="K497" s="858"/>
      <c r="L497" s="858"/>
      <c r="M497" s="858"/>
      <c r="N497" s="858"/>
      <c r="O497" s="858"/>
      <c r="P497" s="858"/>
      <c r="Q497" s="858"/>
      <c r="R497" s="858"/>
      <c r="S497" s="858"/>
    </row>
    <row r="498" spans="1:19" ht="15" customHeight="1">
      <c r="A498" s="858" t="s">
        <v>19</v>
      </c>
      <c r="B498" s="858" t="s">
        <v>29</v>
      </c>
      <c r="C498" s="858" t="s">
        <v>30</v>
      </c>
      <c r="D498" s="858" t="s">
        <v>20</v>
      </c>
      <c r="E498" s="858">
        <v>2037</v>
      </c>
      <c r="F498" s="858">
        <v>6976381</v>
      </c>
      <c r="G498" s="858">
        <v>6976381</v>
      </c>
      <c r="H498" s="858">
        <v>1</v>
      </c>
      <c r="I498" s="858" t="s">
        <v>228</v>
      </c>
      <c r="J498" s="858"/>
      <c r="K498" s="858"/>
      <c r="L498" s="858"/>
      <c r="M498" s="858"/>
      <c r="N498" s="858"/>
      <c r="O498" s="858"/>
      <c r="P498" s="858"/>
      <c r="Q498" s="858"/>
      <c r="R498" s="858"/>
      <c r="S498" s="858"/>
    </row>
    <row r="499" spans="1:19" ht="15" customHeight="1">
      <c r="A499" s="858" t="s">
        <v>19</v>
      </c>
      <c r="B499" s="858" t="s">
        <v>29</v>
      </c>
      <c r="C499" s="858" t="s">
        <v>30</v>
      </c>
      <c r="D499" s="858" t="s">
        <v>20</v>
      </c>
      <c r="E499" s="858">
        <v>2037</v>
      </c>
      <c r="F499" s="858">
        <v>6976382</v>
      </c>
      <c r="G499" s="858">
        <v>6976382</v>
      </c>
      <c r="H499" s="858">
        <v>1</v>
      </c>
      <c r="I499" s="858" t="s">
        <v>228</v>
      </c>
      <c r="J499" s="858"/>
      <c r="K499" s="858"/>
      <c r="L499" s="858"/>
      <c r="M499" s="858"/>
      <c r="N499" s="858"/>
      <c r="O499" s="858"/>
      <c r="P499" s="858"/>
      <c r="Q499" s="858"/>
      <c r="R499" s="858"/>
      <c r="S499" s="858"/>
    </row>
    <row r="500" spans="1:19" ht="15" customHeight="1">
      <c r="A500" s="858" t="s">
        <v>19</v>
      </c>
      <c r="B500" s="858" t="s">
        <v>29</v>
      </c>
      <c r="C500" s="858" t="s">
        <v>30</v>
      </c>
      <c r="D500" s="858" t="s">
        <v>20</v>
      </c>
      <c r="E500" s="858">
        <v>2037</v>
      </c>
      <c r="F500" s="858">
        <v>6976383</v>
      </c>
      <c r="G500" s="858">
        <v>6976383</v>
      </c>
      <c r="H500" s="858">
        <v>1</v>
      </c>
      <c r="I500" s="858" t="s">
        <v>228</v>
      </c>
      <c r="J500" s="858"/>
      <c r="K500" s="858"/>
      <c r="L500" s="858"/>
      <c r="M500" s="858"/>
      <c r="N500" s="858"/>
      <c r="O500" s="858"/>
      <c r="P500" s="858"/>
      <c r="Q500" s="858"/>
      <c r="R500" s="858"/>
      <c r="S500" s="858"/>
    </row>
    <row r="501" spans="1:19" ht="15" customHeight="1">
      <c r="A501" s="858" t="s">
        <v>19</v>
      </c>
      <c r="B501" s="858" t="s">
        <v>29</v>
      </c>
      <c r="C501" s="858" t="s">
        <v>30</v>
      </c>
      <c r="D501" s="858" t="s">
        <v>20</v>
      </c>
      <c r="E501" s="858">
        <v>2037</v>
      </c>
      <c r="F501" s="858">
        <v>6976384</v>
      </c>
      <c r="G501" s="858">
        <v>6976384</v>
      </c>
      <c r="H501" s="858">
        <v>1</v>
      </c>
      <c r="I501" s="858" t="s">
        <v>228</v>
      </c>
      <c r="J501" s="858"/>
      <c r="K501" s="858"/>
      <c r="L501" s="858"/>
      <c r="M501" s="858"/>
      <c r="N501" s="858"/>
      <c r="O501" s="858"/>
      <c r="P501" s="858"/>
      <c r="Q501" s="858"/>
      <c r="R501" s="858"/>
      <c r="S501" s="858"/>
    </row>
    <row r="502" spans="1:19" ht="15" customHeight="1">
      <c r="A502" s="858" t="s">
        <v>19</v>
      </c>
      <c r="B502" s="858" t="s">
        <v>26</v>
      </c>
      <c r="C502" s="858" t="s">
        <v>27</v>
      </c>
      <c r="D502" s="858" t="s">
        <v>20</v>
      </c>
      <c r="E502" s="858">
        <v>2038</v>
      </c>
      <c r="F502" s="858">
        <v>2627386</v>
      </c>
      <c r="G502" s="858">
        <v>2627433</v>
      </c>
      <c r="H502" s="858">
        <v>48</v>
      </c>
      <c r="I502" s="858" t="s">
        <v>228</v>
      </c>
      <c r="J502" s="858"/>
      <c r="K502" s="858"/>
      <c r="L502" s="858"/>
      <c r="M502" s="858"/>
      <c r="N502" s="858"/>
      <c r="O502" s="858"/>
      <c r="P502" s="858"/>
      <c r="Q502" s="858"/>
      <c r="R502" s="858"/>
      <c r="S502" s="858"/>
    </row>
    <row r="503" spans="1:19" ht="15" customHeight="1">
      <c r="A503" s="858" t="s">
        <v>19</v>
      </c>
      <c r="B503" s="858" t="s">
        <v>26</v>
      </c>
      <c r="C503" s="858" t="s">
        <v>27</v>
      </c>
      <c r="D503" s="858" t="s">
        <v>20</v>
      </c>
      <c r="E503" s="858">
        <v>2038</v>
      </c>
      <c r="F503" s="858">
        <v>2627434</v>
      </c>
      <c r="G503" s="858">
        <v>2627453</v>
      </c>
      <c r="H503" s="858">
        <v>20</v>
      </c>
      <c r="I503" s="858" t="s">
        <v>228</v>
      </c>
      <c r="J503" s="858"/>
      <c r="K503" s="858"/>
      <c r="L503" s="858"/>
      <c r="M503" s="858"/>
      <c r="N503" s="858"/>
      <c r="O503" s="858"/>
      <c r="P503" s="858"/>
      <c r="Q503" s="858"/>
      <c r="R503" s="858"/>
      <c r="S503" s="858"/>
    </row>
    <row r="504" spans="1:19" ht="15" customHeight="1">
      <c r="A504" s="858" t="s">
        <v>19</v>
      </c>
      <c r="B504" s="858" t="s">
        <v>26</v>
      </c>
      <c r="C504" s="858" t="s">
        <v>27</v>
      </c>
      <c r="D504" s="858" t="s">
        <v>20</v>
      </c>
      <c r="E504" s="858">
        <v>2038</v>
      </c>
      <c r="F504" s="858">
        <v>3175138</v>
      </c>
      <c r="G504" s="858">
        <v>3188005</v>
      </c>
      <c r="H504" s="858">
        <v>12868</v>
      </c>
      <c r="I504" s="858" t="s">
        <v>228</v>
      </c>
      <c r="J504" s="858"/>
      <c r="K504" s="858"/>
      <c r="L504" s="858"/>
      <c r="M504" s="858"/>
      <c r="N504" s="858"/>
      <c r="O504" s="858"/>
      <c r="P504" s="858"/>
      <c r="Q504" s="858"/>
      <c r="R504" s="858"/>
      <c r="S504" s="858"/>
    </row>
    <row r="505" spans="1:19" ht="15" customHeight="1">
      <c r="A505" s="858" t="s">
        <v>19</v>
      </c>
      <c r="B505" s="858" t="s">
        <v>26</v>
      </c>
      <c r="C505" s="858" t="s">
        <v>27</v>
      </c>
      <c r="D505" s="858" t="s">
        <v>20</v>
      </c>
      <c r="E505" s="858">
        <v>2038</v>
      </c>
      <c r="F505" s="858">
        <v>3188006</v>
      </c>
      <c r="G505" s="858">
        <v>3193423</v>
      </c>
      <c r="H505" s="858">
        <v>5418</v>
      </c>
      <c r="I505" s="858" t="s">
        <v>228</v>
      </c>
      <c r="J505" s="858"/>
      <c r="K505" s="858"/>
      <c r="L505" s="858"/>
      <c r="M505" s="858"/>
      <c r="N505" s="858"/>
      <c r="O505" s="858"/>
      <c r="P505" s="858"/>
      <c r="Q505" s="858"/>
      <c r="R505" s="858"/>
      <c r="S505" s="858"/>
    </row>
    <row r="506" spans="1:19" ht="15" customHeight="1">
      <c r="A506" s="858" t="s">
        <v>19</v>
      </c>
      <c r="B506" s="858">
        <v>999900000802</v>
      </c>
      <c r="C506" s="858" t="s">
        <v>25</v>
      </c>
      <c r="D506" s="858" t="s">
        <v>22</v>
      </c>
      <c r="E506" s="858">
        <v>2038</v>
      </c>
      <c r="F506" s="858">
        <v>5817292</v>
      </c>
      <c r="G506" s="858">
        <v>5817308</v>
      </c>
      <c r="H506" s="858">
        <v>17</v>
      </c>
      <c r="I506" s="858" t="s">
        <v>228</v>
      </c>
      <c r="J506" s="858"/>
      <c r="K506" s="858"/>
      <c r="L506" s="858"/>
      <c r="M506" s="858"/>
      <c r="N506" s="858"/>
      <c r="O506" s="858"/>
      <c r="P506" s="858"/>
      <c r="Q506" s="858"/>
      <c r="R506" s="858"/>
      <c r="S506" s="858"/>
    </row>
    <row r="507" spans="1:19" ht="15" customHeight="1">
      <c r="A507" s="858" t="s">
        <v>19</v>
      </c>
      <c r="B507" s="858">
        <v>999900000802</v>
      </c>
      <c r="C507" s="858" t="s">
        <v>25</v>
      </c>
      <c r="D507" s="858" t="s">
        <v>22</v>
      </c>
      <c r="E507" s="858">
        <v>2038</v>
      </c>
      <c r="F507" s="858">
        <v>6063390</v>
      </c>
      <c r="G507" s="858">
        <v>6068289</v>
      </c>
      <c r="H507" s="858">
        <v>4900</v>
      </c>
      <c r="I507" s="858" t="s">
        <v>228</v>
      </c>
      <c r="J507" s="858"/>
      <c r="K507" s="858"/>
      <c r="L507" s="858"/>
      <c r="M507" s="858"/>
      <c r="N507" s="858"/>
      <c r="O507" s="858"/>
      <c r="P507" s="858"/>
      <c r="Q507" s="858"/>
      <c r="R507" s="858"/>
      <c r="S507" s="858"/>
    </row>
    <row r="508" spans="1:19" ht="15" customHeight="1">
      <c r="A508" s="858" t="s">
        <v>19</v>
      </c>
      <c r="B508" s="858" t="s">
        <v>29</v>
      </c>
      <c r="C508" s="858" t="s">
        <v>30</v>
      </c>
      <c r="D508" s="858" t="s">
        <v>20</v>
      </c>
      <c r="E508" s="858">
        <v>2038</v>
      </c>
      <c r="F508" s="858">
        <v>6307075</v>
      </c>
      <c r="G508" s="858">
        <v>6307368</v>
      </c>
      <c r="H508" s="858">
        <v>294</v>
      </c>
      <c r="I508" s="858" t="s">
        <v>228</v>
      </c>
      <c r="J508" s="858"/>
      <c r="K508" s="858"/>
      <c r="L508" s="858"/>
      <c r="M508" s="858"/>
      <c r="N508" s="858"/>
      <c r="O508" s="858"/>
      <c r="P508" s="858"/>
      <c r="Q508" s="858"/>
      <c r="R508" s="858"/>
      <c r="S508" s="858"/>
    </row>
    <row r="509" spans="1:19" ht="15" customHeight="1">
      <c r="A509" s="858" t="s">
        <v>19</v>
      </c>
      <c r="B509" s="858" t="s">
        <v>29</v>
      </c>
      <c r="C509" s="858" t="s">
        <v>30</v>
      </c>
      <c r="D509" s="858" t="s">
        <v>20</v>
      </c>
      <c r="E509" s="858">
        <v>2038</v>
      </c>
      <c r="F509" s="858">
        <v>6307369</v>
      </c>
      <c r="G509" s="858">
        <v>6307662</v>
      </c>
      <c r="H509" s="858">
        <v>294</v>
      </c>
      <c r="I509" s="858" t="s">
        <v>228</v>
      </c>
      <c r="J509" s="858"/>
      <c r="K509" s="858"/>
      <c r="L509" s="858"/>
      <c r="M509" s="858"/>
      <c r="N509" s="858"/>
      <c r="O509" s="858"/>
      <c r="P509" s="858"/>
      <c r="Q509" s="858"/>
      <c r="R509" s="858"/>
      <c r="S509" s="858"/>
    </row>
    <row r="510" spans="1:19" ht="15" customHeight="1">
      <c r="A510" s="858" t="s">
        <v>19</v>
      </c>
      <c r="B510" s="858" t="s">
        <v>29</v>
      </c>
      <c r="C510" s="858" t="s">
        <v>30</v>
      </c>
      <c r="D510" s="858" t="s">
        <v>20</v>
      </c>
      <c r="E510" s="858">
        <v>2038</v>
      </c>
      <c r="F510" s="858">
        <v>6307663</v>
      </c>
      <c r="G510" s="858">
        <v>6307956</v>
      </c>
      <c r="H510" s="858">
        <v>294</v>
      </c>
      <c r="I510" s="858" t="s">
        <v>228</v>
      </c>
      <c r="J510" s="858"/>
      <c r="K510" s="858"/>
      <c r="L510" s="858"/>
      <c r="M510" s="858"/>
      <c r="N510" s="858"/>
      <c r="O510" s="858"/>
      <c r="P510" s="858"/>
      <c r="Q510" s="858"/>
      <c r="R510" s="858"/>
      <c r="S510" s="858"/>
    </row>
    <row r="511" spans="1:19" ht="15" customHeight="1">
      <c r="A511" s="858" t="s">
        <v>19</v>
      </c>
      <c r="B511" s="858" t="s">
        <v>29</v>
      </c>
      <c r="C511" s="858" t="s">
        <v>30</v>
      </c>
      <c r="D511" s="858" t="s">
        <v>20</v>
      </c>
      <c r="E511" s="858">
        <v>2038</v>
      </c>
      <c r="F511" s="858">
        <v>6307957</v>
      </c>
      <c r="G511" s="858">
        <v>6308250</v>
      </c>
      <c r="H511" s="858">
        <v>294</v>
      </c>
      <c r="I511" s="858" t="s">
        <v>228</v>
      </c>
      <c r="J511" s="858"/>
      <c r="K511" s="858"/>
      <c r="L511" s="858"/>
      <c r="M511" s="858"/>
      <c r="N511" s="858"/>
      <c r="O511" s="858"/>
      <c r="P511" s="858"/>
      <c r="Q511" s="858"/>
      <c r="R511" s="858"/>
      <c r="S511" s="858"/>
    </row>
    <row r="512" spans="1:19" ht="15" customHeight="1">
      <c r="A512" s="858" t="s">
        <v>19</v>
      </c>
      <c r="B512" s="858" t="s">
        <v>29</v>
      </c>
      <c r="C512" s="858" t="s">
        <v>30</v>
      </c>
      <c r="D512" s="858" t="s">
        <v>20</v>
      </c>
      <c r="E512" s="858">
        <v>2038</v>
      </c>
      <c r="F512" s="858">
        <v>6308251</v>
      </c>
      <c r="G512" s="858">
        <v>6308544</v>
      </c>
      <c r="H512" s="858">
        <v>294</v>
      </c>
      <c r="I512" s="858" t="s">
        <v>228</v>
      </c>
      <c r="J512" s="858"/>
      <c r="K512" s="858"/>
      <c r="L512" s="858"/>
      <c r="M512" s="858"/>
      <c r="N512" s="858"/>
      <c r="O512" s="858"/>
      <c r="P512" s="858"/>
      <c r="Q512" s="858"/>
      <c r="R512" s="858"/>
      <c r="S512" s="858"/>
    </row>
    <row r="513" spans="1:19" ht="15" customHeight="1">
      <c r="A513" s="858" t="s">
        <v>19</v>
      </c>
      <c r="B513" s="858" t="s">
        <v>29</v>
      </c>
      <c r="C513" s="858" t="s">
        <v>30</v>
      </c>
      <c r="D513" s="858" t="s">
        <v>20</v>
      </c>
      <c r="E513" s="858">
        <v>2038</v>
      </c>
      <c r="F513" s="858">
        <v>6308545</v>
      </c>
      <c r="G513" s="858">
        <v>6308838</v>
      </c>
      <c r="H513" s="858">
        <v>294</v>
      </c>
      <c r="I513" s="858" t="s">
        <v>228</v>
      </c>
      <c r="J513" s="858"/>
      <c r="K513" s="858"/>
      <c r="L513" s="858"/>
      <c r="M513" s="858"/>
      <c r="N513" s="858"/>
      <c r="O513" s="858"/>
      <c r="P513" s="858"/>
      <c r="Q513" s="858"/>
      <c r="R513" s="858"/>
      <c r="S513" s="858"/>
    </row>
    <row r="514" spans="1:19" ht="15" customHeight="1">
      <c r="A514" s="858" t="s">
        <v>19</v>
      </c>
      <c r="B514" s="858" t="s">
        <v>29</v>
      </c>
      <c r="C514" s="858" t="s">
        <v>30</v>
      </c>
      <c r="D514" s="858" t="s">
        <v>20</v>
      </c>
      <c r="E514" s="858">
        <v>2038</v>
      </c>
      <c r="F514" s="858">
        <v>6976379</v>
      </c>
      <c r="G514" s="858">
        <v>6976379</v>
      </c>
      <c r="H514" s="858">
        <v>1</v>
      </c>
      <c r="I514" s="858" t="s">
        <v>228</v>
      </c>
      <c r="J514" s="858"/>
      <c r="K514" s="858"/>
      <c r="L514" s="858"/>
      <c r="M514" s="858"/>
      <c r="N514" s="858"/>
      <c r="O514" s="858"/>
      <c r="P514" s="858"/>
      <c r="Q514" s="858"/>
      <c r="R514" s="858"/>
      <c r="S514" s="858"/>
    </row>
    <row r="515" spans="1:19" ht="15" customHeight="1">
      <c r="A515" s="858" t="s">
        <v>19</v>
      </c>
      <c r="B515" s="858" t="s">
        <v>29</v>
      </c>
      <c r="C515" s="858" t="s">
        <v>30</v>
      </c>
      <c r="D515" s="858" t="s">
        <v>20</v>
      </c>
      <c r="E515" s="858">
        <v>2038</v>
      </c>
      <c r="F515" s="858">
        <v>6976380</v>
      </c>
      <c r="G515" s="858">
        <v>6976380</v>
      </c>
      <c r="H515" s="858">
        <v>1</v>
      </c>
      <c r="I515" s="858" t="s">
        <v>228</v>
      </c>
      <c r="J515" s="858"/>
      <c r="K515" s="858"/>
      <c r="L515" s="858"/>
      <c r="M515" s="858"/>
      <c r="N515" s="858"/>
      <c r="O515" s="858"/>
      <c r="P515" s="858"/>
      <c r="Q515" s="858"/>
      <c r="R515" s="858"/>
      <c r="S515" s="858"/>
    </row>
    <row r="516" spans="1:19" ht="15" customHeight="1">
      <c r="A516" s="858" t="s">
        <v>19</v>
      </c>
      <c r="B516" s="858" t="s">
        <v>29</v>
      </c>
      <c r="C516" s="858" t="s">
        <v>30</v>
      </c>
      <c r="D516" s="858" t="s">
        <v>20</v>
      </c>
      <c r="E516" s="858">
        <v>2038</v>
      </c>
      <c r="F516" s="858">
        <v>6976381</v>
      </c>
      <c r="G516" s="858">
        <v>6976381</v>
      </c>
      <c r="H516" s="858">
        <v>1</v>
      </c>
      <c r="I516" s="858" t="s">
        <v>228</v>
      </c>
      <c r="J516" s="858"/>
      <c r="K516" s="858"/>
      <c r="L516" s="858"/>
      <c r="M516" s="858"/>
      <c r="N516" s="858"/>
      <c r="O516" s="858"/>
      <c r="P516" s="858"/>
      <c r="Q516" s="858"/>
      <c r="R516" s="858"/>
      <c r="S516" s="858"/>
    </row>
    <row r="517" spans="1:19" ht="15" customHeight="1">
      <c r="A517" s="858" t="s">
        <v>19</v>
      </c>
      <c r="B517" s="858" t="s">
        <v>29</v>
      </c>
      <c r="C517" s="858" t="s">
        <v>30</v>
      </c>
      <c r="D517" s="858" t="s">
        <v>20</v>
      </c>
      <c r="E517" s="858">
        <v>2038</v>
      </c>
      <c r="F517" s="858">
        <v>6976382</v>
      </c>
      <c r="G517" s="858">
        <v>6976382</v>
      </c>
      <c r="H517" s="858">
        <v>1</v>
      </c>
      <c r="I517" s="858" t="s">
        <v>228</v>
      </c>
      <c r="J517" s="858"/>
      <c r="K517" s="858"/>
      <c r="L517" s="858"/>
      <c r="M517" s="858"/>
      <c r="N517" s="858"/>
      <c r="O517" s="858"/>
      <c r="P517" s="858"/>
      <c r="Q517" s="858"/>
      <c r="R517" s="858"/>
      <c r="S517" s="858"/>
    </row>
    <row r="518" spans="1:19" ht="15" customHeight="1">
      <c r="A518" s="858" t="s">
        <v>19</v>
      </c>
      <c r="B518" s="858" t="s">
        <v>29</v>
      </c>
      <c r="C518" s="858" t="s">
        <v>30</v>
      </c>
      <c r="D518" s="858" t="s">
        <v>20</v>
      </c>
      <c r="E518" s="858">
        <v>2038</v>
      </c>
      <c r="F518" s="858">
        <v>6976383</v>
      </c>
      <c r="G518" s="858">
        <v>6976383</v>
      </c>
      <c r="H518" s="858">
        <v>1</v>
      </c>
      <c r="I518" s="858" t="s">
        <v>228</v>
      </c>
      <c r="J518" s="858"/>
      <c r="K518" s="858"/>
      <c r="L518" s="858"/>
      <c r="M518" s="858"/>
      <c r="N518" s="858"/>
      <c r="O518" s="858"/>
      <c r="P518" s="858"/>
      <c r="Q518" s="858"/>
      <c r="R518" s="858"/>
      <c r="S518" s="858"/>
    </row>
    <row r="519" spans="1:19" ht="15" customHeight="1">
      <c r="A519" s="858" t="s">
        <v>19</v>
      </c>
      <c r="B519" s="858" t="s">
        <v>29</v>
      </c>
      <c r="C519" s="858" t="s">
        <v>30</v>
      </c>
      <c r="D519" s="858" t="s">
        <v>20</v>
      </c>
      <c r="E519" s="858">
        <v>2038</v>
      </c>
      <c r="F519" s="858">
        <v>6976384</v>
      </c>
      <c r="G519" s="858">
        <v>6976384</v>
      </c>
      <c r="H519" s="858">
        <v>1</v>
      </c>
      <c r="I519" s="858" t="s">
        <v>228</v>
      </c>
      <c r="J519" s="858"/>
      <c r="K519" s="858"/>
      <c r="L519" s="858"/>
      <c r="M519" s="858"/>
      <c r="N519" s="858"/>
      <c r="O519" s="858"/>
      <c r="P519" s="858"/>
      <c r="Q519" s="858"/>
      <c r="R519" s="858"/>
      <c r="S519" s="858"/>
    </row>
    <row r="520" spans="1:19" ht="15" customHeight="1">
      <c r="A520" s="858" t="s">
        <v>19</v>
      </c>
      <c r="B520" s="858" t="s">
        <v>26</v>
      </c>
      <c r="C520" s="858" t="s">
        <v>27</v>
      </c>
      <c r="D520" s="858" t="s">
        <v>20</v>
      </c>
      <c r="E520" s="858">
        <v>2039</v>
      </c>
      <c r="F520" s="858">
        <v>2627386</v>
      </c>
      <c r="G520" s="858">
        <v>2627433</v>
      </c>
      <c r="H520" s="858">
        <v>48</v>
      </c>
      <c r="I520" s="858" t="s">
        <v>228</v>
      </c>
      <c r="J520" s="858"/>
      <c r="K520" s="858"/>
      <c r="L520" s="858"/>
      <c r="M520" s="858"/>
      <c r="N520" s="858"/>
      <c r="O520" s="858"/>
      <c r="P520" s="858"/>
      <c r="Q520" s="858"/>
      <c r="R520" s="858"/>
      <c r="S520" s="858"/>
    </row>
    <row r="521" spans="1:19" ht="15" customHeight="1">
      <c r="A521" s="858" t="s">
        <v>19</v>
      </c>
      <c r="B521" s="858" t="s">
        <v>26</v>
      </c>
      <c r="C521" s="858" t="s">
        <v>27</v>
      </c>
      <c r="D521" s="858" t="s">
        <v>20</v>
      </c>
      <c r="E521" s="858">
        <v>2039</v>
      </c>
      <c r="F521" s="858">
        <v>2627434</v>
      </c>
      <c r="G521" s="858">
        <v>2627453</v>
      </c>
      <c r="H521" s="858">
        <v>20</v>
      </c>
      <c r="I521" s="858" t="s">
        <v>228</v>
      </c>
      <c r="J521" s="858"/>
      <c r="K521" s="858"/>
      <c r="L521" s="858"/>
      <c r="M521" s="858"/>
      <c r="N521" s="858"/>
      <c r="O521" s="858"/>
      <c r="P521" s="858"/>
      <c r="Q521" s="858"/>
      <c r="R521" s="858"/>
      <c r="S521" s="858"/>
    </row>
    <row r="522" spans="1:19" ht="15" customHeight="1">
      <c r="A522" s="858" t="s">
        <v>19</v>
      </c>
      <c r="B522" s="858" t="s">
        <v>26</v>
      </c>
      <c r="C522" s="858" t="s">
        <v>27</v>
      </c>
      <c r="D522" s="858" t="s">
        <v>20</v>
      </c>
      <c r="E522" s="858">
        <v>2039</v>
      </c>
      <c r="F522" s="858">
        <v>3175138</v>
      </c>
      <c r="G522" s="858">
        <v>3188005</v>
      </c>
      <c r="H522" s="858">
        <v>12868</v>
      </c>
      <c r="I522" s="858" t="s">
        <v>228</v>
      </c>
      <c r="J522" s="858"/>
      <c r="K522" s="858"/>
      <c r="L522" s="858"/>
      <c r="M522" s="858"/>
      <c r="N522" s="858"/>
      <c r="O522" s="858"/>
      <c r="P522" s="858"/>
      <c r="Q522" s="858"/>
      <c r="R522" s="858"/>
      <c r="S522" s="858"/>
    </row>
    <row r="523" spans="1:19" ht="15" customHeight="1">
      <c r="A523" s="858" t="s">
        <v>19</v>
      </c>
      <c r="B523" s="858" t="s">
        <v>26</v>
      </c>
      <c r="C523" s="858" t="s">
        <v>27</v>
      </c>
      <c r="D523" s="858" t="s">
        <v>20</v>
      </c>
      <c r="E523" s="858">
        <v>2039</v>
      </c>
      <c r="F523" s="858">
        <v>3188006</v>
      </c>
      <c r="G523" s="858">
        <v>3193423</v>
      </c>
      <c r="H523" s="858">
        <v>5418</v>
      </c>
      <c r="I523" s="858" t="s">
        <v>228</v>
      </c>
      <c r="J523" s="858"/>
      <c r="K523" s="858"/>
      <c r="L523" s="858"/>
      <c r="M523" s="858"/>
      <c r="N523" s="858"/>
      <c r="O523" s="858"/>
      <c r="P523" s="858"/>
      <c r="Q523" s="858"/>
      <c r="R523" s="858"/>
      <c r="S523" s="858"/>
    </row>
    <row r="524" spans="1:19" ht="15" customHeight="1">
      <c r="A524" s="858" t="s">
        <v>19</v>
      </c>
      <c r="B524" s="858">
        <v>999900000802</v>
      </c>
      <c r="C524" s="858" t="s">
        <v>25</v>
      </c>
      <c r="D524" s="858" t="s">
        <v>22</v>
      </c>
      <c r="E524" s="858">
        <v>2039</v>
      </c>
      <c r="F524" s="858">
        <v>5817292</v>
      </c>
      <c r="G524" s="858">
        <v>5817308</v>
      </c>
      <c r="H524" s="858">
        <v>17</v>
      </c>
      <c r="I524" s="858" t="s">
        <v>228</v>
      </c>
      <c r="J524" s="858"/>
      <c r="K524" s="858"/>
      <c r="L524" s="858"/>
      <c r="M524" s="858"/>
      <c r="N524" s="858"/>
      <c r="O524" s="858"/>
      <c r="P524" s="858"/>
      <c r="Q524" s="858"/>
      <c r="R524" s="858"/>
      <c r="S524" s="858"/>
    </row>
    <row r="525" spans="1:19" ht="15" customHeight="1">
      <c r="A525" s="858" t="s">
        <v>19</v>
      </c>
      <c r="B525" s="858">
        <v>999900000802</v>
      </c>
      <c r="C525" s="858" t="s">
        <v>25</v>
      </c>
      <c r="D525" s="858" t="s">
        <v>22</v>
      </c>
      <c r="E525" s="858">
        <v>2039</v>
      </c>
      <c r="F525" s="858">
        <v>6063390</v>
      </c>
      <c r="G525" s="858">
        <v>6068289</v>
      </c>
      <c r="H525" s="858">
        <v>4900</v>
      </c>
      <c r="I525" s="858" t="s">
        <v>228</v>
      </c>
      <c r="J525" s="858"/>
      <c r="K525" s="858"/>
      <c r="L525" s="858"/>
      <c r="M525" s="858"/>
      <c r="N525" s="858"/>
      <c r="O525" s="858"/>
      <c r="P525" s="858"/>
      <c r="Q525" s="858"/>
      <c r="R525" s="858"/>
      <c r="S525" s="858"/>
    </row>
    <row r="526" spans="1:19" ht="15" customHeight="1">
      <c r="A526" s="858" t="s">
        <v>19</v>
      </c>
      <c r="B526" s="858" t="s">
        <v>29</v>
      </c>
      <c r="C526" s="858" t="s">
        <v>30</v>
      </c>
      <c r="D526" s="858" t="s">
        <v>20</v>
      </c>
      <c r="E526" s="858">
        <v>2039</v>
      </c>
      <c r="F526" s="858">
        <v>6307075</v>
      </c>
      <c r="G526" s="858">
        <v>6307368</v>
      </c>
      <c r="H526" s="858">
        <v>294</v>
      </c>
      <c r="I526" s="858" t="s">
        <v>228</v>
      </c>
      <c r="J526" s="858"/>
      <c r="K526" s="858"/>
      <c r="L526" s="858"/>
      <c r="M526" s="858"/>
      <c r="N526" s="858"/>
      <c r="O526" s="858"/>
      <c r="P526" s="858"/>
      <c r="Q526" s="858"/>
      <c r="R526" s="858"/>
      <c r="S526" s="858"/>
    </row>
    <row r="527" spans="1:19" ht="15" customHeight="1">
      <c r="A527" s="858" t="s">
        <v>19</v>
      </c>
      <c r="B527" s="858" t="s">
        <v>29</v>
      </c>
      <c r="C527" s="858" t="s">
        <v>30</v>
      </c>
      <c r="D527" s="858" t="s">
        <v>20</v>
      </c>
      <c r="E527" s="858">
        <v>2039</v>
      </c>
      <c r="F527" s="858">
        <v>6307369</v>
      </c>
      <c r="G527" s="858">
        <v>6307662</v>
      </c>
      <c r="H527" s="858">
        <v>294</v>
      </c>
      <c r="I527" s="858" t="s">
        <v>228</v>
      </c>
      <c r="J527" s="858"/>
      <c r="K527" s="858"/>
      <c r="L527" s="858"/>
      <c r="M527" s="858"/>
      <c r="N527" s="858"/>
      <c r="O527" s="858"/>
      <c r="P527" s="858"/>
      <c r="Q527" s="858"/>
      <c r="R527" s="858"/>
      <c r="S527" s="858"/>
    </row>
    <row r="528" spans="1:19" ht="15" customHeight="1">
      <c r="A528" s="858" t="s">
        <v>19</v>
      </c>
      <c r="B528" s="858" t="s">
        <v>29</v>
      </c>
      <c r="C528" s="858" t="s">
        <v>30</v>
      </c>
      <c r="D528" s="858" t="s">
        <v>20</v>
      </c>
      <c r="E528" s="858">
        <v>2039</v>
      </c>
      <c r="F528" s="858">
        <v>6307663</v>
      </c>
      <c r="G528" s="858">
        <v>6307956</v>
      </c>
      <c r="H528" s="858">
        <v>294</v>
      </c>
      <c r="I528" s="858" t="s">
        <v>228</v>
      </c>
      <c r="J528" s="858"/>
      <c r="K528" s="858"/>
      <c r="L528" s="858"/>
      <c r="M528" s="858"/>
      <c r="N528" s="858"/>
      <c r="O528" s="858"/>
      <c r="P528" s="858"/>
      <c r="Q528" s="858"/>
      <c r="R528" s="858"/>
      <c r="S528" s="858"/>
    </row>
    <row r="529" spans="1:19" ht="15" customHeight="1">
      <c r="A529" s="858" t="s">
        <v>19</v>
      </c>
      <c r="B529" s="858" t="s">
        <v>29</v>
      </c>
      <c r="C529" s="858" t="s">
        <v>30</v>
      </c>
      <c r="D529" s="858" t="s">
        <v>20</v>
      </c>
      <c r="E529" s="858">
        <v>2039</v>
      </c>
      <c r="F529" s="858">
        <v>6307957</v>
      </c>
      <c r="G529" s="858">
        <v>6308250</v>
      </c>
      <c r="H529" s="858">
        <v>294</v>
      </c>
      <c r="I529" s="858" t="s">
        <v>228</v>
      </c>
      <c r="J529" s="858"/>
      <c r="K529" s="858"/>
      <c r="L529" s="858"/>
      <c r="M529" s="858"/>
      <c r="N529" s="858"/>
      <c r="O529" s="858"/>
      <c r="P529" s="858"/>
      <c r="Q529" s="858"/>
      <c r="R529" s="858"/>
      <c r="S529" s="858"/>
    </row>
    <row r="530" spans="1:19" ht="15" customHeight="1">
      <c r="A530" s="858" t="s">
        <v>19</v>
      </c>
      <c r="B530" s="858" t="s">
        <v>29</v>
      </c>
      <c r="C530" s="858" t="s">
        <v>30</v>
      </c>
      <c r="D530" s="858" t="s">
        <v>20</v>
      </c>
      <c r="E530" s="858">
        <v>2039</v>
      </c>
      <c r="F530" s="858">
        <v>6308251</v>
      </c>
      <c r="G530" s="858">
        <v>6308544</v>
      </c>
      <c r="H530" s="858">
        <v>294</v>
      </c>
      <c r="I530" s="858" t="s">
        <v>228</v>
      </c>
      <c r="J530" s="858"/>
      <c r="K530" s="858"/>
      <c r="L530" s="858"/>
      <c r="M530" s="858"/>
      <c r="N530" s="858"/>
      <c r="O530" s="858"/>
      <c r="P530" s="858"/>
      <c r="Q530" s="858"/>
      <c r="R530" s="858"/>
      <c r="S530" s="858"/>
    </row>
    <row r="531" spans="1:19" ht="15" customHeight="1">
      <c r="A531" s="858" t="s">
        <v>19</v>
      </c>
      <c r="B531" s="858" t="s">
        <v>29</v>
      </c>
      <c r="C531" s="858" t="s">
        <v>30</v>
      </c>
      <c r="D531" s="858" t="s">
        <v>20</v>
      </c>
      <c r="E531" s="858">
        <v>2039</v>
      </c>
      <c r="F531" s="858">
        <v>6308545</v>
      </c>
      <c r="G531" s="858">
        <v>6308838</v>
      </c>
      <c r="H531" s="858">
        <v>294</v>
      </c>
      <c r="I531" s="858" t="s">
        <v>228</v>
      </c>
      <c r="J531" s="858"/>
      <c r="K531" s="858"/>
      <c r="L531" s="858"/>
      <c r="M531" s="858"/>
      <c r="N531" s="858"/>
      <c r="O531" s="858"/>
      <c r="P531" s="858"/>
      <c r="Q531" s="858"/>
      <c r="R531" s="858"/>
      <c r="S531" s="858"/>
    </row>
    <row r="532" spans="1:19" ht="15" customHeight="1">
      <c r="A532" s="858" t="s">
        <v>19</v>
      </c>
      <c r="B532" s="858" t="s">
        <v>29</v>
      </c>
      <c r="C532" s="858" t="s">
        <v>30</v>
      </c>
      <c r="D532" s="858" t="s">
        <v>20</v>
      </c>
      <c r="E532" s="858">
        <v>2039</v>
      </c>
      <c r="F532" s="858">
        <v>6976379</v>
      </c>
      <c r="G532" s="858">
        <v>6976379</v>
      </c>
      <c r="H532" s="858">
        <v>1</v>
      </c>
      <c r="I532" s="858" t="s">
        <v>228</v>
      </c>
      <c r="J532" s="858"/>
      <c r="K532" s="858"/>
      <c r="L532" s="858"/>
      <c r="M532" s="858"/>
      <c r="N532" s="858"/>
      <c r="O532" s="858"/>
      <c r="P532" s="858"/>
      <c r="Q532" s="858"/>
      <c r="R532" s="858"/>
      <c r="S532" s="858"/>
    </row>
    <row r="533" spans="1:19" ht="15" customHeight="1">
      <c r="A533" s="858" t="s">
        <v>19</v>
      </c>
      <c r="B533" s="858" t="s">
        <v>29</v>
      </c>
      <c r="C533" s="858" t="s">
        <v>30</v>
      </c>
      <c r="D533" s="858" t="s">
        <v>20</v>
      </c>
      <c r="E533" s="858">
        <v>2039</v>
      </c>
      <c r="F533" s="858">
        <v>6976380</v>
      </c>
      <c r="G533" s="858">
        <v>6976380</v>
      </c>
      <c r="H533" s="858">
        <v>1</v>
      </c>
      <c r="I533" s="858" t="s">
        <v>228</v>
      </c>
      <c r="J533" s="858"/>
      <c r="K533" s="858"/>
      <c r="L533" s="858"/>
      <c r="M533" s="858"/>
      <c r="N533" s="858"/>
      <c r="O533" s="858"/>
      <c r="P533" s="858"/>
      <c r="Q533" s="858"/>
      <c r="R533" s="858"/>
      <c r="S533" s="858"/>
    </row>
    <row r="534" spans="1:19" ht="15" customHeight="1">
      <c r="A534" s="858" t="s">
        <v>19</v>
      </c>
      <c r="B534" s="858" t="s">
        <v>29</v>
      </c>
      <c r="C534" s="858" t="s">
        <v>30</v>
      </c>
      <c r="D534" s="858" t="s">
        <v>20</v>
      </c>
      <c r="E534" s="858">
        <v>2039</v>
      </c>
      <c r="F534" s="858">
        <v>6976381</v>
      </c>
      <c r="G534" s="858">
        <v>6976381</v>
      </c>
      <c r="H534" s="858">
        <v>1</v>
      </c>
      <c r="I534" s="858" t="s">
        <v>228</v>
      </c>
      <c r="J534" s="858"/>
      <c r="K534" s="858"/>
      <c r="L534" s="858"/>
      <c r="M534" s="858"/>
      <c r="N534" s="858"/>
      <c r="O534" s="858"/>
      <c r="P534" s="858"/>
      <c r="Q534" s="858"/>
      <c r="R534" s="858"/>
      <c r="S534" s="858"/>
    </row>
    <row r="535" spans="1:19" ht="15" customHeight="1">
      <c r="A535" s="858" t="s">
        <v>19</v>
      </c>
      <c r="B535" s="858" t="s">
        <v>29</v>
      </c>
      <c r="C535" s="858" t="s">
        <v>30</v>
      </c>
      <c r="D535" s="858" t="s">
        <v>20</v>
      </c>
      <c r="E535" s="858">
        <v>2039</v>
      </c>
      <c r="F535" s="858">
        <v>6976382</v>
      </c>
      <c r="G535" s="858">
        <v>6976382</v>
      </c>
      <c r="H535" s="858">
        <v>1</v>
      </c>
      <c r="I535" s="858" t="s">
        <v>228</v>
      </c>
      <c r="J535" s="858"/>
      <c r="K535" s="858"/>
      <c r="L535" s="858"/>
      <c r="M535" s="858"/>
      <c r="N535" s="858"/>
      <c r="O535" s="858"/>
      <c r="P535" s="858"/>
      <c r="Q535" s="858"/>
      <c r="R535" s="858"/>
      <c r="S535" s="858"/>
    </row>
    <row r="536" spans="1:19" ht="15" customHeight="1">
      <c r="A536" s="858" t="s">
        <v>19</v>
      </c>
      <c r="B536" s="858" t="s">
        <v>29</v>
      </c>
      <c r="C536" s="858" t="s">
        <v>30</v>
      </c>
      <c r="D536" s="858" t="s">
        <v>20</v>
      </c>
      <c r="E536" s="858">
        <v>2039</v>
      </c>
      <c r="F536" s="858">
        <v>6976383</v>
      </c>
      <c r="G536" s="858">
        <v>6976383</v>
      </c>
      <c r="H536" s="858">
        <v>1</v>
      </c>
      <c r="I536" s="858" t="s">
        <v>228</v>
      </c>
      <c r="J536" s="858"/>
      <c r="K536" s="858"/>
      <c r="L536" s="858"/>
      <c r="M536" s="858"/>
      <c r="N536" s="858"/>
      <c r="O536" s="858"/>
      <c r="P536" s="858"/>
      <c r="Q536" s="858"/>
      <c r="R536" s="858"/>
      <c r="S536" s="858"/>
    </row>
    <row r="537" spans="1:19" ht="15" customHeight="1">
      <c r="A537" s="858" t="s">
        <v>19</v>
      </c>
      <c r="B537" s="858" t="s">
        <v>29</v>
      </c>
      <c r="C537" s="858" t="s">
        <v>30</v>
      </c>
      <c r="D537" s="858" t="s">
        <v>20</v>
      </c>
      <c r="E537" s="858">
        <v>2039</v>
      </c>
      <c r="F537" s="858">
        <v>6976384</v>
      </c>
      <c r="G537" s="858">
        <v>6976384</v>
      </c>
      <c r="H537" s="858">
        <v>1</v>
      </c>
      <c r="I537" s="858" t="s">
        <v>228</v>
      </c>
      <c r="J537" s="858"/>
      <c r="K537" s="858"/>
      <c r="L537" s="858"/>
      <c r="M537" s="858"/>
      <c r="N537" s="858"/>
      <c r="O537" s="858"/>
      <c r="P537" s="858"/>
      <c r="Q537" s="858"/>
      <c r="R537" s="858"/>
      <c r="S537" s="858"/>
    </row>
    <row r="538" spans="1:19" ht="15" customHeight="1">
      <c r="A538" s="858" t="s">
        <v>19</v>
      </c>
      <c r="B538" s="858" t="s">
        <v>26</v>
      </c>
      <c r="C538" s="858" t="s">
        <v>27</v>
      </c>
      <c r="D538" s="858" t="s">
        <v>20</v>
      </c>
      <c r="E538" s="858">
        <v>2040</v>
      </c>
      <c r="F538" s="858">
        <v>2627386</v>
      </c>
      <c r="G538" s="858">
        <v>2627433</v>
      </c>
      <c r="H538" s="858">
        <v>48</v>
      </c>
      <c r="I538" s="858" t="s">
        <v>228</v>
      </c>
      <c r="J538" s="858"/>
      <c r="K538" s="858"/>
      <c r="L538" s="858"/>
      <c r="M538" s="858"/>
      <c r="N538" s="858"/>
      <c r="O538" s="858"/>
      <c r="P538" s="858"/>
      <c r="Q538" s="858"/>
      <c r="R538" s="858"/>
      <c r="S538" s="858"/>
    </row>
    <row r="539" spans="1:19" ht="15" customHeight="1">
      <c r="A539" s="858" t="s">
        <v>19</v>
      </c>
      <c r="B539" s="858" t="s">
        <v>26</v>
      </c>
      <c r="C539" s="858" t="s">
        <v>27</v>
      </c>
      <c r="D539" s="858" t="s">
        <v>20</v>
      </c>
      <c r="E539" s="858">
        <v>2040</v>
      </c>
      <c r="F539" s="858">
        <v>2627434</v>
      </c>
      <c r="G539" s="858">
        <v>2627453</v>
      </c>
      <c r="H539" s="858">
        <v>20</v>
      </c>
      <c r="I539" s="858" t="s">
        <v>228</v>
      </c>
      <c r="J539" s="858"/>
      <c r="K539" s="858"/>
      <c r="L539" s="858"/>
      <c r="M539" s="858"/>
      <c r="N539" s="858"/>
      <c r="O539" s="858"/>
      <c r="P539" s="858"/>
      <c r="Q539" s="858"/>
      <c r="R539" s="858"/>
      <c r="S539" s="858"/>
    </row>
    <row r="540" spans="1:19" ht="15" customHeight="1">
      <c r="A540" s="858" t="s">
        <v>19</v>
      </c>
      <c r="B540" s="858" t="s">
        <v>26</v>
      </c>
      <c r="C540" s="858" t="s">
        <v>27</v>
      </c>
      <c r="D540" s="858" t="s">
        <v>20</v>
      </c>
      <c r="E540" s="858">
        <v>2040</v>
      </c>
      <c r="F540" s="858">
        <v>3175138</v>
      </c>
      <c r="G540" s="858">
        <v>3188005</v>
      </c>
      <c r="H540" s="858">
        <v>12868</v>
      </c>
      <c r="I540" s="858" t="s">
        <v>228</v>
      </c>
      <c r="J540" s="858"/>
      <c r="K540" s="858"/>
      <c r="L540" s="858"/>
      <c r="M540" s="858"/>
      <c r="N540" s="858"/>
      <c r="O540" s="858"/>
      <c r="P540" s="858"/>
      <c r="Q540" s="858"/>
      <c r="R540" s="858"/>
      <c r="S540" s="858"/>
    </row>
    <row r="541" spans="1:19" ht="15" customHeight="1">
      <c r="A541" s="858" t="s">
        <v>19</v>
      </c>
      <c r="B541" s="858" t="s">
        <v>26</v>
      </c>
      <c r="C541" s="858" t="s">
        <v>27</v>
      </c>
      <c r="D541" s="858" t="s">
        <v>20</v>
      </c>
      <c r="E541" s="858">
        <v>2040</v>
      </c>
      <c r="F541" s="858">
        <v>3188006</v>
      </c>
      <c r="G541" s="858">
        <v>3193423</v>
      </c>
      <c r="H541" s="858">
        <v>5418</v>
      </c>
      <c r="I541" s="858" t="s">
        <v>228</v>
      </c>
      <c r="J541" s="858"/>
      <c r="K541" s="858"/>
      <c r="L541" s="858"/>
      <c r="M541" s="858"/>
      <c r="N541" s="858"/>
      <c r="O541" s="858"/>
      <c r="P541" s="858"/>
      <c r="Q541" s="858"/>
      <c r="R541" s="858"/>
      <c r="S541" s="858"/>
    </row>
    <row r="542" spans="1:19" ht="15" customHeight="1">
      <c r="A542" s="858" t="s">
        <v>19</v>
      </c>
      <c r="B542" s="858">
        <v>999900000802</v>
      </c>
      <c r="C542" s="858" t="s">
        <v>25</v>
      </c>
      <c r="D542" s="858" t="s">
        <v>22</v>
      </c>
      <c r="E542" s="858">
        <v>2040</v>
      </c>
      <c r="F542" s="858">
        <v>5817292</v>
      </c>
      <c r="G542" s="858">
        <v>5817308</v>
      </c>
      <c r="H542" s="858">
        <v>17</v>
      </c>
      <c r="I542" s="858" t="s">
        <v>228</v>
      </c>
      <c r="J542" s="858"/>
      <c r="K542" s="858"/>
      <c r="L542" s="858"/>
      <c r="M542" s="858"/>
      <c r="N542" s="858"/>
      <c r="O542" s="858"/>
      <c r="P542" s="858"/>
      <c r="Q542" s="858"/>
      <c r="R542" s="858"/>
      <c r="S542" s="858"/>
    </row>
    <row r="543" spans="1:19" ht="15" customHeight="1">
      <c r="A543" s="858" t="s">
        <v>19</v>
      </c>
      <c r="B543" s="858">
        <v>999900000802</v>
      </c>
      <c r="C543" s="858" t="s">
        <v>25</v>
      </c>
      <c r="D543" s="858" t="s">
        <v>22</v>
      </c>
      <c r="E543" s="858">
        <v>2040</v>
      </c>
      <c r="F543" s="858">
        <v>6063390</v>
      </c>
      <c r="G543" s="858">
        <v>6068289</v>
      </c>
      <c r="H543" s="858">
        <v>4900</v>
      </c>
      <c r="I543" s="858" t="s">
        <v>228</v>
      </c>
      <c r="J543" s="858"/>
      <c r="K543" s="858"/>
      <c r="L543" s="858"/>
      <c r="M543" s="858"/>
      <c r="N543" s="858"/>
      <c r="O543" s="858"/>
      <c r="P543" s="858"/>
      <c r="Q543" s="858"/>
      <c r="R543" s="858"/>
      <c r="S543" s="858"/>
    </row>
    <row r="544" spans="1:19" ht="15" customHeight="1">
      <c r="A544" s="858" t="s">
        <v>19</v>
      </c>
      <c r="B544" s="858" t="s">
        <v>29</v>
      </c>
      <c r="C544" s="858" t="s">
        <v>30</v>
      </c>
      <c r="D544" s="858" t="s">
        <v>20</v>
      </c>
      <c r="E544" s="858">
        <v>2040</v>
      </c>
      <c r="F544" s="858">
        <v>6307075</v>
      </c>
      <c r="G544" s="858">
        <v>6307368</v>
      </c>
      <c r="H544" s="858">
        <v>294</v>
      </c>
      <c r="I544" s="858" t="s">
        <v>228</v>
      </c>
      <c r="J544" s="858"/>
      <c r="K544" s="858"/>
      <c r="L544" s="858"/>
      <c r="M544" s="858"/>
      <c r="N544" s="858"/>
      <c r="O544" s="858"/>
      <c r="P544" s="858"/>
      <c r="Q544" s="858"/>
      <c r="R544" s="858"/>
      <c r="S544" s="858"/>
    </row>
    <row r="545" spans="1:19" ht="15" customHeight="1">
      <c r="A545" s="858" t="s">
        <v>19</v>
      </c>
      <c r="B545" s="858" t="s">
        <v>29</v>
      </c>
      <c r="C545" s="858" t="s">
        <v>30</v>
      </c>
      <c r="D545" s="858" t="s">
        <v>20</v>
      </c>
      <c r="E545" s="858">
        <v>2040</v>
      </c>
      <c r="F545" s="858">
        <v>6307369</v>
      </c>
      <c r="G545" s="858">
        <v>6307662</v>
      </c>
      <c r="H545" s="858">
        <v>294</v>
      </c>
      <c r="I545" s="858" t="s">
        <v>228</v>
      </c>
      <c r="J545" s="858"/>
      <c r="K545" s="858"/>
      <c r="L545" s="858"/>
      <c r="M545" s="858"/>
      <c r="N545" s="858"/>
      <c r="O545" s="858"/>
      <c r="P545" s="858"/>
      <c r="Q545" s="858"/>
      <c r="R545" s="858"/>
      <c r="S545" s="858"/>
    </row>
    <row r="546" spans="1:19" ht="15" customHeight="1">
      <c r="A546" s="858" t="s">
        <v>19</v>
      </c>
      <c r="B546" s="858" t="s">
        <v>29</v>
      </c>
      <c r="C546" s="858" t="s">
        <v>30</v>
      </c>
      <c r="D546" s="858" t="s">
        <v>20</v>
      </c>
      <c r="E546" s="858">
        <v>2040</v>
      </c>
      <c r="F546" s="858">
        <v>6307663</v>
      </c>
      <c r="G546" s="858">
        <v>6307956</v>
      </c>
      <c r="H546" s="858">
        <v>294</v>
      </c>
      <c r="I546" s="858" t="s">
        <v>228</v>
      </c>
      <c r="J546" s="858"/>
      <c r="K546" s="858"/>
      <c r="L546" s="858"/>
      <c r="M546" s="858"/>
      <c r="N546" s="858"/>
      <c r="O546" s="858"/>
      <c r="P546" s="858"/>
      <c r="Q546" s="858"/>
      <c r="R546" s="858"/>
      <c r="S546" s="858"/>
    </row>
    <row r="547" spans="1:19" ht="15" customHeight="1">
      <c r="A547" s="858" t="s">
        <v>19</v>
      </c>
      <c r="B547" s="858" t="s">
        <v>29</v>
      </c>
      <c r="C547" s="858" t="s">
        <v>30</v>
      </c>
      <c r="D547" s="858" t="s">
        <v>20</v>
      </c>
      <c r="E547" s="858">
        <v>2040</v>
      </c>
      <c r="F547" s="858">
        <v>6307957</v>
      </c>
      <c r="G547" s="858">
        <v>6308250</v>
      </c>
      <c r="H547" s="858">
        <v>294</v>
      </c>
      <c r="I547" s="858" t="s">
        <v>228</v>
      </c>
      <c r="J547" s="858"/>
      <c r="K547" s="858"/>
      <c r="L547" s="858"/>
      <c r="M547" s="858"/>
      <c r="N547" s="858"/>
      <c r="O547" s="858"/>
      <c r="P547" s="858"/>
      <c r="Q547" s="858"/>
      <c r="R547" s="858"/>
      <c r="S547" s="858"/>
    </row>
    <row r="548" spans="1:19" ht="15" customHeight="1">
      <c r="A548" s="858" t="s">
        <v>19</v>
      </c>
      <c r="B548" s="858" t="s">
        <v>29</v>
      </c>
      <c r="C548" s="858" t="s">
        <v>30</v>
      </c>
      <c r="D548" s="858" t="s">
        <v>20</v>
      </c>
      <c r="E548" s="858">
        <v>2040</v>
      </c>
      <c r="F548" s="858">
        <v>6308251</v>
      </c>
      <c r="G548" s="858">
        <v>6308544</v>
      </c>
      <c r="H548" s="858">
        <v>294</v>
      </c>
      <c r="I548" s="858" t="s">
        <v>228</v>
      </c>
      <c r="J548" s="858"/>
      <c r="K548" s="858"/>
      <c r="L548" s="858"/>
      <c r="M548" s="858"/>
      <c r="N548" s="858"/>
      <c r="O548" s="858"/>
      <c r="P548" s="858"/>
      <c r="Q548" s="858"/>
      <c r="R548" s="858"/>
      <c r="S548" s="858"/>
    </row>
    <row r="549" spans="1:19" ht="15" customHeight="1">
      <c r="A549" s="858" t="s">
        <v>19</v>
      </c>
      <c r="B549" s="858" t="s">
        <v>29</v>
      </c>
      <c r="C549" s="858" t="s">
        <v>30</v>
      </c>
      <c r="D549" s="858" t="s">
        <v>20</v>
      </c>
      <c r="E549" s="858">
        <v>2040</v>
      </c>
      <c r="F549" s="858">
        <v>6308545</v>
      </c>
      <c r="G549" s="858">
        <v>6308838</v>
      </c>
      <c r="H549" s="858">
        <v>294</v>
      </c>
      <c r="I549" s="858" t="s">
        <v>228</v>
      </c>
      <c r="J549" s="858"/>
      <c r="K549" s="858"/>
      <c r="L549" s="858"/>
      <c r="M549" s="858"/>
      <c r="N549" s="858"/>
      <c r="O549" s="858"/>
      <c r="P549" s="858"/>
      <c r="Q549" s="858"/>
      <c r="R549" s="858"/>
      <c r="S549" s="858"/>
    </row>
    <row r="550" spans="1:19" ht="15" customHeight="1">
      <c r="A550" s="858" t="s">
        <v>19</v>
      </c>
      <c r="B550" s="858" t="s">
        <v>29</v>
      </c>
      <c r="C550" s="858" t="s">
        <v>30</v>
      </c>
      <c r="D550" s="858" t="s">
        <v>20</v>
      </c>
      <c r="E550" s="858">
        <v>2040</v>
      </c>
      <c r="F550" s="858">
        <v>6976379</v>
      </c>
      <c r="G550" s="858">
        <v>6976379</v>
      </c>
      <c r="H550" s="858">
        <v>1</v>
      </c>
      <c r="I550" s="858" t="s">
        <v>228</v>
      </c>
      <c r="J550" s="858"/>
      <c r="K550" s="858"/>
      <c r="L550" s="858"/>
      <c r="M550" s="858"/>
      <c r="N550" s="858"/>
      <c r="O550" s="858"/>
      <c r="P550" s="858"/>
      <c r="Q550" s="858"/>
      <c r="R550" s="858"/>
      <c r="S550" s="858"/>
    </row>
    <row r="551" spans="1:19" ht="15" customHeight="1">
      <c r="A551" s="858" t="s">
        <v>19</v>
      </c>
      <c r="B551" s="858" t="s">
        <v>29</v>
      </c>
      <c r="C551" s="858" t="s">
        <v>30</v>
      </c>
      <c r="D551" s="858" t="s">
        <v>20</v>
      </c>
      <c r="E551" s="858">
        <v>2040</v>
      </c>
      <c r="F551" s="858">
        <v>6976380</v>
      </c>
      <c r="G551" s="858">
        <v>6976380</v>
      </c>
      <c r="H551" s="858">
        <v>1</v>
      </c>
      <c r="I551" s="858" t="s">
        <v>228</v>
      </c>
      <c r="J551" s="858"/>
      <c r="K551" s="858"/>
      <c r="L551" s="858"/>
      <c r="M551" s="858"/>
      <c r="N551" s="858"/>
      <c r="O551" s="858"/>
      <c r="P551" s="858"/>
      <c r="Q551" s="858"/>
      <c r="R551" s="858"/>
      <c r="S551" s="858"/>
    </row>
    <row r="552" spans="1:19" ht="15" customHeight="1">
      <c r="A552" s="858" t="s">
        <v>19</v>
      </c>
      <c r="B552" s="858" t="s">
        <v>29</v>
      </c>
      <c r="C552" s="858" t="s">
        <v>30</v>
      </c>
      <c r="D552" s="858" t="s">
        <v>20</v>
      </c>
      <c r="E552" s="858">
        <v>2040</v>
      </c>
      <c r="F552" s="858">
        <v>6976381</v>
      </c>
      <c r="G552" s="858">
        <v>6976381</v>
      </c>
      <c r="H552" s="858">
        <v>1</v>
      </c>
      <c r="I552" s="858" t="s">
        <v>228</v>
      </c>
      <c r="J552" s="858"/>
      <c r="K552" s="858"/>
      <c r="L552" s="858"/>
      <c r="M552" s="858"/>
      <c r="N552" s="858"/>
      <c r="O552" s="858"/>
      <c r="P552" s="858"/>
      <c r="Q552" s="858"/>
      <c r="R552" s="858"/>
      <c r="S552" s="858"/>
    </row>
    <row r="553" spans="1:19" ht="15" customHeight="1">
      <c r="A553" s="858" t="s">
        <v>19</v>
      </c>
      <c r="B553" s="858" t="s">
        <v>29</v>
      </c>
      <c r="C553" s="858" t="s">
        <v>30</v>
      </c>
      <c r="D553" s="858" t="s">
        <v>20</v>
      </c>
      <c r="E553" s="858">
        <v>2040</v>
      </c>
      <c r="F553" s="858">
        <v>6976382</v>
      </c>
      <c r="G553" s="858">
        <v>6976382</v>
      </c>
      <c r="H553" s="858">
        <v>1</v>
      </c>
      <c r="I553" s="858" t="s">
        <v>228</v>
      </c>
      <c r="J553" s="858"/>
      <c r="K553" s="858"/>
      <c r="L553" s="858"/>
      <c r="M553" s="858"/>
      <c r="N553" s="858"/>
      <c r="O553" s="858"/>
      <c r="P553" s="858"/>
      <c r="Q553" s="858"/>
      <c r="R553" s="858"/>
      <c r="S553" s="858"/>
    </row>
    <row r="554" spans="1:19" ht="15" customHeight="1">
      <c r="A554" s="858" t="s">
        <v>19</v>
      </c>
      <c r="B554" s="858" t="s">
        <v>29</v>
      </c>
      <c r="C554" s="858" t="s">
        <v>30</v>
      </c>
      <c r="D554" s="858" t="s">
        <v>20</v>
      </c>
      <c r="E554" s="858">
        <v>2040</v>
      </c>
      <c r="F554" s="858">
        <v>6976383</v>
      </c>
      <c r="G554" s="858">
        <v>6976383</v>
      </c>
      <c r="H554" s="858">
        <v>1</v>
      </c>
      <c r="I554" s="858" t="s">
        <v>228</v>
      </c>
      <c r="J554" s="858"/>
      <c r="K554" s="858"/>
      <c r="L554" s="858"/>
      <c r="M554" s="858"/>
      <c r="N554" s="858"/>
      <c r="O554" s="858"/>
      <c r="P554" s="858"/>
      <c r="Q554" s="858"/>
      <c r="R554" s="858"/>
      <c r="S554" s="858"/>
    </row>
    <row r="555" spans="1:19" ht="15" customHeight="1">
      <c r="A555" s="858" t="s">
        <v>19</v>
      </c>
      <c r="B555" s="858" t="s">
        <v>29</v>
      </c>
      <c r="C555" s="858" t="s">
        <v>30</v>
      </c>
      <c r="D555" s="858" t="s">
        <v>20</v>
      </c>
      <c r="E555" s="858">
        <v>2040</v>
      </c>
      <c r="F555" s="858">
        <v>6976384</v>
      </c>
      <c r="G555" s="858">
        <v>6976384</v>
      </c>
      <c r="H555" s="858">
        <v>1</v>
      </c>
      <c r="I555" s="858" t="s">
        <v>228</v>
      </c>
      <c r="J555" s="858"/>
      <c r="K555" s="858"/>
      <c r="L555" s="858"/>
      <c r="M555" s="858"/>
      <c r="N555" s="858"/>
      <c r="O555" s="858"/>
      <c r="P555" s="858"/>
      <c r="Q555" s="858"/>
      <c r="R555" s="858"/>
      <c r="S555" s="858"/>
    </row>
    <row r="556" spans="1:19" ht="15" customHeight="1">
      <c r="A556" s="858" t="s">
        <v>19</v>
      </c>
      <c r="B556" s="858" t="s">
        <v>26</v>
      </c>
      <c r="C556" s="858" t="s">
        <v>27</v>
      </c>
      <c r="D556" s="858" t="s">
        <v>20</v>
      </c>
      <c r="E556" s="858">
        <v>2041</v>
      </c>
      <c r="F556" s="858">
        <v>2627386</v>
      </c>
      <c r="G556" s="858">
        <v>2627433</v>
      </c>
      <c r="H556" s="858">
        <v>48</v>
      </c>
      <c r="I556" s="858" t="s">
        <v>228</v>
      </c>
      <c r="J556" s="858"/>
      <c r="K556" s="858"/>
      <c r="L556" s="858"/>
      <c r="M556" s="858"/>
      <c r="N556" s="858"/>
      <c r="O556" s="858"/>
      <c r="P556" s="858"/>
      <c r="Q556" s="858"/>
      <c r="R556" s="858"/>
      <c r="S556" s="858"/>
    </row>
    <row r="557" spans="1:19" ht="15" customHeight="1">
      <c r="A557" s="858" t="s">
        <v>19</v>
      </c>
      <c r="B557" s="858" t="s">
        <v>26</v>
      </c>
      <c r="C557" s="858" t="s">
        <v>27</v>
      </c>
      <c r="D557" s="858" t="s">
        <v>20</v>
      </c>
      <c r="E557" s="858">
        <v>2041</v>
      </c>
      <c r="F557" s="858">
        <v>2627434</v>
      </c>
      <c r="G557" s="858">
        <v>2627453</v>
      </c>
      <c r="H557" s="858">
        <v>20</v>
      </c>
      <c r="I557" s="858" t="s">
        <v>228</v>
      </c>
      <c r="J557" s="858"/>
      <c r="K557" s="858"/>
      <c r="L557" s="858"/>
      <c r="M557" s="858"/>
      <c r="N557" s="858"/>
      <c r="O557" s="858"/>
      <c r="P557" s="858"/>
      <c r="Q557" s="858"/>
      <c r="R557" s="858"/>
      <c r="S557" s="858"/>
    </row>
    <row r="558" spans="1:19" ht="15" customHeight="1">
      <c r="A558" s="858" t="s">
        <v>19</v>
      </c>
      <c r="B558" s="858" t="s">
        <v>26</v>
      </c>
      <c r="C558" s="858" t="s">
        <v>27</v>
      </c>
      <c r="D558" s="858" t="s">
        <v>20</v>
      </c>
      <c r="E558" s="858">
        <v>2041</v>
      </c>
      <c r="F558" s="858">
        <v>3175138</v>
      </c>
      <c r="G558" s="858">
        <v>3188005</v>
      </c>
      <c r="H558" s="858">
        <v>12868</v>
      </c>
      <c r="I558" s="858" t="s">
        <v>228</v>
      </c>
      <c r="J558" s="858"/>
      <c r="K558" s="858"/>
      <c r="L558" s="858"/>
      <c r="M558" s="858"/>
      <c r="N558" s="858"/>
      <c r="O558" s="858"/>
      <c r="P558" s="858"/>
      <c r="Q558" s="858"/>
      <c r="R558" s="858"/>
      <c r="S558" s="858"/>
    </row>
    <row r="559" spans="1:19" ht="15" customHeight="1">
      <c r="A559" s="858" t="s">
        <v>19</v>
      </c>
      <c r="B559" s="858" t="s">
        <v>26</v>
      </c>
      <c r="C559" s="858" t="s">
        <v>27</v>
      </c>
      <c r="D559" s="858" t="s">
        <v>20</v>
      </c>
      <c r="E559" s="858">
        <v>2041</v>
      </c>
      <c r="F559" s="858">
        <v>3188006</v>
      </c>
      <c r="G559" s="858">
        <v>3193423</v>
      </c>
      <c r="H559" s="858">
        <v>5418</v>
      </c>
      <c r="I559" s="858" t="s">
        <v>228</v>
      </c>
      <c r="J559" s="858"/>
      <c r="K559" s="858"/>
      <c r="L559" s="858"/>
      <c r="M559" s="858"/>
      <c r="N559" s="858"/>
      <c r="O559" s="858"/>
      <c r="P559" s="858"/>
      <c r="Q559" s="858"/>
      <c r="R559" s="858"/>
      <c r="S559" s="858"/>
    </row>
    <row r="560" spans="1:19" ht="15" customHeight="1">
      <c r="A560" s="858" t="s">
        <v>19</v>
      </c>
      <c r="B560" s="858">
        <v>999900000802</v>
      </c>
      <c r="C560" s="858" t="s">
        <v>25</v>
      </c>
      <c r="D560" s="858" t="s">
        <v>22</v>
      </c>
      <c r="E560" s="858">
        <v>2041</v>
      </c>
      <c r="F560" s="858">
        <v>5817292</v>
      </c>
      <c r="G560" s="858">
        <v>5817308</v>
      </c>
      <c r="H560" s="858">
        <v>17</v>
      </c>
      <c r="I560" s="858" t="s">
        <v>228</v>
      </c>
      <c r="J560" s="858"/>
      <c r="K560" s="858"/>
      <c r="L560" s="858"/>
      <c r="M560" s="858"/>
      <c r="N560" s="858"/>
      <c r="O560" s="858"/>
      <c r="P560" s="858"/>
      <c r="Q560" s="858"/>
      <c r="R560" s="858"/>
      <c r="S560" s="858"/>
    </row>
    <row r="561" spans="1:19" ht="15" customHeight="1">
      <c r="A561" s="858" t="s">
        <v>19</v>
      </c>
      <c r="B561" s="858">
        <v>999900000802</v>
      </c>
      <c r="C561" s="858" t="s">
        <v>25</v>
      </c>
      <c r="D561" s="858" t="s">
        <v>22</v>
      </c>
      <c r="E561" s="858">
        <v>2041</v>
      </c>
      <c r="F561" s="858">
        <v>6063390</v>
      </c>
      <c r="G561" s="858">
        <v>6068289</v>
      </c>
      <c r="H561" s="858">
        <v>4900</v>
      </c>
      <c r="I561" s="858" t="s">
        <v>228</v>
      </c>
      <c r="J561" s="858"/>
      <c r="K561" s="858"/>
      <c r="L561" s="858"/>
      <c r="M561" s="858"/>
      <c r="N561" s="858"/>
      <c r="O561" s="858"/>
      <c r="P561" s="858"/>
      <c r="Q561" s="858"/>
      <c r="R561" s="858"/>
      <c r="S561" s="858"/>
    </row>
    <row r="562" spans="1:19" ht="15" customHeight="1">
      <c r="A562" s="858" t="s">
        <v>19</v>
      </c>
      <c r="B562" s="858" t="s">
        <v>29</v>
      </c>
      <c r="C562" s="858" t="s">
        <v>30</v>
      </c>
      <c r="D562" s="858" t="s">
        <v>20</v>
      </c>
      <c r="E562" s="858">
        <v>2041</v>
      </c>
      <c r="F562" s="858">
        <v>6307075</v>
      </c>
      <c r="G562" s="858">
        <v>6307368</v>
      </c>
      <c r="H562" s="858">
        <v>294</v>
      </c>
      <c r="I562" s="858" t="s">
        <v>228</v>
      </c>
      <c r="J562" s="858"/>
      <c r="K562" s="858"/>
      <c r="L562" s="858"/>
      <c r="M562" s="858"/>
      <c r="N562" s="858"/>
      <c r="O562" s="858"/>
      <c r="P562" s="858"/>
      <c r="Q562" s="858"/>
      <c r="R562" s="858"/>
      <c r="S562" s="858"/>
    </row>
    <row r="563" spans="1:19" ht="15" customHeight="1">
      <c r="A563" s="858" t="s">
        <v>19</v>
      </c>
      <c r="B563" s="858" t="s">
        <v>29</v>
      </c>
      <c r="C563" s="858" t="s">
        <v>30</v>
      </c>
      <c r="D563" s="858" t="s">
        <v>20</v>
      </c>
      <c r="E563" s="858">
        <v>2041</v>
      </c>
      <c r="F563" s="858">
        <v>6307369</v>
      </c>
      <c r="G563" s="858">
        <v>6307662</v>
      </c>
      <c r="H563" s="858">
        <v>294</v>
      </c>
      <c r="I563" s="858" t="s">
        <v>228</v>
      </c>
      <c r="J563" s="858"/>
      <c r="K563" s="858"/>
      <c r="L563" s="858"/>
      <c r="M563" s="858"/>
      <c r="N563" s="858"/>
      <c r="O563" s="858"/>
      <c r="P563" s="858"/>
      <c r="Q563" s="858"/>
      <c r="R563" s="858"/>
      <c r="S563" s="858"/>
    </row>
    <row r="564" spans="1:19" ht="15" customHeight="1">
      <c r="A564" s="858" t="s">
        <v>19</v>
      </c>
      <c r="B564" s="858" t="s">
        <v>29</v>
      </c>
      <c r="C564" s="858" t="s">
        <v>30</v>
      </c>
      <c r="D564" s="858" t="s">
        <v>20</v>
      </c>
      <c r="E564" s="858">
        <v>2041</v>
      </c>
      <c r="F564" s="858">
        <v>6307663</v>
      </c>
      <c r="G564" s="858">
        <v>6307956</v>
      </c>
      <c r="H564" s="858">
        <v>294</v>
      </c>
      <c r="I564" s="858" t="s">
        <v>228</v>
      </c>
      <c r="J564" s="858"/>
      <c r="K564" s="858"/>
      <c r="L564" s="858"/>
      <c r="M564" s="858"/>
      <c r="N564" s="858"/>
      <c r="O564" s="858"/>
      <c r="P564" s="858"/>
      <c r="Q564" s="858"/>
      <c r="R564" s="858"/>
      <c r="S564" s="858"/>
    </row>
    <row r="565" spans="1:19" ht="15" customHeight="1">
      <c r="A565" s="858" t="s">
        <v>19</v>
      </c>
      <c r="B565" s="858" t="s">
        <v>29</v>
      </c>
      <c r="C565" s="858" t="s">
        <v>30</v>
      </c>
      <c r="D565" s="858" t="s">
        <v>20</v>
      </c>
      <c r="E565" s="858">
        <v>2041</v>
      </c>
      <c r="F565" s="858">
        <v>6307957</v>
      </c>
      <c r="G565" s="858">
        <v>6308250</v>
      </c>
      <c r="H565" s="858">
        <v>294</v>
      </c>
      <c r="I565" s="858" t="s">
        <v>228</v>
      </c>
      <c r="J565" s="858"/>
      <c r="K565" s="858"/>
      <c r="L565" s="858"/>
      <c r="M565" s="858"/>
      <c r="N565" s="858"/>
      <c r="O565" s="858"/>
      <c r="P565" s="858"/>
      <c r="Q565" s="858"/>
      <c r="R565" s="858"/>
      <c r="S565" s="858"/>
    </row>
    <row r="566" spans="1:19" ht="15" customHeight="1">
      <c r="A566" s="858" t="s">
        <v>19</v>
      </c>
      <c r="B566" s="858" t="s">
        <v>29</v>
      </c>
      <c r="C566" s="858" t="s">
        <v>30</v>
      </c>
      <c r="D566" s="858" t="s">
        <v>20</v>
      </c>
      <c r="E566" s="858">
        <v>2041</v>
      </c>
      <c r="F566" s="858">
        <v>6308251</v>
      </c>
      <c r="G566" s="858">
        <v>6308544</v>
      </c>
      <c r="H566" s="858">
        <v>294</v>
      </c>
      <c r="I566" s="858" t="s">
        <v>228</v>
      </c>
      <c r="J566" s="858"/>
      <c r="K566" s="858"/>
      <c r="L566" s="858"/>
      <c r="M566" s="858"/>
      <c r="N566" s="858"/>
      <c r="O566" s="858"/>
      <c r="P566" s="858"/>
      <c r="Q566" s="858"/>
      <c r="R566" s="858"/>
      <c r="S566" s="858"/>
    </row>
    <row r="567" spans="1:19" ht="15" customHeight="1">
      <c r="A567" s="858" t="s">
        <v>19</v>
      </c>
      <c r="B567" s="858" t="s">
        <v>29</v>
      </c>
      <c r="C567" s="858" t="s">
        <v>30</v>
      </c>
      <c r="D567" s="858" t="s">
        <v>20</v>
      </c>
      <c r="E567" s="858">
        <v>2041</v>
      </c>
      <c r="F567" s="858">
        <v>6308545</v>
      </c>
      <c r="G567" s="858">
        <v>6308838</v>
      </c>
      <c r="H567" s="858">
        <v>294</v>
      </c>
      <c r="I567" s="858" t="s">
        <v>228</v>
      </c>
      <c r="J567" s="858"/>
      <c r="K567" s="858"/>
      <c r="L567" s="858"/>
      <c r="M567" s="858"/>
      <c r="N567" s="858"/>
      <c r="O567" s="858"/>
      <c r="P567" s="858"/>
      <c r="Q567" s="858"/>
      <c r="R567" s="858"/>
      <c r="S567" s="858"/>
    </row>
    <row r="568" spans="1:19" ht="15" customHeight="1">
      <c r="A568" s="858" t="s">
        <v>19</v>
      </c>
      <c r="B568" s="858" t="s">
        <v>29</v>
      </c>
      <c r="C568" s="858" t="s">
        <v>30</v>
      </c>
      <c r="D568" s="858" t="s">
        <v>20</v>
      </c>
      <c r="E568" s="858">
        <v>2041</v>
      </c>
      <c r="F568" s="858">
        <v>6976379</v>
      </c>
      <c r="G568" s="858">
        <v>6976379</v>
      </c>
      <c r="H568" s="858">
        <v>1</v>
      </c>
      <c r="I568" s="858" t="s">
        <v>228</v>
      </c>
      <c r="J568" s="858"/>
      <c r="K568" s="858"/>
      <c r="L568" s="858"/>
      <c r="M568" s="858"/>
      <c r="N568" s="858"/>
      <c r="O568" s="858"/>
      <c r="P568" s="858"/>
      <c r="Q568" s="858"/>
      <c r="R568" s="858"/>
      <c r="S568" s="858"/>
    </row>
    <row r="569" spans="1:19">
      <c r="A569" s="858" t="s">
        <v>19</v>
      </c>
      <c r="B569" s="858" t="s">
        <v>29</v>
      </c>
      <c r="C569" s="858" t="s">
        <v>30</v>
      </c>
      <c r="D569" s="858" t="s">
        <v>20</v>
      </c>
      <c r="E569" s="858">
        <v>2041</v>
      </c>
      <c r="F569" s="858">
        <v>6976380</v>
      </c>
      <c r="G569" s="858">
        <v>6976380</v>
      </c>
      <c r="H569" s="858">
        <v>1</v>
      </c>
      <c r="I569" s="858" t="s">
        <v>228</v>
      </c>
      <c r="J569" s="858"/>
      <c r="K569" s="858"/>
      <c r="L569" s="858"/>
      <c r="M569" s="858"/>
      <c r="N569" s="858"/>
      <c r="O569" s="858"/>
      <c r="P569" s="858"/>
      <c r="Q569" s="858"/>
      <c r="R569" s="858"/>
      <c r="S569" s="858"/>
    </row>
    <row r="570" spans="1:19">
      <c r="A570" s="858" t="s">
        <v>19</v>
      </c>
      <c r="B570" s="858" t="s">
        <v>29</v>
      </c>
      <c r="C570" s="858" t="s">
        <v>30</v>
      </c>
      <c r="D570" s="858" t="s">
        <v>20</v>
      </c>
      <c r="E570" s="858">
        <v>2041</v>
      </c>
      <c r="F570" s="858">
        <v>6976381</v>
      </c>
      <c r="G570" s="858">
        <v>6976381</v>
      </c>
      <c r="H570" s="858">
        <v>1</v>
      </c>
      <c r="I570" s="858" t="s">
        <v>228</v>
      </c>
      <c r="J570" s="858"/>
      <c r="K570" s="858"/>
      <c r="L570" s="858"/>
      <c r="M570" s="858"/>
      <c r="N570" s="858"/>
      <c r="O570" s="858"/>
      <c r="P570" s="858"/>
      <c r="Q570" s="858"/>
      <c r="R570" s="858"/>
      <c r="S570" s="858"/>
    </row>
    <row r="571" spans="1:19">
      <c r="A571" s="858" t="s">
        <v>19</v>
      </c>
      <c r="B571" s="858" t="s">
        <v>29</v>
      </c>
      <c r="C571" s="858" t="s">
        <v>30</v>
      </c>
      <c r="D571" s="858" t="s">
        <v>20</v>
      </c>
      <c r="E571" s="858">
        <v>2041</v>
      </c>
      <c r="F571" s="858">
        <v>6976382</v>
      </c>
      <c r="G571" s="858">
        <v>6976382</v>
      </c>
      <c r="H571" s="858">
        <v>1</v>
      </c>
      <c r="I571" s="858" t="s">
        <v>228</v>
      </c>
      <c r="J571" s="858"/>
      <c r="K571" s="858"/>
      <c r="L571" s="858"/>
      <c r="M571" s="858"/>
      <c r="N571" s="858"/>
      <c r="O571" s="858"/>
      <c r="P571" s="858"/>
      <c r="Q571" s="858"/>
      <c r="R571" s="858"/>
      <c r="S571" s="858"/>
    </row>
    <row r="572" spans="1:19">
      <c r="A572" s="858" t="s">
        <v>19</v>
      </c>
      <c r="B572" s="858" t="s">
        <v>29</v>
      </c>
      <c r="C572" s="858" t="s">
        <v>30</v>
      </c>
      <c r="D572" s="858" t="s">
        <v>20</v>
      </c>
      <c r="E572" s="858">
        <v>2041</v>
      </c>
      <c r="F572" s="858">
        <v>6976383</v>
      </c>
      <c r="G572" s="858">
        <v>6976383</v>
      </c>
      <c r="H572" s="858">
        <v>1</v>
      </c>
      <c r="I572" s="858" t="s">
        <v>228</v>
      </c>
      <c r="J572" s="858"/>
      <c r="K572" s="858"/>
      <c r="L572" s="858"/>
      <c r="M572" s="858"/>
      <c r="N572" s="858"/>
      <c r="O572" s="858"/>
      <c r="P572" s="858"/>
      <c r="Q572" s="858"/>
      <c r="R572" s="858"/>
      <c r="S572" s="858"/>
    </row>
    <row r="573" spans="1:19">
      <c r="A573" s="858" t="s">
        <v>19</v>
      </c>
      <c r="B573" s="858" t="s">
        <v>29</v>
      </c>
      <c r="C573" s="858" t="s">
        <v>30</v>
      </c>
      <c r="D573" s="858" t="s">
        <v>20</v>
      </c>
      <c r="E573" s="858">
        <v>2041</v>
      </c>
      <c r="F573" s="858">
        <v>6976384</v>
      </c>
      <c r="G573" s="858">
        <v>6976384</v>
      </c>
      <c r="H573" s="858">
        <v>1</v>
      </c>
      <c r="I573" s="858" t="s">
        <v>228</v>
      </c>
      <c r="J573" s="858"/>
      <c r="K573" s="858"/>
      <c r="L573" s="858"/>
      <c r="M573" s="858"/>
      <c r="N573" s="858"/>
      <c r="O573" s="858"/>
      <c r="P573" s="858"/>
      <c r="Q573" s="858"/>
      <c r="R573" s="858"/>
      <c r="S573" s="858"/>
    </row>
    <row r="574" spans="1:19">
      <c r="A574" s="858" t="s">
        <v>19</v>
      </c>
      <c r="B574" s="858" t="s">
        <v>26</v>
      </c>
      <c r="C574" s="858" t="s">
        <v>27</v>
      </c>
      <c r="D574" s="858" t="s">
        <v>20</v>
      </c>
      <c r="E574" s="858">
        <v>2042</v>
      </c>
      <c r="F574" s="858">
        <v>2627386</v>
      </c>
      <c r="G574" s="858">
        <v>2627433</v>
      </c>
      <c r="H574" s="858">
        <v>48</v>
      </c>
      <c r="I574" s="858" t="s">
        <v>228</v>
      </c>
      <c r="J574" s="858"/>
      <c r="K574" s="858"/>
      <c r="L574" s="858"/>
      <c r="M574" s="858"/>
      <c r="N574" s="858"/>
      <c r="O574" s="858"/>
      <c r="P574" s="858"/>
      <c r="Q574" s="858"/>
      <c r="R574" s="858"/>
      <c r="S574" s="858"/>
    </row>
    <row r="575" spans="1:19">
      <c r="A575" s="858" t="s">
        <v>19</v>
      </c>
      <c r="B575" s="858" t="s">
        <v>26</v>
      </c>
      <c r="C575" s="858" t="s">
        <v>27</v>
      </c>
      <c r="D575" s="858" t="s">
        <v>20</v>
      </c>
      <c r="E575" s="858">
        <v>2042</v>
      </c>
      <c r="F575" s="858">
        <v>2627434</v>
      </c>
      <c r="G575" s="858">
        <v>2627453</v>
      </c>
      <c r="H575" s="858">
        <v>20</v>
      </c>
      <c r="I575" s="858" t="s">
        <v>228</v>
      </c>
      <c r="J575" s="858"/>
      <c r="K575" s="858"/>
      <c r="L575" s="858"/>
      <c r="M575" s="858"/>
      <c r="N575" s="858"/>
      <c r="O575" s="858"/>
      <c r="P575" s="858"/>
      <c r="Q575" s="858"/>
      <c r="R575" s="858"/>
      <c r="S575" s="858"/>
    </row>
    <row r="576" spans="1:19">
      <c r="A576" s="858" t="s">
        <v>19</v>
      </c>
      <c r="B576" s="858" t="s">
        <v>26</v>
      </c>
      <c r="C576" s="858" t="s">
        <v>27</v>
      </c>
      <c r="D576" s="858" t="s">
        <v>20</v>
      </c>
      <c r="E576" s="858">
        <v>2042</v>
      </c>
      <c r="F576" s="858">
        <v>3175138</v>
      </c>
      <c r="G576" s="858">
        <v>3188005</v>
      </c>
      <c r="H576" s="858">
        <v>12868</v>
      </c>
      <c r="I576" s="858" t="s">
        <v>228</v>
      </c>
      <c r="J576" s="858"/>
      <c r="K576" s="858"/>
      <c r="L576" s="858"/>
      <c r="M576" s="858"/>
      <c r="N576" s="858"/>
      <c r="O576" s="858"/>
      <c r="P576" s="858"/>
      <c r="Q576" s="858"/>
      <c r="R576" s="858"/>
      <c r="S576" s="858"/>
    </row>
    <row r="577" spans="1:19" ht="15" customHeight="1">
      <c r="A577" s="858" t="s">
        <v>19</v>
      </c>
      <c r="B577" s="858" t="s">
        <v>26</v>
      </c>
      <c r="C577" s="858" t="s">
        <v>27</v>
      </c>
      <c r="D577" s="858" t="s">
        <v>20</v>
      </c>
      <c r="E577" s="858">
        <v>2042</v>
      </c>
      <c r="F577" s="858">
        <v>3188006</v>
      </c>
      <c r="G577" s="858">
        <v>3193423</v>
      </c>
      <c r="H577" s="858">
        <v>5418</v>
      </c>
      <c r="I577" s="858" t="s">
        <v>228</v>
      </c>
      <c r="J577" s="858"/>
      <c r="K577" s="858"/>
      <c r="L577" s="858"/>
      <c r="M577" s="858"/>
      <c r="N577" s="858"/>
      <c r="O577" s="858"/>
      <c r="P577" s="858"/>
      <c r="Q577" s="858"/>
      <c r="R577" s="858"/>
      <c r="S577" s="858"/>
    </row>
    <row r="578" spans="1:19">
      <c r="A578" s="858" t="s">
        <v>19</v>
      </c>
      <c r="B578" s="858">
        <v>999900000802</v>
      </c>
      <c r="C578" s="858" t="s">
        <v>25</v>
      </c>
      <c r="D578" s="858" t="s">
        <v>22</v>
      </c>
      <c r="E578" s="858">
        <v>2042</v>
      </c>
      <c r="F578" s="858">
        <v>5817292</v>
      </c>
      <c r="G578" s="858">
        <v>5817308</v>
      </c>
      <c r="H578" s="858">
        <v>17</v>
      </c>
      <c r="I578" s="858" t="s">
        <v>228</v>
      </c>
      <c r="J578" s="858"/>
      <c r="K578" s="858"/>
      <c r="L578" s="858"/>
      <c r="M578" s="858"/>
      <c r="N578" s="858"/>
      <c r="O578" s="858"/>
      <c r="P578" s="858"/>
      <c r="Q578" s="858"/>
      <c r="R578" s="858"/>
      <c r="S578" s="858"/>
    </row>
    <row r="579" spans="1:19">
      <c r="A579" s="858" t="s">
        <v>19</v>
      </c>
      <c r="B579" s="858">
        <v>999900000802</v>
      </c>
      <c r="C579" s="858" t="s">
        <v>25</v>
      </c>
      <c r="D579" s="858" t="s">
        <v>22</v>
      </c>
      <c r="E579" s="858">
        <v>2042</v>
      </c>
      <c r="F579" s="858">
        <v>6063390</v>
      </c>
      <c r="G579" s="858">
        <v>6068289</v>
      </c>
      <c r="H579" s="858">
        <v>4900</v>
      </c>
      <c r="I579" s="858" t="s">
        <v>228</v>
      </c>
      <c r="J579" s="858"/>
      <c r="K579" s="858"/>
      <c r="L579" s="858"/>
      <c r="M579" s="858"/>
      <c r="N579" s="858"/>
      <c r="O579" s="858"/>
      <c r="P579" s="858"/>
      <c r="Q579" s="858"/>
      <c r="R579" s="858"/>
      <c r="S579" s="858"/>
    </row>
    <row r="580" spans="1:19">
      <c r="A580" s="858" t="s">
        <v>19</v>
      </c>
      <c r="B580" s="858" t="s">
        <v>29</v>
      </c>
      <c r="C580" s="858" t="s">
        <v>30</v>
      </c>
      <c r="D580" s="858" t="s">
        <v>20</v>
      </c>
      <c r="E580" s="858">
        <v>2042</v>
      </c>
      <c r="F580" s="858">
        <v>6307075</v>
      </c>
      <c r="G580" s="858">
        <v>6307368</v>
      </c>
      <c r="H580" s="858">
        <v>294</v>
      </c>
      <c r="I580" s="858" t="s">
        <v>228</v>
      </c>
      <c r="J580" s="858"/>
      <c r="K580" s="858"/>
      <c r="L580" s="858"/>
      <c r="M580" s="858"/>
      <c r="N580" s="858"/>
      <c r="O580" s="858"/>
      <c r="P580" s="858"/>
      <c r="Q580" s="858"/>
      <c r="R580" s="858"/>
      <c r="S580" s="858"/>
    </row>
    <row r="581" spans="1:19">
      <c r="A581" s="858" t="s">
        <v>19</v>
      </c>
      <c r="B581" s="858" t="s">
        <v>29</v>
      </c>
      <c r="C581" s="858" t="s">
        <v>30</v>
      </c>
      <c r="D581" s="858" t="s">
        <v>20</v>
      </c>
      <c r="E581" s="858">
        <v>2042</v>
      </c>
      <c r="F581" s="858">
        <v>6307369</v>
      </c>
      <c r="G581" s="858">
        <v>6307662</v>
      </c>
      <c r="H581" s="858">
        <v>294</v>
      </c>
      <c r="I581" s="858" t="s">
        <v>228</v>
      </c>
      <c r="J581" s="858"/>
      <c r="K581" s="858"/>
      <c r="L581" s="858"/>
      <c r="M581" s="858"/>
      <c r="N581" s="858"/>
      <c r="O581" s="858"/>
      <c r="P581" s="858"/>
      <c r="Q581" s="858"/>
      <c r="R581" s="858"/>
      <c r="S581" s="858"/>
    </row>
    <row r="582" spans="1:19">
      <c r="A582" s="858" t="s">
        <v>19</v>
      </c>
      <c r="B582" s="858" t="s">
        <v>29</v>
      </c>
      <c r="C582" s="858" t="s">
        <v>30</v>
      </c>
      <c r="D582" s="858" t="s">
        <v>20</v>
      </c>
      <c r="E582" s="858">
        <v>2042</v>
      </c>
      <c r="F582" s="858">
        <v>6307663</v>
      </c>
      <c r="G582" s="858">
        <v>6307956</v>
      </c>
      <c r="H582" s="858">
        <v>294</v>
      </c>
      <c r="I582" s="858" t="s">
        <v>228</v>
      </c>
      <c r="J582" s="858"/>
      <c r="K582" s="858"/>
      <c r="L582" s="858"/>
      <c r="M582" s="858"/>
      <c r="N582" s="858"/>
      <c r="O582" s="858"/>
      <c r="P582" s="858"/>
      <c r="Q582" s="858"/>
      <c r="R582" s="858"/>
      <c r="S582" s="858"/>
    </row>
    <row r="583" spans="1:19">
      <c r="A583" s="858" t="s">
        <v>19</v>
      </c>
      <c r="B583" s="858" t="s">
        <v>29</v>
      </c>
      <c r="C583" s="858" t="s">
        <v>30</v>
      </c>
      <c r="D583" s="858" t="s">
        <v>20</v>
      </c>
      <c r="E583" s="858">
        <v>2042</v>
      </c>
      <c r="F583" s="858">
        <v>6307957</v>
      </c>
      <c r="G583" s="858">
        <v>6308250</v>
      </c>
      <c r="H583" s="858">
        <v>294</v>
      </c>
      <c r="I583" s="858" t="s">
        <v>228</v>
      </c>
      <c r="J583" s="858"/>
      <c r="K583" s="858"/>
      <c r="L583" s="858"/>
      <c r="M583" s="858"/>
      <c r="N583" s="858"/>
      <c r="O583" s="858"/>
      <c r="P583" s="858"/>
      <c r="Q583" s="858"/>
      <c r="R583" s="858"/>
      <c r="S583" s="858"/>
    </row>
    <row r="584" spans="1:19" ht="15" customHeight="1">
      <c r="A584" s="858" t="s">
        <v>19</v>
      </c>
      <c r="B584" s="858" t="s">
        <v>29</v>
      </c>
      <c r="C584" s="858" t="s">
        <v>30</v>
      </c>
      <c r="D584" s="858" t="s">
        <v>20</v>
      </c>
      <c r="E584" s="858">
        <v>2042</v>
      </c>
      <c r="F584" s="858">
        <v>6308251</v>
      </c>
      <c r="G584" s="858">
        <v>6308544</v>
      </c>
      <c r="H584" s="858">
        <v>294</v>
      </c>
      <c r="I584" s="858" t="s">
        <v>228</v>
      </c>
      <c r="J584" s="858"/>
      <c r="K584" s="858"/>
      <c r="L584" s="858"/>
      <c r="M584" s="858"/>
      <c r="N584" s="858"/>
      <c r="O584" s="858"/>
      <c r="P584" s="858"/>
      <c r="Q584" s="858"/>
      <c r="R584" s="858"/>
      <c r="S584" s="858"/>
    </row>
    <row r="585" spans="1:19" ht="15" customHeight="1">
      <c r="A585" s="858" t="s">
        <v>19</v>
      </c>
      <c r="B585" s="858" t="s">
        <v>29</v>
      </c>
      <c r="C585" s="858" t="s">
        <v>30</v>
      </c>
      <c r="D585" s="858" t="s">
        <v>20</v>
      </c>
      <c r="E585" s="858">
        <v>2042</v>
      </c>
      <c r="F585" s="858">
        <v>6308545</v>
      </c>
      <c r="G585" s="858">
        <v>6308838</v>
      </c>
      <c r="H585" s="858">
        <v>294</v>
      </c>
      <c r="I585" s="858" t="s">
        <v>228</v>
      </c>
      <c r="J585" s="858"/>
      <c r="K585" s="858"/>
      <c r="L585" s="858"/>
      <c r="M585" s="858"/>
      <c r="N585" s="858"/>
      <c r="O585" s="858"/>
      <c r="P585" s="858"/>
      <c r="Q585" s="858"/>
      <c r="R585" s="858"/>
      <c r="S585" s="858"/>
    </row>
    <row r="586" spans="1:19" ht="15" customHeight="1">
      <c r="A586" s="858" t="s">
        <v>19</v>
      </c>
      <c r="B586" s="858" t="s">
        <v>29</v>
      </c>
      <c r="C586" s="858" t="s">
        <v>30</v>
      </c>
      <c r="D586" s="858" t="s">
        <v>20</v>
      </c>
      <c r="E586" s="858">
        <v>2042</v>
      </c>
      <c r="F586" s="858">
        <v>6976379</v>
      </c>
      <c r="G586" s="858">
        <v>6976379</v>
      </c>
      <c r="H586" s="858">
        <v>1</v>
      </c>
      <c r="I586" s="858" t="s">
        <v>228</v>
      </c>
      <c r="J586" s="858"/>
      <c r="K586" s="858"/>
      <c r="L586" s="858"/>
      <c r="M586" s="858"/>
      <c r="N586" s="858"/>
      <c r="O586" s="858"/>
      <c r="P586" s="858"/>
      <c r="Q586" s="858"/>
      <c r="R586" s="858"/>
      <c r="S586" s="858"/>
    </row>
    <row r="587" spans="1:19" ht="15" customHeight="1">
      <c r="A587" s="858" t="s">
        <v>19</v>
      </c>
      <c r="B587" s="858" t="s">
        <v>29</v>
      </c>
      <c r="C587" s="858" t="s">
        <v>30</v>
      </c>
      <c r="D587" s="858" t="s">
        <v>20</v>
      </c>
      <c r="E587" s="858">
        <v>2042</v>
      </c>
      <c r="F587" s="858">
        <v>6976380</v>
      </c>
      <c r="G587" s="858">
        <v>6976380</v>
      </c>
      <c r="H587" s="858">
        <v>1</v>
      </c>
      <c r="I587" s="858" t="s">
        <v>228</v>
      </c>
      <c r="J587" s="858"/>
      <c r="K587" s="858"/>
      <c r="L587" s="858"/>
      <c r="M587" s="858"/>
      <c r="N587" s="858"/>
      <c r="O587" s="858"/>
      <c r="P587" s="858"/>
      <c r="Q587" s="858"/>
      <c r="R587" s="858"/>
      <c r="S587" s="858"/>
    </row>
    <row r="588" spans="1:19" ht="15" customHeight="1">
      <c r="A588" s="858" t="s">
        <v>19</v>
      </c>
      <c r="B588" s="858" t="s">
        <v>29</v>
      </c>
      <c r="C588" s="858" t="s">
        <v>30</v>
      </c>
      <c r="D588" s="858" t="s">
        <v>20</v>
      </c>
      <c r="E588" s="858">
        <v>2042</v>
      </c>
      <c r="F588" s="858">
        <v>6976381</v>
      </c>
      <c r="G588" s="858">
        <v>6976381</v>
      </c>
      <c r="H588" s="858">
        <v>1</v>
      </c>
      <c r="I588" s="858" t="s">
        <v>228</v>
      </c>
      <c r="J588" s="858"/>
      <c r="K588" s="858"/>
      <c r="L588" s="858"/>
      <c r="M588" s="858"/>
      <c r="N588" s="858"/>
      <c r="O588" s="858"/>
      <c r="P588" s="858"/>
      <c r="Q588" s="858"/>
      <c r="R588" s="858"/>
      <c r="S588" s="858"/>
    </row>
    <row r="589" spans="1:19" ht="15" customHeight="1">
      <c r="A589" s="858" t="s">
        <v>19</v>
      </c>
      <c r="B589" s="858" t="s">
        <v>29</v>
      </c>
      <c r="C589" s="858" t="s">
        <v>30</v>
      </c>
      <c r="D589" s="858" t="s">
        <v>20</v>
      </c>
      <c r="E589" s="858">
        <v>2042</v>
      </c>
      <c r="F589" s="858">
        <v>6976382</v>
      </c>
      <c r="G589" s="858">
        <v>6976382</v>
      </c>
      <c r="H589" s="858">
        <v>1</v>
      </c>
      <c r="I589" s="858" t="s">
        <v>228</v>
      </c>
      <c r="J589" s="858"/>
      <c r="K589" s="858"/>
      <c r="L589" s="858"/>
      <c r="M589" s="858"/>
      <c r="N589" s="858"/>
      <c r="O589" s="858"/>
      <c r="P589" s="858"/>
      <c r="Q589" s="858"/>
      <c r="R589" s="858"/>
      <c r="S589" s="858"/>
    </row>
    <row r="590" spans="1:19" ht="15" customHeight="1">
      <c r="A590" s="858" t="s">
        <v>19</v>
      </c>
      <c r="B590" s="858" t="s">
        <v>29</v>
      </c>
      <c r="C590" s="858" t="s">
        <v>30</v>
      </c>
      <c r="D590" s="858" t="s">
        <v>20</v>
      </c>
      <c r="E590" s="858">
        <v>2042</v>
      </c>
      <c r="F590" s="858">
        <v>6976383</v>
      </c>
      <c r="G590" s="858">
        <v>6976383</v>
      </c>
      <c r="H590" s="858">
        <v>1</v>
      </c>
      <c r="I590" s="858" t="s">
        <v>228</v>
      </c>
      <c r="J590" s="858"/>
      <c r="K590" s="858"/>
      <c r="L590" s="858"/>
      <c r="M590" s="858"/>
      <c r="N590" s="858"/>
      <c r="O590" s="858"/>
      <c r="P590" s="858"/>
      <c r="Q590" s="858"/>
      <c r="R590" s="858"/>
      <c r="S590" s="858"/>
    </row>
    <row r="591" spans="1:19" ht="15" customHeight="1">
      <c r="A591" s="858" t="s">
        <v>19</v>
      </c>
      <c r="B591" s="858" t="s">
        <v>29</v>
      </c>
      <c r="C591" s="858" t="s">
        <v>30</v>
      </c>
      <c r="D591" s="858" t="s">
        <v>20</v>
      </c>
      <c r="E591" s="858">
        <v>2042</v>
      </c>
      <c r="F591" s="858">
        <v>6976384</v>
      </c>
      <c r="G591" s="858">
        <v>6976384</v>
      </c>
      <c r="H591" s="858">
        <v>1</v>
      </c>
      <c r="I591" s="858" t="s">
        <v>228</v>
      </c>
      <c r="J591" s="858"/>
      <c r="K591" s="858"/>
      <c r="L591" s="858"/>
      <c r="M591" s="858"/>
      <c r="N591" s="858"/>
      <c r="O591" s="858"/>
      <c r="P591" s="858"/>
      <c r="Q591" s="858"/>
      <c r="R591" s="858"/>
      <c r="S591" s="858"/>
    </row>
    <row r="592" spans="1:19" ht="15" customHeight="1">
      <c r="A592" s="858" t="s">
        <v>19</v>
      </c>
      <c r="B592" s="858" t="s">
        <v>26</v>
      </c>
      <c r="C592" s="858" t="s">
        <v>27</v>
      </c>
      <c r="D592" s="858" t="s">
        <v>20</v>
      </c>
      <c r="E592" s="858">
        <v>2043</v>
      </c>
      <c r="F592" s="858">
        <v>2627386</v>
      </c>
      <c r="G592" s="858">
        <v>2627433</v>
      </c>
      <c r="H592" s="858">
        <v>48</v>
      </c>
      <c r="I592" s="858" t="s">
        <v>228</v>
      </c>
      <c r="J592" s="858"/>
      <c r="K592" s="858"/>
      <c r="L592" s="858"/>
      <c r="M592" s="858"/>
      <c r="N592" s="858"/>
      <c r="O592" s="858"/>
      <c r="P592" s="858"/>
      <c r="Q592" s="858"/>
      <c r="R592" s="858"/>
      <c r="S592" s="858"/>
    </row>
    <row r="593" spans="1:19" ht="15" customHeight="1">
      <c r="A593" s="858" t="s">
        <v>19</v>
      </c>
      <c r="B593" s="858" t="s">
        <v>26</v>
      </c>
      <c r="C593" s="858" t="s">
        <v>27</v>
      </c>
      <c r="D593" s="858" t="s">
        <v>20</v>
      </c>
      <c r="E593" s="858">
        <v>2043</v>
      </c>
      <c r="F593" s="858">
        <v>2627434</v>
      </c>
      <c r="G593" s="858">
        <v>2627453</v>
      </c>
      <c r="H593" s="858">
        <v>20</v>
      </c>
      <c r="I593" s="858" t="s">
        <v>228</v>
      </c>
      <c r="J593" s="858"/>
      <c r="K593" s="858"/>
      <c r="L593" s="858"/>
      <c r="M593" s="858"/>
      <c r="N593" s="858"/>
      <c r="O593" s="858"/>
      <c r="P593" s="858"/>
      <c r="Q593" s="858"/>
      <c r="R593" s="858"/>
      <c r="S593" s="858"/>
    </row>
    <row r="594" spans="1:19" ht="15" customHeight="1">
      <c r="A594" s="858" t="s">
        <v>19</v>
      </c>
      <c r="B594" s="858" t="s">
        <v>26</v>
      </c>
      <c r="C594" s="858" t="s">
        <v>27</v>
      </c>
      <c r="D594" s="858" t="s">
        <v>20</v>
      </c>
      <c r="E594" s="858">
        <v>2043</v>
      </c>
      <c r="F594" s="858">
        <v>3175138</v>
      </c>
      <c r="G594" s="858">
        <v>3188005</v>
      </c>
      <c r="H594" s="858">
        <v>12868</v>
      </c>
      <c r="I594" s="858" t="s">
        <v>228</v>
      </c>
      <c r="J594" s="858"/>
      <c r="K594" s="858"/>
      <c r="L594" s="858"/>
      <c r="M594" s="858"/>
      <c r="N594" s="858"/>
      <c r="O594" s="858"/>
      <c r="P594" s="858"/>
      <c r="Q594" s="858"/>
      <c r="R594" s="858"/>
      <c r="S594" s="858"/>
    </row>
    <row r="595" spans="1:19" ht="15" customHeight="1">
      <c r="A595" s="858" t="s">
        <v>19</v>
      </c>
      <c r="B595" s="858" t="s">
        <v>26</v>
      </c>
      <c r="C595" s="858" t="s">
        <v>27</v>
      </c>
      <c r="D595" s="858" t="s">
        <v>20</v>
      </c>
      <c r="E595" s="858">
        <v>2043</v>
      </c>
      <c r="F595" s="858">
        <v>3188006</v>
      </c>
      <c r="G595" s="858">
        <v>3193423</v>
      </c>
      <c r="H595" s="858">
        <v>5418</v>
      </c>
      <c r="I595" s="858" t="s">
        <v>228</v>
      </c>
      <c r="J595" s="858"/>
      <c r="K595" s="858"/>
      <c r="L595" s="858"/>
      <c r="M595" s="858"/>
      <c r="N595" s="858"/>
      <c r="O595" s="858"/>
      <c r="P595" s="858"/>
      <c r="Q595" s="858"/>
      <c r="R595" s="858"/>
      <c r="S595" s="858"/>
    </row>
    <row r="596" spans="1:19" ht="15" customHeight="1">
      <c r="A596" s="858" t="s">
        <v>19</v>
      </c>
      <c r="B596" s="858">
        <v>999900000802</v>
      </c>
      <c r="C596" s="858" t="s">
        <v>25</v>
      </c>
      <c r="D596" s="858" t="s">
        <v>22</v>
      </c>
      <c r="E596" s="858">
        <v>2043</v>
      </c>
      <c r="F596" s="858">
        <v>5817292</v>
      </c>
      <c r="G596" s="858">
        <v>5817308</v>
      </c>
      <c r="H596" s="858">
        <v>17</v>
      </c>
      <c r="I596" s="858" t="s">
        <v>228</v>
      </c>
      <c r="J596" s="858"/>
      <c r="K596" s="858"/>
      <c r="L596" s="858"/>
      <c r="M596" s="858"/>
      <c r="N596" s="858"/>
      <c r="O596" s="858"/>
      <c r="P596" s="858"/>
      <c r="Q596" s="858"/>
      <c r="R596" s="858"/>
      <c r="S596" s="858"/>
    </row>
    <row r="597" spans="1:19" ht="15" customHeight="1">
      <c r="A597" s="858" t="s">
        <v>19</v>
      </c>
      <c r="B597" s="858">
        <v>999900000802</v>
      </c>
      <c r="C597" s="858" t="s">
        <v>25</v>
      </c>
      <c r="D597" s="858" t="s">
        <v>22</v>
      </c>
      <c r="E597" s="858">
        <v>2043</v>
      </c>
      <c r="F597" s="858">
        <v>6063390</v>
      </c>
      <c r="G597" s="858">
        <v>6068289</v>
      </c>
      <c r="H597" s="858">
        <v>4900</v>
      </c>
      <c r="I597" s="858" t="s">
        <v>228</v>
      </c>
      <c r="J597" s="858"/>
      <c r="K597" s="858"/>
      <c r="L597" s="858"/>
      <c r="M597" s="858"/>
      <c r="N597" s="858"/>
      <c r="O597" s="858"/>
      <c r="P597" s="858"/>
      <c r="Q597" s="858"/>
      <c r="R597" s="858"/>
      <c r="S597" s="858"/>
    </row>
    <row r="598" spans="1:19" ht="15" customHeight="1">
      <c r="A598" s="858" t="s">
        <v>19</v>
      </c>
      <c r="B598" s="858" t="s">
        <v>29</v>
      </c>
      <c r="C598" s="858" t="s">
        <v>30</v>
      </c>
      <c r="D598" s="858" t="s">
        <v>20</v>
      </c>
      <c r="E598" s="858">
        <v>2043</v>
      </c>
      <c r="F598" s="858">
        <v>6307075</v>
      </c>
      <c r="G598" s="858">
        <v>6307368</v>
      </c>
      <c r="H598" s="858">
        <v>294</v>
      </c>
      <c r="I598" s="858" t="s">
        <v>228</v>
      </c>
      <c r="J598" s="858"/>
      <c r="K598" s="858"/>
      <c r="L598" s="858"/>
      <c r="M598" s="858"/>
      <c r="N598" s="858"/>
      <c r="O598" s="858"/>
      <c r="P598" s="858"/>
      <c r="Q598" s="858"/>
      <c r="R598" s="858"/>
      <c r="S598" s="858"/>
    </row>
    <row r="599" spans="1:19" ht="15" customHeight="1">
      <c r="A599" s="858" t="s">
        <v>19</v>
      </c>
      <c r="B599" s="858" t="s">
        <v>29</v>
      </c>
      <c r="C599" s="858" t="s">
        <v>30</v>
      </c>
      <c r="D599" s="858" t="s">
        <v>20</v>
      </c>
      <c r="E599" s="858">
        <v>2043</v>
      </c>
      <c r="F599" s="858">
        <v>6307369</v>
      </c>
      <c r="G599" s="858">
        <v>6307662</v>
      </c>
      <c r="H599" s="858">
        <v>294</v>
      </c>
      <c r="I599" s="858" t="s">
        <v>228</v>
      </c>
      <c r="J599" s="858"/>
      <c r="K599" s="858"/>
      <c r="L599" s="858"/>
      <c r="M599" s="858"/>
      <c r="N599" s="858"/>
      <c r="O599" s="858"/>
      <c r="P599" s="858"/>
      <c r="Q599" s="858"/>
      <c r="R599" s="858"/>
      <c r="S599" s="858"/>
    </row>
    <row r="600" spans="1:19" ht="15" customHeight="1">
      <c r="A600" s="858" t="s">
        <v>19</v>
      </c>
      <c r="B600" s="858" t="s">
        <v>29</v>
      </c>
      <c r="C600" s="858" t="s">
        <v>30</v>
      </c>
      <c r="D600" s="858" t="s">
        <v>20</v>
      </c>
      <c r="E600" s="858">
        <v>2043</v>
      </c>
      <c r="F600" s="858">
        <v>6307663</v>
      </c>
      <c r="G600" s="858">
        <v>6307956</v>
      </c>
      <c r="H600" s="858">
        <v>294</v>
      </c>
      <c r="I600" s="858" t="s">
        <v>228</v>
      </c>
      <c r="J600" s="858"/>
      <c r="K600" s="858"/>
      <c r="L600" s="858"/>
      <c r="M600" s="858"/>
      <c r="N600" s="858"/>
      <c r="O600" s="858"/>
      <c r="P600" s="858"/>
      <c r="Q600" s="858"/>
      <c r="R600" s="858"/>
      <c r="S600" s="858"/>
    </row>
    <row r="601" spans="1:19" ht="15" customHeight="1">
      <c r="A601" s="858" t="s">
        <v>19</v>
      </c>
      <c r="B601" s="858" t="s">
        <v>29</v>
      </c>
      <c r="C601" s="858" t="s">
        <v>30</v>
      </c>
      <c r="D601" s="858" t="s">
        <v>20</v>
      </c>
      <c r="E601" s="858">
        <v>2043</v>
      </c>
      <c r="F601" s="858">
        <v>6307957</v>
      </c>
      <c r="G601" s="858">
        <v>6308250</v>
      </c>
      <c r="H601" s="858">
        <v>294</v>
      </c>
      <c r="I601" s="858" t="s">
        <v>228</v>
      </c>
      <c r="J601" s="858"/>
      <c r="K601" s="858"/>
      <c r="L601" s="858"/>
      <c r="M601" s="858"/>
      <c r="N601" s="858"/>
      <c r="O601" s="858"/>
      <c r="P601" s="858"/>
      <c r="Q601" s="858"/>
      <c r="R601" s="858"/>
      <c r="S601" s="858"/>
    </row>
    <row r="602" spans="1:19" ht="15" customHeight="1">
      <c r="A602" s="858" t="s">
        <v>19</v>
      </c>
      <c r="B602" s="858" t="s">
        <v>29</v>
      </c>
      <c r="C602" s="858" t="s">
        <v>30</v>
      </c>
      <c r="D602" s="858" t="s">
        <v>20</v>
      </c>
      <c r="E602" s="858">
        <v>2043</v>
      </c>
      <c r="F602" s="858">
        <v>6308251</v>
      </c>
      <c r="G602" s="858">
        <v>6308544</v>
      </c>
      <c r="H602" s="858">
        <v>294</v>
      </c>
      <c r="I602" s="858" t="s">
        <v>228</v>
      </c>
      <c r="J602" s="858"/>
      <c r="K602" s="858"/>
      <c r="L602" s="858"/>
      <c r="M602" s="858"/>
      <c r="N602" s="858"/>
      <c r="O602" s="858"/>
      <c r="P602" s="858"/>
      <c r="Q602" s="858"/>
      <c r="R602" s="858"/>
      <c r="S602" s="858"/>
    </row>
    <row r="603" spans="1:19" ht="15" customHeight="1">
      <c r="A603" s="858" t="s">
        <v>19</v>
      </c>
      <c r="B603" s="858" t="s">
        <v>29</v>
      </c>
      <c r="C603" s="858" t="s">
        <v>30</v>
      </c>
      <c r="D603" s="858" t="s">
        <v>20</v>
      </c>
      <c r="E603" s="858">
        <v>2043</v>
      </c>
      <c r="F603" s="858">
        <v>6308545</v>
      </c>
      <c r="G603" s="858">
        <v>6308838</v>
      </c>
      <c r="H603" s="858">
        <v>294</v>
      </c>
      <c r="I603" s="858" t="s">
        <v>228</v>
      </c>
      <c r="J603" s="858"/>
      <c r="K603" s="858"/>
      <c r="L603" s="858"/>
      <c r="M603" s="858"/>
      <c r="N603" s="858"/>
      <c r="O603" s="858"/>
      <c r="P603" s="858"/>
      <c r="Q603" s="858"/>
      <c r="R603" s="858"/>
      <c r="S603" s="858"/>
    </row>
    <row r="604" spans="1:19" ht="15" customHeight="1">
      <c r="A604" s="858" t="s">
        <v>19</v>
      </c>
      <c r="B604" s="858" t="s">
        <v>29</v>
      </c>
      <c r="C604" s="858" t="s">
        <v>30</v>
      </c>
      <c r="D604" s="858" t="s">
        <v>20</v>
      </c>
      <c r="E604" s="858">
        <v>2043</v>
      </c>
      <c r="F604" s="858">
        <v>6976379</v>
      </c>
      <c r="G604" s="858">
        <v>6976379</v>
      </c>
      <c r="H604" s="858">
        <v>1</v>
      </c>
      <c r="I604" s="858" t="s">
        <v>228</v>
      </c>
      <c r="J604" s="858"/>
      <c r="K604" s="858"/>
      <c r="L604" s="858"/>
      <c r="M604" s="858"/>
      <c r="N604" s="858"/>
      <c r="O604" s="858"/>
      <c r="P604" s="858"/>
      <c r="Q604" s="858"/>
      <c r="R604" s="858"/>
      <c r="S604" s="858"/>
    </row>
    <row r="605" spans="1:19" ht="15" customHeight="1">
      <c r="A605" s="858" t="s">
        <v>19</v>
      </c>
      <c r="B605" s="858" t="s">
        <v>29</v>
      </c>
      <c r="C605" s="858" t="s">
        <v>30</v>
      </c>
      <c r="D605" s="858" t="s">
        <v>20</v>
      </c>
      <c r="E605" s="858">
        <v>2043</v>
      </c>
      <c r="F605" s="858">
        <v>6976380</v>
      </c>
      <c r="G605" s="858">
        <v>6976380</v>
      </c>
      <c r="H605" s="858">
        <v>1</v>
      </c>
      <c r="I605" s="858" t="s">
        <v>228</v>
      </c>
      <c r="J605" s="858"/>
      <c r="K605" s="858"/>
      <c r="L605" s="858"/>
      <c r="M605" s="858"/>
      <c r="N605" s="858"/>
      <c r="O605" s="858"/>
      <c r="P605" s="858"/>
      <c r="Q605" s="858"/>
      <c r="R605" s="858"/>
      <c r="S605" s="858"/>
    </row>
    <row r="606" spans="1:19" ht="15" customHeight="1">
      <c r="A606" s="858" t="s">
        <v>19</v>
      </c>
      <c r="B606" s="858" t="s">
        <v>29</v>
      </c>
      <c r="C606" s="858" t="s">
        <v>30</v>
      </c>
      <c r="D606" s="858" t="s">
        <v>20</v>
      </c>
      <c r="E606" s="858">
        <v>2043</v>
      </c>
      <c r="F606" s="858">
        <v>6976381</v>
      </c>
      <c r="G606" s="858">
        <v>6976381</v>
      </c>
      <c r="H606" s="858">
        <v>1</v>
      </c>
      <c r="I606" s="858" t="s">
        <v>228</v>
      </c>
      <c r="J606" s="858"/>
      <c r="K606" s="858"/>
      <c r="L606" s="858"/>
      <c r="M606" s="858"/>
      <c r="N606" s="858"/>
      <c r="O606" s="858"/>
      <c r="P606" s="858"/>
      <c r="Q606" s="858"/>
      <c r="R606" s="858"/>
      <c r="S606" s="858"/>
    </row>
    <row r="607" spans="1:19" ht="15" customHeight="1">
      <c r="A607" s="858" t="s">
        <v>19</v>
      </c>
      <c r="B607" s="858" t="s">
        <v>29</v>
      </c>
      <c r="C607" s="858" t="s">
        <v>30</v>
      </c>
      <c r="D607" s="858" t="s">
        <v>20</v>
      </c>
      <c r="E607" s="858">
        <v>2043</v>
      </c>
      <c r="F607" s="858">
        <v>6976382</v>
      </c>
      <c r="G607" s="858">
        <v>6976382</v>
      </c>
      <c r="H607" s="858">
        <v>1</v>
      </c>
      <c r="I607" s="858" t="s">
        <v>228</v>
      </c>
      <c r="J607" s="858"/>
      <c r="K607" s="858"/>
      <c r="L607" s="858"/>
      <c r="M607" s="858"/>
      <c r="N607" s="858"/>
      <c r="O607" s="858"/>
      <c r="P607" s="858"/>
      <c r="Q607" s="858"/>
      <c r="R607" s="858"/>
      <c r="S607" s="858"/>
    </row>
    <row r="608" spans="1:19" ht="15" customHeight="1">
      <c r="A608" s="858" t="s">
        <v>19</v>
      </c>
      <c r="B608" s="858" t="s">
        <v>29</v>
      </c>
      <c r="C608" s="858" t="s">
        <v>30</v>
      </c>
      <c r="D608" s="858" t="s">
        <v>20</v>
      </c>
      <c r="E608" s="858">
        <v>2043</v>
      </c>
      <c r="F608" s="858">
        <v>6976383</v>
      </c>
      <c r="G608" s="858">
        <v>6976383</v>
      </c>
      <c r="H608" s="858">
        <v>1</v>
      </c>
      <c r="I608" s="858" t="s">
        <v>228</v>
      </c>
      <c r="J608" s="858"/>
      <c r="K608" s="858"/>
      <c r="L608" s="858"/>
      <c r="M608" s="858"/>
      <c r="N608" s="858"/>
      <c r="O608" s="858"/>
      <c r="P608" s="858"/>
      <c r="Q608" s="858"/>
      <c r="R608" s="858"/>
      <c r="S608" s="858"/>
    </row>
    <row r="609" spans="1:19" ht="15" customHeight="1">
      <c r="A609" s="858" t="s">
        <v>19</v>
      </c>
      <c r="B609" s="858" t="s">
        <v>29</v>
      </c>
      <c r="C609" s="858" t="s">
        <v>30</v>
      </c>
      <c r="D609" s="858" t="s">
        <v>20</v>
      </c>
      <c r="E609" s="858">
        <v>2043</v>
      </c>
      <c r="F609" s="858">
        <v>6976384</v>
      </c>
      <c r="G609" s="858">
        <v>6976384</v>
      </c>
      <c r="H609" s="858">
        <v>1</v>
      </c>
      <c r="I609" s="858" t="s">
        <v>228</v>
      </c>
      <c r="J609" s="858"/>
      <c r="K609" s="858"/>
      <c r="L609" s="858"/>
      <c r="M609" s="858"/>
      <c r="N609" s="858"/>
      <c r="O609" s="858"/>
      <c r="P609" s="858"/>
      <c r="Q609" s="858"/>
      <c r="R609" s="858"/>
      <c r="S609" s="858"/>
    </row>
    <row r="610" spans="1:19" ht="15" customHeight="1">
      <c r="A610" s="858" t="s">
        <v>19</v>
      </c>
      <c r="B610" s="858" t="s">
        <v>26</v>
      </c>
      <c r="C610" s="858" t="s">
        <v>27</v>
      </c>
      <c r="D610" s="858" t="s">
        <v>20</v>
      </c>
      <c r="E610" s="858">
        <v>2044</v>
      </c>
      <c r="F610" s="858">
        <v>2627386</v>
      </c>
      <c r="G610" s="858">
        <v>2627433</v>
      </c>
      <c r="H610" s="858">
        <v>48</v>
      </c>
      <c r="I610" s="858" t="s">
        <v>228</v>
      </c>
      <c r="J610" s="858"/>
      <c r="K610" s="858"/>
      <c r="L610" s="858"/>
      <c r="M610" s="858"/>
      <c r="N610" s="858"/>
      <c r="O610" s="858"/>
      <c r="P610" s="858"/>
      <c r="Q610" s="858"/>
      <c r="R610" s="858"/>
      <c r="S610" s="858"/>
    </row>
    <row r="611" spans="1:19" ht="15" customHeight="1">
      <c r="A611" s="858" t="s">
        <v>19</v>
      </c>
      <c r="B611" s="858" t="s">
        <v>26</v>
      </c>
      <c r="C611" s="858" t="s">
        <v>27</v>
      </c>
      <c r="D611" s="858" t="s">
        <v>20</v>
      </c>
      <c r="E611" s="858">
        <v>2044</v>
      </c>
      <c r="F611" s="858">
        <v>2627434</v>
      </c>
      <c r="G611" s="858">
        <v>2627453</v>
      </c>
      <c r="H611" s="858">
        <v>20</v>
      </c>
      <c r="I611" s="858" t="s">
        <v>228</v>
      </c>
      <c r="J611" s="858"/>
      <c r="K611" s="858"/>
      <c r="L611" s="858"/>
      <c r="M611" s="858"/>
      <c r="N611" s="858"/>
      <c r="O611" s="858"/>
      <c r="P611" s="858"/>
      <c r="Q611" s="858"/>
      <c r="R611" s="858"/>
      <c r="S611" s="858"/>
    </row>
    <row r="612" spans="1:19" ht="15" customHeight="1">
      <c r="A612" s="858" t="s">
        <v>19</v>
      </c>
      <c r="B612" s="858" t="s">
        <v>26</v>
      </c>
      <c r="C612" s="858" t="s">
        <v>27</v>
      </c>
      <c r="D612" s="858" t="s">
        <v>20</v>
      </c>
      <c r="E612" s="858">
        <v>2044</v>
      </c>
      <c r="F612" s="858">
        <v>3175138</v>
      </c>
      <c r="G612" s="858">
        <v>3188005</v>
      </c>
      <c r="H612" s="858">
        <v>12868</v>
      </c>
      <c r="I612" s="858" t="s">
        <v>228</v>
      </c>
      <c r="J612" s="858"/>
      <c r="K612" s="858"/>
      <c r="L612" s="858"/>
      <c r="M612" s="858"/>
      <c r="N612" s="858"/>
      <c r="O612" s="858"/>
      <c r="P612" s="858"/>
      <c r="Q612" s="858"/>
      <c r="R612" s="858"/>
      <c r="S612" s="858"/>
    </row>
    <row r="613" spans="1:19" ht="15" customHeight="1">
      <c r="A613" s="858" t="s">
        <v>19</v>
      </c>
      <c r="B613" s="858" t="s">
        <v>26</v>
      </c>
      <c r="C613" s="858" t="s">
        <v>27</v>
      </c>
      <c r="D613" s="858" t="s">
        <v>20</v>
      </c>
      <c r="E613" s="858">
        <v>2044</v>
      </c>
      <c r="F613" s="858">
        <v>3188006</v>
      </c>
      <c r="G613" s="858">
        <v>3193423</v>
      </c>
      <c r="H613" s="858">
        <v>5418</v>
      </c>
      <c r="I613" s="858" t="s">
        <v>228</v>
      </c>
      <c r="J613" s="858"/>
      <c r="K613" s="858"/>
      <c r="L613" s="858"/>
      <c r="M613" s="858"/>
      <c r="N613" s="858"/>
      <c r="O613" s="858"/>
      <c r="P613" s="858"/>
      <c r="Q613" s="858"/>
      <c r="R613" s="858"/>
      <c r="S613" s="858"/>
    </row>
    <row r="614" spans="1:19" ht="15" customHeight="1">
      <c r="A614" s="858" t="s">
        <v>19</v>
      </c>
      <c r="B614" s="858">
        <v>999900000802</v>
      </c>
      <c r="C614" s="858" t="s">
        <v>25</v>
      </c>
      <c r="D614" s="858" t="s">
        <v>22</v>
      </c>
      <c r="E614" s="858">
        <v>2044</v>
      </c>
      <c r="F614" s="858">
        <v>5817292</v>
      </c>
      <c r="G614" s="858">
        <v>5817308</v>
      </c>
      <c r="H614" s="858">
        <v>17</v>
      </c>
      <c r="I614" s="858" t="s">
        <v>228</v>
      </c>
      <c r="J614" s="858"/>
      <c r="K614" s="858"/>
      <c r="L614" s="858"/>
      <c r="M614" s="858"/>
      <c r="N614" s="858"/>
      <c r="O614" s="858"/>
      <c r="P614" s="858"/>
      <c r="Q614" s="858"/>
      <c r="R614" s="858"/>
      <c r="S614" s="858"/>
    </row>
    <row r="615" spans="1:19" ht="15" customHeight="1">
      <c r="A615" s="858" t="s">
        <v>19</v>
      </c>
      <c r="B615" s="858">
        <v>999900000802</v>
      </c>
      <c r="C615" s="858" t="s">
        <v>25</v>
      </c>
      <c r="D615" s="858" t="s">
        <v>22</v>
      </c>
      <c r="E615" s="858">
        <v>2044</v>
      </c>
      <c r="F615" s="858">
        <v>6063390</v>
      </c>
      <c r="G615" s="858">
        <v>6068289</v>
      </c>
      <c r="H615" s="858">
        <v>4900</v>
      </c>
      <c r="I615" s="858" t="s">
        <v>228</v>
      </c>
      <c r="J615" s="858"/>
      <c r="K615" s="858"/>
      <c r="L615" s="858"/>
      <c r="M615" s="858"/>
      <c r="N615" s="858"/>
      <c r="O615" s="858"/>
      <c r="P615" s="858"/>
      <c r="Q615" s="858"/>
      <c r="R615" s="858"/>
      <c r="S615" s="858"/>
    </row>
    <row r="616" spans="1:19" ht="15" customHeight="1">
      <c r="A616" s="858" t="s">
        <v>19</v>
      </c>
      <c r="B616" s="858" t="s">
        <v>29</v>
      </c>
      <c r="C616" s="858" t="s">
        <v>30</v>
      </c>
      <c r="D616" s="858" t="s">
        <v>20</v>
      </c>
      <c r="E616" s="858">
        <v>2044</v>
      </c>
      <c r="F616" s="858">
        <v>6307075</v>
      </c>
      <c r="G616" s="858">
        <v>6307368</v>
      </c>
      <c r="H616" s="858">
        <v>294</v>
      </c>
      <c r="I616" s="858" t="s">
        <v>228</v>
      </c>
      <c r="J616" s="858"/>
      <c r="K616" s="858"/>
      <c r="L616" s="858"/>
      <c r="M616" s="858"/>
      <c r="N616" s="858"/>
      <c r="O616" s="858"/>
      <c r="P616" s="858"/>
      <c r="Q616" s="858"/>
      <c r="R616" s="858"/>
      <c r="S616" s="858"/>
    </row>
    <row r="617" spans="1:19" ht="15" customHeight="1">
      <c r="A617" s="858" t="s">
        <v>19</v>
      </c>
      <c r="B617" s="858" t="s">
        <v>29</v>
      </c>
      <c r="C617" s="858" t="s">
        <v>30</v>
      </c>
      <c r="D617" s="858" t="s">
        <v>20</v>
      </c>
      <c r="E617" s="858">
        <v>2044</v>
      </c>
      <c r="F617" s="858">
        <v>6307369</v>
      </c>
      <c r="G617" s="858">
        <v>6307662</v>
      </c>
      <c r="H617" s="858">
        <v>294</v>
      </c>
      <c r="I617" s="858" t="s">
        <v>228</v>
      </c>
      <c r="J617" s="858"/>
      <c r="K617" s="858"/>
      <c r="L617" s="858"/>
      <c r="M617" s="858"/>
      <c r="N617" s="858"/>
      <c r="O617" s="858"/>
      <c r="P617" s="858"/>
      <c r="Q617" s="858"/>
      <c r="R617" s="858"/>
      <c r="S617" s="858"/>
    </row>
    <row r="618" spans="1:19" ht="15" customHeight="1">
      <c r="A618" s="858" t="s">
        <v>19</v>
      </c>
      <c r="B618" s="858" t="s">
        <v>29</v>
      </c>
      <c r="C618" s="858" t="s">
        <v>30</v>
      </c>
      <c r="D618" s="858" t="s">
        <v>20</v>
      </c>
      <c r="E618" s="858">
        <v>2044</v>
      </c>
      <c r="F618" s="858">
        <v>6307663</v>
      </c>
      <c r="G618" s="858">
        <v>6307956</v>
      </c>
      <c r="H618" s="858">
        <v>294</v>
      </c>
      <c r="I618" s="858" t="s">
        <v>228</v>
      </c>
      <c r="J618" s="858"/>
      <c r="K618" s="858"/>
      <c r="L618" s="858"/>
      <c r="M618" s="858"/>
      <c r="N618" s="858"/>
      <c r="O618" s="858"/>
      <c r="P618" s="858"/>
      <c r="Q618" s="858"/>
      <c r="R618" s="858"/>
      <c r="S618" s="858"/>
    </row>
    <row r="619" spans="1:19" ht="15" customHeight="1">
      <c r="A619" s="858" t="s">
        <v>19</v>
      </c>
      <c r="B619" s="858" t="s">
        <v>29</v>
      </c>
      <c r="C619" s="858" t="s">
        <v>30</v>
      </c>
      <c r="D619" s="858" t="s">
        <v>20</v>
      </c>
      <c r="E619" s="858">
        <v>2044</v>
      </c>
      <c r="F619" s="858">
        <v>6307957</v>
      </c>
      <c r="G619" s="858">
        <v>6308250</v>
      </c>
      <c r="H619" s="858">
        <v>294</v>
      </c>
      <c r="I619" s="858" t="s">
        <v>228</v>
      </c>
      <c r="J619" s="858"/>
      <c r="K619" s="858"/>
      <c r="L619" s="858"/>
      <c r="M619" s="858"/>
      <c r="N619" s="858"/>
      <c r="O619" s="858"/>
      <c r="P619" s="858"/>
      <c r="Q619" s="858"/>
      <c r="R619" s="858"/>
      <c r="S619" s="858"/>
    </row>
    <row r="620" spans="1:19" ht="15" customHeight="1">
      <c r="A620" s="858" t="s">
        <v>19</v>
      </c>
      <c r="B620" s="858" t="s">
        <v>29</v>
      </c>
      <c r="C620" s="858" t="s">
        <v>30</v>
      </c>
      <c r="D620" s="858" t="s">
        <v>20</v>
      </c>
      <c r="E620" s="858">
        <v>2044</v>
      </c>
      <c r="F620" s="858">
        <v>6308251</v>
      </c>
      <c r="G620" s="858">
        <v>6308544</v>
      </c>
      <c r="H620" s="858">
        <v>294</v>
      </c>
      <c r="I620" s="858" t="s">
        <v>228</v>
      </c>
      <c r="J620" s="858"/>
      <c r="K620" s="858"/>
      <c r="L620" s="858"/>
      <c r="M620" s="858"/>
      <c r="N620" s="858"/>
      <c r="O620" s="858"/>
      <c r="P620" s="858"/>
      <c r="Q620" s="858"/>
      <c r="R620" s="858"/>
      <c r="S620" s="858"/>
    </row>
    <row r="621" spans="1:19" ht="15" customHeight="1">
      <c r="A621" s="858" t="s">
        <v>19</v>
      </c>
      <c r="B621" s="858" t="s">
        <v>29</v>
      </c>
      <c r="C621" s="858" t="s">
        <v>30</v>
      </c>
      <c r="D621" s="858" t="s">
        <v>20</v>
      </c>
      <c r="E621" s="858">
        <v>2044</v>
      </c>
      <c r="F621" s="858">
        <v>6308545</v>
      </c>
      <c r="G621" s="858">
        <v>6308838</v>
      </c>
      <c r="H621" s="858">
        <v>294</v>
      </c>
      <c r="I621" s="858" t="s">
        <v>228</v>
      </c>
      <c r="J621" s="858"/>
      <c r="K621" s="858"/>
      <c r="L621" s="858"/>
      <c r="M621" s="858"/>
      <c r="N621" s="858"/>
      <c r="O621" s="858"/>
      <c r="P621" s="858"/>
      <c r="Q621" s="858"/>
      <c r="R621" s="858"/>
      <c r="S621" s="858"/>
    </row>
    <row r="622" spans="1:19" ht="15" customHeight="1">
      <c r="A622" s="858" t="s">
        <v>19</v>
      </c>
      <c r="B622" s="858" t="s">
        <v>29</v>
      </c>
      <c r="C622" s="858" t="s">
        <v>30</v>
      </c>
      <c r="D622" s="858" t="s">
        <v>20</v>
      </c>
      <c r="E622" s="858">
        <v>2044</v>
      </c>
      <c r="F622" s="858">
        <v>6976379</v>
      </c>
      <c r="G622" s="858">
        <v>6976379</v>
      </c>
      <c r="H622" s="858">
        <v>1</v>
      </c>
      <c r="I622" s="858" t="s">
        <v>228</v>
      </c>
      <c r="J622" s="858"/>
      <c r="K622" s="858"/>
      <c r="L622" s="858"/>
      <c r="M622" s="858"/>
      <c r="N622" s="858"/>
      <c r="O622" s="858"/>
      <c r="P622" s="858"/>
      <c r="Q622" s="858"/>
      <c r="R622" s="858"/>
      <c r="S622" s="858"/>
    </row>
    <row r="623" spans="1:19" ht="15" customHeight="1">
      <c r="A623" s="858" t="s">
        <v>19</v>
      </c>
      <c r="B623" s="858" t="s">
        <v>29</v>
      </c>
      <c r="C623" s="858" t="s">
        <v>30</v>
      </c>
      <c r="D623" s="858" t="s">
        <v>20</v>
      </c>
      <c r="E623" s="858">
        <v>2044</v>
      </c>
      <c r="F623" s="858">
        <v>6976380</v>
      </c>
      <c r="G623" s="858">
        <v>6976380</v>
      </c>
      <c r="H623" s="858">
        <v>1</v>
      </c>
      <c r="I623" s="858" t="s">
        <v>228</v>
      </c>
      <c r="J623" s="858"/>
      <c r="K623" s="858"/>
      <c r="L623" s="858"/>
      <c r="M623" s="858"/>
      <c r="N623" s="858"/>
      <c r="O623" s="858"/>
      <c r="P623" s="858"/>
      <c r="Q623" s="858"/>
      <c r="R623" s="858"/>
      <c r="S623" s="858"/>
    </row>
    <row r="624" spans="1:19" ht="15" customHeight="1">
      <c r="A624" s="858" t="s">
        <v>19</v>
      </c>
      <c r="B624" s="858" t="s">
        <v>29</v>
      </c>
      <c r="C624" s="858" t="s">
        <v>30</v>
      </c>
      <c r="D624" s="858" t="s">
        <v>20</v>
      </c>
      <c r="E624" s="858">
        <v>2044</v>
      </c>
      <c r="F624" s="858">
        <v>6976381</v>
      </c>
      <c r="G624" s="858">
        <v>6976381</v>
      </c>
      <c r="H624" s="858">
        <v>1</v>
      </c>
      <c r="I624" s="858" t="s">
        <v>228</v>
      </c>
      <c r="J624" s="858"/>
      <c r="K624" s="858"/>
      <c r="L624" s="858"/>
      <c r="M624" s="858"/>
      <c r="N624" s="858"/>
      <c r="O624" s="858"/>
      <c r="P624" s="858"/>
      <c r="Q624" s="858"/>
      <c r="R624" s="858"/>
      <c r="S624" s="858"/>
    </row>
    <row r="625" spans="1:19" ht="15" customHeight="1">
      <c r="A625" s="858" t="s">
        <v>19</v>
      </c>
      <c r="B625" s="858" t="s">
        <v>29</v>
      </c>
      <c r="C625" s="858" t="s">
        <v>30</v>
      </c>
      <c r="D625" s="858" t="s">
        <v>20</v>
      </c>
      <c r="E625" s="858">
        <v>2044</v>
      </c>
      <c r="F625" s="858">
        <v>6976382</v>
      </c>
      <c r="G625" s="858">
        <v>6976382</v>
      </c>
      <c r="H625" s="858">
        <v>1</v>
      </c>
      <c r="I625" s="858" t="s">
        <v>228</v>
      </c>
      <c r="J625" s="858"/>
      <c r="K625" s="858"/>
      <c r="L625" s="858"/>
      <c r="M625" s="858"/>
      <c r="N625" s="858"/>
      <c r="O625" s="858"/>
      <c r="P625" s="858"/>
      <c r="Q625" s="858"/>
      <c r="R625" s="858"/>
      <c r="S625" s="858"/>
    </row>
    <row r="626" spans="1:19" ht="15" customHeight="1">
      <c r="A626" s="858" t="s">
        <v>19</v>
      </c>
      <c r="B626" s="858" t="s">
        <v>29</v>
      </c>
      <c r="C626" s="858" t="s">
        <v>30</v>
      </c>
      <c r="D626" s="858" t="s">
        <v>20</v>
      </c>
      <c r="E626" s="858">
        <v>2044</v>
      </c>
      <c r="F626" s="858">
        <v>6976383</v>
      </c>
      <c r="G626" s="858">
        <v>6976383</v>
      </c>
      <c r="H626" s="858">
        <v>1</v>
      </c>
      <c r="I626" s="858" t="s">
        <v>228</v>
      </c>
      <c r="J626" s="858"/>
      <c r="K626" s="858"/>
      <c r="L626" s="858"/>
      <c r="M626" s="858"/>
      <c r="N626" s="858"/>
      <c r="O626" s="858"/>
      <c r="P626" s="858"/>
      <c r="Q626" s="858"/>
      <c r="R626" s="858"/>
      <c r="S626" s="858"/>
    </row>
    <row r="627" spans="1:19" ht="15" customHeight="1">
      <c r="A627" s="858" t="s">
        <v>19</v>
      </c>
      <c r="B627" s="858" t="s">
        <v>29</v>
      </c>
      <c r="C627" s="858" t="s">
        <v>30</v>
      </c>
      <c r="D627" s="858" t="s">
        <v>20</v>
      </c>
      <c r="E627" s="858">
        <v>2044</v>
      </c>
      <c r="F627" s="858">
        <v>6976384</v>
      </c>
      <c r="G627" s="858">
        <v>6976384</v>
      </c>
      <c r="H627" s="858">
        <v>1</v>
      </c>
      <c r="I627" s="858" t="s">
        <v>228</v>
      </c>
      <c r="J627" s="858"/>
      <c r="K627" s="858"/>
      <c r="L627" s="858"/>
      <c r="M627" s="858"/>
      <c r="N627" s="858"/>
      <c r="O627" s="858"/>
      <c r="P627" s="858"/>
      <c r="Q627" s="858"/>
      <c r="R627" s="858"/>
      <c r="S627" s="858"/>
    </row>
    <row r="628" spans="1:19" ht="15" customHeight="1">
      <c r="A628" s="858" t="s">
        <v>19</v>
      </c>
      <c r="B628" s="858" t="s">
        <v>26</v>
      </c>
      <c r="C628" s="858" t="s">
        <v>27</v>
      </c>
      <c r="D628" s="858" t="s">
        <v>20</v>
      </c>
      <c r="E628" s="858">
        <v>2045</v>
      </c>
      <c r="F628" s="858">
        <v>2627386</v>
      </c>
      <c r="G628" s="858">
        <v>2627433</v>
      </c>
      <c r="H628" s="858">
        <v>48</v>
      </c>
      <c r="I628" s="858" t="s">
        <v>228</v>
      </c>
      <c r="J628" s="858"/>
      <c r="K628" s="858"/>
      <c r="L628" s="858"/>
      <c r="M628" s="858"/>
      <c r="N628" s="858"/>
      <c r="O628" s="858"/>
      <c r="P628" s="858"/>
      <c r="Q628" s="858"/>
      <c r="R628" s="858"/>
      <c r="S628" s="858"/>
    </row>
    <row r="629" spans="1:19" ht="15" customHeight="1">
      <c r="A629" s="858" t="s">
        <v>19</v>
      </c>
      <c r="B629" s="858" t="s">
        <v>26</v>
      </c>
      <c r="C629" s="858" t="s">
        <v>27</v>
      </c>
      <c r="D629" s="858" t="s">
        <v>20</v>
      </c>
      <c r="E629" s="858">
        <v>2045</v>
      </c>
      <c r="F629" s="858">
        <v>2627434</v>
      </c>
      <c r="G629" s="858">
        <v>2627453</v>
      </c>
      <c r="H629" s="858">
        <v>20</v>
      </c>
      <c r="I629" s="858" t="s">
        <v>228</v>
      </c>
      <c r="J629" s="858"/>
      <c r="K629" s="858"/>
      <c r="L629" s="858"/>
      <c r="M629" s="858"/>
      <c r="N629" s="858"/>
      <c r="O629" s="858"/>
      <c r="P629" s="858"/>
      <c r="Q629" s="858"/>
      <c r="R629" s="858"/>
      <c r="S629" s="858"/>
    </row>
    <row r="630" spans="1:19" ht="15" customHeight="1">
      <c r="A630" s="858" t="s">
        <v>19</v>
      </c>
      <c r="B630" s="858" t="s">
        <v>26</v>
      </c>
      <c r="C630" s="858" t="s">
        <v>27</v>
      </c>
      <c r="D630" s="858" t="s">
        <v>20</v>
      </c>
      <c r="E630" s="858">
        <v>2045</v>
      </c>
      <c r="F630" s="858">
        <v>3175138</v>
      </c>
      <c r="G630" s="858">
        <v>3188005</v>
      </c>
      <c r="H630" s="858">
        <v>12868</v>
      </c>
      <c r="I630" s="858" t="s">
        <v>228</v>
      </c>
      <c r="J630" s="858"/>
      <c r="K630" s="858"/>
      <c r="L630" s="858"/>
      <c r="M630" s="858"/>
      <c r="N630" s="858"/>
      <c r="O630" s="858"/>
      <c r="P630" s="858"/>
      <c r="Q630" s="858"/>
      <c r="R630" s="858"/>
      <c r="S630" s="858"/>
    </row>
    <row r="631" spans="1:19" ht="15" customHeight="1">
      <c r="A631" s="858" t="s">
        <v>19</v>
      </c>
      <c r="B631" s="858" t="s">
        <v>26</v>
      </c>
      <c r="C631" s="858" t="s">
        <v>27</v>
      </c>
      <c r="D631" s="858" t="s">
        <v>20</v>
      </c>
      <c r="E631" s="858">
        <v>2045</v>
      </c>
      <c r="F631" s="858">
        <v>3188006</v>
      </c>
      <c r="G631" s="858">
        <v>3193423</v>
      </c>
      <c r="H631" s="858">
        <v>5418</v>
      </c>
      <c r="I631" s="858" t="s">
        <v>228</v>
      </c>
      <c r="J631" s="858"/>
      <c r="K631" s="858"/>
      <c r="L631" s="858"/>
      <c r="M631" s="858"/>
      <c r="N631" s="858"/>
      <c r="O631" s="858"/>
      <c r="P631" s="858"/>
      <c r="Q631" s="858"/>
      <c r="R631" s="858"/>
      <c r="S631" s="858"/>
    </row>
    <row r="632" spans="1:19" ht="15" customHeight="1">
      <c r="A632" s="858" t="s">
        <v>19</v>
      </c>
      <c r="B632" s="858">
        <v>999900000802</v>
      </c>
      <c r="C632" s="858" t="s">
        <v>25</v>
      </c>
      <c r="D632" s="858" t="s">
        <v>22</v>
      </c>
      <c r="E632" s="858">
        <v>2045</v>
      </c>
      <c r="F632" s="858">
        <v>5817292</v>
      </c>
      <c r="G632" s="858">
        <v>5817308</v>
      </c>
      <c r="H632" s="858">
        <v>17</v>
      </c>
      <c r="I632" s="858" t="s">
        <v>228</v>
      </c>
      <c r="J632" s="858"/>
      <c r="K632" s="858"/>
      <c r="L632" s="858"/>
      <c r="M632" s="858"/>
      <c r="N632" s="858"/>
      <c r="O632" s="858"/>
      <c r="P632" s="858"/>
      <c r="Q632" s="858"/>
      <c r="R632" s="858"/>
      <c r="S632" s="858"/>
    </row>
    <row r="633" spans="1:19" ht="15" customHeight="1">
      <c r="A633" s="858" t="s">
        <v>19</v>
      </c>
      <c r="B633" s="858">
        <v>999900000802</v>
      </c>
      <c r="C633" s="858" t="s">
        <v>25</v>
      </c>
      <c r="D633" s="858" t="s">
        <v>22</v>
      </c>
      <c r="E633" s="858">
        <v>2045</v>
      </c>
      <c r="F633" s="858">
        <v>6063390</v>
      </c>
      <c r="G633" s="858">
        <v>6068289</v>
      </c>
      <c r="H633" s="858">
        <v>4900</v>
      </c>
      <c r="I633" s="858" t="s">
        <v>228</v>
      </c>
      <c r="J633" s="858"/>
      <c r="K633" s="858"/>
      <c r="L633" s="858"/>
      <c r="M633" s="858"/>
      <c r="N633" s="858"/>
      <c r="O633" s="858"/>
      <c r="P633" s="858"/>
      <c r="Q633" s="858"/>
      <c r="R633" s="858"/>
      <c r="S633" s="858"/>
    </row>
    <row r="634" spans="1:19" ht="15" customHeight="1">
      <c r="A634" s="858" t="s">
        <v>19</v>
      </c>
      <c r="B634" s="858" t="s">
        <v>29</v>
      </c>
      <c r="C634" s="858" t="s">
        <v>30</v>
      </c>
      <c r="D634" s="858" t="s">
        <v>20</v>
      </c>
      <c r="E634" s="858">
        <v>2045</v>
      </c>
      <c r="F634" s="858">
        <v>6307075</v>
      </c>
      <c r="G634" s="858">
        <v>6307368</v>
      </c>
      <c r="H634" s="858">
        <v>294</v>
      </c>
      <c r="I634" s="858" t="s">
        <v>228</v>
      </c>
      <c r="J634" s="858"/>
      <c r="K634" s="858"/>
      <c r="L634" s="858"/>
      <c r="M634" s="858"/>
      <c r="N634" s="858"/>
      <c r="O634" s="858"/>
      <c r="P634" s="858"/>
      <c r="Q634" s="858"/>
      <c r="R634" s="858"/>
      <c r="S634" s="858"/>
    </row>
    <row r="635" spans="1:19" ht="15" customHeight="1">
      <c r="A635" s="858" t="s">
        <v>19</v>
      </c>
      <c r="B635" s="858" t="s">
        <v>29</v>
      </c>
      <c r="C635" s="858" t="s">
        <v>30</v>
      </c>
      <c r="D635" s="858" t="s">
        <v>20</v>
      </c>
      <c r="E635" s="858">
        <v>2045</v>
      </c>
      <c r="F635" s="858">
        <v>6307369</v>
      </c>
      <c r="G635" s="858">
        <v>6307662</v>
      </c>
      <c r="H635" s="858">
        <v>294</v>
      </c>
      <c r="I635" s="858" t="s">
        <v>228</v>
      </c>
      <c r="J635" s="858"/>
      <c r="K635" s="858"/>
      <c r="L635" s="858"/>
      <c r="M635" s="858"/>
      <c r="N635" s="858"/>
      <c r="O635" s="858"/>
      <c r="P635" s="858"/>
      <c r="Q635" s="858"/>
      <c r="R635" s="858"/>
      <c r="S635" s="858"/>
    </row>
    <row r="636" spans="1:19" ht="15" customHeight="1">
      <c r="A636" s="858" t="s">
        <v>19</v>
      </c>
      <c r="B636" s="858" t="s">
        <v>29</v>
      </c>
      <c r="C636" s="858" t="s">
        <v>30</v>
      </c>
      <c r="D636" s="858" t="s">
        <v>20</v>
      </c>
      <c r="E636" s="858">
        <v>2045</v>
      </c>
      <c r="F636" s="858">
        <v>6307663</v>
      </c>
      <c r="G636" s="858">
        <v>6307956</v>
      </c>
      <c r="H636" s="858">
        <v>294</v>
      </c>
      <c r="I636" s="858" t="s">
        <v>228</v>
      </c>
      <c r="J636" s="858"/>
      <c r="K636" s="858"/>
      <c r="L636" s="858"/>
      <c r="M636" s="858"/>
      <c r="N636" s="858"/>
      <c r="O636" s="858"/>
      <c r="P636" s="858"/>
      <c r="Q636" s="858"/>
      <c r="R636" s="858"/>
      <c r="S636" s="858"/>
    </row>
    <row r="637" spans="1:19" ht="15" customHeight="1">
      <c r="A637" s="858" t="s">
        <v>19</v>
      </c>
      <c r="B637" s="858" t="s">
        <v>29</v>
      </c>
      <c r="C637" s="858" t="s">
        <v>30</v>
      </c>
      <c r="D637" s="858" t="s">
        <v>20</v>
      </c>
      <c r="E637" s="858">
        <v>2045</v>
      </c>
      <c r="F637" s="858">
        <v>6307957</v>
      </c>
      <c r="G637" s="858">
        <v>6308250</v>
      </c>
      <c r="H637" s="858">
        <v>294</v>
      </c>
      <c r="I637" s="858" t="s">
        <v>228</v>
      </c>
      <c r="J637" s="858"/>
      <c r="K637" s="858"/>
      <c r="L637" s="858"/>
      <c r="M637" s="858"/>
      <c r="N637" s="858"/>
      <c r="O637" s="858"/>
      <c r="P637" s="858"/>
      <c r="Q637" s="858"/>
      <c r="R637" s="858"/>
      <c r="S637" s="858"/>
    </row>
    <row r="638" spans="1:19" ht="15" customHeight="1">
      <c r="A638" s="858" t="s">
        <v>19</v>
      </c>
      <c r="B638" s="858" t="s">
        <v>29</v>
      </c>
      <c r="C638" s="858" t="s">
        <v>30</v>
      </c>
      <c r="D638" s="858" t="s">
        <v>20</v>
      </c>
      <c r="E638" s="858">
        <v>2045</v>
      </c>
      <c r="F638" s="858">
        <v>6308251</v>
      </c>
      <c r="G638" s="858">
        <v>6308544</v>
      </c>
      <c r="H638" s="858">
        <v>294</v>
      </c>
      <c r="I638" s="858" t="s">
        <v>228</v>
      </c>
      <c r="J638" s="858"/>
      <c r="K638" s="858"/>
      <c r="L638" s="858"/>
      <c r="M638" s="858"/>
      <c r="N638" s="858"/>
      <c r="O638" s="858"/>
      <c r="P638" s="858"/>
      <c r="Q638" s="858"/>
      <c r="R638" s="858"/>
      <c r="S638" s="858"/>
    </row>
    <row r="639" spans="1:19" ht="15" customHeight="1">
      <c r="A639" s="858" t="s">
        <v>19</v>
      </c>
      <c r="B639" s="858" t="s">
        <v>29</v>
      </c>
      <c r="C639" s="858" t="s">
        <v>30</v>
      </c>
      <c r="D639" s="858" t="s">
        <v>20</v>
      </c>
      <c r="E639" s="858">
        <v>2045</v>
      </c>
      <c r="F639" s="858">
        <v>6308545</v>
      </c>
      <c r="G639" s="858">
        <v>6308838</v>
      </c>
      <c r="H639" s="858">
        <v>294</v>
      </c>
      <c r="I639" s="858" t="s">
        <v>228</v>
      </c>
      <c r="J639" s="858"/>
      <c r="K639" s="858"/>
      <c r="L639" s="858"/>
      <c r="M639" s="858"/>
      <c r="N639" s="858"/>
      <c r="O639" s="858"/>
      <c r="P639" s="858"/>
      <c r="Q639" s="858"/>
      <c r="R639" s="858"/>
      <c r="S639" s="858"/>
    </row>
    <row r="640" spans="1:19" ht="15" customHeight="1">
      <c r="A640" s="858" t="s">
        <v>19</v>
      </c>
      <c r="B640" s="858" t="s">
        <v>29</v>
      </c>
      <c r="C640" s="858" t="s">
        <v>30</v>
      </c>
      <c r="D640" s="858" t="s">
        <v>20</v>
      </c>
      <c r="E640" s="858">
        <v>2045</v>
      </c>
      <c r="F640" s="858">
        <v>6976379</v>
      </c>
      <c r="G640" s="858">
        <v>6976379</v>
      </c>
      <c r="H640" s="858">
        <v>1</v>
      </c>
      <c r="I640" s="858" t="s">
        <v>228</v>
      </c>
      <c r="J640" s="858"/>
      <c r="K640" s="858"/>
      <c r="L640" s="858"/>
      <c r="M640" s="858"/>
      <c r="N640" s="858"/>
      <c r="O640" s="858"/>
      <c r="P640" s="858"/>
      <c r="Q640" s="858"/>
      <c r="R640" s="858"/>
      <c r="S640" s="858"/>
    </row>
    <row r="641" spans="1:24" ht="15" customHeight="1">
      <c r="A641" s="858" t="s">
        <v>19</v>
      </c>
      <c r="B641" s="858" t="s">
        <v>29</v>
      </c>
      <c r="C641" s="858" t="s">
        <v>30</v>
      </c>
      <c r="D641" s="858" t="s">
        <v>20</v>
      </c>
      <c r="E641" s="858">
        <v>2045</v>
      </c>
      <c r="F641" s="858">
        <v>6976380</v>
      </c>
      <c r="G641" s="858">
        <v>6976380</v>
      </c>
      <c r="H641" s="858">
        <v>1</v>
      </c>
      <c r="I641" s="858" t="s">
        <v>228</v>
      </c>
      <c r="J641" s="858"/>
      <c r="K641" s="858"/>
      <c r="L641" s="858"/>
      <c r="M641" s="858"/>
      <c r="N641" s="858"/>
      <c r="O641" s="858"/>
      <c r="P641" s="858"/>
      <c r="Q641" s="858"/>
      <c r="R641" s="858"/>
      <c r="S641" s="858"/>
    </row>
    <row r="642" spans="1:24" ht="15" customHeight="1">
      <c r="A642" s="858" t="s">
        <v>19</v>
      </c>
      <c r="B642" s="858" t="s">
        <v>29</v>
      </c>
      <c r="C642" s="858" t="s">
        <v>30</v>
      </c>
      <c r="D642" s="858" t="s">
        <v>20</v>
      </c>
      <c r="E642" s="858">
        <v>2045</v>
      </c>
      <c r="F642" s="858">
        <v>6976381</v>
      </c>
      <c r="G642" s="858">
        <v>6976381</v>
      </c>
      <c r="H642" s="858">
        <v>1</v>
      </c>
      <c r="I642" s="858" t="s">
        <v>228</v>
      </c>
      <c r="J642" s="858"/>
      <c r="K642" s="858"/>
      <c r="L642" s="858"/>
      <c r="M642" s="858"/>
      <c r="N642" s="858"/>
      <c r="O642" s="858"/>
      <c r="P642" s="858"/>
      <c r="Q642" s="858"/>
      <c r="R642" s="858"/>
      <c r="S642" s="858"/>
    </row>
    <row r="643" spans="1:24" ht="15" customHeight="1">
      <c r="A643" s="858" t="s">
        <v>19</v>
      </c>
      <c r="B643" s="858" t="s">
        <v>29</v>
      </c>
      <c r="C643" s="858" t="s">
        <v>30</v>
      </c>
      <c r="D643" s="858" t="s">
        <v>20</v>
      </c>
      <c r="E643" s="858">
        <v>2045</v>
      </c>
      <c r="F643" s="858">
        <v>6976382</v>
      </c>
      <c r="G643" s="858">
        <v>6976382</v>
      </c>
      <c r="H643" s="858">
        <v>1</v>
      </c>
      <c r="I643" s="858" t="s">
        <v>228</v>
      </c>
      <c r="J643" s="858"/>
      <c r="K643" s="858"/>
      <c r="L643" s="858"/>
      <c r="M643" s="858"/>
      <c r="N643" s="858"/>
      <c r="O643" s="858"/>
      <c r="P643" s="858"/>
      <c r="Q643" s="858"/>
      <c r="R643" s="858"/>
      <c r="S643" s="858"/>
    </row>
    <row r="644" spans="1:24" ht="15" customHeight="1">
      <c r="A644" s="858" t="s">
        <v>19</v>
      </c>
      <c r="B644" s="858" t="s">
        <v>29</v>
      </c>
      <c r="C644" s="858" t="s">
        <v>30</v>
      </c>
      <c r="D644" s="858" t="s">
        <v>20</v>
      </c>
      <c r="E644" s="858">
        <v>2045</v>
      </c>
      <c r="F644" s="858">
        <v>6976383</v>
      </c>
      <c r="G644" s="858">
        <v>6976383</v>
      </c>
      <c r="H644" s="858">
        <v>1</v>
      </c>
      <c r="I644" s="858" t="s">
        <v>228</v>
      </c>
      <c r="J644" s="858"/>
      <c r="K644" s="858"/>
      <c r="L644" s="858"/>
      <c r="M644" s="858"/>
      <c r="N644" s="858"/>
      <c r="O644" s="858"/>
      <c r="P644" s="858"/>
      <c r="Q644" s="858"/>
      <c r="R644" s="858"/>
      <c r="S644" s="858"/>
    </row>
    <row r="645" spans="1:24" ht="15" customHeight="1">
      <c r="A645" s="858" t="s">
        <v>19</v>
      </c>
      <c r="B645" s="858" t="s">
        <v>29</v>
      </c>
      <c r="C645" s="858" t="s">
        <v>30</v>
      </c>
      <c r="D645" s="858" t="s">
        <v>20</v>
      </c>
      <c r="E645" s="858">
        <v>2045</v>
      </c>
      <c r="F645" s="858">
        <v>6976384</v>
      </c>
      <c r="G645" s="858">
        <v>6976384</v>
      </c>
      <c r="H645" s="858">
        <v>1</v>
      </c>
      <c r="I645" s="858" t="s">
        <v>228</v>
      </c>
      <c r="J645" s="858"/>
      <c r="K645" s="858"/>
      <c r="L645" s="858"/>
      <c r="M645" s="858"/>
      <c r="N645" s="858"/>
      <c r="O645" s="858"/>
      <c r="P645" s="858"/>
      <c r="Q645" s="858"/>
      <c r="R645" s="858"/>
      <c r="S645" s="858"/>
    </row>
    <row r="646" spans="1:24" ht="15" customHeight="1">
      <c r="A646" s="858" t="s">
        <v>19</v>
      </c>
      <c r="B646" s="858" t="s">
        <v>26</v>
      </c>
      <c r="C646" s="858" t="s">
        <v>27</v>
      </c>
      <c r="D646" s="858" t="s">
        <v>20</v>
      </c>
      <c r="E646" s="858">
        <v>2046</v>
      </c>
      <c r="F646" s="858">
        <v>2627386</v>
      </c>
      <c r="G646" s="858">
        <v>2627433</v>
      </c>
      <c r="H646" s="858">
        <v>48</v>
      </c>
      <c r="I646" s="858" t="s">
        <v>228</v>
      </c>
      <c r="J646" s="858"/>
      <c r="K646" s="858"/>
      <c r="L646" s="858"/>
      <c r="M646" s="858"/>
      <c r="N646" s="858"/>
      <c r="O646" s="858"/>
      <c r="P646" s="858"/>
      <c r="Q646" s="858"/>
      <c r="R646" s="858"/>
      <c r="S646" s="858"/>
    </row>
    <row r="647" spans="1:24" ht="15" customHeight="1">
      <c r="A647" s="858" t="s">
        <v>19</v>
      </c>
      <c r="B647" s="858" t="s">
        <v>26</v>
      </c>
      <c r="C647" s="858" t="s">
        <v>27</v>
      </c>
      <c r="D647" s="858" t="s">
        <v>20</v>
      </c>
      <c r="E647" s="858">
        <v>2046</v>
      </c>
      <c r="F647" s="858">
        <v>2627434</v>
      </c>
      <c r="G647" s="858">
        <v>2627453</v>
      </c>
      <c r="H647" s="858">
        <v>20</v>
      </c>
      <c r="I647" s="858" t="s">
        <v>228</v>
      </c>
      <c r="J647" s="858"/>
      <c r="K647" s="858"/>
      <c r="L647" s="858"/>
      <c r="M647" s="858"/>
      <c r="N647" s="858"/>
      <c r="O647" s="858"/>
      <c r="P647" s="858"/>
      <c r="Q647" s="858"/>
      <c r="R647" s="858"/>
      <c r="S647" s="858"/>
    </row>
    <row r="648" spans="1:24" s="858" customFormat="1">
      <c r="A648" s="858" t="s">
        <v>19</v>
      </c>
      <c r="B648" s="858" t="s">
        <v>26</v>
      </c>
      <c r="C648" s="858" t="s">
        <v>27</v>
      </c>
      <c r="D648" s="858" t="s">
        <v>20</v>
      </c>
      <c r="E648" s="858">
        <v>2046</v>
      </c>
      <c r="F648" s="858">
        <v>3175138</v>
      </c>
      <c r="G648" s="858">
        <v>3188005</v>
      </c>
      <c r="H648" s="858">
        <v>12868</v>
      </c>
      <c r="I648" s="858" t="s">
        <v>228</v>
      </c>
    </row>
    <row r="649" spans="1:24" s="858" customFormat="1">
      <c r="A649" s="858" t="s">
        <v>19</v>
      </c>
      <c r="B649" s="858" t="s">
        <v>26</v>
      </c>
      <c r="C649" s="858" t="s">
        <v>27</v>
      </c>
      <c r="D649" s="858" t="s">
        <v>20</v>
      </c>
      <c r="E649" s="858">
        <v>2046</v>
      </c>
      <c r="F649" s="858">
        <v>3188006</v>
      </c>
      <c r="G649" s="858">
        <v>3193423</v>
      </c>
      <c r="H649" s="858">
        <v>5418</v>
      </c>
      <c r="I649" s="858" t="s">
        <v>228</v>
      </c>
    </row>
    <row r="650" spans="1:24" s="858" customFormat="1">
      <c r="A650" s="858" t="s">
        <v>19</v>
      </c>
      <c r="B650" s="858">
        <v>999900000802</v>
      </c>
      <c r="C650" s="858" t="s">
        <v>25</v>
      </c>
      <c r="D650" s="858" t="s">
        <v>22</v>
      </c>
      <c r="E650" s="858">
        <v>2046</v>
      </c>
      <c r="F650" s="858">
        <v>5817292</v>
      </c>
      <c r="G650" s="858">
        <v>5817308</v>
      </c>
      <c r="H650" s="858">
        <v>17</v>
      </c>
      <c r="I650" s="858" t="s">
        <v>228</v>
      </c>
    </row>
    <row r="651" spans="1:24" s="858" customFormat="1">
      <c r="A651" s="858" t="s">
        <v>19</v>
      </c>
      <c r="B651" s="858">
        <v>999900000802</v>
      </c>
      <c r="C651" s="858" t="s">
        <v>25</v>
      </c>
      <c r="D651" s="858" t="s">
        <v>22</v>
      </c>
      <c r="E651" s="858">
        <v>2046</v>
      </c>
      <c r="F651" s="858">
        <v>6063390</v>
      </c>
      <c r="G651" s="858">
        <v>6068289</v>
      </c>
      <c r="H651" s="858">
        <v>4900</v>
      </c>
      <c r="I651" s="858" t="s">
        <v>228</v>
      </c>
    </row>
    <row r="652" spans="1:24" s="858" customFormat="1">
      <c r="A652" s="858" t="s">
        <v>19</v>
      </c>
      <c r="B652" s="858" t="s">
        <v>29</v>
      </c>
      <c r="C652" s="858" t="s">
        <v>30</v>
      </c>
      <c r="D652" s="858" t="s">
        <v>20</v>
      </c>
      <c r="E652" s="858">
        <v>2046</v>
      </c>
      <c r="F652" s="858">
        <v>6307075</v>
      </c>
      <c r="G652" s="858">
        <v>6307368</v>
      </c>
      <c r="H652" s="858">
        <v>294</v>
      </c>
      <c r="I652" s="858" t="s">
        <v>228</v>
      </c>
      <c r="T652" s="2"/>
      <c r="U652" s="2"/>
      <c r="V652" s="2"/>
      <c r="W652" s="2"/>
      <c r="X652" s="2"/>
    </row>
    <row r="653" spans="1:24" s="858" customFormat="1">
      <c r="A653" s="858" t="s">
        <v>19</v>
      </c>
      <c r="B653" s="858" t="s">
        <v>29</v>
      </c>
      <c r="C653" s="858" t="s">
        <v>30</v>
      </c>
      <c r="D653" s="858" t="s">
        <v>20</v>
      </c>
      <c r="E653" s="858">
        <v>2046</v>
      </c>
      <c r="F653" s="858">
        <v>6307369</v>
      </c>
      <c r="G653" s="858">
        <v>6307662</v>
      </c>
      <c r="H653" s="858">
        <v>294</v>
      </c>
      <c r="I653" s="858" t="s">
        <v>228</v>
      </c>
    </row>
    <row r="654" spans="1:24" s="858" customFormat="1">
      <c r="A654" s="858" t="s">
        <v>19</v>
      </c>
      <c r="B654" s="858" t="s">
        <v>29</v>
      </c>
      <c r="C654" s="858" t="s">
        <v>30</v>
      </c>
      <c r="D654" s="858" t="s">
        <v>20</v>
      </c>
      <c r="E654" s="858">
        <v>2046</v>
      </c>
      <c r="F654" s="858">
        <v>6307663</v>
      </c>
      <c r="G654" s="858">
        <v>6307956</v>
      </c>
      <c r="H654" s="858">
        <v>294</v>
      </c>
      <c r="I654" s="858" t="s">
        <v>228</v>
      </c>
    </row>
    <row r="655" spans="1:24" s="858" customFormat="1">
      <c r="A655" s="858" t="s">
        <v>19</v>
      </c>
      <c r="B655" s="858" t="s">
        <v>29</v>
      </c>
      <c r="C655" s="858" t="s">
        <v>30</v>
      </c>
      <c r="D655" s="858" t="s">
        <v>20</v>
      </c>
      <c r="E655" s="858">
        <v>2046</v>
      </c>
      <c r="F655" s="858">
        <v>6307957</v>
      </c>
      <c r="G655" s="858">
        <v>6308250</v>
      </c>
      <c r="H655" s="858">
        <v>294</v>
      </c>
      <c r="I655" s="858" t="s">
        <v>228</v>
      </c>
    </row>
    <row r="656" spans="1:24" s="858" customFormat="1">
      <c r="A656" s="858" t="s">
        <v>19</v>
      </c>
      <c r="B656" s="858" t="s">
        <v>29</v>
      </c>
      <c r="C656" s="858" t="s">
        <v>30</v>
      </c>
      <c r="D656" s="858" t="s">
        <v>20</v>
      </c>
      <c r="E656" s="858">
        <v>2046</v>
      </c>
      <c r="F656" s="858">
        <v>6308251</v>
      </c>
      <c r="G656" s="858">
        <v>6308544</v>
      </c>
      <c r="H656" s="858">
        <v>294</v>
      </c>
      <c r="I656" s="858" t="s">
        <v>228</v>
      </c>
    </row>
    <row r="657" spans="1:19">
      <c r="A657" s="858" t="s">
        <v>19</v>
      </c>
      <c r="B657" s="858" t="s">
        <v>29</v>
      </c>
      <c r="C657" s="858" t="s">
        <v>30</v>
      </c>
      <c r="D657" s="858" t="s">
        <v>20</v>
      </c>
      <c r="E657" s="858">
        <v>2046</v>
      </c>
      <c r="F657" s="858">
        <v>6308545</v>
      </c>
      <c r="G657" s="858">
        <v>6308838</v>
      </c>
      <c r="H657" s="858">
        <v>294</v>
      </c>
      <c r="I657" s="858" t="s">
        <v>228</v>
      </c>
      <c r="J657" s="858"/>
      <c r="K657" s="858"/>
      <c r="L657" s="858"/>
      <c r="M657" s="858"/>
      <c r="N657" s="858"/>
      <c r="O657" s="858"/>
      <c r="P657" s="858"/>
      <c r="Q657" s="858"/>
      <c r="R657" s="858"/>
      <c r="S657" s="858"/>
    </row>
    <row r="658" spans="1:19">
      <c r="A658" s="858" t="s">
        <v>19</v>
      </c>
      <c r="B658" s="858" t="s">
        <v>29</v>
      </c>
      <c r="C658" s="858" t="s">
        <v>30</v>
      </c>
      <c r="D658" s="858" t="s">
        <v>20</v>
      </c>
      <c r="E658" s="858">
        <v>2046</v>
      </c>
      <c r="F658" s="858">
        <v>6976379</v>
      </c>
      <c r="G658" s="858">
        <v>6976379</v>
      </c>
      <c r="H658" s="858">
        <v>1</v>
      </c>
      <c r="I658" s="858" t="s">
        <v>228</v>
      </c>
      <c r="J658" s="858"/>
      <c r="K658" s="858"/>
      <c r="L658" s="858"/>
      <c r="M658" s="858"/>
      <c r="N658" s="858"/>
      <c r="O658" s="858"/>
      <c r="P658" s="858"/>
      <c r="Q658" s="858"/>
      <c r="R658" s="858"/>
      <c r="S658" s="858"/>
    </row>
    <row r="659" spans="1:19">
      <c r="A659" s="858" t="s">
        <v>19</v>
      </c>
      <c r="B659" s="858" t="s">
        <v>29</v>
      </c>
      <c r="C659" s="858" t="s">
        <v>30</v>
      </c>
      <c r="D659" s="858" t="s">
        <v>20</v>
      </c>
      <c r="E659" s="858">
        <v>2046</v>
      </c>
      <c r="F659" s="858">
        <v>6976380</v>
      </c>
      <c r="G659" s="858">
        <v>6976380</v>
      </c>
      <c r="H659" s="858">
        <v>1</v>
      </c>
      <c r="I659" s="858" t="s">
        <v>228</v>
      </c>
      <c r="J659" s="858"/>
      <c r="K659" s="858"/>
      <c r="L659" s="858"/>
      <c r="M659" s="858"/>
      <c r="N659" s="858"/>
      <c r="O659" s="858"/>
      <c r="P659" s="858"/>
      <c r="Q659" s="858"/>
      <c r="R659" s="858"/>
      <c r="S659" s="858"/>
    </row>
    <row r="660" spans="1:19">
      <c r="A660" s="858" t="s">
        <v>19</v>
      </c>
      <c r="B660" s="858" t="s">
        <v>29</v>
      </c>
      <c r="C660" s="858" t="s">
        <v>30</v>
      </c>
      <c r="D660" s="858" t="s">
        <v>20</v>
      </c>
      <c r="E660" s="858">
        <v>2046</v>
      </c>
      <c r="F660" s="858">
        <v>6976381</v>
      </c>
      <c r="G660" s="858">
        <v>6976381</v>
      </c>
      <c r="H660" s="858">
        <v>1</v>
      </c>
      <c r="I660" s="858" t="s">
        <v>228</v>
      </c>
      <c r="J660" s="858"/>
      <c r="K660" s="858"/>
      <c r="L660" s="858"/>
      <c r="M660" s="858"/>
      <c r="N660" s="858"/>
      <c r="O660" s="858"/>
      <c r="P660" s="858"/>
      <c r="Q660" s="858"/>
      <c r="R660" s="858"/>
      <c r="S660" s="858"/>
    </row>
    <row r="661" spans="1:19">
      <c r="A661" s="858" t="s">
        <v>19</v>
      </c>
      <c r="B661" s="858" t="s">
        <v>29</v>
      </c>
      <c r="C661" s="858" t="s">
        <v>30</v>
      </c>
      <c r="D661" s="858" t="s">
        <v>20</v>
      </c>
      <c r="E661" s="858">
        <v>2046</v>
      </c>
      <c r="F661" s="858">
        <v>6976382</v>
      </c>
      <c r="G661" s="858">
        <v>6976382</v>
      </c>
      <c r="H661" s="858">
        <v>1</v>
      </c>
      <c r="I661" s="858" t="s">
        <v>228</v>
      </c>
      <c r="J661" s="858"/>
      <c r="K661" s="858"/>
      <c r="L661" s="858"/>
      <c r="M661" s="858"/>
      <c r="N661" s="858"/>
      <c r="O661" s="858"/>
      <c r="P661" s="858"/>
      <c r="Q661" s="858"/>
      <c r="R661" s="858"/>
      <c r="S661" s="858"/>
    </row>
    <row r="662" spans="1:19">
      <c r="A662" s="858" t="s">
        <v>19</v>
      </c>
      <c r="B662" s="858" t="s">
        <v>29</v>
      </c>
      <c r="C662" s="858" t="s">
        <v>30</v>
      </c>
      <c r="D662" s="858" t="s">
        <v>20</v>
      </c>
      <c r="E662" s="858">
        <v>2046</v>
      </c>
      <c r="F662" s="858">
        <v>6976383</v>
      </c>
      <c r="G662" s="858">
        <v>6976383</v>
      </c>
      <c r="H662" s="858">
        <v>1</v>
      </c>
      <c r="I662" s="858" t="s">
        <v>228</v>
      </c>
      <c r="J662" s="858"/>
      <c r="K662" s="858"/>
      <c r="L662" s="858"/>
      <c r="M662" s="858"/>
      <c r="N662" s="858"/>
      <c r="O662" s="858"/>
      <c r="P662" s="858"/>
      <c r="Q662" s="858"/>
      <c r="R662" s="858"/>
      <c r="S662" s="858"/>
    </row>
    <row r="663" spans="1:19">
      <c r="A663" s="858" t="s">
        <v>19</v>
      </c>
      <c r="B663" s="858" t="s">
        <v>29</v>
      </c>
      <c r="C663" s="858" t="s">
        <v>30</v>
      </c>
      <c r="D663" s="858" t="s">
        <v>20</v>
      </c>
      <c r="E663" s="858">
        <v>2046</v>
      </c>
      <c r="F663" s="858">
        <v>6976384</v>
      </c>
      <c r="G663" s="858">
        <v>6976384</v>
      </c>
      <c r="H663" s="858">
        <v>1</v>
      </c>
      <c r="I663" s="858" t="s">
        <v>228</v>
      </c>
      <c r="J663" s="858"/>
      <c r="K663" s="858"/>
      <c r="L663" s="858"/>
      <c r="M663" s="858"/>
      <c r="N663" s="858"/>
      <c r="O663" s="858"/>
      <c r="P663" s="858"/>
      <c r="Q663" s="858"/>
      <c r="R663" s="858"/>
      <c r="S663" s="858"/>
    </row>
    <row r="664" spans="1:19">
      <c r="A664" s="858" t="s">
        <v>19</v>
      </c>
      <c r="B664" s="858" t="s">
        <v>26</v>
      </c>
      <c r="C664" s="858" t="s">
        <v>27</v>
      </c>
      <c r="D664" s="858" t="s">
        <v>20</v>
      </c>
      <c r="E664" s="858">
        <v>2047</v>
      </c>
      <c r="F664" s="858">
        <v>2627386</v>
      </c>
      <c r="G664" s="858">
        <v>2627433</v>
      </c>
      <c r="H664" s="858">
        <v>48</v>
      </c>
      <c r="I664" s="858" t="s">
        <v>228</v>
      </c>
    </row>
    <row r="665" spans="1:19">
      <c r="A665" s="858" t="s">
        <v>19</v>
      </c>
      <c r="B665" s="858" t="s">
        <v>26</v>
      </c>
      <c r="C665" s="858" t="s">
        <v>27</v>
      </c>
      <c r="D665" s="858" t="s">
        <v>20</v>
      </c>
      <c r="E665" s="858">
        <v>2047</v>
      </c>
      <c r="F665" s="858">
        <v>2627434</v>
      </c>
      <c r="G665" s="858">
        <v>2627453</v>
      </c>
      <c r="H665" s="858">
        <v>20</v>
      </c>
      <c r="I665" s="858" t="s">
        <v>228</v>
      </c>
    </row>
    <row r="666" spans="1:19" s="858" customFormat="1">
      <c r="A666" s="858" t="s">
        <v>19</v>
      </c>
      <c r="B666" s="858" t="s">
        <v>26</v>
      </c>
      <c r="C666" s="858" t="s">
        <v>27</v>
      </c>
      <c r="D666" s="858" t="s">
        <v>20</v>
      </c>
      <c r="E666" s="858">
        <v>2047</v>
      </c>
      <c r="F666" s="858">
        <v>3175138</v>
      </c>
      <c r="G666" s="858">
        <v>3188005</v>
      </c>
      <c r="H666" s="858">
        <v>12868</v>
      </c>
      <c r="I666" s="858" t="s">
        <v>228</v>
      </c>
    </row>
    <row r="667" spans="1:19" s="858" customFormat="1">
      <c r="A667" s="858" t="s">
        <v>19</v>
      </c>
      <c r="B667" s="858" t="s">
        <v>26</v>
      </c>
      <c r="C667" s="858" t="s">
        <v>27</v>
      </c>
      <c r="D667" s="858" t="s">
        <v>20</v>
      </c>
      <c r="E667" s="858">
        <v>2047</v>
      </c>
      <c r="F667" s="858">
        <v>3188006</v>
      </c>
      <c r="G667" s="858">
        <v>3193423</v>
      </c>
      <c r="H667" s="858">
        <v>5418</v>
      </c>
      <c r="I667" s="858" t="s">
        <v>228</v>
      </c>
    </row>
    <row r="668" spans="1:19" s="858" customFormat="1">
      <c r="A668" s="858" t="s">
        <v>19</v>
      </c>
      <c r="B668" s="858">
        <v>999900000802</v>
      </c>
      <c r="C668" s="858" t="s">
        <v>25</v>
      </c>
      <c r="D668" s="858" t="s">
        <v>22</v>
      </c>
      <c r="E668" s="858">
        <v>2047</v>
      </c>
      <c r="F668" s="858">
        <v>5817292</v>
      </c>
      <c r="G668" s="858">
        <v>5817308</v>
      </c>
      <c r="H668" s="858">
        <v>17</v>
      </c>
      <c r="I668" s="858" t="s">
        <v>228</v>
      </c>
    </row>
    <row r="669" spans="1:19" s="858" customFormat="1">
      <c r="A669" s="858" t="s">
        <v>19</v>
      </c>
      <c r="B669" s="858">
        <v>999900000802</v>
      </c>
      <c r="C669" s="858" t="s">
        <v>25</v>
      </c>
      <c r="D669" s="858" t="s">
        <v>22</v>
      </c>
      <c r="E669" s="858">
        <v>2047</v>
      </c>
      <c r="F669" s="858">
        <v>6063390</v>
      </c>
      <c r="G669" s="858">
        <v>6068289</v>
      </c>
      <c r="H669" s="858">
        <v>4900</v>
      </c>
      <c r="I669" s="858" t="s">
        <v>228</v>
      </c>
    </row>
    <row r="670" spans="1:19" s="858" customFormat="1">
      <c r="A670" s="858" t="s">
        <v>19</v>
      </c>
      <c r="B670" s="858" t="s">
        <v>29</v>
      </c>
      <c r="C670" s="858" t="s">
        <v>30</v>
      </c>
      <c r="D670" s="858" t="s">
        <v>20</v>
      </c>
      <c r="E670" s="858">
        <v>2047</v>
      </c>
      <c r="F670" s="858">
        <v>6307075</v>
      </c>
      <c r="G670" s="858">
        <v>6307368</v>
      </c>
      <c r="H670" s="858">
        <v>294</v>
      </c>
      <c r="I670" s="858" t="s">
        <v>228</v>
      </c>
    </row>
    <row r="671" spans="1:19" s="858" customFormat="1">
      <c r="A671" s="858" t="s">
        <v>19</v>
      </c>
      <c r="B671" s="858" t="s">
        <v>29</v>
      </c>
      <c r="C671" s="858" t="s">
        <v>30</v>
      </c>
      <c r="D671" s="858" t="s">
        <v>20</v>
      </c>
      <c r="E671" s="858">
        <v>2047</v>
      </c>
      <c r="F671" s="858">
        <v>6307369</v>
      </c>
      <c r="G671" s="858">
        <v>6307662</v>
      </c>
      <c r="H671" s="858">
        <v>294</v>
      </c>
      <c r="I671" s="858" t="s">
        <v>228</v>
      </c>
    </row>
    <row r="672" spans="1:19" s="858" customFormat="1">
      <c r="A672" s="858" t="s">
        <v>19</v>
      </c>
      <c r="B672" s="858" t="s">
        <v>29</v>
      </c>
      <c r="C672" s="858" t="s">
        <v>30</v>
      </c>
      <c r="D672" s="858" t="s">
        <v>20</v>
      </c>
      <c r="E672" s="858">
        <v>2047</v>
      </c>
      <c r="F672" s="858">
        <v>6307663</v>
      </c>
      <c r="G672" s="858">
        <v>6307956</v>
      </c>
      <c r="H672" s="858">
        <v>294</v>
      </c>
      <c r="I672" s="858" t="s">
        <v>228</v>
      </c>
    </row>
    <row r="673" spans="1:9" s="858" customFormat="1">
      <c r="A673" s="858" t="s">
        <v>19</v>
      </c>
      <c r="B673" s="858" t="s">
        <v>29</v>
      </c>
      <c r="C673" s="858" t="s">
        <v>30</v>
      </c>
      <c r="D673" s="858" t="s">
        <v>20</v>
      </c>
      <c r="E673" s="858">
        <v>2047</v>
      </c>
      <c r="F673" s="858">
        <v>6307957</v>
      </c>
      <c r="G673" s="858">
        <v>6308250</v>
      </c>
      <c r="H673" s="858">
        <v>294</v>
      </c>
      <c r="I673" s="858" t="s">
        <v>228</v>
      </c>
    </row>
    <row r="674" spans="1:9" s="858" customFormat="1">
      <c r="A674" s="858" t="s">
        <v>19</v>
      </c>
      <c r="B674" s="858" t="s">
        <v>29</v>
      </c>
      <c r="C674" s="858" t="s">
        <v>30</v>
      </c>
      <c r="D674" s="858" t="s">
        <v>20</v>
      </c>
      <c r="E674" s="858">
        <v>2047</v>
      </c>
      <c r="F674" s="858">
        <v>6308251</v>
      </c>
      <c r="G674" s="858">
        <v>6308544</v>
      </c>
      <c r="H674" s="858">
        <v>294</v>
      </c>
      <c r="I674" s="858" t="s">
        <v>228</v>
      </c>
    </row>
    <row r="675" spans="1:9" s="858" customFormat="1">
      <c r="A675" s="858" t="s">
        <v>19</v>
      </c>
      <c r="B675" s="858" t="s">
        <v>29</v>
      </c>
      <c r="C675" s="858" t="s">
        <v>30</v>
      </c>
      <c r="D675" s="858" t="s">
        <v>20</v>
      </c>
      <c r="E675" s="858">
        <v>2047</v>
      </c>
      <c r="F675" s="858">
        <v>6308545</v>
      </c>
      <c r="G675" s="858">
        <v>6308838</v>
      </c>
      <c r="H675" s="858">
        <v>294</v>
      </c>
      <c r="I675" s="858" t="s">
        <v>228</v>
      </c>
    </row>
    <row r="676" spans="1:9" s="858" customFormat="1">
      <c r="A676" s="858" t="s">
        <v>19</v>
      </c>
      <c r="B676" s="858" t="s">
        <v>29</v>
      </c>
      <c r="C676" s="858" t="s">
        <v>30</v>
      </c>
      <c r="D676" s="858" t="s">
        <v>20</v>
      </c>
      <c r="E676" s="858">
        <v>2047</v>
      </c>
      <c r="F676" s="858">
        <v>6976379</v>
      </c>
      <c r="G676" s="858">
        <v>6976379</v>
      </c>
      <c r="H676" s="858">
        <v>1</v>
      </c>
      <c r="I676" s="858" t="s">
        <v>228</v>
      </c>
    </row>
    <row r="677" spans="1:9" s="858" customFormat="1">
      <c r="A677" s="858" t="s">
        <v>19</v>
      </c>
      <c r="B677" s="858" t="s">
        <v>29</v>
      </c>
      <c r="C677" s="858" t="s">
        <v>30</v>
      </c>
      <c r="D677" s="858" t="s">
        <v>20</v>
      </c>
      <c r="E677" s="858">
        <v>2047</v>
      </c>
      <c r="F677" s="858">
        <v>6976380</v>
      </c>
      <c r="G677" s="858">
        <v>6976380</v>
      </c>
      <c r="H677" s="858">
        <v>1</v>
      </c>
      <c r="I677" s="858" t="s">
        <v>228</v>
      </c>
    </row>
    <row r="678" spans="1:9" s="858" customFormat="1">
      <c r="A678" s="858" t="s">
        <v>19</v>
      </c>
      <c r="B678" s="858" t="s">
        <v>29</v>
      </c>
      <c r="C678" s="858" t="s">
        <v>30</v>
      </c>
      <c r="D678" s="858" t="s">
        <v>20</v>
      </c>
      <c r="E678" s="858">
        <v>2047</v>
      </c>
      <c r="F678" s="858">
        <v>6976381</v>
      </c>
      <c r="G678" s="858">
        <v>6976381</v>
      </c>
      <c r="H678" s="858">
        <v>1</v>
      </c>
      <c r="I678" s="858" t="s">
        <v>228</v>
      </c>
    </row>
    <row r="679" spans="1:9" s="858" customFormat="1">
      <c r="A679" s="858" t="s">
        <v>19</v>
      </c>
      <c r="B679" s="858" t="s">
        <v>29</v>
      </c>
      <c r="C679" s="858" t="s">
        <v>30</v>
      </c>
      <c r="D679" s="858" t="s">
        <v>20</v>
      </c>
      <c r="E679" s="858">
        <v>2047</v>
      </c>
      <c r="F679" s="858">
        <v>6976382</v>
      </c>
      <c r="G679" s="858">
        <v>6976382</v>
      </c>
      <c r="H679" s="858">
        <v>1</v>
      </c>
      <c r="I679" s="858" t="s">
        <v>228</v>
      </c>
    </row>
    <row r="680" spans="1:9" s="858" customFormat="1">
      <c r="A680" s="858" t="s">
        <v>19</v>
      </c>
      <c r="B680" s="858" t="s">
        <v>29</v>
      </c>
      <c r="C680" s="858" t="s">
        <v>30</v>
      </c>
      <c r="D680" s="858" t="s">
        <v>20</v>
      </c>
      <c r="E680" s="858">
        <v>2047</v>
      </c>
      <c r="F680" s="858">
        <v>6976383</v>
      </c>
      <c r="G680" s="858">
        <v>6976383</v>
      </c>
      <c r="H680" s="858">
        <v>1</v>
      </c>
      <c r="I680" s="858" t="s">
        <v>228</v>
      </c>
    </row>
    <row r="681" spans="1:9" s="858" customFormat="1">
      <c r="A681" s="858" t="s">
        <v>19</v>
      </c>
      <c r="B681" s="858" t="s">
        <v>29</v>
      </c>
      <c r="C681" s="858" t="s">
        <v>30</v>
      </c>
      <c r="D681" s="858" t="s">
        <v>20</v>
      </c>
      <c r="E681" s="858">
        <v>2047</v>
      </c>
      <c r="F681" s="858">
        <v>6976384</v>
      </c>
      <c r="G681" s="858">
        <v>6976384</v>
      </c>
      <c r="H681" s="858">
        <v>1</v>
      </c>
      <c r="I681" s="858" t="s">
        <v>228</v>
      </c>
    </row>
    <row r="682" spans="1:9" s="858" customFormat="1" outlineLevel="1">
      <c r="A682" s="858" t="s">
        <v>19</v>
      </c>
      <c r="B682" s="858" t="s">
        <v>26</v>
      </c>
      <c r="C682" s="858" t="s">
        <v>27</v>
      </c>
      <c r="D682" s="858" t="s">
        <v>20</v>
      </c>
      <c r="E682" s="858">
        <v>2048</v>
      </c>
      <c r="F682" s="858">
        <v>2627386</v>
      </c>
      <c r="G682" s="858">
        <v>2627433</v>
      </c>
      <c r="H682" s="858">
        <v>48</v>
      </c>
      <c r="I682" s="858" t="s">
        <v>228</v>
      </c>
    </row>
    <row r="683" spans="1:9" s="858" customFormat="1" outlineLevel="1">
      <c r="A683" s="858" t="s">
        <v>19</v>
      </c>
      <c r="B683" s="858" t="s">
        <v>26</v>
      </c>
      <c r="C683" s="858" t="s">
        <v>27</v>
      </c>
      <c r="D683" s="858" t="s">
        <v>20</v>
      </c>
      <c r="E683" s="858">
        <v>2048</v>
      </c>
      <c r="F683" s="858">
        <v>2627434</v>
      </c>
      <c r="G683" s="858">
        <v>2627453</v>
      </c>
      <c r="H683" s="858">
        <v>20</v>
      </c>
      <c r="I683" s="858" t="s">
        <v>228</v>
      </c>
    </row>
    <row r="684" spans="1:9" s="858" customFormat="1" outlineLevel="1">
      <c r="A684" s="858" t="s">
        <v>19</v>
      </c>
      <c r="B684" s="858" t="s">
        <v>26</v>
      </c>
      <c r="C684" s="858" t="s">
        <v>27</v>
      </c>
      <c r="D684" s="858" t="s">
        <v>20</v>
      </c>
      <c r="E684" s="858">
        <v>2048</v>
      </c>
      <c r="F684" s="858">
        <v>3175138</v>
      </c>
      <c r="G684" s="858">
        <v>3188005</v>
      </c>
      <c r="H684" s="858">
        <v>12868</v>
      </c>
      <c r="I684" s="858" t="s">
        <v>228</v>
      </c>
    </row>
    <row r="685" spans="1:9" s="858" customFormat="1" outlineLevel="1">
      <c r="A685" s="858" t="s">
        <v>19</v>
      </c>
      <c r="B685" s="858" t="s">
        <v>26</v>
      </c>
      <c r="C685" s="858" t="s">
        <v>27</v>
      </c>
      <c r="D685" s="858" t="s">
        <v>20</v>
      </c>
      <c r="E685" s="858">
        <v>2048</v>
      </c>
      <c r="F685" s="858">
        <v>3188006</v>
      </c>
      <c r="G685" s="858">
        <v>3193423</v>
      </c>
      <c r="H685" s="858">
        <v>5418</v>
      </c>
      <c r="I685" s="858" t="s">
        <v>228</v>
      </c>
    </row>
    <row r="686" spans="1:9" s="858" customFormat="1" outlineLevel="1">
      <c r="A686" s="858" t="s">
        <v>19</v>
      </c>
      <c r="B686" s="858">
        <v>999900000802</v>
      </c>
      <c r="C686" s="858" t="s">
        <v>25</v>
      </c>
      <c r="D686" s="858" t="s">
        <v>22</v>
      </c>
      <c r="E686" s="858">
        <v>2048</v>
      </c>
      <c r="F686" s="858">
        <v>5817292</v>
      </c>
      <c r="G686" s="858">
        <v>5817308</v>
      </c>
      <c r="H686" s="858">
        <v>17</v>
      </c>
      <c r="I686" s="858" t="s">
        <v>228</v>
      </c>
    </row>
    <row r="687" spans="1:9" s="858" customFormat="1" outlineLevel="1">
      <c r="A687" s="858" t="s">
        <v>19</v>
      </c>
      <c r="B687" s="858">
        <v>999900000802</v>
      </c>
      <c r="C687" s="858" t="s">
        <v>25</v>
      </c>
      <c r="D687" s="858" t="s">
        <v>22</v>
      </c>
      <c r="E687" s="858">
        <v>2048</v>
      </c>
      <c r="F687" s="858">
        <v>6063390</v>
      </c>
      <c r="G687" s="858">
        <v>6068289</v>
      </c>
      <c r="H687" s="858">
        <v>4900</v>
      </c>
      <c r="I687" s="858" t="s">
        <v>228</v>
      </c>
    </row>
    <row r="688" spans="1:9">
      <c r="A688" s="858" t="s">
        <v>19</v>
      </c>
      <c r="B688" s="858" t="s">
        <v>29</v>
      </c>
      <c r="C688" s="858" t="s">
        <v>30</v>
      </c>
      <c r="D688" s="858" t="s">
        <v>20</v>
      </c>
      <c r="E688" s="858">
        <v>2048</v>
      </c>
      <c r="F688" s="858">
        <v>6307075</v>
      </c>
      <c r="G688" s="858">
        <v>6307368</v>
      </c>
      <c r="H688" s="858">
        <v>294</v>
      </c>
      <c r="I688" s="858" t="s">
        <v>228</v>
      </c>
    </row>
    <row r="689" spans="1:9">
      <c r="A689" s="858" t="s">
        <v>19</v>
      </c>
      <c r="B689" s="858" t="s">
        <v>29</v>
      </c>
      <c r="C689" s="858" t="s">
        <v>30</v>
      </c>
      <c r="D689" s="858" t="s">
        <v>20</v>
      </c>
      <c r="E689" s="858">
        <v>2048</v>
      </c>
      <c r="F689" s="858">
        <v>6307369</v>
      </c>
      <c r="G689" s="858">
        <v>6307662</v>
      </c>
      <c r="H689" s="858">
        <v>294</v>
      </c>
      <c r="I689" s="858" t="s">
        <v>228</v>
      </c>
    </row>
    <row r="690" spans="1:9">
      <c r="A690" s="858" t="s">
        <v>19</v>
      </c>
      <c r="B690" s="858" t="s">
        <v>29</v>
      </c>
      <c r="C690" s="858" t="s">
        <v>30</v>
      </c>
      <c r="D690" s="858" t="s">
        <v>20</v>
      </c>
      <c r="E690" s="858">
        <v>2048</v>
      </c>
      <c r="F690" s="858">
        <v>6307663</v>
      </c>
      <c r="G690" s="858">
        <v>6307956</v>
      </c>
      <c r="H690" s="858">
        <v>294</v>
      </c>
      <c r="I690" s="858" t="s">
        <v>228</v>
      </c>
    </row>
    <row r="691" spans="1:9">
      <c r="A691" s="858" t="s">
        <v>19</v>
      </c>
      <c r="B691" s="858" t="s">
        <v>29</v>
      </c>
      <c r="C691" s="858" t="s">
        <v>30</v>
      </c>
      <c r="D691" s="858" t="s">
        <v>20</v>
      </c>
      <c r="E691" s="858">
        <v>2048</v>
      </c>
      <c r="F691" s="858">
        <v>6307957</v>
      </c>
      <c r="G691" s="858">
        <v>6308250</v>
      </c>
      <c r="H691" s="858">
        <v>294</v>
      </c>
      <c r="I691" s="858" t="s">
        <v>228</v>
      </c>
    </row>
    <row r="692" spans="1:9">
      <c r="A692" s="858" t="s">
        <v>19</v>
      </c>
      <c r="B692" s="858" t="s">
        <v>29</v>
      </c>
      <c r="C692" s="858" t="s">
        <v>30</v>
      </c>
      <c r="D692" s="858" t="s">
        <v>20</v>
      </c>
      <c r="E692" s="858">
        <v>2048</v>
      </c>
      <c r="F692" s="858">
        <v>6308251</v>
      </c>
      <c r="G692" s="858">
        <v>6308544</v>
      </c>
      <c r="H692" s="858">
        <v>294</v>
      </c>
      <c r="I692" s="858" t="s">
        <v>228</v>
      </c>
    </row>
    <row r="693" spans="1:9">
      <c r="A693" s="858" t="s">
        <v>19</v>
      </c>
      <c r="B693" s="858" t="s">
        <v>29</v>
      </c>
      <c r="C693" s="858" t="s">
        <v>30</v>
      </c>
      <c r="D693" s="858" t="s">
        <v>20</v>
      </c>
      <c r="E693" s="858">
        <v>2048</v>
      </c>
      <c r="F693" s="858">
        <v>6308545</v>
      </c>
      <c r="G693" s="858">
        <v>6308838</v>
      </c>
      <c r="H693" s="858">
        <v>294</v>
      </c>
      <c r="I693" s="858" t="s">
        <v>228</v>
      </c>
    </row>
    <row r="694" spans="1:9">
      <c r="A694" s="858" t="s">
        <v>19</v>
      </c>
      <c r="B694" s="858" t="s">
        <v>29</v>
      </c>
      <c r="C694" s="858" t="s">
        <v>30</v>
      </c>
      <c r="D694" s="858" t="s">
        <v>20</v>
      </c>
      <c r="E694" s="858">
        <v>2048</v>
      </c>
      <c r="F694" s="858">
        <v>6976379</v>
      </c>
      <c r="G694" s="858">
        <v>6976379</v>
      </c>
      <c r="H694" s="858">
        <v>1</v>
      </c>
      <c r="I694" s="858" t="s">
        <v>228</v>
      </c>
    </row>
    <row r="695" spans="1:9">
      <c r="A695" s="858" t="s">
        <v>19</v>
      </c>
      <c r="B695" s="858" t="s">
        <v>29</v>
      </c>
      <c r="C695" s="858" t="s">
        <v>30</v>
      </c>
      <c r="D695" s="858" t="s">
        <v>20</v>
      </c>
      <c r="E695" s="858">
        <v>2048</v>
      </c>
      <c r="F695" s="858">
        <v>6976380</v>
      </c>
      <c r="G695" s="858">
        <v>6976380</v>
      </c>
      <c r="H695" s="858">
        <v>1</v>
      </c>
      <c r="I695" s="858" t="s">
        <v>228</v>
      </c>
    </row>
    <row r="696" spans="1:9">
      <c r="A696" s="858" t="s">
        <v>19</v>
      </c>
      <c r="B696" s="858" t="s">
        <v>29</v>
      </c>
      <c r="C696" s="858" t="s">
        <v>30</v>
      </c>
      <c r="D696" s="858" t="s">
        <v>20</v>
      </c>
      <c r="E696" s="858">
        <v>2048</v>
      </c>
      <c r="F696" s="858">
        <v>6976381</v>
      </c>
      <c r="G696" s="858">
        <v>6976381</v>
      </c>
      <c r="H696" s="858">
        <v>1</v>
      </c>
      <c r="I696" s="858" t="s">
        <v>228</v>
      </c>
    </row>
    <row r="697" spans="1:9">
      <c r="A697" s="858" t="s">
        <v>19</v>
      </c>
      <c r="B697" s="858" t="s">
        <v>29</v>
      </c>
      <c r="C697" s="858" t="s">
        <v>30</v>
      </c>
      <c r="D697" s="858" t="s">
        <v>20</v>
      </c>
      <c r="E697" s="858">
        <v>2048</v>
      </c>
      <c r="F697" s="858">
        <v>6976382</v>
      </c>
      <c r="G697" s="858">
        <v>6976382</v>
      </c>
      <c r="H697" s="858">
        <v>1</v>
      </c>
      <c r="I697" s="858" t="s">
        <v>228</v>
      </c>
    </row>
    <row r="698" spans="1:9">
      <c r="A698" s="858" t="s">
        <v>19</v>
      </c>
      <c r="B698" s="858" t="s">
        <v>29</v>
      </c>
      <c r="C698" s="858" t="s">
        <v>30</v>
      </c>
      <c r="D698" s="858" t="s">
        <v>20</v>
      </c>
      <c r="E698" s="858">
        <v>2048</v>
      </c>
      <c r="F698" s="858">
        <v>6976383</v>
      </c>
      <c r="G698" s="858">
        <v>6976383</v>
      </c>
      <c r="H698" s="858">
        <v>1</v>
      </c>
      <c r="I698" s="858" t="s">
        <v>228</v>
      </c>
    </row>
    <row r="699" spans="1:9">
      <c r="A699" s="858" t="s">
        <v>19</v>
      </c>
      <c r="B699" s="858" t="s">
        <v>29</v>
      </c>
      <c r="C699" s="858" t="s">
        <v>30</v>
      </c>
      <c r="D699" s="858" t="s">
        <v>20</v>
      </c>
      <c r="E699" s="858">
        <v>2048</v>
      </c>
      <c r="F699" s="858">
        <v>6976384</v>
      </c>
      <c r="G699" s="858">
        <v>6976384</v>
      </c>
      <c r="H699" s="858">
        <v>1</v>
      </c>
      <c r="I699" s="858" t="s">
        <v>228</v>
      </c>
    </row>
    <row r="700" spans="1:9">
      <c r="A700" s="858" t="s">
        <v>19</v>
      </c>
      <c r="B700" s="858" t="s">
        <v>26</v>
      </c>
      <c r="C700" s="858" t="s">
        <v>27</v>
      </c>
      <c r="D700" s="858" t="s">
        <v>20</v>
      </c>
      <c r="E700" s="858">
        <v>2049</v>
      </c>
      <c r="F700" s="858">
        <v>2627386</v>
      </c>
      <c r="G700" s="858">
        <v>2627433</v>
      </c>
      <c r="H700" s="858">
        <v>48</v>
      </c>
      <c r="I700" s="858" t="s">
        <v>228</v>
      </c>
    </row>
    <row r="701" spans="1:9">
      <c r="A701" s="858" t="s">
        <v>19</v>
      </c>
      <c r="B701" s="858" t="s">
        <v>26</v>
      </c>
      <c r="C701" s="858" t="s">
        <v>27</v>
      </c>
      <c r="D701" s="858" t="s">
        <v>20</v>
      </c>
      <c r="E701" s="858">
        <v>2049</v>
      </c>
      <c r="F701" s="858">
        <v>2627434</v>
      </c>
      <c r="G701" s="858">
        <v>2627453</v>
      </c>
      <c r="H701" s="858">
        <v>20</v>
      </c>
      <c r="I701" s="858" t="s">
        <v>228</v>
      </c>
    </row>
    <row r="702" spans="1:9">
      <c r="A702" s="858" t="s">
        <v>19</v>
      </c>
      <c r="B702" s="858" t="s">
        <v>26</v>
      </c>
      <c r="C702" s="858" t="s">
        <v>27</v>
      </c>
      <c r="D702" s="858" t="s">
        <v>20</v>
      </c>
      <c r="E702" s="858">
        <v>2049</v>
      </c>
      <c r="F702" s="858">
        <v>3175138</v>
      </c>
      <c r="G702" s="858">
        <v>3188005</v>
      </c>
      <c r="H702" s="858">
        <v>12868</v>
      </c>
      <c r="I702" s="858" t="s">
        <v>228</v>
      </c>
    </row>
    <row r="703" spans="1:9">
      <c r="A703" s="858" t="s">
        <v>19</v>
      </c>
      <c r="B703" s="858" t="s">
        <v>26</v>
      </c>
      <c r="C703" s="858" t="s">
        <v>27</v>
      </c>
      <c r="D703" s="858" t="s">
        <v>20</v>
      </c>
      <c r="E703" s="858">
        <v>2049</v>
      </c>
      <c r="F703" s="858">
        <v>3188006</v>
      </c>
      <c r="G703" s="858">
        <v>3193423</v>
      </c>
      <c r="H703" s="858">
        <v>5418</v>
      </c>
      <c r="I703" s="858" t="s">
        <v>228</v>
      </c>
    </row>
    <row r="704" spans="1:9">
      <c r="A704" s="858" t="s">
        <v>19</v>
      </c>
      <c r="B704" s="858">
        <v>999900000802</v>
      </c>
      <c r="C704" s="858" t="s">
        <v>25</v>
      </c>
      <c r="D704" s="858" t="s">
        <v>22</v>
      </c>
      <c r="E704" s="858">
        <v>2049</v>
      </c>
      <c r="F704" s="858">
        <v>5817292</v>
      </c>
      <c r="G704" s="858">
        <v>5817308</v>
      </c>
      <c r="H704" s="858">
        <v>17</v>
      </c>
      <c r="I704" s="858" t="s">
        <v>228</v>
      </c>
    </row>
    <row r="705" spans="1:9">
      <c r="A705" s="858" t="s">
        <v>19</v>
      </c>
      <c r="B705" s="858">
        <v>999900000802</v>
      </c>
      <c r="C705" s="858" t="s">
        <v>25</v>
      </c>
      <c r="D705" s="858" t="s">
        <v>22</v>
      </c>
      <c r="E705" s="858">
        <v>2049</v>
      </c>
      <c r="F705" s="858">
        <v>6063390</v>
      </c>
      <c r="G705" s="858">
        <v>6068289</v>
      </c>
      <c r="H705" s="858">
        <v>4900</v>
      </c>
      <c r="I705" s="858" t="s">
        <v>228</v>
      </c>
    </row>
    <row r="706" spans="1:9">
      <c r="A706" s="858" t="s">
        <v>19</v>
      </c>
      <c r="B706" s="858" t="s">
        <v>29</v>
      </c>
      <c r="C706" s="858" t="s">
        <v>30</v>
      </c>
      <c r="D706" s="858" t="s">
        <v>20</v>
      </c>
      <c r="E706" s="858">
        <v>2049</v>
      </c>
      <c r="F706" s="858">
        <v>6307075</v>
      </c>
      <c r="G706" s="858">
        <v>6307368</v>
      </c>
      <c r="H706" s="858">
        <v>294</v>
      </c>
      <c r="I706" s="858" t="s">
        <v>228</v>
      </c>
    </row>
    <row r="707" spans="1:9">
      <c r="A707" s="858" t="s">
        <v>19</v>
      </c>
      <c r="B707" s="858" t="s">
        <v>29</v>
      </c>
      <c r="C707" s="858" t="s">
        <v>30</v>
      </c>
      <c r="D707" s="858" t="s">
        <v>20</v>
      </c>
      <c r="E707" s="858">
        <v>2049</v>
      </c>
      <c r="F707" s="858">
        <v>6307369</v>
      </c>
      <c r="G707" s="858">
        <v>6307662</v>
      </c>
      <c r="H707" s="858">
        <v>294</v>
      </c>
      <c r="I707" s="858" t="s">
        <v>228</v>
      </c>
    </row>
    <row r="708" spans="1:9">
      <c r="A708" s="858" t="s">
        <v>19</v>
      </c>
      <c r="B708" s="858" t="s">
        <v>29</v>
      </c>
      <c r="C708" s="858" t="s">
        <v>30</v>
      </c>
      <c r="D708" s="858" t="s">
        <v>20</v>
      </c>
      <c r="E708" s="858">
        <v>2049</v>
      </c>
      <c r="F708" s="858">
        <v>6307663</v>
      </c>
      <c r="G708" s="858">
        <v>6307956</v>
      </c>
      <c r="H708" s="858">
        <v>294</v>
      </c>
      <c r="I708" s="858" t="s">
        <v>228</v>
      </c>
    </row>
    <row r="709" spans="1:9">
      <c r="A709" s="858" t="s">
        <v>19</v>
      </c>
      <c r="B709" s="858" t="s">
        <v>29</v>
      </c>
      <c r="C709" s="858" t="s">
        <v>30</v>
      </c>
      <c r="D709" s="858" t="s">
        <v>20</v>
      </c>
      <c r="E709" s="858">
        <v>2049</v>
      </c>
      <c r="F709" s="858">
        <v>6307957</v>
      </c>
      <c r="G709" s="858">
        <v>6308250</v>
      </c>
      <c r="H709" s="858">
        <v>294</v>
      </c>
      <c r="I709" s="858" t="s">
        <v>228</v>
      </c>
    </row>
    <row r="710" spans="1:9">
      <c r="A710" s="858" t="s">
        <v>19</v>
      </c>
      <c r="B710" s="858" t="s">
        <v>29</v>
      </c>
      <c r="C710" s="858" t="s">
        <v>30</v>
      </c>
      <c r="D710" s="858" t="s">
        <v>20</v>
      </c>
      <c r="E710" s="858">
        <v>2049</v>
      </c>
      <c r="F710" s="858">
        <v>6308251</v>
      </c>
      <c r="G710" s="858">
        <v>6308544</v>
      </c>
      <c r="H710" s="858">
        <v>294</v>
      </c>
      <c r="I710" s="858" t="s">
        <v>228</v>
      </c>
    </row>
    <row r="711" spans="1:9">
      <c r="A711" s="858" t="s">
        <v>19</v>
      </c>
      <c r="B711" s="858" t="s">
        <v>29</v>
      </c>
      <c r="C711" s="858" t="s">
        <v>30</v>
      </c>
      <c r="D711" s="858" t="s">
        <v>20</v>
      </c>
      <c r="E711" s="858">
        <v>2049</v>
      </c>
      <c r="F711" s="858">
        <v>6308545</v>
      </c>
      <c r="G711" s="858">
        <v>6308838</v>
      </c>
      <c r="H711" s="858">
        <v>294</v>
      </c>
      <c r="I711" s="858" t="s">
        <v>228</v>
      </c>
    </row>
    <row r="712" spans="1:9">
      <c r="A712" s="858" t="s">
        <v>19</v>
      </c>
      <c r="B712" s="858" t="s">
        <v>29</v>
      </c>
      <c r="C712" s="858" t="s">
        <v>30</v>
      </c>
      <c r="D712" s="858" t="s">
        <v>20</v>
      </c>
      <c r="E712" s="858">
        <v>2049</v>
      </c>
      <c r="F712" s="858">
        <v>6976379</v>
      </c>
      <c r="G712" s="858">
        <v>6976379</v>
      </c>
      <c r="H712" s="858">
        <v>1</v>
      </c>
      <c r="I712" s="858" t="s">
        <v>228</v>
      </c>
    </row>
    <row r="713" spans="1:9">
      <c r="A713" s="858" t="s">
        <v>19</v>
      </c>
      <c r="B713" s="858" t="s">
        <v>29</v>
      </c>
      <c r="C713" s="858" t="s">
        <v>30</v>
      </c>
      <c r="D713" s="858" t="s">
        <v>20</v>
      </c>
      <c r="E713" s="858">
        <v>2049</v>
      </c>
      <c r="F713" s="858">
        <v>6976380</v>
      </c>
      <c r="G713" s="858">
        <v>6976380</v>
      </c>
      <c r="H713" s="858">
        <v>1</v>
      </c>
      <c r="I713" s="858" t="s">
        <v>228</v>
      </c>
    </row>
    <row r="714" spans="1:9">
      <c r="A714" s="858" t="s">
        <v>19</v>
      </c>
      <c r="B714" s="858" t="s">
        <v>29</v>
      </c>
      <c r="C714" s="858" t="s">
        <v>30</v>
      </c>
      <c r="D714" s="858" t="s">
        <v>20</v>
      </c>
      <c r="E714" s="858">
        <v>2049</v>
      </c>
      <c r="F714" s="858">
        <v>6976381</v>
      </c>
      <c r="G714" s="858">
        <v>6976381</v>
      </c>
      <c r="H714" s="858">
        <v>1</v>
      </c>
      <c r="I714" s="858" t="s">
        <v>228</v>
      </c>
    </row>
    <row r="715" spans="1:9">
      <c r="A715" s="858" t="s">
        <v>19</v>
      </c>
      <c r="B715" s="858" t="s">
        <v>29</v>
      </c>
      <c r="C715" s="858" t="s">
        <v>30</v>
      </c>
      <c r="D715" s="858" t="s">
        <v>20</v>
      </c>
      <c r="E715" s="858">
        <v>2049</v>
      </c>
      <c r="F715" s="858">
        <v>6976382</v>
      </c>
      <c r="G715" s="858">
        <v>6976382</v>
      </c>
      <c r="H715" s="858">
        <v>1</v>
      </c>
      <c r="I715" s="858" t="s">
        <v>228</v>
      </c>
    </row>
    <row r="716" spans="1:9">
      <c r="A716" s="858" t="s">
        <v>19</v>
      </c>
      <c r="B716" s="858" t="s">
        <v>29</v>
      </c>
      <c r="C716" s="858" t="s">
        <v>30</v>
      </c>
      <c r="D716" s="858" t="s">
        <v>20</v>
      </c>
      <c r="E716" s="858">
        <v>2049</v>
      </c>
      <c r="F716" s="858">
        <v>6976383</v>
      </c>
      <c r="G716" s="858">
        <v>6976383</v>
      </c>
      <c r="H716" s="858">
        <v>1</v>
      </c>
      <c r="I716" s="858" t="s">
        <v>228</v>
      </c>
    </row>
    <row r="717" spans="1:9">
      <c r="A717" s="858" t="s">
        <v>19</v>
      </c>
      <c r="B717" s="858" t="s">
        <v>29</v>
      </c>
      <c r="C717" s="858" t="s">
        <v>30</v>
      </c>
      <c r="D717" s="858" t="s">
        <v>20</v>
      </c>
      <c r="E717" s="858">
        <v>2049</v>
      </c>
      <c r="F717" s="858">
        <v>6976384</v>
      </c>
      <c r="G717" s="858">
        <v>6976384</v>
      </c>
      <c r="H717" s="858">
        <v>1</v>
      </c>
      <c r="I717" s="858" t="s">
        <v>228</v>
      </c>
    </row>
  </sheetData>
  <autoFilter ref="A45:S685"/>
  <pageMargins left="1" right="0.5" top="1" bottom="0.4" header="0.8" footer="0"/>
  <pageSetup paperSize="5" scale="46" fitToHeight="0" orientation="landscape" r:id="rId1"/>
  <headerFooter alignWithMargins="0">
    <oddHeader>&amp;R&amp;"Times New Roman,Bold"KyPSC Case No. 2020-00142
STAFF-DR-01-004 Attachment
Page &amp;P of &amp;N</oddHeader>
    <oddFooter>&amp;R&amp;"Arial,Bold"&amp;16&amp;KFF0000C.&amp;P</oddFooter>
  </headerFooter>
  <rowBreaks count="2" manualBreakCount="2">
    <brk id="41" max="16383" man="1"/>
    <brk id="653" max="7" man="1"/>
  </row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sheetPr>
  <dimension ref="A1:T36"/>
  <sheetViews>
    <sheetView tabSelected="1" view="pageLayout" zoomScaleNormal="100" workbookViewId="0">
      <selection activeCell="E16" sqref="E16"/>
    </sheetView>
  </sheetViews>
  <sheetFormatPr defaultRowHeight="14.5"/>
  <cols>
    <col min="1" max="1" width="18.6328125" customWidth="1"/>
    <col min="2" max="2" width="20.54296875" customWidth="1"/>
    <col min="3" max="3" width="28.54296875" customWidth="1"/>
    <col min="4" max="4" width="15.6328125" bestFit="1" customWidth="1"/>
    <col min="5" max="5" width="11.6328125" customWidth="1"/>
    <col min="6" max="6" width="8.54296875" customWidth="1"/>
    <col min="7" max="7" width="9.36328125" customWidth="1"/>
    <col min="8" max="8" width="14.36328125" bestFit="1" customWidth="1"/>
    <col min="9" max="9" width="14.36328125" style="858" customWidth="1"/>
  </cols>
  <sheetData>
    <row r="1" spans="1:9" s="858" customFormat="1">
      <c r="A1" s="1017" t="s">
        <v>421</v>
      </c>
      <c r="B1" s="943" t="s">
        <v>422</v>
      </c>
      <c r="C1" s="1001" t="s">
        <v>161</v>
      </c>
      <c r="D1" s="1008">
        <f>SUMIF($E:$E,"&lt;=2019",$H:$H)</f>
        <v>25488</v>
      </c>
    </row>
    <row r="2" spans="1:9" s="858" customFormat="1">
      <c r="A2" s="858">
        <v>2015</v>
      </c>
      <c r="B2" s="1">
        <f>SUMIF($E:$E,Table4[[#This Row],[Year]],$H:$H)</f>
        <v>719</v>
      </c>
      <c r="C2" s="1006" t="s">
        <v>162</v>
      </c>
      <c r="D2" s="1009">
        <f>SUMIF($E:$E,"&gt;2019",$H:$H)</f>
        <v>18473</v>
      </c>
    </row>
    <row r="3" spans="1:9" s="858" customFormat="1" ht="15" thickBot="1">
      <c r="A3" s="858">
        <v>2016</v>
      </c>
      <c r="B3" s="1">
        <f>SUMIF($E:$E,Table4[[#This Row],[Year]],$H:$H)</f>
        <v>12623</v>
      </c>
      <c r="C3" s="1003" t="s">
        <v>163</v>
      </c>
      <c r="D3" s="1004">
        <f>SUBTOTAL(9,D1:D2)</f>
        <v>43961</v>
      </c>
    </row>
    <row r="4" spans="1:9" s="858" customFormat="1">
      <c r="A4" s="858">
        <v>2017</v>
      </c>
      <c r="B4" s="1">
        <f>SUMIF($E:$E,Table4[[#This Row],[Year]],$H:$H)</f>
        <v>1334</v>
      </c>
    </row>
    <row r="5" spans="1:9" s="858" customFormat="1">
      <c r="A5" s="858">
        <v>2018</v>
      </c>
      <c r="B5" s="1">
        <f>SUMIF($E:$E,Table4[[#This Row],[Year]],$H:$H)</f>
        <v>5377</v>
      </c>
    </row>
    <row r="6" spans="1:9" s="858" customFormat="1">
      <c r="A6" s="1011">
        <v>2019</v>
      </c>
      <c r="B6" s="1012">
        <f>SUMIF($E:$E,Table4[[#This Row],[Year]],$H:$H)</f>
        <v>5435</v>
      </c>
    </row>
    <row r="7" spans="1:9" s="858" customFormat="1">
      <c r="A7" s="1016">
        <v>2020</v>
      </c>
      <c r="B7" s="1">
        <f>SUMIF($E:$E,Table4[[#This Row],[Year]],$H:$H)</f>
        <v>5435</v>
      </c>
    </row>
    <row r="8" spans="1:9" s="858" customFormat="1">
      <c r="A8" s="1016">
        <v>2021</v>
      </c>
      <c r="B8" s="1">
        <f>SUMIF($E:$E,Table4[[#This Row],[Year]],$H:$H)</f>
        <v>4346</v>
      </c>
    </row>
    <row r="9" spans="1:9" s="858" customFormat="1">
      <c r="A9" s="1016">
        <v>2022</v>
      </c>
      <c r="B9" s="1">
        <f>SUMIF($E:$E,Table4[[#This Row],[Year]],$H:$H)</f>
        <v>4346</v>
      </c>
    </row>
    <row r="10" spans="1:9" s="858" customFormat="1">
      <c r="A10" s="1016">
        <v>2023</v>
      </c>
      <c r="B10" s="1">
        <f>SUMIF($E:$E,Table4[[#This Row],[Year]],$H:$H)</f>
        <v>4346</v>
      </c>
    </row>
    <row r="11" spans="1:9" s="858" customFormat="1">
      <c r="A11" s="1005" t="s">
        <v>31</v>
      </c>
      <c r="B11" s="1015">
        <f>SUBTOTAL(109,B2:B10)</f>
        <v>43961</v>
      </c>
    </row>
    <row r="12" spans="1:9" s="858" customFormat="1">
      <c r="A12" s="760"/>
    </row>
    <row r="13" spans="1:9" s="858" customFormat="1">
      <c r="A13" s="926"/>
    </row>
    <row r="14" spans="1:9" s="858" customFormat="1"/>
    <row r="15" spans="1:9" s="391" customFormat="1" ht="30" customHeight="1">
      <c r="A15" s="928" t="s">
        <v>0</v>
      </c>
      <c r="B15" s="928" t="s">
        <v>1</v>
      </c>
      <c r="C15" s="928" t="s">
        <v>2</v>
      </c>
      <c r="D15" s="928" t="s">
        <v>3</v>
      </c>
      <c r="E15" s="928" t="s">
        <v>4</v>
      </c>
      <c r="F15" s="928" t="s">
        <v>5</v>
      </c>
      <c r="G15" s="928" t="s">
        <v>6</v>
      </c>
      <c r="H15" s="928" t="s">
        <v>7</v>
      </c>
      <c r="I15" s="928" t="s">
        <v>18</v>
      </c>
    </row>
    <row r="16" spans="1:9">
      <c r="A16" s="858" t="s">
        <v>319</v>
      </c>
      <c r="B16" s="858" t="s">
        <v>26</v>
      </c>
      <c r="C16" s="858" t="s">
        <v>27</v>
      </c>
      <c r="D16" s="858" t="s">
        <v>20</v>
      </c>
      <c r="E16" s="858">
        <v>2015</v>
      </c>
      <c r="F16" s="858">
        <v>779171</v>
      </c>
      <c r="G16" s="858">
        <v>779834</v>
      </c>
      <c r="H16" s="858">
        <v>664</v>
      </c>
      <c r="I16" s="858" t="s">
        <v>228</v>
      </c>
    </row>
    <row r="17" spans="1:20">
      <c r="A17" s="858" t="s">
        <v>319</v>
      </c>
      <c r="B17" s="858">
        <v>999900000802</v>
      </c>
      <c r="C17" s="858" t="s">
        <v>25</v>
      </c>
      <c r="D17" s="858" t="s">
        <v>22</v>
      </c>
      <c r="E17" s="858">
        <v>2015</v>
      </c>
      <c r="F17" s="858">
        <v>1453489</v>
      </c>
      <c r="G17" s="858">
        <v>1453538</v>
      </c>
      <c r="H17" s="858">
        <v>50</v>
      </c>
      <c r="I17" s="858" t="s">
        <v>228</v>
      </c>
    </row>
    <row r="18" spans="1:20">
      <c r="A18" s="858" t="s">
        <v>319</v>
      </c>
      <c r="B18" s="858" t="s">
        <v>29</v>
      </c>
      <c r="C18" s="858" t="s">
        <v>30</v>
      </c>
      <c r="D18" s="858" t="s">
        <v>20</v>
      </c>
      <c r="E18" s="858">
        <v>2015</v>
      </c>
      <c r="F18" s="858">
        <v>2500439</v>
      </c>
      <c r="G18" s="858">
        <v>2500443</v>
      </c>
      <c r="H18" s="858">
        <v>5</v>
      </c>
      <c r="I18" s="858" t="s">
        <v>228</v>
      </c>
    </row>
    <row r="19" spans="1:20">
      <c r="A19" s="858" t="s">
        <v>319</v>
      </c>
      <c r="B19" s="858" t="s">
        <v>26</v>
      </c>
      <c r="C19" s="858" t="s">
        <v>27</v>
      </c>
      <c r="D19" s="858" t="s">
        <v>20</v>
      </c>
      <c r="E19" s="858">
        <v>2016</v>
      </c>
      <c r="F19" s="858">
        <v>770884</v>
      </c>
      <c r="G19" s="858">
        <v>780983</v>
      </c>
      <c r="H19" s="858">
        <v>10100</v>
      </c>
      <c r="I19" s="858" t="s">
        <v>228</v>
      </c>
      <c r="J19" s="858"/>
      <c r="K19" s="858"/>
      <c r="L19" s="858"/>
      <c r="M19" s="858"/>
      <c r="N19" s="858"/>
      <c r="O19" s="858"/>
      <c r="P19" s="858"/>
      <c r="Q19" s="858"/>
      <c r="R19" s="858"/>
      <c r="S19" s="858"/>
      <c r="T19" s="858"/>
    </row>
    <row r="20" spans="1:20">
      <c r="A20" s="858" t="s">
        <v>319</v>
      </c>
      <c r="B20" s="858">
        <v>999900000802</v>
      </c>
      <c r="C20" s="858" t="s">
        <v>25</v>
      </c>
      <c r="D20" s="858" t="s">
        <v>22</v>
      </c>
      <c r="E20" s="858">
        <v>2016</v>
      </c>
      <c r="F20" s="858">
        <v>1642043</v>
      </c>
      <c r="G20" s="858">
        <v>1644435</v>
      </c>
      <c r="H20" s="858">
        <v>2393</v>
      </c>
      <c r="I20" s="858" t="s">
        <v>228</v>
      </c>
      <c r="J20" s="858"/>
      <c r="K20" s="858"/>
      <c r="L20" s="858"/>
      <c r="M20" s="858"/>
      <c r="N20" s="858"/>
      <c r="O20" s="858"/>
      <c r="P20" s="858"/>
      <c r="Q20" s="858"/>
      <c r="R20" s="858"/>
      <c r="S20" s="858"/>
      <c r="T20" s="858"/>
    </row>
    <row r="21" spans="1:20">
      <c r="A21" s="858" t="s">
        <v>319</v>
      </c>
      <c r="B21" s="858">
        <v>999900000802</v>
      </c>
      <c r="C21" s="858" t="s">
        <v>25</v>
      </c>
      <c r="D21" s="858" t="s">
        <v>22</v>
      </c>
      <c r="E21" s="858">
        <v>2016</v>
      </c>
      <c r="F21" s="858">
        <v>1909045</v>
      </c>
      <c r="G21" s="858">
        <v>1909124</v>
      </c>
      <c r="H21" s="858">
        <v>80</v>
      </c>
      <c r="I21" s="858" t="s">
        <v>228</v>
      </c>
      <c r="J21" s="858"/>
      <c r="K21" s="858"/>
      <c r="L21" s="858"/>
      <c r="M21" s="858"/>
      <c r="N21" s="858"/>
      <c r="O21" s="858"/>
      <c r="P21" s="858"/>
      <c r="Q21" s="858"/>
      <c r="R21" s="858"/>
      <c r="S21" s="858"/>
      <c r="T21" s="858"/>
    </row>
    <row r="22" spans="1:20">
      <c r="A22" s="858" t="s">
        <v>319</v>
      </c>
      <c r="B22" s="858">
        <v>999900000802</v>
      </c>
      <c r="C22" s="858" t="s">
        <v>25</v>
      </c>
      <c r="D22" s="858" t="s">
        <v>22</v>
      </c>
      <c r="E22" s="858">
        <v>2016</v>
      </c>
      <c r="F22" s="858">
        <v>2517601</v>
      </c>
      <c r="G22" s="858">
        <v>2517650</v>
      </c>
      <c r="H22" s="858">
        <v>50</v>
      </c>
      <c r="I22" s="858" t="s">
        <v>228</v>
      </c>
    </row>
    <row r="23" spans="1:20">
      <c r="A23" s="858" t="s">
        <v>319</v>
      </c>
      <c r="B23" s="858">
        <v>999900000802</v>
      </c>
      <c r="C23" s="858" t="s">
        <v>25</v>
      </c>
      <c r="D23" s="858" t="s">
        <v>22</v>
      </c>
      <c r="E23" s="858">
        <v>2017</v>
      </c>
      <c r="F23" s="858">
        <v>697527</v>
      </c>
      <c r="G23" s="858">
        <v>698615</v>
      </c>
      <c r="H23" s="858">
        <v>1089</v>
      </c>
      <c r="I23" s="858" t="s">
        <v>228</v>
      </c>
    </row>
    <row r="24" spans="1:20">
      <c r="A24" s="858" t="s">
        <v>319</v>
      </c>
      <c r="B24" s="858" t="s">
        <v>26</v>
      </c>
      <c r="C24" s="858" t="s">
        <v>27</v>
      </c>
      <c r="D24" s="858" t="s">
        <v>20</v>
      </c>
      <c r="E24" s="858">
        <v>2017</v>
      </c>
      <c r="F24" s="858">
        <v>1349867</v>
      </c>
      <c r="G24" s="858">
        <v>1350089</v>
      </c>
      <c r="H24" s="858">
        <v>223</v>
      </c>
      <c r="I24" s="858" t="s">
        <v>228</v>
      </c>
    </row>
    <row r="25" spans="1:20">
      <c r="A25" s="858" t="s">
        <v>319</v>
      </c>
      <c r="B25" s="858">
        <v>999900000802</v>
      </c>
      <c r="C25" s="858" t="s">
        <v>25</v>
      </c>
      <c r="D25" s="858" t="s">
        <v>22</v>
      </c>
      <c r="E25" s="858">
        <v>2017</v>
      </c>
      <c r="F25" s="858">
        <v>1359024</v>
      </c>
      <c r="G25" s="858">
        <v>1359045</v>
      </c>
      <c r="H25" s="858">
        <v>22</v>
      </c>
      <c r="I25" s="858" t="s">
        <v>228</v>
      </c>
    </row>
    <row r="26" spans="1:20">
      <c r="A26" s="858" t="s">
        <v>319</v>
      </c>
      <c r="B26" s="858" t="s">
        <v>26</v>
      </c>
      <c r="C26" s="858" t="s">
        <v>27</v>
      </c>
      <c r="D26" s="858" t="s">
        <v>20</v>
      </c>
      <c r="E26" s="858">
        <v>2018</v>
      </c>
      <c r="F26" s="858">
        <v>429302</v>
      </c>
      <c r="G26" s="858">
        <v>433350</v>
      </c>
      <c r="H26" s="858">
        <v>4049</v>
      </c>
      <c r="I26" s="858" t="s">
        <v>228</v>
      </c>
    </row>
    <row r="27" spans="1:20">
      <c r="A27" s="858" t="s">
        <v>319</v>
      </c>
      <c r="B27" s="858">
        <v>999900000802</v>
      </c>
      <c r="C27" s="858" t="s">
        <v>25</v>
      </c>
      <c r="D27" s="858" t="s">
        <v>22</v>
      </c>
      <c r="E27" s="858">
        <v>2018</v>
      </c>
      <c r="F27" s="858">
        <v>697527</v>
      </c>
      <c r="G27" s="858">
        <v>698615</v>
      </c>
      <c r="H27" s="858">
        <v>1089</v>
      </c>
      <c r="I27" s="858" t="s">
        <v>228</v>
      </c>
    </row>
    <row r="28" spans="1:20">
      <c r="A28" s="858" t="s">
        <v>319</v>
      </c>
      <c r="B28" s="858" t="s">
        <v>26</v>
      </c>
      <c r="C28" s="858" t="s">
        <v>27</v>
      </c>
      <c r="D28" s="858" t="s">
        <v>20</v>
      </c>
      <c r="E28" s="858">
        <v>2018</v>
      </c>
      <c r="F28" s="858">
        <v>1349936</v>
      </c>
      <c r="G28" s="858">
        <v>1350152</v>
      </c>
      <c r="H28" s="858">
        <v>217</v>
      </c>
      <c r="I28" s="858" t="s">
        <v>228</v>
      </c>
    </row>
    <row r="29" spans="1:20">
      <c r="A29" s="858" t="s">
        <v>319</v>
      </c>
      <c r="B29" s="858">
        <v>999900000802</v>
      </c>
      <c r="C29" s="858" t="s">
        <v>25</v>
      </c>
      <c r="D29" s="858" t="s">
        <v>22</v>
      </c>
      <c r="E29" s="858">
        <v>2018</v>
      </c>
      <c r="F29" s="858">
        <v>1358913</v>
      </c>
      <c r="G29" s="858">
        <v>1358934</v>
      </c>
      <c r="H29" s="858">
        <v>22</v>
      </c>
      <c r="I29" s="858" t="s">
        <v>228</v>
      </c>
    </row>
    <row r="30" spans="1:20">
      <c r="A30" s="858" t="s">
        <v>319</v>
      </c>
      <c r="B30" s="858" t="s">
        <v>26</v>
      </c>
      <c r="C30" s="858" t="s">
        <v>27</v>
      </c>
      <c r="D30" s="858" t="s">
        <v>20</v>
      </c>
      <c r="E30" s="858">
        <v>2019</v>
      </c>
      <c r="F30" s="858">
        <v>427893</v>
      </c>
      <c r="G30" s="858">
        <v>432238</v>
      </c>
      <c r="H30" s="858">
        <v>4346</v>
      </c>
      <c r="I30" s="858" t="s">
        <v>228</v>
      </c>
    </row>
    <row r="31" spans="1:20">
      <c r="A31" s="858" t="s">
        <v>319</v>
      </c>
      <c r="B31" s="858">
        <v>999900000802</v>
      </c>
      <c r="C31" s="858" t="s">
        <v>25</v>
      </c>
      <c r="D31" s="858" t="s">
        <v>22</v>
      </c>
      <c r="E31" s="858">
        <v>2019</v>
      </c>
      <c r="F31" s="858">
        <v>696415</v>
      </c>
      <c r="G31" s="858">
        <v>697503</v>
      </c>
      <c r="H31" s="858">
        <v>1089</v>
      </c>
      <c r="I31" s="858" t="s">
        <v>228</v>
      </c>
    </row>
    <row r="32" spans="1:20">
      <c r="A32" s="858" t="s">
        <v>319</v>
      </c>
      <c r="B32" s="858" t="s">
        <v>26</v>
      </c>
      <c r="C32" s="858" t="s">
        <v>27</v>
      </c>
      <c r="D32" s="858" t="s">
        <v>20</v>
      </c>
      <c r="E32" s="858">
        <v>2020</v>
      </c>
      <c r="F32" s="858">
        <v>402479</v>
      </c>
      <c r="G32" s="858">
        <v>406824</v>
      </c>
      <c r="H32" s="858">
        <v>4346</v>
      </c>
      <c r="I32" s="858" t="s">
        <v>228</v>
      </c>
    </row>
    <row r="33" spans="1:9">
      <c r="A33" s="858" t="s">
        <v>319</v>
      </c>
      <c r="B33" s="858">
        <v>999900000802</v>
      </c>
      <c r="C33" s="858" t="s">
        <v>25</v>
      </c>
      <c r="D33" s="858" t="s">
        <v>22</v>
      </c>
      <c r="E33" s="858">
        <v>2020</v>
      </c>
      <c r="F33" s="858">
        <v>652878</v>
      </c>
      <c r="G33" s="858">
        <v>653966</v>
      </c>
      <c r="H33" s="858">
        <v>1089</v>
      </c>
      <c r="I33" s="858" t="s">
        <v>228</v>
      </c>
    </row>
    <row r="34" spans="1:9">
      <c r="A34" s="858" t="s">
        <v>319</v>
      </c>
      <c r="B34" s="858" t="s">
        <v>26</v>
      </c>
      <c r="C34" s="858" t="s">
        <v>27</v>
      </c>
      <c r="D34" s="858" t="s">
        <v>20</v>
      </c>
      <c r="E34" s="858">
        <v>2021</v>
      </c>
      <c r="F34" s="858">
        <v>232616</v>
      </c>
      <c r="G34" s="858">
        <v>236961</v>
      </c>
      <c r="H34" s="858">
        <v>4346</v>
      </c>
      <c r="I34" s="858" t="s">
        <v>228</v>
      </c>
    </row>
    <row r="35" spans="1:9">
      <c r="A35" s="858" t="s">
        <v>319</v>
      </c>
      <c r="B35" s="858" t="s">
        <v>26</v>
      </c>
      <c r="C35" s="858" t="s">
        <v>27</v>
      </c>
      <c r="D35" s="858" t="s">
        <v>20</v>
      </c>
      <c r="E35" s="858">
        <v>2022</v>
      </c>
      <c r="F35" s="858">
        <v>206697</v>
      </c>
      <c r="G35" s="858">
        <v>211042</v>
      </c>
      <c r="H35" s="858">
        <v>4346</v>
      </c>
      <c r="I35" s="858" t="s">
        <v>228</v>
      </c>
    </row>
    <row r="36" spans="1:9">
      <c r="A36" s="858" t="s">
        <v>319</v>
      </c>
      <c r="B36" s="858" t="s">
        <v>26</v>
      </c>
      <c r="C36" s="858" t="s">
        <v>27</v>
      </c>
      <c r="D36" s="858" t="s">
        <v>20</v>
      </c>
      <c r="E36" s="858">
        <v>2023</v>
      </c>
      <c r="F36" s="858">
        <v>201950</v>
      </c>
      <c r="G36" s="858">
        <v>206295</v>
      </c>
      <c r="H36" s="858">
        <v>4346</v>
      </c>
      <c r="I36" s="858" t="s">
        <v>228</v>
      </c>
    </row>
  </sheetData>
  <autoFilter ref="A15:I15"/>
  <pageMargins left="1" right="0.5" top="1" bottom="0.4" header="0.8" footer="0"/>
  <pageSetup scale="46" orientation="landscape" r:id="rId1"/>
  <headerFooter alignWithMargins="0">
    <oddHeader>&amp;R&amp;"Times New Roman,Bold"KyPSC Case No. 2020-00142
STAFF-DR-01-004 Attachment
Page &amp;P of &amp;N</oddHeader>
    <oddFooter>&amp;R&amp;"Arial,Bold"&amp;16&amp;KFF0000C.&amp;P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9" tint="0.39997558519241921"/>
  </sheetPr>
  <dimension ref="A1:AB180"/>
  <sheetViews>
    <sheetView tabSelected="1" view="pageLayout" zoomScaleNormal="100" workbookViewId="0">
      <selection activeCell="E16" sqref="E16"/>
    </sheetView>
  </sheetViews>
  <sheetFormatPr defaultColWidth="9.36328125" defaultRowHeight="12.5"/>
  <cols>
    <col min="1" max="1" width="40.54296875" style="175" bestFit="1" customWidth="1"/>
    <col min="2" max="2" width="15.453125" style="175" customWidth="1"/>
    <col min="3" max="3" width="9.453125" style="175" customWidth="1"/>
    <col min="4" max="4" width="16.36328125" style="175" customWidth="1"/>
    <col min="5" max="5" width="15.6328125" style="175" customWidth="1"/>
    <col min="6" max="6" width="2.36328125" style="175" customWidth="1"/>
    <col min="7" max="7" width="12.36328125" style="175" customWidth="1"/>
    <col min="8" max="8" width="14.6328125" style="175" bestFit="1" customWidth="1"/>
    <col min="9" max="9" width="15" style="175" bestFit="1" customWidth="1"/>
    <col min="10" max="10" width="4" style="175" customWidth="1"/>
    <col min="11" max="11" width="9.36328125" style="175"/>
    <col min="12" max="12" width="20.6328125" style="175" bestFit="1" customWidth="1"/>
    <col min="13" max="13" width="1.36328125" style="175" customWidth="1"/>
    <col min="14" max="14" width="14" style="175" bestFit="1" customWidth="1"/>
    <col min="15" max="15" width="2.6328125" style="175" customWidth="1"/>
    <col min="16" max="16" width="9.36328125" style="175"/>
    <col min="17" max="17" width="20.453125" style="175" bestFit="1" customWidth="1"/>
    <col min="18" max="18" width="2.54296875" style="175" hidden="1" customWidth="1"/>
    <col min="19" max="19" width="10" style="175" hidden="1" customWidth="1"/>
    <col min="20" max="20" width="11.36328125" style="175" hidden="1" customWidth="1"/>
    <col min="21" max="21" width="12.6328125" style="175" hidden="1" customWidth="1"/>
    <col min="22" max="22" width="14.453125" style="175" hidden="1" customWidth="1"/>
    <col min="23" max="23" width="0" style="175" hidden="1" customWidth="1"/>
    <col min="24" max="16384" width="9.36328125" style="175"/>
  </cols>
  <sheetData>
    <row r="1" spans="1:28" ht="30" customHeight="1">
      <c r="A1" s="402" t="s">
        <v>371</v>
      </c>
      <c r="B1" s="403"/>
      <c r="C1" s="404"/>
      <c r="D1" s="405"/>
      <c r="E1" s="406"/>
      <c r="F1" s="406"/>
      <c r="G1" s="406"/>
      <c r="H1" s="407"/>
      <c r="I1" s="1122" t="s">
        <v>148</v>
      </c>
      <c r="J1" s="1122"/>
      <c r="K1" s="1122"/>
      <c r="L1" s="1122"/>
      <c r="M1" s="407"/>
      <c r="N1" s="1123" t="s">
        <v>149</v>
      </c>
      <c r="O1" s="1123"/>
      <c r="P1" s="1123"/>
      <c r="Q1" s="1123"/>
      <c r="R1" s="407"/>
      <c r="S1" s="407"/>
      <c r="T1" s="407"/>
      <c r="U1" s="407"/>
      <c r="V1" s="407"/>
      <c r="W1" s="407"/>
      <c r="X1" s="781"/>
      <c r="Y1" s="781"/>
      <c r="Z1" s="781"/>
      <c r="AA1" s="781"/>
      <c r="AB1" s="781"/>
    </row>
    <row r="2" spans="1:28" ht="52.5" thickBot="1">
      <c r="A2" s="408" t="s">
        <v>166</v>
      </c>
      <c r="B2" s="409" t="s">
        <v>37</v>
      </c>
      <c r="C2" s="182" t="s">
        <v>167</v>
      </c>
      <c r="D2" s="182" t="s">
        <v>168</v>
      </c>
      <c r="E2" s="182" t="s">
        <v>40</v>
      </c>
      <c r="F2" s="182"/>
      <c r="G2" s="182" t="s">
        <v>92</v>
      </c>
      <c r="H2" s="410"/>
      <c r="I2" s="411" t="s">
        <v>42</v>
      </c>
      <c r="J2" s="411"/>
      <c r="K2" s="412" t="s">
        <v>91</v>
      </c>
      <c r="L2" s="411" t="s">
        <v>169</v>
      </c>
      <c r="M2" s="413"/>
      <c r="N2" s="411" t="s">
        <v>42</v>
      </c>
      <c r="O2" s="411"/>
      <c r="P2" s="412" t="s">
        <v>91</v>
      </c>
      <c r="Q2" s="411" t="s">
        <v>169</v>
      </c>
      <c r="R2" s="410"/>
      <c r="S2" s="182" t="s">
        <v>44</v>
      </c>
      <c r="T2" s="182" t="s">
        <v>45</v>
      </c>
      <c r="U2" s="182" t="s">
        <v>46</v>
      </c>
      <c r="V2" s="182" t="s">
        <v>47</v>
      </c>
      <c r="W2" s="182" t="s">
        <v>48</v>
      </c>
      <c r="X2" s="1120"/>
      <c r="Y2" s="1121"/>
      <c r="Z2" s="1121"/>
      <c r="AA2" s="1121"/>
      <c r="AB2" s="1121"/>
    </row>
    <row r="3" spans="1:28" ht="15" thickBot="1">
      <c r="A3" s="414" t="s">
        <v>410</v>
      </c>
      <c r="B3" s="415"/>
      <c r="C3" s="287">
        <v>4477</v>
      </c>
      <c r="D3" s="416"/>
      <c r="E3" s="417">
        <v>4185.91</v>
      </c>
      <c r="F3" s="414"/>
      <c r="G3" s="418">
        <f>IF(C3=0,0,ROUND(+E3/C3,2))</f>
        <v>0.93</v>
      </c>
      <c r="H3" s="272"/>
      <c r="I3" s="419"/>
      <c r="J3" s="419"/>
      <c r="K3" s="419"/>
      <c r="L3" s="419"/>
      <c r="M3" s="419"/>
      <c r="N3" s="419"/>
      <c r="O3" s="419"/>
      <c r="P3" s="419"/>
      <c r="Q3" s="419"/>
      <c r="S3" s="389"/>
      <c r="T3" s="389">
        <v>7824</v>
      </c>
      <c r="U3" s="420">
        <v>0</v>
      </c>
      <c r="V3" s="421">
        <v>0</v>
      </c>
      <c r="W3" s="216">
        <v>0</v>
      </c>
    </row>
    <row r="4" spans="1:28">
      <c r="A4" s="170"/>
      <c r="B4" s="169"/>
      <c r="C4" s="150"/>
      <c r="D4" s="492"/>
      <c r="E4" s="171"/>
      <c r="F4" s="170"/>
      <c r="G4" s="170"/>
    </row>
    <row r="5" spans="1:28" ht="14.5">
      <c r="A5" s="430" t="s">
        <v>411</v>
      </c>
      <c r="B5" s="478" t="s">
        <v>195</v>
      </c>
      <c r="C5" s="509">
        <v>3292</v>
      </c>
      <c r="D5" s="502"/>
      <c r="E5" s="512"/>
      <c r="F5" s="195"/>
      <c r="G5" s="195"/>
      <c r="I5" s="513"/>
      <c r="J5" s="513"/>
    </row>
    <row r="6" spans="1:28" ht="14.5">
      <c r="A6" s="430" t="s">
        <v>110</v>
      </c>
      <c r="B6" s="423"/>
      <c r="C6" s="458"/>
      <c r="D6" s="502">
        <f>IF(C6=0,0,+E6/C6)</f>
        <v>0</v>
      </c>
      <c r="E6" s="499"/>
      <c r="F6" s="195"/>
      <c r="G6" s="195"/>
      <c r="I6" s="513"/>
      <c r="J6" s="513"/>
    </row>
    <row r="7" spans="1:28" ht="14.5">
      <c r="A7" s="195" t="s">
        <v>170</v>
      </c>
      <c r="B7" s="462"/>
      <c r="C7" s="463">
        <f>SUM(C3:C6)</f>
        <v>7769</v>
      </c>
      <c r="D7" s="202"/>
      <c r="E7" s="202">
        <f>SUM(E3:E6)</f>
        <v>4185.91</v>
      </c>
      <c r="F7" s="195"/>
      <c r="G7" s="434">
        <f>IF(C7=0,0,ROUND(+E7/C7,2))</f>
        <v>0.54</v>
      </c>
      <c r="I7" s="513"/>
      <c r="J7" s="513"/>
      <c r="T7" s="389">
        <f>C7</f>
        <v>7769</v>
      </c>
      <c r="U7" s="389">
        <v>0</v>
      </c>
      <c r="V7" s="421">
        <f>V3</f>
        <v>0</v>
      </c>
      <c r="W7" s="216">
        <v>0</v>
      </c>
    </row>
    <row r="8" spans="1:28" ht="13">
      <c r="A8" s="195"/>
      <c r="B8" s="218"/>
      <c r="C8" s="463"/>
      <c r="D8" s="202"/>
      <c r="E8" s="201"/>
      <c r="F8" s="195"/>
      <c r="G8" s="434"/>
      <c r="I8" s="514"/>
      <c r="J8" s="514"/>
    </row>
    <row r="9" spans="1:28" ht="14.5">
      <c r="A9" s="430" t="s">
        <v>52</v>
      </c>
      <c r="B9" s="431">
        <f>B6</f>
        <v>0</v>
      </c>
      <c r="C9" s="432">
        <v>0</v>
      </c>
      <c r="D9" s="433">
        <f>$G$7</f>
        <v>0.54</v>
      </c>
      <c r="E9" s="201">
        <f>+D9*C9</f>
        <v>0</v>
      </c>
      <c r="F9" s="195"/>
      <c r="G9" s="434"/>
      <c r="I9" s="226" t="s">
        <v>171</v>
      </c>
      <c r="J9" s="233"/>
      <c r="K9" s="435">
        <f>K10</f>
        <v>197</v>
      </c>
      <c r="L9" s="234">
        <f>L10</f>
        <v>106.38</v>
      </c>
      <c r="M9" s="170"/>
      <c r="N9" s="226" t="s">
        <v>171</v>
      </c>
      <c r="O9" s="233"/>
      <c r="P9" s="435">
        <f>P10</f>
        <v>15</v>
      </c>
      <c r="Q9" s="234">
        <f>Q10</f>
        <v>8.1000000000000014</v>
      </c>
      <c r="S9" s="389">
        <f>C9</f>
        <v>0</v>
      </c>
      <c r="T9" s="389">
        <f>T7+S9</f>
        <v>7769</v>
      </c>
      <c r="U9" s="216">
        <f>+S9*W7</f>
        <v>0</v>
      </c>
      <c r="V9" s="421">
        <f>V7+U9</f>
        <v>0</v>
      </c>
      <c r="W9" s="216">
        <v>0</v>
      </c>
    </row>
    <row r="10" spans="1:28" ht="13">
      <c r="A10" s="430"/>
      <c r="B10" s="431"/>
      <c r="C10" s="432"/>
      <c r="D10" s="433"/>
      <c r="E10" s="201"/>
      <c r="F10" s="195"/>
      <c r="G10" s="434"/>
      <c r="I10" s="226" t="s">
        <v>172</v>
      </c>
      <c r="J10" s="233"/>
      <c r="K10" s="435">
        <f>SUM(K11:K14)</f>
        <v>197</v>
      </c>
      <c r="L10" s="234">
        <f>SUM(I11:I14)</f>
        <v>106.38</v>
      </c>
      <c r="M10" s="170"/>
      <c r="N10" s="226" t="s">
        <v>172</v>
      </c>
      <c r="O10" s="233"/>
      <c r="P10" s="435">
        <f>SUM(P11:P14)</f>
        <v>15</v>
      </c>
      <c r="Q10" s="234">
        <f>SUM(N11:N14)</f>
        <v>8.1000000000000014</v>
      </c>
      <c r="Z10" s="389">
        <f>C12+C13+C27</f>
        <v>-7</v>
      </c>
    </row>
    <row r="11" spans="1:28" s="272" customFormat="1" ht="14.5">
      <c r="A11" s="520" t="s">
        <v>366</v>
      </c>
      <c r="B11" s="853" t="s">
        <v>267</v>
      </c>
      <c r="C11" s="516">
        <f>-K11-P11</f>
        <v>-205</v>
      </c>
      <c r="D11" s="517">
        <f>$G$7</f>
        <v>0.54</v>
      </c>
      <c r="E11" s="518">
        <f>C11*D11</f>
        <v>-110.7</v>
      </c>
      <c r="F11" s="519"/>
      <c r="G11" s="520"/>
      <c r="H11" s="521"/>
      <c r="I11" s="522">
        <f>+K11*D11</f>
        <v>103.14</v>
      </c>
      <c r="J11" s="522"/>
      <c r="K11" s="526">
        <f>'&lt;E&gt; PACE - CSNOX'!C5</f>
        <v>191</v>
      </c>
      <c r="L11" s="523" t="s">
        <v>173</v>
      </c>
      <c r="M11" s="524"/>
      <c r="N11" s="522">
        <f>+P11*D11</f>
        <v>7.5600000000000005</v>
      </c>
      <c r="O11" s="525"/>
      <c r="P11" s="526">
        <f>'&lt;E&gt; PACE - CSNOX'!C23</f>
        <v>14</v>
      </c>
      <c r="Q11" s="523" t="s">
        <v>174</v>
      </c>
      <c r="R11" s="521"/>
      <c r="S11" s="527">
        <f>C11</f>
        <v>-205</v>
      </c>
      <c r="T11" s="527">
        <f>T9+S11</f>
        <v>7564</v>
      </c>
      <c r="U11" s="528">
        <f>+S11*W9</f>
        <v>0</v>
      </c>
      <c r="V11" s="525">
        <f>V9+U11</f>
        <v>0</v>
      </c>
      <c r="W11" s="528">
        <v>0</v>
      </c>
    </row>
    <row r="12" spans="1:28" s="272" customFormat="1" ht="14.5">
      <c r="A12" s="515" t="s">
        <v>299</v>
      </c>
      <c r="B12" s="854" t="str">
        <f>B11</f>
        <v>EACONSUME</v>
      </c>
      <c r="C12" s="516">
        <f>-K12-P12</f>
        <v>-8</v>
      </c>
      <c r="D12" s="517">
        <f>$G$7</f>
        <v>0.54</v>
      </c>
      <c r="E12" s="518">
        <f>C12*D12</f>
        <v>-4.32</v>
      </c>
      <c r="F12" s="519"/>
      <c r="G12" s="520"/>
      <c r="H12" s="521"/>
      <c r="I12" s="522">
        <f>+K12*D12</f>
        <v>3.7800000000000002</v>
      </c>
      <c r="J12" s="522"/>
      <c r="K12" s="529">
        <f>189-182</f>
        <v>7</v>
      </c>
      <c r="L12" s="523" t="s">
        <v>173</v>
      </c>
      <c r="M12" s="524"/>
      <c r="N12" s="525">
        <f>+P12*D12</f>
        <v>0.54</v>
      </c>
      <c r="O12" s="525"/>
      <c r="P12" s="530">
        <f>34-33</f>
        <v>1</v>
      </c>
      <c r="Q12" s="523" t="s">
        <v>174</v>
      </c>
      <c r="R12" s="521"/>
      <c r="S12" s="527">
        <f>C12</f>
        <v>-8</v>
      </c>
      <c r="T12" s="527">
        <f>T11+S12</f>
        <v>7556</v>
      </c>
      <c r="U12" s="528">
        <f>+S12*W9</f>
        <v>0</v>
      </c>
      <c r="V12" s="525">
        <f>V11+U12</f>
        <v>0</v>
      </c>
      <c r="W12" s="528">
        <v>0</v>
      </c>
    </row>
    <row r="13" spans="1:28" s="272" customFormat="1" ht="14.5">
      <c r="A13" s="515" t="s">
        <v>300</v>
      </c>
      <c r="B13" s="854" t="str">
        <f>B12</f>
        <v>EACONSUME</v>
      </c>
      <c r="C13" s="516">
        <f>-K13-P13</f>
        <v>1</v>
      </c>
      <c r="D13" s="517">
        <f>$G$7</f>
        <v>0.54</v>
      </c>
      <c r="E13" s="518">
        <f>C13*D13</f>
        <v>0.54</v>
      </c>
      <c r="F13" s="519"/>
      <c r="G13" s="520"/>
      <c r="H13" s="521"/>
      <c r="I13" s="522">
        <f>+K13*D13</f>
        <v>-0.54</v>
      </c>
      <c r="J13" s="522"/>
      <c r="K13" s="529">
        <f>174-175</f>
        <v>-1</v>
      </c>
      <c r="L13" s="523" t="s">
        <v>173</v>
      </c>
      <c r="M13" s="524"/>
      <c r="N13" s="525">
        <f>+P13*D13</f>
        <v>0</v>
      </c>
      <c r="O13" s="525"/>
      <c r="P13" s="530">
        <f>11-11</f>
        <v>0</v>
      </c>
      <c r="Q13" s="523" t="s">
        <v>174</v>
      </c>
      <c r="R13" s="521"/>
      <c r="S13" s="527">
        <f>C13</f>
        <v>1</v>
      </c>
      <c r="T13" s="527">
        <f>T12+S13</f>
        <v>7557</v>
      </c>
      <c r="U13" s="528">
        <f>+S13*W9</f>
        <v>0</v>
      </c>
      <c r="V13" s="525">
        <f>V12+U13</f>
        <v>0</v>
      </c>
      <c r="W13" s="528">
        <v>0</v>
      </c>
    </row>
    <row r="14" spans="1:28" ht="14.5">
      <c r="A14" s="170"/>
      <c r="B14" s="169"/>
      <c r="C14" s="165"/>
      <c r="D14" s="447"/>
      <c r="E14" s="499">
        <f>SUM(E11:E13)</f>
        <v>-114.48</v>
      </c>
      <c r="F14" s="301"/>
      <c r="G14" s="401"/>
      <c r="I14" s="448"/>
      <c r="J14" s="448"/>
      <c r="K14" s="449"/>
      <c r="L14" s="171"/>
      <c r="M14" s="170"/>
      <c r="N14" s="448"/>
      <c r="O14" s="448"/>
      <c r="P14" s="450"/>
      <c r="Q14" s="241"/>
      <c r="U14" s="451"/>
    </row>
    <row r="15" spans="1:28" ht="13">
      <c r="A15" s="252" t="s">
        <v>412</v>
      </c>
      <c r="B15" s="531"/>
      <c r="C15" s="532">
        <f>SUM(C7:C14)</f>
        <v>7557</v>
      </c>
      <c r="D15" s="533"/>
      <c r="E15" s="533">
        <f>SUM(E7:E13)</f>
        <v>4071.43</v>
      </c>
      <c r="F15" s="252"/>
      <c r="G15" s="534">
        <f>IF(C15=0,0,ROUND(+E15/C15,2))</f>
        <v>0.54</v>
      </c>
      <c r="H15" s="387"/>
      <c r="K15" s="452"/>
      <c r="P15" s="452"/>
      <c r="U15" s="511">
        <f>SUM(U11:U14)</f>
        <v>0</v>
      </c>
    </row>
    <row r="16" spans="1:28">
      <c r="A16" s="401"/>
      <c r="B16" s="454"/>
      <c r="C16" s="455"/>
      <c r="D16" s="456"/>
      <c r="E16" s="457"/>
      <c r="F16" s="401"/>
      <c r="G16" s="401"/>
    </row>
    <row r="17" spans="1:23">
      <c r="A17" s="401"/>
      <c r="B17" s="423"/>
      <c r="C17" s="455"/>
      <c r="D17" s="456"/>
      <c r="E17" s="457"/>
      <c r="F17" s="401"/>
      <c r="G17" s="401"/>
    </row>
    <row r="18" spans="1:23">
      <c r="A18" s="430" t="s">
        <v>61</v>
      </c>
      <c r="B18" s="423" t="s">
        <v>196</v>
      </c>
      <c r="C18" s="307"/>
      <c r="D18" s="459">
        <f>IF(C18=0,0,+E18/C18)</f>
        <v>0</v>
      </c>
      <c r="E18" s="203"/>
      <c r="F18" s="170"/>
      <c r="G18" s="170"/>
    </row>
    <row r="19" spans="1:23" s="820" customFormat="1" ht="25">
      <c r="A19" s="869" t="s">
        <v>419</v>
      </c>
      <c r="B19" s="423" t="s">
        <v>195</v>
      </c>
      <c r="C19" s="307"/>
      <c r="D19" s="459">
        <f>IF(C19=0,0,+E19/C19)</f>
        <v>0</v>
      </c>
      <c r="E19" s="203">
        <v>0</v>
      </c>
      <c r="F19" s="170"/>
      <c r="G19" s="170"/>
    </row>
    <row r="20" spans="1:23" s="820" customFormat="1">
      <c r="A20" s="869" t="s">
        <v>266</v>
      </c>
      <c r="B20" s="423" t="s">
        <v>195</v>
      </c>
      <c r="C20" s="458"/>
      <c r="D20" s="870">
        <f>IF(C20=0,0,+E20/C20)</f>
        <v>0</v>
      </c>
      <c r="E20" s="460">
        <v>0</v>
      </c>
      <c r="F20" s="170"/>
      <c r="G20" s="170"/>
    </row>
    <row r="21" spans="1:23" ht="14.5">
      <c r="A21" s="461" t="s">
        <v>170</v>
      </c>
      <c r="B21" s="462"/>
      <c r="C21" s="463">
        <f>SUM(C15:C20)</f>
        <v>7557</v>
      </c>
      <c r="D21" s="463">
        <f>SUM(D15:D20)</f>
        <v>0</v>
      </c>
      <c r="E21" s="202">
        <f>SUM(E15:E20)</f>
        <v>4071.43</v>
      </c>
      <c r="F21" s="195"/>
      <c r="G21" s="434">
        <f>IF(C21=0,0,ROUND(+E21/C21,2))</f>
        <v>0.54</v>
      </c>
      <c r="T21" s="389">
        <f>C21</f>
        <v>7557</v>
      </c>
      <c r="U21" s="389">
        <v>0</v>
      </c>
      <c r="V21" s="421">
        <f>V13</f>
        <v>0</v>
      </c>
      <c r="W21" s="216">
        <f>ROUND((+V21/T21),2)</f>
        <v>0</v>
      </c>
    </row>
    <row r="22" spans="1:23" ht="13">
      <c r="A22" s="195"/>
      <c r="B22" s="218"/>
      <c r="C22" s="463"/>
      <c r="D22" s="202"/>
      <c r="E22" s="201"/>
      <c r="F22" s="195"/>
      <c r="G22" s="434"/>
    </row>
    <row r="23" spans="1:23" ht="14.5">
      <c r="A23" s="430" t="s">
        <v>62</v>
      </c>
      <c r="B23" s="431"/>
      <c r="C23" s="432">
        <v>0</v>
      </c>
      <c r="D23" s="433">
        <f>$G$21</f>
        <v>0.54</v>
      </c>
      <c r="E23" s="201">
        <f>+D23*C23</f>
        <v>0</v>
      </c>
      <c r="F23" s="195"/>
      <c r="G23" s="434"/>
      <c r="I23" s="226" t="s">
        <v>171</v>
      </c>
      <c r="J23" s="233"/>
      <c r="K23" s="435">
        <f>K24+K9</f>
        <v>330</v>
      </c>
      <c r="L23" s="234">
        <f>L24+L9</f>
        <v>178.2</v>
      </c>
      <c r="M23" s="170"/>
      <c r="N23" s="226" t="s">
        <v>171</v>
      </c>
      <c r="O23" s="233"/>
      <c r="P23" s="435">
        <f>P24+P9</f>
        <v>19</v>
      </c>
      <c r="Q23" s="234">
        <f>Q24+Q9</f>
        <v>10.260000000000002</v>
      </c>
      <c r="S23" s="389">
        <f>C23</f>
        <v>0</v>
      </c>
      <c r="T23" s="389">
        <f>T21+S23</f>
        <v>7557</v>
      </c>
      <c r="U23" s="216">
        <f>+S23*W21</f>
        <v>0</v>
      </c>
      <c r="V23" s="421">
        <f>V21+U23</f>
        <v>0</v>
      </c>
      <c r="W23" s="216">
        <f>ROUND((+V23/T23),2)</f>
        <v>0</v>
      </c>
    </row>
    <row r="24" spans="1:23" ht="13">
      <c r="A24" s="430"/>
      <c r="B24" s="431"/>
      <c r="C24" s="432"/>
      <c r="D24" s="433"/>
      <c r="E24" s="201"/>
      <c r="F24" s="195"/>
      <c r="G24" s="434"/>
      <c r="I24" s="226" t="s">
        <v>172</v>
      </c>
      <c r="J24" s="233"/>
      <c r="K24" s="435">
        <f>SUM(K25:K28)</f>
        <v>133</v>
      </c>
      <c r="L24" s="234">
        <f>SUM(I25:I28)</f>
        <v>71.819999999999993</v>
      </c>
      <c r="M24" s="170"/>
      <c r="N24" s="226" t="s">
        <v>172</v>
      </c>
      <c r="O24" s="233"/>
      <c r="P24" s="435">
        <f>SUM(P25:P28)</f>
        <v>4</v>
      </c>
      <c r="Q24" s="234">
        <f>SUM(N25:N28)</f>
        <v>2.16</v>
      </c>
    </row>
    <row r="25" spans="1:23" s="272" customFormat="1" ht="17.25" customHeight="1">
      <c r="A25" s="938" t="s">
        <v>301</v>
      </c>
      <c r="B25" s="465" t="s">
        <v>267</v>
      </c>
      <c r="C25" s="74">
        <f>-K25-P25</f>
        <v>-132</v>
      </c>
      <c r="D25" s="807">
        <f>$G$21</f>
        <v>0.54</v>
      </c>
      <c r="E25" s="438">
        <f>C25*D25</f>
        <v>-71.28</v>
      </c>
      <c r="F25" s="439"/>
      <c r="G25" s="440"/>
      <c r="H25" s="440"/>
      <c r="I25" s="441">
        <f>+K25*D25</f>
        <v>66.42</v>
      </c>
      <c r="J25" s="441"/>
      <c r="K25" s="808">
        <f>'&lt;E&gt; PACE - CSNOX'!C6</f>
        <v>123</v>
      </c>
      <c r="L25" s="443" t="s">
        <v>173</v>
      </c>
      <c r="M25" s="413"/>
      <c r="N25" s="444">
        <f>+P25*D25</f>
        <v>4.8600000000000003</v>
      </c>
      <c r="O25" s="444"/>
      <c r="P25" s="445">
        <f>'&lt;E&gt; PACE - CSNOX'!C24</f>
        <v>9</v>
      </c>
      <c r="Q25" s="443" t="s">
        <v>174</v>
      </c>
      <c r="S25" s="482">
        <f>C25</f>
        <v>-132</v>
      </c>
      <c r="T25" s="482">
        <f>T23+S25</f>
        <v>7425</v>
      </c>
      <c r="U25" s="46">
        <f>+S25*W23</f>
        <v>0</v>
      </c>
      <c r="V25" s="241">
        <f>V23+U25</f>
        <v>0</v>
      </c>
      <c r="W25" s="46">
        <f>ROUND((+V25/T25),2)</f>
        <v>0</v>
      </c>
    </row>
    <row r="26" spans="1:23" s="272" customFormat="1" ht="14.5">
      <c r="A26" s="436" t="s">
        <v>302</v>
      </c>
      <c r="B26" s="465" t="str">
        <f>B25</f>
        <v>EACONSUME</v>
      </c>
      <c r="C26" s="74">
        <f>-K26-P26</f>
        <v>-5</v>
      </c>
      <c r="D26" s="807">
        <f>$G$21</f>
        <v>0.54</v>
      </c>
      <c r="E26" s="438">
        <f>C26*D26</f>
        <v>-2.7</v>
      </c>
      <c r="F26" s="439"/>
      <c r="G26" s="440"/>
      <c r="H26" s="440"/>
      <c r="I26" s="441">
        <f>+K26*D26</f>
        <v>3.24</v>
      </c>
      <c r="J26" s="441"/>
      <c r="K26" s="442">
        <f>'&lt;E&gt; PACE - CSNOX'!D5</f>
        <v>6</v>
      </c>
      <c r="L26" s="443" t="s">
        <v>173</v>
      </c>
      <c r="M26" s="413"/>
      <c r="N26" s="444">
        <f>+P26*D26</f>
        <v>-0.54</v>
      </c>
      <c r="O26" s="444"/>
      <c r="P26" s="445">
        <f>'&lt;E&gt; PACE - CSNOX'!D23</f>
        <v>-1</v>
      </c>
      <c r="Q26" s="443" t="s">
        <v>174</v>
      </c>
      <c r="R26" s="410"/>
      <c r="S26" s="446">
        <f>C26</f>
        <v>-5</v>
      </c>
      <c r="T26" s="446">
        <f>T25+S26</f>
        <v>7420</v>
      </c>
      <c r="U26" s="85">
        <f>+S26*W23</f>
        <v>0</v>
      </c>
      <c r="V26" s="444">
        <f>V25+U26</f>
        <v>0</v>
      </c>
      <c r="W26" s="85">
        <f>ROUND((+V26/T26),2)</f>
        <v>0</v>
      </c>
    </row>
    <row r="27" spans="1:23" s="272" customFormat="1" ht="14.5">
      <c r="A27" s="436" t="s">
        <v>303</v>
      </c>
      <c r="B27" s="465" t="str">
        <f>B25</f>
        <v>EACONSUME</v>
      </c>
      <c r="C27" s="74">
        <f>-K27-P27</f>
        <v>0</v>
      </c>
      <c r="D27" s="807">
        <f>$G$21</f>
        <v>0.54</v>
      </c>
      <c r="E27" s="890">
        <f>C27*D27</f>
        <v>0</v>
      </c>
      <c r="F27" s="439"/>
      <c r="G27" s="440"/>
      <c r="H27" s="440"/>
      <c r="I27" s="441">
        <f>+K27*D27</f>
        <v>2.16</v>
      </c>
      <c r="J27" s="441"/>
      <c r="K27" s="529">
        <f>181-177</f>
        <v>4</v>
      </c>
      <c r="L27" s="443" t="s">
        <v>173</v>
      </c>
      <c r="M27" s="413"/>
      <c r="N27" s="444">
        <f>+P27*D27</f>
        <v>-2.16</v>
      </c>
      <c r="O27" s="444"/>
      <c r="P27" s="530">
        <f>14-18</f>
        <v>-4</v>
      </c>
      <c r="Q27" s="443" t="s">
        <v>174</v>
      </c>
      <c r="R27" s="410"/>
      <c r="S27" s="446">
        <f>C27</f>
        <v>0</v>
      </c>
      <c r="T27" s="446">
        <f>T26+S27</f>
        <v>7420</v>
      </c>
      <c r="U27" s="135">
        <f>+S27*W23</f>
        <v>0</v>
      </c>
      <c r="V27" s="444">
        <f>V26+U27</f>
        <v>0</v>
      </c>
      <c r="W27" s="85">
        <f>ROUND((+V27/T27),2)</f>
        <v>0</v>
      </c>
    </row>
    <row r="28" spans="1:23" s="272" customFormat="1" ht="13">
      <c r="B28" s="427"/>
      <c r="C28" s="40"/>
      <c r="D28" s="109"/>
      <c r="E28" s="499">
        <f>SUM(E25:E27)</f>
        <v>-73.98</v>
      </c>
      <c r="F28" s="301"/>
      <c r="G28" s="426"/>
    </row>
    <row r="29" spans="1:23" ht="13">
      <c r="A29" s="467" t="s">
        <v>325</v>
      </c>
      <c r="B29" s="468"/>
      <c r="C29" s="287">
        <f>SUM(C21:C28)</f>
        <v>7420</v>
      </c>
      <c r="D29" s="416"/>
      <c r="E29" s="416">
        <f>SUM(E21:E27)</f>
        <v>3997.45</v>
      </c>
      <c r="F29" s="414"/>
      <c r="G29" s="418">
        <f>IF(C29=0,0,ROUND(+E29/C29,2))</f>
        <v>0.54</v>
      </c>
      <c r="U29" s="511">
        <f>SUM(U25:U28)</f>
        <v>0</v>
      </c>
    </row>
    <row r="30" spans="1:23" ht="13">
      <c r="A30" s="469"/>
      <c r="B30" s="470"/>
      <c r="C30" s="471"/>
      <c r="D30" s="472"/>
      <c r="E30" s="473"/>
      <c r="F30" s="469"/>
      <c r="G30" s="474"/>
    </row>
    <row r="31" spans="1:23">
      <c r="A31" s="430" t="s">
        <v>66</v>
      </c>
      <c r="B31" s="423" t="s">
        <v>195</v>
      </c>
      <c r="C31" s="307">
        <v>0</v>
      </c>
      <c r="D31" s="459">
        <f>IF(C31=0,0,+E31/C31)</f>
        <v>0</v>
      </c>
      <c r="E31" s="203">
        <v>0</v>
      </c>
      <c r="F31" s="475"/>
      <c r="G31" s="170"/>
    </row>
    <row r="32" spans="1:23" s="820" customFormat="1">
      <c r="A32" s="430" t="s">
        <v>471</v>
      </c>
      <c r="B32" s="423"/>
      <c r="C32" s="483">
        <v>766</v>
      </c>
      <c r="D32" s="459">
        <v>0</v>
      </c>
      <c r="E32" s="203"/>
      <c r="F32" s="475"/>
      <c r="G32" s="170"/>
    </row>
    <row r="33" spans="1:23" ht="14.5">
      <c r="A33" s="461" t="s">
        <v>170</v>
      </c>
      <c r="B33" s="462"/>
      <c r="C33" s="463">
        <f>+C29+C31+C32</f>
        <v>8186</v>
      </c>
      <c r="D33" s="202"/>
      <c r="E33" s="202">
        <f>SUM(E29:E31)</f>
        <v>3997.45</v>
      </c>
      <c r="F33" s="195"/>
      <c r="G33" s="434">
        <f>IF(C33=0,0,ROUND(+E33/C33,2))</f>
        <v>0.49</v>
      </c>
      <c r="T33" s="389">
        <f>C33</f>
        <v>8186</v>
      </c>
      <c r="U33" s="389">
        <v>0</v>
      </c>
      <c r="V33" s="421">
        <f>V27</f>
        <v>0</v>
      </c>
      <c r="W33" s="216">
        <f>ROUND((+V33/T33),2)</f>
        <v>0</v>
      </c>
    </row>
    <row r="34" spans="1:23" ht="13">
      <c r="A34" s="195"/>
      <c r="B34" s="218"/>
      <c r="C34" s="463"/>
      <c r="D34" s="202"/>
      <c r="E34" s="201"/>
      <c r="F34" s="195"/>
      <c r="G34" s="434"/>
    </row>
    <row r="35" spans="1:23" ht="14.5">
      <c r="A35" s="430" t="s">
        <v>67</v>
      </c>
      <c r="B35" s="476" t="str">
        <f>B31</f>
        <v>N/A</v>
      </c>
      <c r="C35" s="432">
        <v>0</v>
      </c>
      <c r="D35" s="433">
        <f>$G$33</f>
        <v>0.49</v>
      </c>
      <c r="E35" s="201">
        <f>+D35*C35</f>
        <v>0</v>
      </c>
      <c r="F35" s="195"/>
      <c r="G35" s="434"/>
      <c r="H35" s="451"/>
      <c r="I35" s="226" t="s">
        <v>171</v>
      </c>
      <c r="J35" s="233"/>
      <c r="K35" s="435">
        <f>K36+K23</f>
        <v>485</v>
      </c>
      <c r="L35" s="234">
        <f>L36+L23</f>
        <v>254.14999999999998</v>
      </c>
      <c r="M35" s="170"/>
      <c r="N35" s="226" t="s">
        <v>171</v>
      </c>
      <c r="O35" s="233"/>
      <c r="P35" s="435">
        <f>P36+P23</f>
        <v>38</v>
      </c>
      <c r="Q35" s="234">
        <f>Q36+Q23</f>
        <v>19.57</v>
      </c>
      <c r="S35" s="389">
        <f>C35</f>
        <v>0</v>
      </c>
      <c r="T35" s="389">
        <f>T33+S35</f>
        <v>8186</v>
      </c>
      <c r="U35" s="216">
        <f>+S35*W33</f>
        <v>0</v>
      </c>
      <c r="V35" s="421">
        <f>V33+U35</f>
        <v>0</v>
      </c>
      <c r="W35" s="216">
        <f>ROUND((+V35/T35),2)</f>
        <v>0</v>
      </c>
    </row>
    <row r="36" spans="1:23" ht="13">
      <c r="A36" s="430"/>
      <c r="B36" s="431"/>
      <c r="C36" s="432"/>
      <c r="D36" s="433"/>
      <c r="E36" s="201"/>
      <c r="F36" s="195"/>
      <c r="G36" s="434"/>
      <c r="I36" s="226" t="s">
        <v>172</v>
      </c>
      <c r="J36" s="233"/>
      <c r="K36" s="435">
        <f>SUM(K37:K41)</f>
        <v>155</v>
      </c>
      <c r="L36" s="234">
        <f>SUM(I37:I42)</f>
        <v>75.949999999999989</v>
      </c>
      <c r="M36" s="170"/>
      <c r="N36" s="226" t="s">
        <v>172</v>
      </c>
      <c r="O36" s="233"/>
      <c r="P36" s="435">
        <f>SUM(P37:P41)</f>
        <v>19</v>
      </c>
      <c r="Q36" s="234">
        <f>SUM(N37:N42)</f>
        <v>9.31</v>
      </c>
    </row>
    <row r="37" spans="1:23" s="272" customFormat="1" ht="14.5">
      <c r="A37" s="436" t="s">
        <v>233</v>
      </c>
      <c r="B37" s="464" t="s">
        <v>267</v>
      </c>
      <c r="C37" s="74">
        <f>-K37-P37</f>
        <v>-163</v>
      </c>
      <c r="D37" s="437">
        <f>G33</f>
        <v>0.49</v>
      </c>
      <c r="E37" s="438">
        <f>C37*D37</f>
        <v>-79.87</v>
      </c>
      <c r="F37" s="439"/>
      <c r="G37" s="440"/>
      <c r="H37" s="440"/>
      <c r="I37" s="441">
        <f>+K37*D37</f>
        <v>70.069999999999993</v>
      </c>
      <c r="J37" s="441"/>
      <c r="K37" s="442">
        <f>'&lt;E&gt; PACE - CSNOX'!C7</f>
        <v>143</v>
      </c>
      <c r="L37" s="443" t="s">
        <v>173</v>
      </c>
      <c r="M37" s="413"/>
      <c r="N37" s="444">
        <f>+P37*D37</f>
        <v>9.8000000000000007</v>
      </c>
      <c r="O37" s="444"/>
      <c r="P37" s="445">
        <f>'&lt;E&gt; PACE - CSNOX'!C25</f>
        <v>20</v>
      </c>
      <c r="Q37" s="443" t="s">
        <v>174</v>
      </c>
      <c r="R37" s="410"/>
      <c r="S37" s="446">
        <f>C37</f>
        <v>-163</v>
      </c>
      <c r="T37" s="446">
        <f>T35+S37</f>
        <v>8023</v>
      </c>
      <c r="U37" s="85">
        <f>+S37*W35</f>
        <v>0</v>
      </c>
      <c r="V37" s="444">
        <f>V35+U37</f>
        <v>0</v>
      </c>
      <c r="W37" s="85">
        <f>ROUND((+V37/T37),2)</f>
        <v>0</v>
      </c>
    </row>
    <row r="38" spans="1:23" s="272" customFormat="1" ht="14.5">
      <c r="A38" s="436" t="s">
        <v>304</v>
      </c>
      <c r="B38" s="465" t="str">
        <f>B37</f>
        <v>EACONSUME</v>
      </c>
      <c r="C38" s="74">
        <f>-K38-P38</f>
        <v>-7</v>
      </c>
      <c r="D38" s="437">
        <f>G33</f>
        <v>0.49</v>
      </c>
      <c r="E38" s="438">
        <f>C38*D38</f>
        <v>-3.4299999999999997</v>
      </c>
      <c r="F38" s="439"/>
      <c r="G38" s="440"/>
      <c r="H38" s="440"/>
      <c r="I38" s="441">
        <f>+K38*D38</f>
        <v>2.94</v>
      </c>
      <c r="J38" s="441"/>
      <c r="K38" s="442">
        <f>'&lt;E&gt; PACE - CSNOX'!D6</f>
        <v>6</v>
      </c>
      <c r="L38" s="443" t="s">
        <v>173</v>
      </c>
      <c r="M38" s="413"/>
      <c r="N38" s="444">
        <f>+P38*D38</f>
        <v>0.49</v>
      </c>
      <c r="O38" s="444"/>
      <c r="P38" s="445">
        <f>'&lt;E&gt; PACE - CSNOX'!D24</f>
        <v>1</v>
      </c>
      <c r="Q38" s="443" t="s">
        <v>174</v>
      </c>
      <c r="R38" s="410"/>
      <c r="S38" s="446">
        <f>C38</f>
        <v>-7</v>
      </c>
      <c r="T38" s="446">
        <f>T37+S38</f>
        <v>8016</v>
      </c>
      <c r="U38" s="85">
        <f>+S38*W35</f>
        <v>0</v>
      </c>
      <c r="V38" s="444">
        <f>V37+U38</f>
        <v>0</v>
      </c>
      <c r="W38" s="85">
        <f>ROUND((+V38/T38),2)</f>
        <v>0</v>
      </c>
    </row>
    <row r="39" spans="1:23" s="272" customFormat="1" ht="14.5">
      <c r="A39" s="436" t="s">
        <v>305</v>
      </c>
      <c r="B39" s="465" t="str">
        <f>B38</f>
        <v>EACONSUME</v>
      </c>
      <c r="C39" s="74">
        <f>-K39-P39</f>
        <v>-1</v>
      </c>
      <c r="D39" s="437">
        <f>G33</f>
        <v>0.49</v>
      </c>
      <c r="E39" s="438">
        <f>C39*D39</f>
        <v>-0.49</v>
      </c>
      <c r="F39" s="439"/>
      <c r="G39" s="440"/>
      <c r="H39" s="440"/>
      <c r="I39" s="441">
        <f>+K39*D39</f>
        <v>1.96</v>
      </c>
      <c r="J39" s="441"/>
      <c r="K39" s="529">
        <f>140-136</f>
        <v>4</v>
      </c>
      <c r="L39" s="443" t="s">
        <v>173</v>
      </c>
      <c r="M39" s="413"/>
      <c r="N39" s="444">
        <f>+P39*D39</f>
        <v>-1.47</v>
      </c>
      <c r="O39" s="444"/>
      <c r="P39" s="530">
        <f>19-22</f>
        <v>-3</v>
      </c>
      <c r="Q39" s="443" t="s">
        <v>174</v>
      </c>
      <c r="R39" s="410"/>
      <c r="S39" s="446">
        <f>C39</f>
        <v>-1</v>
      </c>
      <c r="T39" s="446">
        <f>T38+S39</f>
        <v>8015</v>
      </c>
      <c r="U39" s="85">
        <f>+S39*W35</f>
        <v>0</v>
      </c>
      <c r="V39" s="444">
        <f>V38+U39</f>
        <v>0</v>
      </c>
      <c r="W39" s="85">
        <f>ROUND((+V39/T39),2)</f>
        <v>0</v>
      </c>
    </row>
    <row r="40" spans="1:23" s="272" customFormat="1" ht="14.5">
      <c r="A40" s="439" t="s">
        <v>420</v>
      </c>
      <c r="B40" s="465" t="str">
        <f>B38</f>
        <v>EACONSUME</v>
      </c>
      <c r="C40" s="74">
        <f>-K40-P40</f>
        <v>-3</v>
      </c>
      <c r="D40" s="437">
        <f>G33</f>
        <v>0.49</v>
      </c>
      <c r="E40" s="890">
        <f>C40*D40</f>
        <v>-1.47</v>
      </c>
      <c r="F40" s="439"/>
      <c r="G40" s="440"/>
      <c r="H40" s="410"/>
      <c r="I40" s="441">
        <f>+K40*D40</f>
        <v>0.98</v>
      </c>
      <c r="J40" s="441"/>
      <c r="K40" s="529">
        <v>2</v>
      </c>
      <c r="L40" s="443" t="s">
        <v>173</v>
      </c>
      <c r="M40" s="413"/>
      <c r="N40" s="444">
        <f>+P40*D40</f>
        <v>0.49</v>
      </c>
      <c r="O40" s="444"/>
      <c r="P40" s="530">
        <v>1</v>
      </c>
      <c r="Q40" s="443" t="s">
        <v>174</v>
      </c>
      <c r="R40" s="410"/>
      <c r="S40" s="446">
        <f>C40</f>
        <v>-3</v>
      </c>
      <c r="T40" s="446">
        <f>T39+S40</f>
        <v>8012</v>
      </c>
      <c r="U40" s="477">
        <f>+S40*W35</f>
        <v>0</v>
      </c>
      <c r="V40" s="444">
        <f>V39+U40</f>
        <v>0</v>
      </c>
      <c r="W40" s="85">
        <f>ROUND((+V40/T40),2)</f>
        <v>0</v>
      </c>
    </row>
    <row r="41" spans="1:23" s="272" customFormat="1" ht="14.5">
      <c r="B41" s="478"/>
      <c r="C41" s="90"/>
      <c r="D41" s="109"/>
      <c r="E41" s="499">
        <f>SUM(E37:E40)</f>
        <v>-85.26</v>
      </c>
      <c r="F41" s="301"/>
      <c r="G41" s="426"/>
      <c r="I41" s="238"/>
      <c r="J41" s="238"/>
      <c r="K41" s="479"/>
      <c r="L41" s="480"/>
      <c r="M41" s="205"/>
      <c r="N41" s="241"/>
      <c r="O41" s="241"/>
      <c r="P41" s="481"/>
      <c r="Q41" s="480"/>
      <c r="S41" s="482">
        <f>C41</f>
        <v>0</v>
      </c>
      <c r="T41" s="482">
        <f>T40+S41</f>
        <v>8012</v>
      </c>
      <c r="U41" s="93">
        <f>+S41*W35</f>
        <v>0</v>
      </c>
      <c r="V41" s="241">
        <f>V40+U41</f>
        <v>0</v>
      </c>
      <c r="W41" s="46">
        <f>ROUND((+V41/T41),2)</f>
        <v>0</v>
      </c>
    </row>
    <row r="42" spans="1:23" ht="13">
      <c r="A42" s="430"/>
      <c r="B42" s="218"/>
      <c r="C42" s="458"/>
      <c r="D42" s="433"/>
      <c r="E42" s="466"/>
      <c r="F42" s="195"/>
      <c r="G42" s="434"/>
    </row>
    <row r="43" spans="1:23" ht="13">
      <c r="A43" s="467" t="s">
        <v>324</v>
      </c>
      <c r="B43" s="468"/>
      <c r="C43" s="287">
        <f>SUM(C33:C42)</f>
        <v>8012</v>
      </c>
      <c r="D43" s="416"/>
      <c r="E43" s="416">
        <f>SUM(E33:E40)</f>
        <v>3912.1900000000005</v>
      </c>
      <c r="F43" s="414"/>
      <c r="G43" s="418">
        <f>IF(C43=0,0,ROUND(+E43/C43,2))</f>
        <v>0.49</v>
      </c>
      <c r="U43" s="511">
        <f>SUM(U37:U42)</f>
        <v>0</v>
      </c>
    </row>
    <row r="45" spans="1:23">
      <c r="A45" s="430" t="s">
        <v>69</v>
      </c>
      <c r="B45" s="423" t="s">
        <v>195</v>
      </c>
      <c r="C45" s="483"/>
      <c r="D45" s="459">
        <f>IF(C45=0,0,+E45/C45)</f>
        <v>0</v>
      </c>
      <c r="E45" s="484">
        <v>0</v>
      </c>
      <c r="F45" s="485" t="s">
        <v>56</v>
      </c>
      <c r="G45" s="170" t="s">
        <v>56</v>
      </c>
    </row>
    <row r="46" spans="1:23" ht="14.5">
      <c r="A46" s="461" t="s">
        <v>170</v>
      </c>
      <c r="B46" s="462"/>
      <c r="C46" s="463">
        <f>+C43+C45</f>
        <v>8012</v>
      </c>
      <c r="D46" s="202"/>
      <c r="E46" s="202">
        <f>SUM(E43:E45)</f>
        <v>3912.1900000000005</v>
      </c>
      <c r="F46" s="195"/>
      <c r="G46" s="434">
        <f>IF(C46=0,0,ROUND(+E46/C46,2))</f>
        <v>0.49</v>
      </c>
      <c r="S46" s="214"/>
      <c r="T46" s="215">
        <f>C46</f>
        <v>8012</v>
      </c>
      <c r="U46" s="216">
        <v>0</v>
      </c>
      <c r="V46" s="171">
        <f>V41</f>
        <v>0</v>
      </c>
      <c r="W46" s="216">
        <f>ROUND((+V46/T46),2)</f>
        <v>0</v>
      </c>
    </row>
    <row r="47" spans="1:23" ht="13">
      <c r="A47" s="195"/>
      <c r="B47" s="218"/>
      <c r="C47" s="463"/>
      <c r="D47" s="202"/>
      <c r="E47" s="201"/>
      <c r="F47" s="195"/>
      <c r="G47" s="434"/>
    </row>
    <row r="48" spans="1:23" ht="14.5">
      <c r="A48" s="430" t="s">
        <v>70</v>
      </c>
      <c r="B48" s="431" t="str">
        <f>B45</f>
        <v>N/A</v>
      </c>
      <c r="C48" s="486"/>
      <c r="D48" s="433">
        <f>$G$46</f>
        <v>0.49</v>
      </c>
      <c r="E48" s="201">
        <f>+D48*C48</f>
        <v>0</v>
      </c>
      <c r="F48" s="195"/>
      <c r="G48" s="434"/>
      <c r="I48" s="226" t="s">
        <v>171</v>
      </c>
      <c r="J48" s="233"/>
      <c r="K48" s="435">
        <f>K49+K35</f>
        <v>491</v>
      </c>
      <c r="L48" s="234">
        <f>L49+L35</f>
        <v>257.08999999999997</v>
      </c>
      <c r="M48" s="170"/>
      <c r="N48" s="226" t="s">
        <v>171</v>
      </c>
      <c r="O48" s="233"/>
      <c r="P48" s="435">
        <f>P49+P35</f>
        <v>34</v>
      </c>
      <c r="Q48" s="234">
        <f>Q49+Q35</f>
        <v>17.61</v>
      </c>
      <c r="S48" s="389">
        <f>C48</f>
        <v>0</v>
      </c>
      <c r="T48" s="452">
        <f>T46+S48</f>
        <v>8012</v>
      </c>
      <c r="U48" s="216">
        <f>+S48*W46</f>
        <v>0</v>
      </c>
      <c r="V48" s="421">
        <f>V46+U48</f>
        <v>0</v>
      </c>
      <c r="W48" s="216">
        <f>ROUND((+V48/T48),2)</f>
        <v>0</v>
      </c>
    </row>
    <row r="49" spans="1:23" ht="13">
      <c r="A49" s="430"/>
      <c r="B49" s="431"/>
      <c r="C49" s="432"/>
      <c r="D49" s="433"/>
      <c r="E49" s="201"/>
      <c r="F49" s="195"/>
      <c r="G49" s="434"/>
      <c r="I49" s="226" t="s">
        <v>172</v>
      </c>
      <c r="J49" s="233"/>
      <c r="K49" s="435">
        <f>SUM(K53:K56)</f>
        <v>6</v>
      </c>
      <c r="L49" s="234">
        <f>SUM(I53:I56)</f>
        <v>2.94</v>
      </c>
      <c r="M49" s="170"/>
      <c r="N49" s="226" t="s">
        <v>172</v>
      </c>
      <c r="O49" s="233"/>
      <c r="P49" s="435">
        <f>SUM(P53:P56)</f>
        <v>-4</v>
      </c>
      <c r="Q49" s="234">
        <f>SUM(N53:N56)</f>
        <v>-1.96</v>
      </c>
      <c r="T49" s="389"/>
    </row>
    <row r="50" spans="1:23" ht="14.5">
      <c r="A50" s="208" t="s">
        <v>175</v>
      </c>
      <c r="B50" s="337" t="str">
        <f>B45</f>
        <v>N/A</v>
      </c>
      <c r="C50" s="487"/>
      <c r="D50" s="224">
        <f>+ROUND(((E46+E48)/(C46+C48+C50)),2)</f>
        <v>0.49</v>
      </c>
      <c r="E50" s="291"/>
      <c r="F50" s="388"/>
      <c r="G50" s="225">
        <f>D50</f>
        <v>0.49</v>
      </c>
      <c r="I50" s="488"/>
      <c r="J50" s="488"/>
      <c r="K50" s="266"/>
      <c r="L50" s="268"/>
      <c r="M50" s="170"/>
      <c r="N50" s="488"/>
      <c r="O50" s="488"/>
      <c r="P50" s="266"/>
      <c r="Q50" s="268"/>
      <c r="S50" s="389">
        <f>C50</f>
        <v>0</v>
      </c>
      <c r="T50" s="389">
        <f>T48+S50</f>
        <v>8012</v>
      </c>
      <c r="U50" s="420">
        <f>S50*W48</f>
        <v>0</v>
      </c>
      <c r="V50" s="421">
        <f>U50+V48</f>
        <v>0</v>
      </c>
      <c r="W50" s="46">
        <f>ROUND((+V50/T50),2)</f>
        <v>0</v>
      </c>
    </row>
    <row r="51" spans="1:23" ht="14.5">
      <c r="A51" s="208" t="s">
        <v>176</v>
      </c>
      <c r="B51" s="337" t="str">
        <f>B48</f>
        <v>N/A</v>
      </c>
      <c r="C51" s="487"/>
      <c r="D51" s="224">
        <f>+ROUND(((E46+E48+E50)/(C46+C48+C50)),2)</f>
        <v>0.49</v>
      </c>
      <c r="E51" s="291"/>
      <c r="F51" s="388"/>
      <c r="G51" s="225">
        <f>D51</f>
        <v>0.49</v>
      </c>
      <c r="I51" s="488"/>
      <c r="J51" s="488"/>
      <c r="K51" s="266"/>
      <c r="L51" s="268"/>
      <c r="M51" s="170"/>
      <c r="N51" s="488"/>
      <c r="O51" s="488"/>
      <c r="P51" s="266"/>
      <c r="Q51" s="268"/>
      <c r="S51" s="389">
        <f>C51</f>
        <v>0</v>
      </c>
      <c r="T51" s="389">
        <f>T50+S51</f>
        <v>8012</v>
      </c>
      <c r="U51" s="420">
        <f>S51*W50</f>
        <v>0</v>
      </c>
      <c r="V51" s="421">
        <f>V50+U51</f>
        <v>0</v>
      </c>
      <c r="W51" s="46">
        <f>ROUND((+V51/T51),2)</f>
        <v>0</v>
      </c>
    </row>
    <row r="52" spans="1:23" ht="13">
      <c r="B52" s="337"/>
      <c r="C52" s="489"/>
      <c r="D52" s="490"/>
      <c r="E52" s="291"/>
      <c r="F52" s="388"/>
      <c r="G52" s="491"/>
      <c r="I52" s="488"/>
      <c r="J52" s="488"/>
      <c r="K52" s="266"/>
      <c r="L52" s="268"/>
      <c r="M52" s="170"/>
      <c r="N52" s="488"/>
      <c r="O52" s="488"/>
      <c r="P52" s="266"/>
      <c r="Q52" s="268"/>
      <c r="S52" s="389"/>
      <c r="T52" s="389"/>
    </row>
    <row r="53" spans="1:23" s="272" customFormat="1" ht="14.5">
      <c r="A53" s="436" t="s">
        <v>234</v>
      </c>
      <c r="B53" s="464" t="s">
        <v>267</v>
      </c>
      <c r="C53" s="74">
        <f>-K53-P53</f>
        <v>-3</v>
      </c>
      <c r="D53" s="437">
        <f>G46</f>
        <v>0.49</v>
      </c>
      <c r="E53" s="438">
        <f>C53*D53</f>
        <v>-1.47</v>
      </c>
      <c r="F53" s="439"/>
      <c r="G53" s="440"/>
      <c r="H53" s="440"/>
      <c r="I53" s="441">
        <f>+K53*D53</f>
        <v>1.47</v>
      </c>
      <c r="J53" s="441"/>
      <c r="K53" s="442">
        <f>'&lt;E&gt; PACE - CSNOX'!C8</f>
        <v>3</v>
      </c>
      <c r="L53" s="443" t="s">
        <v>173</v>
      </c>
      <c r="M53" s="413"/>
      <c r="N53" s="444">
        <f>+P53*D53</f>
        <v>0</v>
      </c>
      <c r="O53" s="444"/>
      <c r="P53" s="445">
        <f>'&lt;E&gt; PACE - CSNOX'!C26</f>
        <v>0</v>
      </c>
      <c r="Q53" s="443" t="s">
        <v>174</v>
      </c>
      <c r="R53" s="410"/>
      <c r="S53" s="446">
        <f>C53</f>
        <v>-3</v>
      </c>
      <c r="T53" s="446">
        <f>T48+S53</f>
        <v>8009</v>
      </c>
      <c r="U53" s="85">
        <f>+S53*W46</f>
        <v>0</v>
      </c>
      <c r="V53" s="444">
        <f>V48+U53</f>
        <v>0</v>
      </c>
      <c r="W53" s="85">
        <f>ROUND((+V53/T53),2)</f>
        <v>0</v>
      </c>
    </row>
    <row r="54" spans="1:23" s="272" customFormat="1" ht="14.5">
      <c r="A54" s="436" t="s">
        <v>306</v>
      </c>
      <c r="B54" s="465" t="str">
        <f>B53</f>
        <v>EACONSUME</v>
      </c>
      <c r="C54" s="74">
        <f>-K54-P54</f>
        <v>0</v>
      </c>
      <c r="D54" s="437">
        <f>G46</f>
        <v>0.49</v>
      </c>
      <c r="E54" s="438">
        <f>C54*D54</f>
        <v>0</v>
      </c>
      <c r="F54" s="439"/>
      <c r="G54" s="440"/>
      <c r="H54" s="440"/>
      <c r="I54" s="441">
        <f>+K54*D54</f>
        <v>0.49</v>
      </c>
      <c r="J54" s="441"/>
      <c r="K54" s="442">
        <f>'&lt;E&gt; PACE - CSNOX'!D7</f>
        <v>1</v>
      </c>
      <c r="L54" s="443" t="s">
        <v>173</v>
      </c>
      <c r="M54" s="413"/>
      <c r="N54" s="444">
        <f>+P54*D54</f>
        <v>-0.49</v>
      </c>
      <c r="O54" s="444"/>
      <c r="P54" s="445">
        <f>'&lt;E&gt; PACE - CSNOX'!D25</f>
        <v>-1</v>
      </c>
      <c r="Q54" s="443" t="s">
        <v>174</v>
      </c>
      <c r="R54" s="410"/>
      <c r="S54" s="446">
        <f>C54</f>
        <v>0</v>
      </c>
      <c r="T54" s="446">
        <f>T53+S54</f>
        <v>8009</v>
      </c>
      <c r="U54" s="477">
        <f>+S54*W46</f>
        <v>0</v>
      </c>
      <c r="V54" s="444">
        <f>V53+U54</f>
        <v>0</v>
      </c>
      <c r="W54" s="85">
        <f>ROUND((+V54/T54),2)</f>
        <v>0</v>
      </c>
    </row>
    <row r="55" spans="1:23" s="272" customFormat="1" ht="14.5">
      <c r="A55" s="436" t="s">
        <v>299</v>
      </c>
      <c r="B55" s="465" t="str">
        <f>B54</f>
        <v>EACONSUME</v>
      </c>
      <c r="C55" s="74">
        <f>-K55-P55</f>
        <v>1</v>
      </c>
      <c r="D55" s="437">
        <f>G46</f>
        <v>0.49</v>
      </c>
      <c r="E55" s="438">
        <f>C55*D55</f>
        <v>0.49</v>
      </c>
      <c r="F55" s="439"/>
      <c r="G55" s="440"/>
      <c r="H55" s="440"/>
      <c r="I55" s="441">
        <f>+K55*D55</f>
        <v>0.98</v>
      </c>
      <c r="J55" s="441"/>
      <c r="K55" s="529">
        <f>191-189</f>
        <v>2</v>
      </c>
      <c r="L55" s="443" t="s">
        <v>173</v>
      </c>
      <c r="M55" s="413"/>
      <c r="N55" s="444">
        <f>+P55*D55</f>
        <v>-1.47</v>
      </c>
      <c r="O55" s="444"/>
      <c r="P55" s="530">
        <f>31-34</f>
        <v>-3</v>
      </c>
      <c r="Q55" s="443" t="s">
        <v>174</v>
      </c>
      <c r="R55" s="410"/>
      <c r="S55" s="446">
        <f>C55</f>
        <v>1</v>
      </c>
      <c r="T55" s="446">
        <f>T54+S55</f>
        <v>8010</v>
      </c>
      <c r="U55" s="477">
        <f>+S55*W46</f>
        <v>0</v>
      </c>
      <c r="V55" s="444">
        <f>V54+U55</f>
        <v>0</v>
      </c>
      <c r="W55" s="85">
        <f>ROUND((+V55/T55),2)</f>
        <v>0</v>
      </c>
    </row>
    <row r="56" spans="1:23" s="272" customFormat="1" ht="14.5">
      <c r="A56" s="948" t="s">
        <v>416</v>
      </c>
      <c r="B56" s="465" t="str">
        <f>B54</f>
        <v>EACONSUME</v>
      </c>
      <c r="C56" s="74">
        <f>-K56-P56</f>
        <v>0</v>
      </c>
      <c r="D56" s="437">
        <f>G46</f>
        <v>0.49</v>
      </c>
      <c r="E56" s="890">
        <f>C56*D56</f>
        <v>0</v>
      </c>
      <c r="F56" s="439"/>
      <c r="G56" s="440"/>
      <c r="H56" s="440"/>
      <c r="I56" s="441">
        <f>+K56*D56</f>
        <v>0</v>
      </c>
      <c r="J56" s="441"/>
      <c r="K56" s="442"/>
      <c r="L56" s="443" t="s">
        <v>173</v>
      </c>
      <c r="M56" s="413"/>
      <c r="N56" s="444">
        <f>+P56*D56</f>
        <v>0</v>
      </c>
      <c r="O56" s="444"/>
      <c r="P56" s="445"/>
      <c r="Q56" s="443" t="s">
        <v>174</v>
      </c>
      <c r="R56" s="410"/>
      <c r="S56" s="446">
        <f>C56</f>
        <v>0</v>
      </c>
      <c r="T56" s="446">
        <f>T55+S56</f>
        <v>8010</v>
      </c>
      <c r="U56" s="135">
        <f>+S56*W51</f>
        <v>0</v>
      </c>
      <c r="V56" s="444">
        <f>V55+U56</f>
        <v>0</v>
      </c>
      <c r="W56" s="85">
        <f>ROUND((+V56/T56),2)</f>
        <v>0</v>
      </c>
    </row>
    <row r="57" spans="1:23" ht="13">
      <c r="B57" s="454"/>
      <c r="C57" s="159"/>
      <c r="D57" s="492"/>
      <c r="E57" s="499">
        <f>SUM(E53:E56)</f>
        <v>-0.98</v>
      </c>
      <c r="F57" s="301"/>
      <c r="G57" s="401"/>
    </row>
    <row r="58" spans="1:23" ht="13">
      <c r="A58" s="467" t="s">
        <v>323</v>
      </c>
      <c r="B58" s="468"/>
      <c r="C58" s="287">
        <f>SUM(C46:C57)</f>
        <v>8010</v>
      </c>
      <c r="D58" s="416"/>
      <c r="E58" s="416">
        <f>SUM(E46:E56)</f>
        <v>3911.2100000000005</v>
      </c>
      <c r="F58" s="414"/>
      <c r="G58" s="418">
        <f>IF(C58=0,0,ROUND(+E58/C58,2))</f>
        <v>0.49</v>
      </c>
      <c r="K58" s="781"/>
      <c r="L58" s="781"/>
      <c r="M58" s="781"/>
      <c r="N58" s="781"/>
      <c r="O58" s="781"/>
      <c r="P58" s="781"/>
      <c r="Q58" s="781"/>
      <c r="U58" s="500">
        <f>SUM(U53:U56)</f>
        <v>0</v>
      </c>
      <c r="V58" s="421"/>
    </row>
    <row r="60" spans="1:23">
      <c r="A60" s="430" t="s">
        <v>363</v>
      </c>
      <c r="B60" s="423"/>
      <c r="C60" s="458"/>
      <c r="D60" s="459">
        <f>IF(C60=0,0,+E60/C60)</f>
        <v>0</v>
      </c>
      <c r="E60" s="460"/>
      <c r="F60" s="1119"/>
      <c r="G60" s="1119"/>
    </row>
    <row r="61" spans="1:23" ht="14.5">
      <c r="A61" s="461" t="s">
        <v>170</v>
      </c>
      <c r="B61" s="462"/>
      <c r="C61" s="463">
        <f>+C58+C60</f>
        <v>8010</v>
      </c>
      <c r="D61" s="202"/>
      <c r="E61" s="202">
        <f>SUM(E58:E60)</f>
        <v>3911.2100000000005</v>
      </c>
      <c r="F61" s="195"/>
      <c r="G61" s="434">
        <f>IF(C61=0,0,ROUND(+E61/C61,2))</f>
        <v>0.49</v>
      </c>
      <c r="S61" s="214"/>
      <c r="T61" s="215">
        <f>C61</f>
        <v>8010</v>
      </c>
      <c r="U61" s="216">
        <v>0</v>
      </c>
      <c r="V61" s="171">
        <f>V56</f>
        <v>0</v>
      </c>
      <c r="W61" s="216">
        <f>ROUND((+V61/T61),2)</f>
        <v>0</v>
      </c>
    </row>
    <row r="62" spans="1:23" ht="13">
      <c r="A62" s="195"/>
      <c r="B62" s="218"/>
      <c r="C62" s="463"/>
      <c r="D62" s="202"/>
      <c r="E62" s="201"/>
      <c r="F62" s="195"/>
      <c r="G62" s="434"/>
    </row>
    <row r="63" spans="1:23" ht="14.5">
      <c r="A63" s="430" t="s">
        <v>72</v>
      </c>
      <c r="B63" s="431">
        <f>B60</f>
        <v>0</v>
      </c>
      <c r="C63" s="486"/>
      <c r="D63" s="433">
        <f>$G$61</f>
        <v>0.49</v>
      </c>
      <c r="E63" s="201">
        <f>+D63*C63</f>
        <v>0</v>
      </c>
      <c r="F63" s="195"/>
      <c r="G63" s="434"/>
      <c r="I63" s="226" t="s">
        <v>171</v>
      </c>
      <c r="J63" s="233"/>
      <c r="K63" s="435">
        <f>K64+K48</f>
        <v>713</v>
      </c>
      <c r="L63" s="234">
        <f>L64+L48</f>
        <v>365.86999999999995</v>
      </c>
      <c r="M63" s="170"/>
      <c r="N63" s="226" t="s">
        <v>171</v>
      </c>
      <c r="O63" s="233"/>
      <c r="P63" s="435">
        <f>P64+P48</f>
        <v>59</v>
      </c>
      <c r="Q63" s="234">
        <f>Q64+Q48</f>
        <v>29.86</v>
      </c>
      <c r="S63" s="389">
        <f>C63</f>
        <v>0</v>
      </c>
      <c r="T63" s="452">
        <f>T61+S63</f>
        <v>8010</v>
      </c>
      <c r="U63" s="216">
        <f>+S63*W61</f>
        <v>0</v>
      </c>
      <c r="V63" s="421">
        <f>V61+U63</f>
        <v>0</v>
      </c>
      <c r="W63" s="216">
        <f>ROUND((+V63/T63),2)</f>
        <v>0</v>
      </c>
    </row>
    <row r="64" spans="1:23" ht="13">
      <c r="A64" s="210" t="s">
        <v>402</v>
      </c>
      <c r="B64" s="431"/>
      <c r="C64" s="432"/>
      <c r="D64" s="433">
        <v>0</v>
      </c>
      <c r="E64" s="201">
        <f>+D64*C64</f>
        <v>0</v>
      </c>
      <c r="F64" s="195"/>
      <c r="G64" s="434"/>
      <c r="I64" s="226" t="s">
        <v>172</v>
      </c>
      <c r="J64" s="233"/>
      <c r="K64" s="435">
        <f>SUM(K69:K72)</f>
        <v>222</v>
      </c>
      <c r="L64" s="234">
        <f>SUM(I69:I72)</f>
        <v>108.77999999999999</v>
      </c>
      <c r="M64" s="170"/>
      <c r="N64" s="226" t="s">
        <v>172</v>
      </c>
      <c r="O64" s="233"/>
      <c r="P64" s="435">
        <f>SUM(P69:P72)</f>
        <v>25</v>
      </c>
      <c r="Q64" s="234">
        <f>SUM(N69:N72)</f>
        <v>12.25</v>
      </c>
      <c r="T64" s="389"/>
    </row>
    <row r="65" spans="1:23" ht="14.5">
      <c r="A65" s="208"/>
      <c r="B65" s="337"/>
      <c r="C65" s="487"/>
      <c r="D65" s="224"/>
      <c r="E65" s="291"/>
      <c r="F65" s="388"/>
      <c r="G65" s="225"/>
      <c r="I65" s="488"/>
      <c r="J65" s="488"/>
      <c r="K65" s="266"/>
      <c r="L65" s="268"/>
      <c r="M65" s="170"/>
      <c r="N65" s="488"/>
      <c r="O65" s="488"/>
      <c r="P65" s="266"/>
      <c r="Q65" s="268"/>
      <c r="S65" s="389"/>
      <c r="T65" s="389"/>
      <c r="U65" s="420"/>
      <c r="V65" s="421"/>
      <c r="W65" s="493"/>
    </row>
    <row r="66" spans="1:23" ht="14.5">
      <c r="A66" s="208" t="s">
        <v>177</v>
      </c>
      <c r="B66" s="337">
        <f>B60</f>
        <v>0</v>
      </c>
      <c r="C66" s="487"/>
      <c r="D66" s="224">
        <f>+ROUND(((E61+E63)/(C61+C63+C65+C66)),2)</f>
        <v>0.49</v>
      </c>
      <c r="E66" s="291"/>
      <c r="F66" s="388"/>
      <c r="G66" s="225">
        <f>D66</f>
        <v>0.49</v>
      </c>
      <c r="I66" s="488"/>
      <c r="J66" s="488"/>
      <c r="K66" s="266"/>
      <c r="L66" s="268"/>
      <c r="M66" s="170"/>
      <c r="N66" s="488"/>
      <c r="O66" s="488"/>
      <c r="P66" s="266"/>
      <c r="Q66" s="268"/>
      <c r="S66" s="389">
        <f>C66</f>
        <v>0</v>
      </c>
      <c r="T66" s="389">
        <f>T63+S66</f>
        <v>8010</v>
      </c>
      <c r="U66" s="420">
        <f>S66*W63</f>
        <v>0</v>
      </c>
      <c r="V66" s="421">
        <f>V63+U66</f>
        <v>0</v>
      </c>
      <c r="W66" s="493">
        <f>ROUND((+V66/T66),2)</f>
        <v>0</v>
      </c>
    </row>
    <row r="67" spans="1:23" ht="14.5">
      <c r="A67" s="208" t="s">
        <v>178</v>
      </c>
      <c r="B67" s="337">
        <f>B63</f>
        <v>0</v>
      </c>
      <c r="C67" s="487"/>
      <c r="D67" s="224">
        <f>+ROUND(((E61+E63)/(C61+C63+C65+C66+C67)),2)</f>
        <v>0.49</v>
      </c>
      <c r="E67" s="291"/>
      <c r="F67" s="388"/>
      <c r="G67" s="225">
        <f>D67</f>
        <v>0.49</v>
      </c>
      <c r="I67" s="488"/>
      <c r="J67" s="488"/>
      <c r="K67" s="266"/>
      <c r="L67" s="268"/>
      <c r="M67" s="170"/>
      <c r="N67" s="488"/>
      <c r="O67" s="488"/>
      <c r="P67" s="266"/>
      <c r="Q67" s="268"/>
      <c r="S67" s="389">
        <f>C67</f>
        <v>0</v>
      </c>
      <c r="T67" s="389">
        <f>T66+S67</f>
        <v>8010</v>
      </c>
      <c r="U67" s="420">
        <f>S67*W66</f>
        <v>0</v>
      </c>
      <c r="V67" s="421">
        <f>V66+U67</f>
        <v>0</v>
      </c>
      <c r="W67" s="493">
        <f>ROUND((+V67/T67),2)</f>
        <v>0</v>
      </c>
    </row>
    <row r="68" spans="1:23" ht="13">
      <c r="B68" s="337"/>
      <c r="C68" s="489"/>
      <c r="D68" s="490"/>
      <c r="E68" s="291"/>
      <c r="F68" s="388"/>
      <c r="G68" s="491"/>
      <c r="I68" s="488"/>
      <c r="J68" s="488"/>
      <c r="K68" s="266"/>
      <c r="L68" s="268"/>
      <c r="M68" s="170"/>
      <c r="N68" s="488"/>
      <c r="O68" s="488"/>
      <c r="P68" s="266"/>
      <c r="Q68" s="268"/>
      <c r="S68" s="389"/>
      <c r="T68" s="389"/>
    </row>
    <row r="69" spans="1:23" ht="14.5">
      <c r="A69" s="436" t="s">
        <v>235</v>
      </c>
      <c r="B69" s="464" t="s">
        <v>267</v>
      </c>
      <c r="C69" s="74">
        <f>-K69-P69</f>
        <v>-245</v>
      </c>
      <c r="D69" s="437">
        <f>$G$61</f>
        <v>0.49</v>
      </c>
      <c r="E69" s="438">
        <f>C69*D69</f>
        <v>-120.05</v>
      </c>
      <c r="F69" s="439"/>
      <c r="G69" s="440"/>
      <c r="H69" s="440"/>
      <c r="I69" s="441">
        <f>+K69*D69</f>
        <v>106.82</v>
      </c>
      <c r="J69" s="535"/>
      <c r="K69" s="442">
        <f>'&lt;E&gt; PACE - CSNOX'!C9</f>
        <v>218</v>
      </c>
      <c r="L69" s="443" t="s">
        <v>173</v>
      </c>
      <c r="M69" s="413"/>
      <c r="N69" s="444">
        <f>+P69*D69</f>
        <v>13.23</v>
      </c>
      <c r="O69" s="535"/>
      <c r="P69" s="445">
        <f>'&lt;E&gt; PACE - CSNOX'!C27</f>
        <v>27</v>
      </c>
      <c r="Q69" s="443" t="s">
        <v>174</v>
      </c>
      <c r="R69" s="410"/>
      <c r="S69" s="446">
        <f>C69</f>
        <v>-245</v>
      </c>
      <c r="T69" s="446">
        <f>S69+T63</f>
        <v>7765</v>
      </c>
      <c r="U69" s="85">
        <f>+S69*W61</f>
        <v>0</v>
      </c>
      <c r="V69" s="444">
        <f>V63+U69</f>
        <v>0</v>
      </c>
      <c r="W69" s="494">
        <f>ROUND((+V69/T69),2)</f>
        <v>0</v>
      </c>
    </row>
    <row r="70" spans="1:23" ht="14.5">
      <c r="A70" s="436" t="s">
        <v>307</v>
      </c>
      <c r="B70" s="465" t="str">
        <f>B69</f>
        <v>EACONSUME</v>
      </c>
      <c r="C70" s="74">
        <f>-K70-P70</f>
        <v>-1</v>
      </c>
      <c r="D70" s="437">
        <f>$G$61</f>
        <v>0.49</v>
      </c>
      <c r="E70" s="438">
        <f>C70*D70</f>
        <v>-0.49</v>
      </c>
      <c r="F70" s="439"/>
      <c r="G70" s="440"/>
      <c r="H70" s="440"/>
      <c r="I70" s="441">
        <f>+K70*D70</f>
        <v>0.49</v>
      </c>
      <c r="J70" s="535"/>
      <c r="K70" s="442">
        <f>'&lt;E&gt; PACE - CSNOX'!D8</f>
        <v>1</v>
      </c>
      <c r="L70" s="443" t="s">
        <v>173</v>
      </c>
      <c r="M70" s="413"/>
      <c r="N70" s="444">
        <f>+P70*D70</f>
        <v>0</v>
      </c>
      <c r="O70" s="535"/>
      <c r="P70" s="445">
        <f>'&lt;E&gt; PACE - CSNOX'!D26</f>
        <v>0</v>
      </c>
      <c r="Q70" s="443" t="s">
        <v>174</v>
      </c>
      <c r="R70" s="410"/>
      <c r="S70" s="446">
        <f>C70</f>
        <v>-1</v>
      </c>
      <c r="T70" s="446">
        <f>T69+S70</f>
        <v>7764</v>
      </c>
      <c r="U70" s="477">
        <f>+S70*W61</f>
        <v>0</v>
      </c>
      <c r="V70" s="444">
        <f>V69+U70</f>
        <v>0</v>
      </c>
      <c r="W70" s="494">
        <f>ROUND((+V70/T70),2)</f>
        <v>0</v>
      </c>
    </row>
    <row r="71" spans="1:23" ht="14.5">
      <c r="A71" s="436" t="s">
        <v>302</v>
      </c>
      <c r="B71" s="495" t="str">
        <f>B69</f>
        <v>EACONSUME</v>
      </c>
      <c r="C71" s="74">
        <f>-K71-P71</f>
        <v>-1</v>
      </c>
      <c r="D71" s="437">
        <f>$G$61</f>
        <v>0.49</v>
      </c>
      <c r="E71" s="438">
        <f>C71*D71</f>
        <v>-0.49</v>
      </c>
      <c r="F71" s="413"/>
      <c r="G71" s="496"/>
      <c r="H71" s="496"/>
      <c r="I71" s="441">
        <f>+K71*D71</f>
        <v>1.47</v>
      </c>
      <c r="J71" s="535"/>
      <c r="K71" s="442">
        <f>'&lt;E&gt; PACE - CSNOX'!E5</f>
        <v>3</v>
      </c>
      <c r="L71" s="443" t="s">
        <v>173</v>
      </c>
      <c r="M71" s="413"/>
      <c r="N71" s="444">
        <f>+P71*D71</f>
        <v>-0.98</v>
      </c>
      <c r="O71" s="535"/>
      <c r="P71" s="445">
        <f>'&lt;E&gt; PACE - CSNOX'!E23</f>
        <v>-2</v>
      </c>
      <c r="Q71" s="443" t="s">
        <v>174</v>
      </c>
      <c r="R71" s="410"/>
      <c r="S71" s="446">
        <f>C71</f>
        <v>-1</v>
      </c>
      <c r="T71" s="446">
        <f>T70+S71</f>
        <v>7763</v>
      </c>
      <c r="U71" s="135">
        <f>+S71*W61</f>
        <v>0</v>
      </c>
      <c r="V71" s="444">
        <f>V70+U71</f>
        <v>0</v>
      </c>
      <c r="W71" s="494">
        <f>ROUND((+V71/T71),2)</f>
        <v>0</v>
      </c>
    </row>
    <row r="72" spans="1:23" s="820" customFormat="1" ht="14.5">
      <c r="A72" s="948" t="s">
        <v>417</v>
      </c>
      <c r="B72" s="495" t="str">
        <f>B70</f>
        <v>EACONSUME</v>
      </c>
      <c r="C72" s="74">
        <f>-K72-P72</f>
        <v>0</v>
      </c>
      <c r="D72" s="807">
        <f>$G$61</f>
        <v>0.49</v>
      </c>
      <c r="E72" s="890">
        <f>C72*D72</f>
        <v>0</v>
      </c>
      <c r="F72" s="413"/>
      <c r="G72" s="496"/>
      <c r="H72" s="496"/>
      <c r="I72" s="441">
        <f>+K72*D72</f>
        <v>0</v>
      </c>
      <c r="J72" s="535"/>
      <c r="K72" s="808">
        <f>-K56</f>
        <v>0</v>
      </c>
      <c r="L72" s="443"/>
      <c r="M72" s="413"/>
      <c r="N72" s="444">
        <f>+P72*D72</f>
        <v>0</v>
      </c>
      <c r="O72" s="535"/>
      <c r="P72" s="445">
        <f>-P56</f>
        <v>0</v>
      </c>
      <c r="Q72" s="443"/>
      <c r="R72" s="410"/>
      <c r="S72" s="446"/>
      <c r="T72" s="446"/>
      <c r="U72" s="477"/>
      <c r="V72" s="444"/>
      <c r="W72" s="494"/>
    </row>
    <row r="73" spans="1:23" ht="13">
      <c r="B73" s="454"/>
      <c r="C73" s="159"/>
      <c r="D73" s="492"/>
      <c r="E73" s="499">
        <f>SUM(E69:E72)</f>
        <v>-121.02999999999999</v>
      </c>
      <c r="F73" s="301"/>
      <c r="G73" s="401"/>
      <c r="K73" s="782"/>
    </row>
    <row r="74" spans="1:23" ht="13">
      <c r="A74" s="467" t="s">
        <v>342</v>
      </c>
      <c r="B74" s="468"/>
      <c r="C74" s="287">
        <f>SUM(C61:C73)</f>
        <v>7763</v>
      </c>
      <c r="D74" s="416"/>
      <c r="E74" s="416">
        <f>SUM(E61:E72)</f>
        <v>3790.1800000000007</v>
      </c>
      <c r="F74" s="414"/>
      <c r="G74" s="418">
        <f>IF(C74=0,0,ROUND(+E74/C74,2))</f>
        <v>0.49</v>
      </c>
      <c r="U74" s="500">
        <f>SUM(U69:U71)</f>
        <v>0</v>
      </c>
      <c r="V74" s="497"/>
    </row>
    <row r="76" spans="1:23">
      <c r="A76" s="430" t="s">
        <v>74</v>
      </c>
      <c r="B76" s="423" t="s">
        <v>195</v>
      </c>
      <c r="C76" s="458">
        <v>0</v>
      </c>
      <c r="D76" s="459">
        <f>IF(C76=0,0,+E76/C76)</f>
        <v>0</v>
      </c>
      <c r="E76" s="460">
        <v>0</v>
      </c>
      <c r="F76" s="485"/>
      <c r="G76" s="170" t="s">
        <v>56</v>
      </c>
    </row>
    <row r="77" spans="1:23" ht="14.5">
      <c r="A77" s="461" t="s">
        <v>170</v>
      </c>
      <c r="B77" s="462"/>
      <c r="C77" s="463">
        <f>+C74+C76</f>
        <v>7763</v>
      </c>
      <c r="D77" s="202"/>
      <c r="E77" s="202">
        <f>SUM(E74:E76)</f>
        <v>3790.1800000000007</v>
      </c>
      <c r="F77" s="195"/>
      <c r="G77" s="434">
        <f>IF(C77=0,0,ROUND(+E77/C77,2))</f>
        <v>0.49</v>
      </c>
      <c r="T77" s="215">
        <f>C77</f>
        <v>7763</v>
      </c>
      <c r="U77" s="216">
        <v>0</v>
      </c>
      <c r="V77" s="171">
        <f>V71</f>
        <v>0</v>
      </c>
      <c r="W77" s="216">
        <f>ROUND((+V77/T77),2)</f>
        <v>0</v>
      </c>
    </row>
    <row r="78" spans="1:23" ht="13">
      <c r="A78" s="195"/>
      <c r="B78" s="218"/>
      <c r="C78" s="463"/>
      <c r="D78" s="202"/>
      <c r="E78" s="201"/>
      <c r="F78" s="195"/>
      <c r="G78" s="434"/>
    </row>
    <row r="79" spans="1:23" ht="13">
      <c r="A79" s="430" t="s">
        <v>75</v>
      </c>
      <c r="B79" s="431" t="str">
        <f>B76</f>
        <v>N/A</v>
      </c>
      <c r="C79" s="432">
        <v>0</v>
      </c>
      <c r="D79" s="433">
        <f>+G77</f>
        <v>0.49</v>
      </c>
      <c r="E79" s="201">
        <f>+D79*C79</f>
        <v>0</v>
      </c>
      <c r="F79" s="195"/>
      <c r="G79" s="434"/>
      <c r="I79" s="226" t="s">
        <v>171</v>
      </c>
      <c r="J79" s="233"/>
      <c r="K79" s="435">
        <f>K80+K63</f>
        <v>909</v>
      </c>
      <c r="L79" s="234">
        <f>L80+L63</f>
        <v>461.90999999999997</v>
      </c>
      <c r="M79" s="170"/>
      <c r="N79" s="226" t="s">
        <v>171</v>
      </c>
      <c r="O79" s="233"/>
      <c r="P79" s="435">
        <f>P80+P63</f>
        <v>74</v>
      </c>
      <c r="Q79" s="234">
        <f>Q80+Q63</f>
        <v>37.21</v>
      </c>
      <c r="S79" s="389">
        <f>C79</f>
        <v>0</v>
      </c>
      <c r="T79" s="389">
        <f>T77+S79</f>
        <v>7763</v>
      </c>
      <c r="U79" s="389">
        <f>S79*W77</f>
        <v>0</v>
      </c>
      <c r="V79" s="421">
        <f>V71+U79</f>
        <v>0</v>
      </c>
      <c r="W79" s="493">
        <f>ROUND((+V79/T79),2)</f>
        <v>0</v>
      </c>
    </row>
    <row r="80" spans="1:23" ht="13">
      <c r="A80" s="430"/>
      <c r="B80" s="431"/>
      <c r="C80" s="432"/>
      <c r="D80" s="433"/>
      <c r="E80" s="201"/>
      <c r="F80" s="195"/>
      <c r="G80" s="434"/>
      <c r="I80" s="226" t="s">
        <v>172</v>
      </c>
      <c r="J80" s="233"/>
      <c r="K80" s="435">
        <f>SUM(K84:K87)</f>
        <v>196</v>
      </c>
      <c r="L80" s="234">
        <f>SUM(I84:I86)</f>
        <v>96.039999999999992</v>
      </c>
      <c r="M80" s="170"/>
      <c r="N80" s="226" t="s">
        <v>172</v>
      </c>
      <c r="O80" s="233"/>
      <c r="P80" s="435">
        <f>SUM(P84:P87)</f>
        <v>15</v>
      </c>
      <c r="Q80" s="234">
        <f>SUM(N84:N86)</f>
        <v>7.35</v>
      </c>
      <c r="U80" s="389"/>
    </row>
    <row r="81" spans="1:23">
      <c r="A81" s="430" t="s">
        <v>179</v>
      </c>
      <c r="B81" s="337" t="str">
        <f>B76</f>
        <v>N/A</v>
      </c>
      <c r="C81" s="487">
        <v>0</v>
      </c>
      <c r="D81" s="224">
        <f>+ROUND(((E77+E79)/(C77+C79+C81+C82)),2)</f>
        <v>0.49</v>
      </c>
      <c r="E81" s="291"/>
      <c r="F81" s="388"/>
      <c r="G81" s="225">
        <f>D81</f>
        <v>0.49</v>
      </c>
      <c r="S81" s="389">
        <f>C81</f>
        <v>0</v>
      </c>
      <c r="T81" s="389">
        <f>T79+S81</f>
        <v>7763</v>
      </c>
      <c r="U81" s="389">
        <v>0</v>
      </c>
      <c r="V81" s="421">
        <f>V79+U81</f>
        <v>0</v>
      </c>
      <c r="W81" s="493">
        <f>ROUND((+V81/T81),2)</f>
        <v>0</v>
      </c>
    </row>
    <row r="82" spans="1:23">
      <c r="A82" s="430" t="s">
        <v>180</v>
      </c>
      <c r="B82" s="337" t="str">
        <f>B79</f>
        <v>N/A</v>
      </c>
      <c r="C82" s="487"/>
      <c r="D82" s="224">
        <f>+ROUND(((E77+E79)/(C77+C79+C81+C82)),2)</f>
        <v>0.49</v>
      </c>
      <c r="E82" s="291"/>
      <c r="F82" s="388"/>
      <c r="G82" s="225">
        <f>D82</f>
        <v>0.49</v>
      </c>
      <c r="S82" s="389">
        <f>C82</f>
        <v>0</v>
      </c>
      <c r="T82" s="389">
        <f>T81+S82</f>
        <v>7763</v>
      </c>
      <c r="U82" s="389">
        <v>0</v>
      </c>
      <c r="V82" s="421">
        <f>V81+U82</f>
        <v>0</v>
      </c>
      <c r="W82" s="493">
        <f>ROUND((+V82/T82),2)</f>
        <v>0</v>
      </c>
    </row>
    <row r="83" spans="1:23" ht="13">
      <c r="A83" s="430"/>
      <c r="B83" s="431"/>
      <c r="C83" s="432"/>
      <c r="D83" s="433"/>
      <c r="E83" s="201"/>
      <c r="F83" s="195"/>
      <c r="G83" s="434"/>
    </row>
    <row r="84" spans="1:23" ht="14.5">
      <c r="A84" s="436" t="s">
        <v>236</v>
      </c>
      <c r="B84" s="464" t="s">
        <v>267</v>
      </c>
      <c r="C84" s="74">
        <f>-K84-P84</f>
        <v>-212</v>
      </c>
      <c r="D84" s="116">
        <f>G82</f>
        <v>0.49</v>
      </c>
      <c r="E84" s="438">
        <f>C84*D84</f>
        <v>-103.88</v>
      </c>
      <c r="F84" s="439"/>
      <c r="G84" s="440"/>
      <c r="H84" s="440"/>
      <c r="I84" s="441">
        <f>+K84*D84</f>
        <v>95.55</v>
      </c>
      <c r="J84" s="441"/>
      <c r="K84" s="442">
        <f>'&lt;E&gt; PACE - CSNOX'!C10</f>
        <v>195</v>
      </c>
      <c r="L84" s="443" t="s">
        <v>173</v>
      </c>
      <c r="M84" s="413"/>
      <c r="N84" s="444">
        <f>+P84*D84</f>
        <v>8.33</v>
      </c>
      <c r="O84" s="444"/>
      <c r="P84" s="445">
        <f>'&lt;E&gt; PACE - CSNOX'!C28</f>
        <v>17</v>
      </c>
      <c r="Q84" s="443" t="s">
        <v>174</v>
      </c>
      <c r="R84" s="410"/>
      <c r="S84" s="446">
        <f>C84</f>
        <v>-212</v>
      </c>
      <c r="T84" s="446">
        <f>S84+T79</f>
        <v>7551</v>
      </c>
      <c r="U84" s="85">
        <f>+S84*W77</f>
        <v>0</v>
      </c>
      <c r="V84" s="444">
        <f>V79+U84</f>
        <v>0</v>
      </c>
      <c r="W84" s="494">
        <f>ROUND((+V84/T84),2)</f>
        <v>0</v>
      </c>
    </row>
    <row r="85" spans="1:23" ht="14.5">
      <c r="A85" s="436" t="s">
        <v>308</v>
      </c>
      <c r="B85" s="465" t="str">
        <f>B84</f>
        <v>EACONSUME</v>
      </c>
      <c r="C85" s="74">
        <f>-K85-P85</f>
        <v>1</v>
      </c>
      <c r="D85" s="116">
        <f>G82</f>
        <v>0.49</v>
      </c>
      <c r="E85" s="438">
        <f>C85*D85</f>
        <v>0.49</v>
      </c>
      <c r="F85" s="439"/>
      <c r="G85" s="440"/>
      <c r="H85" s="440"/>
      <c r="I85" s="441">
        <f>+K85*D85</f>
        <v>0.49</v>
      </c>
      <c r="J85" s="441"/>
      <c r="K85" s="442">
        <f>'&lt;E&gt; PACE - CSNOX'!D9</f>
        <v>1</v>
      </c>
      <c r="L85" s="443" t="s">
        <v>173</v>
      </c>
      <c r="M85" s="413"/>
      <c r="N85" s="444">
        <f>+P85*D85</f>
        <v>-0.98</v>
      </c>
      <c r="O85" s="444"/>
      <c r="P85" s="445">
        <f>'&lt;E&gt; PACE - CSNOX'!D27</f>
        <v>-2</v>
      </c>
      <c r="Q85" s="443" t="s">
        <v>174</v>
      </c>
      <c r="R85" s="410"/>
      <c r="S85" s="446">
        <f>C85</f>
        <v>1</v>
      </c>
      <c r="T85" s="446">
        <f>S85+T84</f>
        <v>7552</v>
      </c>
      <c r="U85" s="477">
        <f>+S85*W77</f>
        <v>0</v>
      </c>
      <c r="V85" s="444">
        <f>V84+U85</f>
        <v>0</v>
      </c>
      <c r="W85" s="494">
        <f>ROUND((+V85/T85),2)</f>
        <v>0</v>
      </c>
    </row>
    <row r="86" spans="1:23" ht="14.5">
      <c r="A86" s="436" t="s">
        <v>309</v>
      </c>
      <c r="B86" s="495" t="str">
        <f>B84</f>
        <v>EACONSUME</v>
      </c>
      <c r="C86" s="74">
        <f>-K86-P86</f>
        <v>0</v>
      </c>
      <c r="D86" s="116">
        <f>G82</f>
        <v>0.49</v>
      </c>
      <c r="E86" s="890">
        <f>C86*D86</f>
        <v>0</v>
      </c>
      <c r="F86" s="413"/>
      <c r="G86" s="496"/>
      <c r="H86" s="496"/>
      <c r="I86" s="891">
        <f>+K86*D86</f>
        <v>0</v>
      </c>
      <c r="J86" s="441"/>
      <c r="K86" s="442">
        <f>'&lt;E&gt; PACE - CSNOX'!E6</f>
        <v>0</v>
      </c>
      <c r="L86" s="443" t="s">
        <v>173</v>
      </c>
      <c r="M86" s="413"/>
      <c r="N86" s="892">
        <f>+P86*D86</f>
        <v>0</v>
      </c>
      <c r="O86" s="444"/>
      <c r="P86" s="445">
        <f>'&lt;E&gt; PACE - CSNOX'!E24</f>
        <v>0</v>
      </c>
      <c r="Q86" s="443" t="s">
        <v>174</v>
      </c>
      <c r="R86" s="410"/>
      <c r="S86" s="446">
        <f>C86</f>
        <v>0</v>
      </c>
      <c r="T86" s="446">
        <f>S86+T85</f>
        <v>7552</v>
      </c>
      <c r="U86" s="135">
        <f>+S86*W77</f>
        <v>0</v>
      </c>
      <c r="V86" s="444">
        <f>V85+U86</f>
        <v>0</v>
      </c>
      <c r="W86" s="494">
        <f>ROUND((+V86/T86),2)</f>
        <v>0</v>
      </c>
    </row>
    <row r="87" spans="1:23" ht="13">
      <c r="B87" s="431"/>
      <c r="C87" s="458"/>
      <c r="D87" s="893" t="s">
        <v>107</v>
      </c>
      <c r="E87" s="499">
        <f>SUM(E84:E86)</f>
        <v>-103.39</v>
      </c>
      <c r="F87" s="301"/>
      <c r="G87" s="434"/>
      <c r="I87" s="499">
        <f>SUM(I84:I86)</f>
        <v>96.039999999999992</v>
      </c>
      <c r="J87" s="301"/>
      <c r="N87" s="499">
        <f>SUM(N84:N86)</f>
        <v>7.35</v>
      </c>
      <c r="O87" s="301"/>
    </row>
    <row r="88" spans="1:23" ht="13">
      <c r="A88" s="467" t="s">
        <v>343</v>
      </c>
      <c r="B88" s="468"/>
      <c r="C88" s="287">
        <f>SUM(C77:C87)</f>
        <v>7552</v>
      </c>
      <c r="D88" s="416"/>
      <c r="E88" s="416">
        <f>SUM(E77:E86)</f>
        <v>3686.7900000000004</v>
      </c>
      <c r="F88" s="414"/>
      <c r="G88" s="418">
        <f>IF(C88=0,0,ROUND(+E88/C88,2))</f>
        <v>0.49</v>
      </c>
      <c r="U88" s="500">
        <f>SUM(U84:U86)</f>
        <v>0</v>
      </c>
    </row>
    <row r="90" spans="1:23">
      <c r="A90" s="430" t="s">
        <v>76</v>
      </c>
      <c r="B90" s="423" t="s">
        <v>195</v>
      </c>
      <c r="C90" s="458">
        <v>0</v>
      </c>
      <c r="D90" s="459">
        <f>IF(C90=0,0,+E90/C90)</f>
        <v>0</v>
      </c>
      <c r="E90" s="460">
        <v>0</v>
      </c>
      <c r="F90" s="485"/>
      <c r="G90" s="170" t="s">
        <v>56</v>
      </c>
    </row>
    <row r="91" spans="1:23" ht="14.5">
      <c r="A91" s="461" t="s">
        <v>170</v>
      </c>
      <c r="B91" s="462"/>
      <c r="C91" s="463">
        <f>+C90+C88</f>
        <v>7552</v>
      </c>
      <c r="D91" s="202"/>
      <c r="E91" s="202">
        <f>SUM(E88:E90)</f>
        <v>3686.7900000000004</v>
      </c>
      <c r="F91" s="195"/>
      <c r="G91" s="434">
        <f>IF(C91=0,0,ROUND(+E91/C91,2))</f>
        <v>0.49</v>
      </c>
      <c r="T91" s="215">
        <f>C91</f>
        <v>7552</v>
      </c>
      <c r="U91" s="216">
        <v>0</v>
      </c>
      <c r="V91" s="171">
        <f>V86</f>
        <v>0</v>
      </c>
      <c r="W91" s="216">
        <f>ROUND((+V91/T91),2)</f>
        <v>0</v>
      </c>
    </row>
    <row r="92" spans="1:23" ht="13">
      <c r="A92" s="195"/>
      <c r="B92" s="218"/>
      <c r="C92" s="463"/>
      <c r="D92" s="202"/>
      <c r="E92" s="201"/>
      <c r="F92" s="195"/>
      <c r="G92" s="434"/>
    </row>
    <row r="93" spans="1:23" ht="14.5">
      <c r="A93" s="430" t="s">
        <v>79</v>
      </c>
      <c r="B93" s="431" t="str">
        <f>B90</f>
        <v>N/A</v>
      </c>
      <c r="C93" s="432">
        <v>0</v>
      </c>
      <c r="D93" s="433">
        <f>+$G$91</f>
        <v>0.49</v>
      </c>
      <c r="E93" s="201">
        <f>+D93*C93</f>
        <v>0</v>
      </c>
      <c r="F93" s="195"/>
      <c r="G93" s="434"/>
      <c r="I93" s="226" t="s">
        <v>171</v>
      </c>
      <c r="J93" s="233"/>
      <c r="K93" s="435">
        <f>K94+K79</f>
        <v>1121</v>
      </c>
      <c r="L93" s="234">
        <f>L94+L79</f>
        <v>565.79</v>
      </c>
      <c r="M93" s="170"/>
      <c r="N93" s="226" t="s">
        <v>171</v>
      </c>
      <c r="O93" s="233"/>
      <c r="P93" s="435">
        <f>P94+P79</f>
        <v>99</v>
      </c>
      <c r="Q93" s="234">
        <f>Q94+Q79</f>
        <v>49.46</v>
      </c>
      <c r="S93" s="389">
        <f>C93</f>
        <v>0</v>
      </c>
      <c r="T93" s="389">
        <f>T91+S93</f>
        <v>7552</v>
      </c>
      <c r="U93" s="389">
        <f>S93*W91</f>
        <v>0</v>
      </c>
      <c r="V93" s="421">
        <f>V86+U93</f>
        <v>0</v>
      </c>
      <c r="W93" s="216">
        <f>ROUND((+V93/T93),2)</f>
        <v>0</v>
      </c>
    </row>
    <row r="94" spans="1:23" ht="13">
      <c r="A94" s="430"/>
      <c r="B94" s="431"/>
      <c r="C94" s="432"/>
      <c r="D94" s="433"/>
      <c r="E94" s="201"/>
      <c r="F94" s="195"/>
      <c r="G94" s="434"/>
      <c r="I94" s="226" t="s">
        <v>172</v>
      </c>
      <c r="J94" s="233"/>
      <c r="K94" s="435">
        <f>SUM(K98:K101)</f>
        <v>212</v>
      </c>
      <c r="L94" s="234">
        <f>SUM(I98:I100)</f>
        <v>103.88</v>
      </c>
      <c r="M94" s="170"/>
      <c r="N94" s="226" t="s">
        <v>172</v>
      </c>
      <c r="O94" s="233"/>
      <c r="P94" s="435">
        <f>SUM(P98:P101)</f>
        <v>25</v>
      </c>
      <c r="Q94" s="234">
        <f>SUM(N98:N100)</f>
        <v>12.25</v>
      </c>
      <c r="U94" s="389"/>
    </row>
    <row r="95" spans="1:23">
      <c r="A95" s="430" t="s">
        <v>181</v>
      </c>
      <c r="B95" s="337" t="str">
        <f>B90</f>
        <v>N/A</v>
      </c>
      <c r="C95" s="487">
        <v>0</v>
      </c>
      <c r="D95" s="224">
        <f>+ROUND(((E91+E93)/(C91+C93+C95+C96)),2)</f>
        <v>0.49</v>
      </c>
      <c r="E95" s="291">
        <v>0</v>
      </c>
      <c r="F95" s="388"/>
      <c r="G95" s="225">
        <f>D95</f>
        <v>0.49</v>
      </c>
      <c r="S95" s="389">
        <f>C95</f>
        <v>0</v>
      </c>
      <c r="T95" s="389">
        <f>T93+S95</f>
        <v>7552</v>
      </c>
      <c r="U95" s="389">
        <v>0</v>
      </c>
      <c r="V95" s="421">
        <f>V93+U95</f>
        <v>0</v>
      </c>
      <c r="W95" s="493">
        <f>ROUND((+V95/T95),2)</f>
        <v>0</v>
      </c>
    </row>
    <row r="96" spans="1:23">
      <c r="A96" s="430" t="s">
        <v>182</v>
      </c>
      <c r="B96" s="337" t="str">
        <f>B93</f>
        <v>N/A</v>
      </c>
      <c r="C96" s="487">
        <v>0</v>
      </c>
      <c r="D96" s="224">
        <f>+ROUND(((E91+E93)/(C91+C93+C95+C96)),2)</f>
        <v>0.49</v>
      </c>
      <c r="E96" s="291">
        <v>0</v>
      </c>
      <c r="F96" s="388"/>
      <c r="G96" s="225">
        <f>D96</f>
        <v>0.49</v>
      </c>
      <c r="S96" s="389">
        <f>C96</f>
        <v>0</v>
      </c>
      <c r="T96" s="389">
        <f>T95+S96</f>
        <v>7552</v>
      </c>
      <c r="U96" s="389">
        <v>0</v>
      </c>
      <c r="V96" s="421">
        <f>V95+U96</f>
        <v>0</v>
      </c>
      <c r="W96" s="493">
        <f>ROUND((+V96/T96),2)</f>
        <v>0</v>
      </c>
    </row>
    <row r="97" spans="1:23" ht="13">
      <c r="A97" s="430"/>
      <c r="B97" s="431"/>
      <c r="C97" s="432"/>
      <c r="D97" s="433"/>
      <c r="E97" s="201"/>
      <c r="F97" s="195"/>
      <c r="G97" s="434"/>
    </row>
    <row r="98" spans="1:23" ht="14.5">
      <c r="A98" s="436" t="s">
        <v>249</v>
      </c>
      <c r="B98" s="464" t="str">
        <f>B96</f>
        <v>N/A</v>
      </c>
      <c r="C98" s="74">
        <f>-K98-P98</f>
        <v>-232</v>
      </c>
      <c r="D98" s="437">
        <f>$G$91</f>
        <v>0.49</v>
      </c>
      <c r="E98" s="438">
        <f>C98*D98</f>
        <v>-113.67999999999999</v>
      </c>
      <c r="F98" s="439"/>
      <c r="G98" s="440"/>
      <c r="H98" s="440"/>
      <c r="I98" s="441">
        <f>+K98*D98</f>
        <v>102.41</v>
      </c>
      <c r="J98" s="441"/>
      <c r="K98" s="442">
        <f>'&lt;E&gt; PACE - CSNOX'!C11</f>
        <v>209</v>
      </c>
      <c r="L98" s="443" t="s">
        <v>173</v>
      </c>
      <c r="M98" s="413"/>
      <c r="N98" s="444">
        <f>+P98*D98</f>
        <v>11.27</v>
      </c>
      <c r="O98" s="444"/>
      <c r="P98" s="445">
        <f>'&lt;E&gt; PACE - CSNOX'!C29</f>
        <v>23</v>
      </c>
      <c r="Q98" s="443" t="s">
        <v>174</v>
      </c>
      <c r="R98" s="410"/>
      <c r="S98" s="446">
        <f>C98</f>
        <v>-232</v>
      </c>
      <c r="T98" s="446">
        <f>T93+S98</f>
        <v>7320</v>
      </c>
      <c r="U98" s="85">
        <f>+S98*W91</f>
        <v>0</v>
      </c>
      <c r="V98" s="444">
        <f>V93+U98</f>
        <v>0</v>
      </c>
      <c r="W98" s="494">
        <f>ROUND((+V98/T98),2)</f>
        <v>0</v>
      </c>
    </row>
    <row r="99" spans="1:23" ht="14.5">
      <c r="A99" s="436" t="s">
        <v>310</v>
      </c>
      <c r="B99" s="465" t="str">
        <f>B98</f>
        <v>N/A</v>
      </c>
      <c r="C99" s="74">
        <f>-K99-P99</f>
        <v>-5</v>
      </c>
      <c r="D99" s="437">
        <f>$G$91</f>
        <v>0.49</v>
      </c>
      <c r="E99" s="438">
        <f>C99*D99</f>
        <v>-2.4500000000000002</v>
      </c>
      <c r="F99" s="439"/>
      <c r="G99" s="440"/>
      <c r="H99" s="440"/>
      <c r="I99" s="441">
        <f>+K99*D99</f>
        <v>1.47</v>
      </c>
      <c r="J99" s="441"/>
      <c r="K99" s="442">
        <f>'&lt;E&gt; PACE - CSNOX'!D10</f>
        <v>3</v>
      </c>
      <c r="L99" s="443" t="s">
        <v>173</v>
      </c>
      <c r="M99" s="413"/>
      <c r="N99" s="444">
        <f>+P99*D99</f>
        <v>0.98</v>
      </c>
      <c r="O99" s="444"/>
      <c r="P99" s="445">
        <f>'&lt;E&gt; PACE - CSNOX'!D28</f>
        <v>2</v>
      </c>
      <c r="Q99" s="443" t="s">
        <v>174</v>
      </c>
      <c r="R99" s="410"/>
      <c r="S99" s="446">
        <f>C99</f>
        <v>-5</v>
      </c>
      <c r="T99" s="446">
        <f>T98+S99</f>
        <v>7315</v>
      </c>
      <c r="U99" s="477">
        <f>+S99*W91</f>
        <v>0</v>
      </c>
      <c r="V99" s="444">
        <f>V98+U99</f>
        <v>0</v>
      </c>
      <c r="W99" s="494">
        <f>ROUND((+V99/T99),2)</f>
        <v>0</v>
      </c>
    </row>
    <row r="100" spans="1:23" ht="14.5">
      <c r="A100" s="436" t="s">
        <v>306</v>
      </c>
      <c r="B100" s="495" t="str">
        <f>B98</f>
        <v>N/A</v>
      </c>
      <c r="C100" s="156">
        <f>-K100-P100</f>
        <v>0</v>
      </c>
      <c r="D100" s="437">
        <f>$G$91</f>
        <v>0.49</v>
      </c>
      <c r="E100" s="890">
        <f>C100*D100</f>
        <v>0</v>
      </c>
      <c r="F100" s="413"/>
      <c r="G100" s="496"/>
      <c r="H100" s="496"/>
      <c r="I100" s="891">
        <f>+K100*D100</f>
        <v>0</v>
      </c>
      <c r="J100" s="441"/>
      <c r="K100" s="442">
        <f>'&lt;E&gt; PACE - CSNOX'!E7</f>
        <v>0</v>
      </c>
      <c r="L100" s="443" t="s">
        <v>173</v>
      </c>
      <c r="M100" s="413"/>
      <c r="N100" s="892">
        <f>+P100*D100</f>
        <v>0</v>
      </c>
      <c r="O100" s="444"/>
      <c r="P100" s="445">
        <f>'&lt;E&gt; PACE - CSNOX'!E25</f>
        <v>0</v>
      </c>
      <c r="Q100" s="443" t="s">
        <v>174</v>
      </c>
      <c r="R100" s="410"/>
      <c r="S100" s="446">
        <f>C100</f>
        <v>0</v>
      </c>
      <c r="T100" s="446">
        <f>T99+S100</f>
        <v>7315</v>
      </c>
      <c r="U100" s="135">
        <f>+S100*W91</f>
        <v>0</v>
      </c>
      <c r="V100" s="444">
        <f>V99+U100</f>
        <v>0</v>
      </c>
      <c r="W100" s="494">
        <f>ROUND((+V100/T100),2)</f>
        <v>0</v>
      </c>
    </row>
    <row r="101" spans="1:23" ht="13">
      <c r="B101" s="454"/>
      <c r="C101" s="159"/>
      <c r="D101" s="893" t="s">
        <v>107</v>
      </c>
      <c r="E101" s="499">
        <f>SUM(E98:E100)</f>
        <v>-116.13</v>
      </c>
      <c r="F101" s="301"/>
      <c r="G101" s="434"/>
      <c r="H101" s="820"/>
      <c r="I101" s="499">
        <f>SUM(I98:I100)</f>
        <v>103.88</v>
      </c>
      <c r="J101" s="301"/>
      <c r="K101" s="820"/>
      <c r="L101" s="820"/>
      <c r="M101" s="820"/>
      <c r="N101" s="499">
        <f>SUM(N98:N100)</f>
        <v>12.25</v>
      </c>
    </row>
    <row r="102" spans="1:23" ht="13">
      <c r="A102" s="467" t="s">
        <v>344</v>
      </c>
      <c r="B102" s="468"/>
      <c r="C102" s="287">
        <f>SUM(C91:C101)</f>
        <v>7315</v>
      </c>
      <c r="D102" s="416"/>
      <c r="E102" s="416">
        <f>SUM(E91:E100)</f>
        <v>3570.6600000000008</v>
      </c>
      <c r="F102" s="414"/>
      <c r="G102" s="418">
        <f>IF(C102=0,0,ROUND(+E102/C102,2))</f>
        <v>0.49</v>
      </c>
      <c r="U102" s="453">
        <f>SUM(U98:U100)</f>
        <v>0</v>
      </c>
    </row>
    <row r="104" spans="1:23">
      <c r="A104" s="430" t="s">
        <v>80</v>
      </c>
      <c r="B104" s="423" t="s">
        <v>196</v>
      </c>
      <c r="C104" s="458"/>
      <c r="D104" s="459">
        <f>IF(C104=0,0,+E104/C104)</f>
        <v>0</v>
      </c>
      <c r="E104" s="460"/>
      <c r="F104" s="485"/>
      <c r="G104" s="170" t="s">
        <v>56</v>
      </c>
      <c r="T104" s="389">
        <v>0</v>
      </c>
    </row>
    <row r="105" spans="1:23" ht="14.5">
      <c r="A105" s="461" t="s">
        <v>170</v>
      </c>
      <c r="B105" s="462"/>
      <c r="C105" s="463">
        <f>+C104+C102</f>
        <v>7315</v>
      </c>
      <c r="D105" s="202"/>
      <c r="E105" s="202">
        <f>SUM(E102:E104)</f>
        <v>3570.6600000000008</v>
      </c>
      <c r="F105" s="195"/>
      <c r="G105" s="434">
        <f>IF(C105=0,0,ROUND(+E105/C105,2))</f>
        <v>0.49</v>
      </c>
      <c r="T105" s="389">
        <f>C105</f>
        <v>7315</v>
      </c>
      <c r="U105" s="216">
        <v>0</v>
      </c>
      <c r="V105" s="171">
        <f>V100</f>
        <v>0</v>
      </c>
      <c r="W105" s="216">
        <f>ROUND((+V105/T105),2)</f>
        <v>0</v>
      </c>
    </row>
    <row r="106" spans="1:23" ht="13">
      <c r="A106" s="195"/>
      <c r="B106" s="218"/>
      <c r="C106" s="463"/>
      <c r="D106" s="202"/>
      <c r="E106" s="201"/>
      <c r="F106" s="195"/>
      <c r="G106" s="434"/>
    </row>
    <row r="107" spans="1:23" ht="14.5">
      <c r="A107" s="430" t="s">
        <v>81</v>
      </c>
      <c r="B107" s="431"/>
      <c r="C107" s="432">
        <v>0</v>
      </c>
      <c r="D107" s="433">
        <f>+G105</f>
        <v>0.49</v>
      </c>
      <c r="E107" s="201">
        <f>+D107*C107</f>
        <v>0</v>
      </c>
      <c r="F107" s="195"/>
      <c r="G107" s="434"/>
      <c r="I107" s="226" t="s">
        <v>171</v>
      </c>
      <c r="J107" s="233"/>
      <c r="K107" s="435">
        <f>K108+K93</f>
        <v>1311</v>
      </c>
      <c r="L107" s="234">
        <f>L108+L93</f>
        <v>658.89</v>
      </c>
      <c r="M107" s="170"/>
      <c r="N107" s="226" t="s">
        <v>171</v>
      </c>
      <c r="O107" s="233"/>
      <c r="P107" s="435">
        <f>P108+P93</f>
        <v>117</v>
      </c>
      <c r="Q107" s="234">
        <f>Q108+Q93</f>
        <v>58.28</v>
      </c>
      <c r="S107" s="389">
        <f>C107</f>
        <v>0</v>
      </c>
      <c r="T107" s="389">
        <f>T105+S107</f>
        <v>7315</v>
      </c>
      <c r="U107" s="501">
        <f>S107*W105</f>
        <v>0</v>
      </c>
      <c r="V107" s="421">
        <f>V100+U107</f>
        <v>0</v>
      </c>
      <c r="W107" s="216">
        <f>ROUND((+V107/T107),2)</f>
        <v>0</v>
      </c>
    </row>
    <row r="108" spans="1:23" ht="13">
      <c r="A108" s="430"/>
      <c r="B108" s="431"/>
      <c r="C108" s="432"/>
      <c r="D108" s="433"/>
      <c r="E108" s="201"/>
      <c r="F108" s="195"/>
      <c r="G108" s="434"/>
      <c r="I108" s="226" t="s">
        <v>172</v>
      </c>
      <c r="J108" s="233"/>
      <c r="K108" s="435">
        <f>SUM(K112:K115)</f>
        <v>190</v>
      </c>
      <c r="L108" s="234">
        <f>SUM(I112:I114)</f>
        <v>93.1</v>
      </c>
      <c r="M108" s="170"/>
      <c r="N108" s="226" t="s">
        <v>172</v>
      </c>
      <c r="O108" s="233"/>
      <c r="P108" s="435">
        <f>SUM(P112:P115)</f>
        <v>18</v>
      </c>
      <c r="Q108" s="234">
        <f>SUM(N112:N114)</f>
        <v>8.82</v>
      </c>
    </row>
    <row r="109" spans="1:23">
      <c r="A109" s="430" t="s">
        <v>183</v>
      </c>
      <c r="B109" s="337"/>
      <c r="C109" s="487">
        <v>0</v>
      </c>
      <c r="D109" s="224">
        <f>+ROUND(((E105+E107)/(C105+C107+C109+C110)),2)</f>
        <v>0.49</v>
      </c>
      <c r="E109" s="291">
        <v>0</v>
      </c>
      <c r="F109" s="388"/>
      <c r="G109" s="225">
        <f>D109</f>
        <v>0.49</v>
      </c>
      <c r="S109" s="389">
        <f>C109</f>
        <v>0</v>
      </c>
      <c r="T109" s="389">
        <f>T107+S109</f>
        <v>7315</v>
      </c>
      <c r="U109" s="389">
        <v>0</v>
      </c>
      <c r="V109" s="421">
        <f>V107+U109</f>
        <v>0</v>
      </c>
      <c r="W109" s="493">
        <f>ROUND((+V109/T109),2)</f>
        <v>0</v>
      </c>
    </row>
    <row r="110" spans="1:23">
      <c r="A110" s="430" t="s">
        <v>184</v>
      </c>
      <c r="B110" s="337"/>
      <c r="C110" s="487">
        <v>0</v>
      </c>
      <c r="D110" s="224">
        <f>+ROUND(((E105+E107)/(C105+C107+C109+C110)),2)</f>
        <v>0.49</v>
      </c>
      <c r="E110" s="291">
        <v>0</v>
      </c>
      <c r="F110" s="388"/>
      <c r="G110" s="225">
        <f>D110</f>
        <v>0.49</v>
      </c>
      <c r="S110" s="389">
        <f>C110</f>
        <v>0</v>
      </c>
      <c r="T110" s="389">
        <f>T109+S110</f>
        <v>7315</v>
      </c>
      <c r="U110" s="389">
        <v>0</v>
      </c>
      <c r="V110" s="421">
        <f>V109+U110</f>
        <v>0</v>
      </c>
      <c r="W110" s="493">
        <f>ROUND((+V110/T110),2)</f>
        <v>0</v>
      </c>
    </row>
    <row r="111" spans="1:23" ht="13">
      <c r="A111" s="430"/>
      <c r="B111" s="431"/>
      <c r="C111" s="432"/>
      <c r="D111" s="433"/>
      <c r="E111" s="201"/>
      <c r="F111" s="195"/>
      <c r="G111" s="434"/>
    </row>
    <row r="112" spans="1:23" ht="14.5">
      <c r="A112" s="436" t="s">
        <v>238</v>
      </c>
      <c r="B112" s="464" t="s">
        <v>267</v>
      </c>
      <c r="C112" s="74">
        <f>-K112-P112</f>
        <v>-197</v>
      </c>
      <c r="D112" s="437">
        <f>G105</f>
        <v>0.49</v>
      </c>
      <c r="E112" s="438">
        <f>C112*D112</f>
        <v>-96.53</v>
      </c>
      <c r="F112" s="439"/>
      <c r="G112" s="440"/>
      <c r="H112" s="440"/>
      <c r="I112" s="441">
        <f>+K112*D112</f>
        <v>88.69</v>
      </c>
      <c r="J112" s="535"/>
      <c r="K112" s="442">
        <f>'&lt;E&gt; PACE - CSNOX'!C12</f>
        <v>181</v>
      </c>
      <c r="L112" s="443" t="s">
        <v>173</v>
      </c>
      <c r="M112" s="413"/>
      <c r="N112" s="444">
        <f>+P112*D112</f>
        <v>7.84</v>
      </c>
      <c r="O112" s="535"/>
      <c r="P112" s="445">
        <f>'&lt;E&gt; PACE - CSNOX'!C30</f>
        <v>16</v>
      </c>
      <c r="Q112" s="443" t="s">
        <v>174</v>
      </c>
      <c r="R112" s="410"/>
      <c r="S112" s="446">
        <f>C112</f>
        <v>-197</v>
      </c>
      <c r="T112" s="446">
        <f>T107+S112</f>
        <v>7118</v>
      </c>
      <c r="U112" s="85">
        <f>+S112*W105</f>
        <v>0</v>
      </c>
      <c r="V112" s="444">
        <f>V107+U112</f>
        <v>0</v>
      </c>
      <c r="W112" s="494">
        <f>ROUND((+V112/T112),2)</f>
        <v>0</v>
      </c>
    </row>
    <row r="113" spans="1:23" ht="14.5">
      <c r="A113" s="436" t="s">
        <v>311</v>
      </c>
      <c r="B113" s="464" t="s">
        <v>267</v>
      </c>
      <c r="C113" s="74">
        <f>-K113-P113</f>
        <v>-10</v>
      </c>
      <c r="D113" s="437">
        <f>G105</f>
        <v>0.49</v>
      </c>
      <c r="E113" s="438">
        <f>C113*D113</f>
        <v>-4.9000000000000004</v>
      </c>
      <c r="F113" s="439"/>
      <c r="G113" s="440"/>
      <c r="H113" s="440"/>
      <c r="I113" s="441">
        <f>+K113*D113</f>
        <v>3.92</v>
      </c>
      <c r="J113" s="535"/>
      <c r="K113" s="442">
        <f>'&lt;E&gt; PACE - CSNOX'!D11</f>
        <v>8</v>
      </c>
      <c r="L113" s="443" t="s">
        <v>173</v>
      </c>
      <c r="M113" s="413"/>
      <c r="N113" s="444">
        <f>+P113*D113</f>
        <v>0.98</v>
      </c>
      <c r="O113" s="535"/>
      <c r="P113" s="445">
        <f>'&lt;E&gt; PACE - CSNOX'!D29</f>
        <v>2</v>
      </c>
      <c r="Q113" s="443" t="s">
        <v>174</v>
      </c>
      <c r="R113" s="410"/>
      <c r="S113" s="446">
        <f>C113</f>
        <v>-10</v>
      </c>
      <c r="T113" s="446">
        <f>T112+S113</f>
        <v>7108</v>
      </c>
      <c r="U113" s="477">
        <f>+S113*W105</f>
        <v>0</v>
      </c>
      <c r="V113" s="444">
        <f>V112+U113</f>
        <v>0</v>
      </c>
      <c r="W113" s="494">
        <f>ROUND((+V113/T113),2)</f>
        <v>0</v>
      </c>
    </row>
    <row r="114" spans="1:23" ht="14.5">
      <c r="A114" s="436" t="s">
        <v>307</v>
      </c>
      <c r="B114" s="495" t="str">
        <f>B113</f>
        <v>EACONSUME</v>
      </c>
      <c r="C114" s="74">
        <f>-K114-P114</f>
        <v>-1</v>
      </c>
      <c r="D114" s="437">
        <f>G105</f>
        <v>0.49</v>
      </c>
      <c r="E114" s="438">
        <f>C114*D114</f>
        <v>-0.49</v>
      </c>
      <c r="F114" s="413"/>
      <c r="G114" s="496"/>
      <c r="H114" s="496"/>
      <c r="I114" s="441">
        <f>+K114*D114</f>
        <v>0.49</v>
      </c>
      <c r="J114" s="535"/>
      <c r="K114" s="442">
        <f>'&lt;E&gt; PACE - CSNOX'!E8</f>
        <v>1</v>
      </c>
      <c r="L114" s="443" t="s">
        <v>173</v>
      </c>
      <c r="M114" s="413"/>
      <c r="N114" s="444">
        <f>+P114*D114</f>
        <v>0</v>
      </c>
      <c r="O114" s="535"/>
      <c r="P114" s="445">
        <f>'&lt;E&gt; PACE - CSNOX'!E26</f>
        <v>0</v>
      </c>
      <c r="Q114" s="443" t="s">
        <v>174</v>
      </c>
      <c r="R114" s="410"/>
      <c r="S114" s="446">
        <f>C114</f>
        <v>-1</v>
      </c>
      <c r="T114" s="446">
        <f>T113+S114</f>
        <v>7107</v>
      </c>
      <c r="U114" s="135">
        <f>+S114*W105</f>
        <v>0</v>
      </c>
      <c r="V114" s="444">
        <f>V113+U114</f>
        <v>0</v>
      </c>
      <c r="W114" s="494">
        <f>ROUND((+V114/T114),2)</f>
        <v>0</v>
      </c>
    </row>
    <row r="115" spans="1:23" ht="13">
      <c r="B115" s="454"/>
      <c r="C115" s="1031"/>
      <c r="D115" s="893" t="s">
        <v>107</v>
      </c>
      <c r="E115" s="1030">
        <f>SUM(E112:E114)</f>
        <v>-101.92</v>
      </c>
      <c r="F115" s="301"/>
      <c r="G115" s="434"/>
      <c r="H115" s="820"/>
      <c r="I115" s="1030">
        <f>SUM(I112:I114)</f>
        <v>93.1</v>
      </c>
      <c r="J115" s="301"/>
      <c r="K115" s="820"/>
      <c r="L115" s="820"/>
      <c r="M115" s="820"/>
      <c r="N115" s="1030">
        <f>SUM(N112:N114)</f>
        <v>8.82</v>
      </c>
    </row>
    <row r="116" spans="1:23" ht="13">
      <c r="A116" s="467" t="s">
        <v>345</v>
      </c>
      <c r="B116" s="468"/>
      <c r="C116" s="287">
        <f>SUM(C105:C115)</f>
        <v>7107</v>
      </c>
      <c r="D116" s="416"/>
      <c r="E116" s="416">
        <f>SUM(E105:E114)</f>
        <v>3468.7400000000007</v>
      </c>
      <c r="F116" s="414"/>
      <c r="G116" s="418">
        <f>IF(C116=0,0,ROUND(+E116/C116,2))</f>
        <v>0.49</v>
      </c>
      <c r="U116" s="453">
        <f>SUM(U112:U114)</f>
        <v>0</v>
      </c>
    </row>
    <row r="118" spans="1:23">
      <c r="A118" s="430" t="s">
        <v>83</v>
      </c>
      <c r="B118" s="423" t="s">
        <v>196</v>
      </c>
      <c r="C118" s="307"/>
      <c r="D118" s="502"/>
      <c r="E118" s="203">
        <f>SUM(D118*C118)</f>
        <v>0</v>
      </c>
      <c r="F118" s="485"/>
      <c r="G118" s="170" t="s">
        <v>56</v>
      </c>
      <c r="T118" s="389">
        <v>0</v>
      </c>
    </row>
    <row r="119" spans="1:23">
      <c r="A119" s="430" t="s">
        <v>185</v>
      </c>
      <c r="B119" s="423" t="str">
        <f>B118</f>
        <v>NOXEAPURCH</v>
      </c>
      <c r="C119" s="483">
        <v>0</v>
      </c>
      <c r="D119" s="459">
        <f>IF(C119=0,0,+E119/C119)</f>
        <v>0</v>
      </c>
      <c r="E119" s="460">
        <v>0</v>
      </c>
      <c r="F119" s="485"/>
      <c r="G119" s="170" t="s">
        <v>56</v>
      </c>
      <c r="T119" s="389">
        <v>0</v>
      </c>
    </row>
    <row r="120" spans="1:23" ht="14.5">
      <c r="A120" s="461" t="s">
        <v>170</v>
      </c>
      <c r="B120" s="462"/>
      <c r="C120" s="463">
        <f>+C118+C116</f>
        <v>7107</v>
      </c>
      <c r="D120" s="202"/>
      <c r="E120" s="202">
        <f>SUM(E116:E118)</f>
        <v>3468.7400000000007</v>
      </c>
      <c r="F120" s="195"/>
      <c r="G120" s="434">
        <f>IF(C120=0,0,(+E120/C120))</f>
        <v>0.48807373012522876</v>
      </c>
      <c r="T120" s="389">
        <f>C120</f>
        <v>7107</v>
      </c>
      <c r="U120" s="216">
        <v>0</v>
      </c>
      <c r="V120" s="171">
        <f>V114</f>
        <v>0</v>
      </c>
      <c r="W120" s="216">
        <f>ROUND((+V120/T120),2)</f>
        <v>0</v>
      </c>
    </row>
    <row r="121" spans="1:23" ht="13">
      <c r="A121" s="195"/>
      <c r="B121" s="218"/>
      <c r="C121" s="463"/>
      <c r="D121" s="202"/>
      <c r="E121" s="201"/>
      <c r="F121" s="195"/>
      <c r="G121" s="434"/>
    </row>
    <row r="122" spans="1:23" ht="14.5">
      <c r="A122" s="430" t="s">
        <v>84</v>
      </c>
      <c r="B122" s="431" t="str">
        <f>B118</f>
        <v>NOXEAPURCH</v>
      </c>
      <c r="C122" s="432">
        <v>0</v>
      </c>
      <c r="D122" s="433">
        <f>+G120</f>
        <v>0.48807373012522876</v>
      </c>
      <c r="E122" s="201">
        <f>+D122*C122</f>
        <v>0</v>
      </c>
      <c r="F122" s="195"/>
      <c r="G122" s="434"/>
      <c r="I122" s="226" t="s">
        <v>171</v>
      </c>
      <c r="J122" s="233"/>
      <c r="K122" s="435">
        <f>K123+K107</f>
        <v>1500</v>
      </c>
      <c r="L122" s="234">
        <f>L123+L107</f>
        <v>751.13593499366823</v>
      </c>
      <c r="M122" s="170"/>
      <c r="N122" s="226" t="s">
        <v>171</v>
      </c>
      <c r="O122" s="233"/>
      <c r="P122" s="435">
        <f>P123+P107</f>
        <v>139</v>
      </c>
      <c r="Q122" s="234">
        <f>Q123+Q107</f>
        <v>69.017622062755038</v>
      </c>
      <c r="S122" s="389">
        <f>C122</f>
        <v>0</v>
      </c>
      <c r="T122" s="389">
        <f>T120+S122</f>
        <v>7107</v>
      </c>
      <c r="U122" s="420">
        <f>S122*W120</f>
        <v>0</v>
      </c>
      <c r="V122" s="421">
        <f>V120+U122</f>
        <v>0</v>
      </c>
      <c r="W122" s="216">
        <f>ROUND((+V122/T122),2)</f>
        <v>0</v>
      </c>
    </row>
    <row r="123" spans="1:23" ht="13">
      <c r="A123" s="430"/>
      <c r="B123" s="431"/>
      <c r="C123" s="432"/>
      <c r="D123" s="433"/>
      <c r="E123" s="201"/>
      <c r="F123" s="195"/>
      <c r="G123" s="434"/>
      <c r="I123" s="226" t="s">
        <v>172</v>
      </c>
      <c r="J123" s="233"/>
      <c r="K123" s="435">
        <f>SUM(K127:K130)</f>
        <v>189</v>
      </c>
      <c r="L123" s="234">
        <f>SUM(I127:I129)</f>
        <v>92.245934993668229</v>
      </c>
      <c r="M123" s="170"/>
      <c r="N123" s="226" t="s">
        <v>172</v>
      </c>
      <c r="O123" s="233"/>
      <c r="P123" s="435">
        <f>SUM(P127:P130)</f>
        <v>22</v>
      </c>
      <c r="Q123" s="234">
        <f>SUM(N127:N129)</f>
        <v>10.737622062755033</v>
      </c>
    </row>
    <row r="124" spans="1:23">
      <c r="A124" s="430" t="s">
        <v>186</v>
      </c>
      <c r="B124" s="337" t="str">
        <f>B118</f>
        <v>NOXEAPURCH</v>
      </c>
      <c r="C124" s="487">
        <v>0</v>
      </c>
      <c r="D124" s="224">
        <f>+ROUND(((E120+E122)/(C120+C122+C124+C125)),2)</f>
        <v>0.49</v>
      </c>
      <c r="E124" s="291"/>
      <c r="F124" s="388"/>
      <c r="G124" s="225">
        <f>D124</f>
        <v>0.49</v>
      </c>
      <c r="S124" s="389">
        <f>C124</f>
        <v>0</v>
      </c>
      <c r="T124" s="389">
        <f>T122+S124</f>
        <v>7107</v>
      </c>
      <c r="U124" s="389">
        <v>0</v>
      </c>
      <c r="V124" s="421">
        <f>V122+U124</f>
        <v>0</v>
      </c>
      <c r="W124" s="493">
        <f>ROUND((+V124/T124),2)</f>
        <v>0</v>
      </c>
    </row>
    <row r="125" spans="1:23">
      <c r="A125" s="430" t="s">
        <v>187</v>
      </c>
      <c r="B125" s="337" t="str">
        <f>B122</f>
        <v>NOXEAPURCH</v>
      </c>
      <c r="C125" s="487"/>
      <c r="D125" s="224">
        <f>+ROUND(((E120+E122)/(C120+C122+C124+C125)),2)</f>
        <v>0.49</v>
      </c>
      <c r="E125" s="291"/>
      <c r="F125" s="388"/>
      <c r="G125" s="225">
        <f>D125</f>
        <v>0.49</v>
      </c>
      <c r="S125" s="389">
        <f>C125</f>
        <v>0</v>
      </c>
      <c r="T125" s="389">
        <f>T124+S125</f>
        <v>7107</v>
      </c>
      <c r="U125" s="389">
        <v>0</v>
      </c>
      <c r="V125" s="421">
        <f>V124+U125</f>
        <v>0</v>
      </c>
      <c r="W125" s="493">
        <f>ROUND((+V125/T125),2)</f>
        <v>0</v>
      </c>
    </row>
    <row r="126" spans="1:23" ht="13">
      <c r="A126" s="430"/>
      <c r="B126" s="431"/>
      <c r="C126" s="432"/>
      <c r="D126" s="433"/>
      <c r="E126" s="201"/>
      <c r="F126" s="195"/>
      <c r="G126" s="434"/>
    </row>
    <row r="127" spans="1:23" s="272" customFormat="1" ht="14.5">
      <c r="A127" s="436" t="s">
        <v>239</v>
      </c>
      <c r="B127" s="464" t="s">
        <v>267</v>
      </c>
      <c r="C127" s="74">
        <f>-K127-P127</f>
        <v>-204</v>
      </c>
      <c r="D127" s="437">
        <f>G120</f>
        <v>0.48807373012522876</v>
      </c>
      <c r="E127" s="503">
        <f>C127*D127</f>
        <v>-99.567040945546665</v>
      </c>
      <c r="F127" s="439"/>
      <c r="G127" s="440"/>
      <c r="H127" s="440"/>
      <c r="I127" s="438">
        <f>+K127*D127</f>
        <v>88.829418882791629</v>
      </c>
      <c r="J127" s="438"/>
      <c r="K127" s="536">
        <f>'&lt;E&gt; PACE - CSNOX'!C13</f>
        <v>182</v>
      </c>
      <c r="L127" s="443" t="s">
        <v>173</v>
      </c>
      <c r="M127" s="413"/>
      <c r="N127" s="506">
        <f>+P127*D127</f>
        <v>10.737622062755033</v>
      </c>
      <c r="O127" s="506"/>
      <c r="P127" s="537">
        <f>'&lt;E&gt; PACE - CSNOX'!C31</f>
        <v>22</v>
      </c>
      <c r="Q127" s="443" t="s">
        <v>174</v>
      </c>
      <c r="R127" s="410"/>
      <c r="S127" s="446">
        <f>C127</f>
        <v>-204</v>
      </c>
      <c r="T127" s="446">
        <f>T122+S127</f>
        <v>6903</v>
      </c>
      <c r="U127" s="85">
        <f>+S127*W120</f>
        <v>0</v>
      </c>
      <c r="V127" s="444">
        <f>V122+U127</f>
        <v>0</v>
      </c>
      <c r="W127" s="494">
        <f>ROUND((+V127/T127),2)</f>
        <v>0</v>
      </c>
    </row>
    <row r="128" spans="1:23" s="272" customFormat="1" ht="14.5">
      <c r="A128" s="436" t="s">
        <v>312</v>
      </c>
      <c r="B128" s="464" t="s">
        <v>267</v>
      </c>
      <c r="C128" s="74">
        <f>-K128-P128</f>
        <v>-7</v>
      </c>
      <c r="D128" s="437">
        <f>G120</f>
        <v>0.48807373012522876</v>
      </c>
      <c r="E128" s="503">
        <f>C128*D128</f>
        <v>-3.4165161108766013</v>
      </c>
      <c r="F128" s="439"/>
      <c r="G128" s="440"/>
      <c r="H128" s="440"/>
      <c r="I128" s="438">
        <f>+K128*D128</f>
        <v>3.4165161108766013</v>
      </c>
      <c r="J128" s="535"/>
      <c r="K128" s="536">
        <f>'&lt;E&gt; PACE - CSNOX'!D12</f>
        <v>7</v>
      </c>
      <c r="L128" s="443" t="s">
        <v>173</v>
      </c>
      <c r="M128" s="413"/>
      <c r="N128" s="506">
        <f>+P128*D128</f>
        <v>0</v>
      </c>
      <c r="O128" s="506"/>
      <c r="P128" s="537">
        <f>'&lt;E&gt; PACE - CSNOX'!D30</f>
        <v>0</v>
      </c>
      <c r="Q128" s="443" t="s">
        <v>174</v>
      </c>
      <c r="R128" s="410"/>
      <c r="S128" s="446">
        <f>C128</f>
        <v>-7</v>
      </c>
      <c r="T128" s="446">
        <f>T127+S128</f>
        <v>6896</v>
      </c>
      <c r="U128" s="504">
        <f>+S128*W120</f>
        <v>0</v>
      </c>
      <c r="V128" s="444">
        <f>V127+U128</f>
        <v>0</v>
      </c>
      <c r="W128" s="494">
        <f>ROUND((+V128/T128),2)</f>
        <v>0</v>
      </c>
    </row>
    <row r="129" spans="1:23" s="272" customFormat="1" ht="14.5">
      <c r="A129" s="436" t="s">
        <v>308</v>
      </c>
      <c r="B129" s="495" t="str">
        <f>B128</f>
        <v>EACONSUME</v>
      </c>
      <c r="C129" s="74">
        <f>-K129-P129</f>
        <v>0</v>
      </c>
      <c r="D129" s="437">
        <f>G120</f>
        <v>0.48807373012522876</v>
      </c>
      <c r="E129" s="503">
        <f>C129*D129</f>
        <v>0</v>
      </c>
      <c r="F129" s="413"/>
      <c r="G129" s="496"/>
      <c r="H129" s="496"/>
      <c r="I129" s="438">
        <f>+K129*D129</f>
        <v>0</v>
      </c>
      <c r="J129" s="535"/>
      <c r="K129" s="536">
        <f>'&lt;E&gt; PACE - CSNOX'!E9</f>
        <v>0</v>
      </c>
      <c r="L129" s="443" t="s">
        <v>173</v>
      </c>
      <c r="M129" s="413"/>
      <c r="N129" s="506">
        <f>+P129*D129</f>
        <v>0</v>
      </c>
      <c r="O129" s="506"/>
      <c r="P129" s="537">
        <f>'&lt;E&gt; PACE - CSNOX'!E27</f>
        <v>0</v>
      </c>
      <c r="Q129" s="443" t="s">
        <v>174</v>
      </c>
      <c r="R129" s="410"/>
      <c r="S129" s="446">
        <f>C129</f>
        <v>0</v>
      </c>
      <c r="T129" s="446">
        <f>T128+S129</f>
        <v>6896</v>
      </c>
      <c r="U129" s="135">
        <f>+S129*W120</f>
        <v>0</v>
      </c>
      <c r="V129" s="444">
        <f>V128+U129</f>
        <v>0</v>
      </c>
      <c r="W129" s="494">
        <f>ROUND((+V129/T129),2)</f>
        <v>0</v>
      </c>
    </row>
    <row r="130" spans="1:23" ht="13">
      <c r="A130" s="400"/>
      <c r="B130" s="454"/>
      <c r="C130" s="159"/>
      <c r="D130" s="893" t="s">
        <v>107</v>
      </c>
      <c r="E130" s="1034">
        <f>SUM(E127:E129)</f>
        <v>-102.98355705642327</v>
      </c>
      <c r="F130" s="301"/>
      <c r="G130" s="434"/>
      <c r="H130" s="820"/>
      <c r="I130" s="1034">
        <f>SUM(I127:I129)</f>
        <v>92.245934993668229</v>
      </c>
      <c r="J130" s="301"/>
      <c r="K130" s="820"/>
      <c r="L130" s="820"/>
      <c r="M130" s="820"/>
      <c r="N130" s="1034">
        <f>SUM(N127:N129)</f>
        <v>10.737622062755033</v>
      </c>
    </row>
    <row r="131" spans="1:23" ht="13">
      <c r="A131" s="467" t="s">
        <v>346</v>
      </c>
      <c r="B131" s="468"/>
      <c r="C131" s="287">
        <f>SUM(C120:C130)</f>
        <v>6896</v>
      </c>
      <c r="D131" s="416"/>
      <c r="E131" s="416">
        <f>SUM(E120:E129)</f>
        <v>3365.7564429435774</v>
      </c>
      <c r="F131" s="414"/>
      <c r="G131" s="418">
        <f>IF(C131=0,0,ROUND(+E131/C131,2))</f>
        <v>0.49</v>
      </c>
      <c r="U131" s="453">
        <f>SUM(U127:U129)</f>
        <v>0</v>
      </c>
    </row>
    <row r="132" spans="1:23">
      <c r="C132" s="387"/>
      <c r="D132" s="387"/>
      <c r="U132" s="169" t="s">
        <v>56</v>
      </c>
    </row>
    <row r="133" spans="1:23">
      <c r="A133" s="430" t="s">
        <v>85</v>
      </c>
      <c r="B133" s="423" t="s">
        <v>196</v>
      </c>
      <c r="C133" s="307"/>
      <c r="D133" s="502">
        <f>IF(C133=0,0,+E133/C133)</f>
        <v>0</v>
      </c>
      <c r="E133" s="203"/>
      <c r="F133" s="485"/>
      <c r="G133" s="170" t="s">
        <v>56</v>
      </c>
      <c r="U133" s="211"/>
    </row>
    <row r="134" spans="1:23">
      <c r="A134" s="208" t="s">
        <v>188</v>
      </c>
      <c r="B134" s="423" t="str">
        <f>B133</f>
        <v>NOXEAPURCH</v>
      </c>
      <c r="C134" s="458">
        <v>0</v>
      </c>
      <c r="D134" s="459">
        <f>IF(C134=0,0,+E134/C134)</f>
        <v>0</v>
      </c>
      <c r="E134" s="460">
        <v>0</v>
      </c>
      <c r="F134" s="485"/>
      <c r="G134" s="170" t="s">
        <v>56</v>
      </c>
      <c r="U134" s="211"/>
    </row>
    <row r="135" spans="1:23" ht="14.5">
      <c r="A135" s="461" t="s">
        <v>170</v>
      </c>
      <c r="B135" s="425"/>
      <c r="C135" s="463">
        <f>+C133+C131</f>
        <v>6896</v>
      </c>
      <c r="D135" s="202"/>
      <c r="E135" s="202">
        <f>SUM(E131:E134)</f>
        <v>3365.7564429435774</v>
      </c>
      <c r="F135" s="195"/>
      <c r="G135" s="434">
        <f>IF(C135=0,0,ROUND(+E135/C135,2))</f>
        <v>0.49</v>
      </c>
      <c r="T135" s="389">
        <f>C135</f>
        <v>6896</v>
      </c>
      <c r="U135" s="216">
        <v>0</v>
      </c>
      <c r="V135" s="171">
        <f>V129</f>
        <v>0</v>
      </c>
      <c r="W135" s="216">
        <f>ROUND((+V135/T135),2)</f>
        <v>0</v>
      </c>
    </row>
    <row r="136" spans="1:23" ht="13">
      <c r="A136" s="195"/>
      <c r="B136" s="427"/>
      <c r="C136" s="463"/>
      <c r="D136" s="202"/>
      <c r="E136" s="201"/>
      <c r="F136" s="195"/>
      <c r="G136" s="434"/>
    </row>
    <row r="137" spans="1:23" ht="14.5">
      <c r="A137" s="430" t="s">
        <v>86</v>
      </c>
      <c r="B137" s="429" t="str">
        <f>B134</f>
        <v>NOXEAPURCH</v>
      </c>
      <c r="C137" s="432">
        <v>0</v>
      </c>
      <c r="D137" s="433">
        <f>+G135</f>
        <v>0.49</v>
      </c>
      <c r="E137" s="201">
        <f>+D137*C137</f>
        <v>0</v>
      </c>
      <c r="F137" s="195"/>
      <c r="G137" s="434"/>
      <c r="I137" s="226" t="s">
        <v>171</v>
      </c>
      <c r="J137" s="233"/>
      <c r="K137" s="435">
        <f>K138+K122</f>
        <v>1500</v>
      </c>
      <c r="L137" s="234">
        <f>L138+L122</f>
        <v>751.13593499366823</v>
      </c>
      <c r="M137" s="170"/>
      <c r="N137" s="226" t="s">
        <v>171</v>
      </c>
      <c r="O137" s="233"/>
      <c r="P137" s="435">
        <f>P138+P122</f>
        <v>139</v>
      </c>
      <c r="Q137" s="234">
        <f>Q138+Q122</f>
        <v>69.017622062755038</v>
      </c>
      <c r="S137" s="389">
        <f>C137</f>
        <v>0</v>
      </c>
      <c r="T137" s="389">
        <f>T135+S137</f>
        <v>6896</v>
      </c>
      <c r="U137" s="420">
        <f>S137*W135</f>
        <v>0</v>
      </c>
      <c r="V137" s="421">
        <f>V129+U137</f>
        <v>0</v>
      </c>
      <c r="W137" s="216">
        <f>ROUND((+V137/T137),2)</f>
        <v>0</v>
      </c>
    </row>
    <row r="138" spans="1:23" ht="13">
      <c r="A138" s="430"/>
      <c r="B138" s="429"/>
      <c r="C138" s="432"/>
      <c r="D138" s="433"/>
      <c r="E138" s="201"/>
      <c r="F138" s="195"/>
      <c r="G138" s="434"/>
      <c r="I138" s="226" t="s">
        <v>172</v>
      </c>
      <c r="J138" s="233"/>
      <c r="K138" s="435">
        <f>SUM(K142:K145)</f>
        <v>0</v>
      </c>
      <c r="L138" s="234">
        <f>SUM(I142:I145)</f>
        <v>0</v>
      </c>
      <c r="M138" s="170"/>
      <c r="N138" s="226" t="s">
        <v>172</v>
      </c>
      <c r="O138" s="233"/>
      <c r="P138" s="435">
        <f>SUM(P142:P145)</f>
        <v>0</v>
      </c>
      <c r="Q138" s="234">
        <f>SUM(N142:N145)</f>
        <v>0</v>
      </c>
    </row>
    <row r="139" spans="1:23">
      <c r="A139" s="430" t="s">
        <v>189</v>
      </c>
      <c r="B139" s="538" t="str">
        <f>B137</f>
        <v>NOXEAPURCH</v>
      </c>
      <c r="C139" s="487"/>
      <c r="D139" s="224">
        <v>0</v>
      </c>
      <c r="E139" s="291"/>
      <c r="F139" s="388"/>
      <c r="G139" s="225">
        <f>D139</f>
        <v>0</v>
      </c>
      <c r="S139" s="389">
        <f>C139</f>
        <v>0</v>
      </c>
      <c r="T139" s="389">
        <f>T137+S139</f>
        <v>6896</v>
      </c>
      <c r="U139" s="505"/>
      <c r="V139" s="421">
        <f>V137+U139</f>
        <v>0</v>
      </c>
      <c r="W139" s="493">
        <f>ROUND((+V139/T139),2)</f>
        <v>0</v>
      </c>
    </row>
    <row r="140" spans="1:23" ht="14.5">
      <c r="A140" s="430" t="s">
        <v>190</v>
      </c>
      <c r="B140" s="538" t="str">
        <f>B137</f>
        <v>NOXEAPURCH</v>
      </c>
      <c r="C140" s="487"/>
      <c r="D140" s="224">
        <v>0</v>
      </c>
      <c r="E140" s="291"/>
      <c r="F140" s="388"/>
      <c r="G140" s="225">
        <f>D140</f>
        <v>0</v>
      </c>
      <c r="S140" s="389">
        <f>C140</f>
        <v>0</v>
      </c>
      <c r="T140" s="389">
        <f>T139+S140</f>
        <v>6896</v>
      </c>
      <c r="U140" s="216">
        <v>0</v>
      </c>
      <c r="V140" s="421">
        <f>V139+U140</f>
        <v>0</v>
      </c>
      <c r="W140" s="493">
        <f>ROUND((+V140/T140),2)</f>
        <v>0</v>
      </c>
    </row>
    <row r="141" spans="1:23" ht="13">
      <c r="A141" s="430"/>
      <c r="B141" s="429"/>
      <c r="C141" s="432"/>
      <c r="D141" s="433"/>
      <c r="E141" s="201"/>
      <c r="F141" s="195"/>
      <c r="G141" s="434"/>
    </row>
    <row r="142" spans="1:23" s="272" customFormat="1" ht="14.5">
      <c r="A142" s="436" t="s">
        <v>240</v>
      </c>
      <c r="B142" s="464" t="s">
        <v>267</v>
      </c>
      <c r="C142" s="74">
        <f>-K142-P142</f>
        <v>0</v>
      </c>
      <c r="D142" s="437">
        <f>G135</f>
        <v>0.49</v>
      </c>
      <c r="E142" s="503">
        <f>C142*D142</f>
        <v>0</v>
      </c>
      <c r="F142" s="439"/>
      <c r="G142" s="440"/>
      <c r="H142" s="410"/>
      <c r="I142" s="438">
        <f>+K142*D142</f>
        <v>0</v>
      </c>
      <c r="J142" s="535"/>
      <c r="K142" s="536">
        <f>'&lt;E&gt; PACE - CSNOX'!C14</f>
        <v>0</v>
      </c>
      <c r="L142" s="443" t="s">
        <v>173</v>
      </c>
      <c r="M142" s="413"/>
      <c r="N142" s="506">
        <f>+P142*D142</f>
        <v>0</v>
      </c>
      <c r="O142" s="535"/>
      <c r="P142" s="537">
        <f>'&lt;E&gt; PACE - CSNOX'!C32</f>
        <v>0</v>
      </c>
      <c r="Q142" s="443" t="s">
        <v>174</v>
      </c>
      <c r="R142" s="410"/>
      <c r="S142" s="446">
        <f>C142</f>
        <v>0</v>
      </c>
      <c r="T142" s="446">
        <f>T137+S142</f>
        <v>6896</v>
      </c>
      <c r="U142" s="85">
        <f>+S142*W135</f>
        <v>0</v>
      </c>
      <c r="V142" s="444">
        <f>V137+U142</f>
        <v>0</v>
      </c>
      <c r="W142" s="494">
        <f>ROUND((+V142/T142),2)</f>
        <v>0</v>
      </c>
    </row>
    <row r="143" spans="1:23" s="272" customFormat="1" ht="14.5">
      <c r="A143" s="436" t="s">
        <v>313</v>
      </c>
      <c r="B143" s="464" t="str">
        <f>B142</f>
        <v>EACONSUME</v>
      </c>
      <c r="C143" s="74">
        <f>-K143-P143</f>
        <v>0</v>
      </c>
      <c r="D143" s="437">
        <f>G135</f>
        <v>0.49</v>
      </c>
      <c r="E143" s="503">
        <f>C143*D143</f>
        <v>0</v>
      </c>
      <c r="F143" s="439"/>
      <c r="G143" s="440"/>
      <c r="H143" s="410"/>
      <c r="I143" s="438">
        <f>+K143*D143</f>
        <v>0</v>
      </c>
      <c r="J143" s="535"/>
      <c r="K143" s="536">
        <f>'&lt;E&gt; PACE - CSNOX'!D13</f>
        <v>0</v>
      </c>
      <c r="L143" s="443" t="s">
        <v>173</v>
      </c>
      <c r="M143" s="413"/>
      <c r="N143" s="506">
        <f>+P143*D143</f>
        <v>0</v>
      </c>
      <c r="O143" s="535"/>
      <c r="P143" s="537">
        <f>'&lt;E&gt; PACE - CSNOX'!D31</f>
        <v>0</v>
      </c>
      <c r="Q143" s="443" t="s">
        <v>174</v>
      </c>
      <c r="R143" s="410"/>
      <c r="S143" s="446">
        <f>C143</f>
        <v>0</v>
      </c>
      <c r="T143" s="446">
        <f>T142+S143</f>
        <v>6896</v>
      </c>
      <c r="U143" s="504">
        <f>+S143*W135</f>
        <v>0</v>
      </c>
      <c r="V143" s="444">
        <f>V142+U143</f>
        <v>0</v>
      </c>
      <c r="W143" s="494">
        <f>ROUND((+V143/T143),2)</f>
        <v>0</v>
      </c>
    </row>
    <row r="144" spans="1:23" s="272" customFormat="1" ht="14.5">
      <c r="A144" s="436" t="s">
        <v>314</v>
      </c>
      <c r="B144" s="495" t="str">
        <f>B143</f>
        <v>EACONSUME</v>
      </c>
      <c r="C144" s="74">
        <f>-K144-P144</f>
        <v>0</v>
      </c>
      <c r="D144" s="437">
        <f>G135</f>
        <v>0.49</v>
      </c>
      <c r="E144" s="503">
        <f>C144*D144</f>
        <v>0</v>
      </c>
      <c r="F144" s="413"/>
      <c r="G144" s="496"/>
      <c r="H144" s="410"/>
      <c r="I144" s="438">
        <f>+K144*D144</f>
        <v>0</v>
      </c>
      <c r="J144" s="535"/>
      <c r="K144" s="536">
        <f>'&lt;E&gt; PACE - CSNOX'!E10</f>
        <v>0</v>
      </c>
      <c r="L144" s="443" t="s">
        <v>173</v>
      </c>
      <c r="M144" s="413"/>
      <c r="N144" s="506">
        <f>+P144*D144</f>
        <v>0</v>
      </c>
      <c r="O144" s="535"/>
      <c r="P144" s="537">
        <f>'&lt;E&gt; PACE - CSNOX'!E28</f>
        <v>0</v>
      </c>
      <c r="Q144" s="443" t="s">
        <v>174</v>
      </c>
      <c r="R144" s="410"/>
      <c r="S144" s="446">
        <f>C144</f>
        <v>0</v>
      </c>
      <c r="T144" s="446">
        <f>T143+S144</f>
        <v>6896</v>
      </c>
      <c r="U144" s="135">
        <f>+S144*W135</f>
        <v>0</v>
      </c>
      <c r="V144" s="444">
        <f>V143+U144</f>
        <v>0</v>
      </c>
      <c r="W144" s="494">
        <f>ROUND((+V144/T144),2)</f>
        <v>0</v>
      </c>
    </row>
    <row r="145" spans="1:23" ht="13">
      <c r="A145" s="401"/>
      <c r="B145" s="454"/>
      <c r="C145" s="159"/>
      <c r="D145" s="492"/>
      <c r="E145" s="499">
        <f>SUM(E142:E144)</f>
        <v>0</v>
      </c>
      <c r="F145" s="301"/>
      <c r="G145" s="401"/>
    </row>
    <row r="146" spans="1:23" ht="13">
      <c r="A146" s="467" t="s">
        <v>347</v>
      </c>
      <c r="B146" s="468"/>
      <c r="C146" s="287">
        <f>SUM(C135:C145)</f>
        <v>6896</v>
      </c>
      <c r="D146" s="416"/>
      <c r="E146" s="416">
        <f>SUM(E135:E144)</f>
        <v>3365.7564429435774</v>
      </c>
      <c r="F146" s="414"/>
      <c r="G146" s="418">
        <f>IF(C146=0,0,ROUND(+E146/C146,2))</f>
        <v>0.49</v>
      </c>
      <c r="U146" s="453">
        <f>SUM(U142:U144)</f>
        <v>0</v>
      </c>
    </row>
    <row r="148" spans="1:23">
      <c r="A148" s="430" t="s">
        <v>87</v>
      </c>
      <c r="B148" s="423" t="s">
        <v>196</v>
      </c>
      <c r="C148" s="36"/>
      <c r="D148" s="424">
        <f>IF(C148=0,0,+E148/C148)</f>
        <v>0</v>
      </c>
      <c r="E148" s="204"/>
      <c r="F148" s="485"/>
      <c r="G148" s="170" t="s">
        <v>56</v>
      </c>
    </row>
    <row r="149" spans="1:23">
      <c r="A149" s="430" t="s">
        <v>197</v>
      </c>
      <c r="B149" s="423"/>
      <c r="C149" s="483">
        <f>-SUM(C133,C118)</f>
        <v>0</v>
      </c>
      <c r="D149" s="459">
        <f>IF(C149=0,0,+E149/C149)</f>
        <v>0</v>
      </c>
      <c r="E149" s="460">
        <f>-SUM(E133,E118)</f>
        <v>0</v>
      </c>
      <c r="F149" s="485"/>
      <c r="G149" s="170" t="s">
        <v>56</v>
      </c>
    </row>
    <row r="150" spans="1:23" ht="14.5">
      <c r="A150" s="461" t="s">
        <v>170</v>
      </c>
      <c r="B150" s="462"/>
      <c r="C150" s="463">
        <f>SUM(C146:C149)</f>
        <v>6896</v>
      </c>
      <c r="D150" s="202"/>
      <c r="E150" s="202">
        <f>SUM(E146:E149)</f>
        <v>3365.7564429435774</v>
      </c>
      <c r="F150" s="195"/>
      <c r="G150" s="434">
        <f>IF(C150=0,0,ROUND(+E150/C150,2))</f>
        <v>0.49</v>
      </c>
      <c r="I150" s="501"/>
      <c r="J150" s="501"/>
      <c r="K150" s="452"/>
      <c r="L150" s="421"/>
      <c r="N150" s="501"/>
      <c r="O150" s="501"/>
      <c r="P150" s="452"/>
      <c r="Q150" s="421"/>
      <c r="S150" s="389"/>
      <c r="T150" s="389">
        <f>C150</f>
        <v>6896</v>
      </c>
      <c r="U150" s="216">
        <v>0</v>
      </c>
      <c r="V150" s="171">
        <f>V144</f>
        <v>0</v>
      </c>
      <c r="W150" s="216">
        <f>ROUND((+V150/T150),2)</f>
        <v>0</v>
      </c>
    </row>
    <row r="151" spans="1:23" ht="13">
      <c r="A151" s="195"/>
      <c r="B151" s="218"/>
      <c r="C151" s="463"/>
      <c r="D151" s="202"/>
      <c r="E151" s="201"/>
      <c r="F151" s="195"/>
      <c r="G151" s="434"/>
      <c r="I151" s="501"/>
      <c r="J151" s="501"/>
      <c r="K151" s="452"/>
      <c r="L151" s="421"/>
      <c r="N151" s="501"/>
      <c r="O151" s="501"/>
      <c r="P151" s="452"/>
      <c r="Q151" s="421"/>
    </row>
    <row r="152" spans="1:23" ht="14.5">
      <c r="A152" s="430" t="s">
        <v>88</v>
      </c>
      <c r="B152" s="431"/>
      <c r="C152" s="432">
        <v>0</v>
      </c>
      <c r="D152" s="433">
        <f>+G150</f>
        <v>0.49</v>
      </c>
      <c r="E152" s="201">
        <f>+D152*C152</f>
        <v>0</v>
      </c>
      <c r="F152" s="195"/>
      <c r="G152" s="434"/>
      <c r="I152" s="226" t="s">
        <v>171</v>
      </c>
      <c r="J152" s="233"/>
      <c r="K152" s="435">
        <f>K153+K137</f>
        <v>1500</v>
      </c>
      <c r="L152" s="234">
        <f>L153+L137</f>
        <v>751.13593499366823</v>
      </c>
      <c r="M152" s="170"/>
      <c r="N152" s="226" t="s">
        <v>171</v>
      </c>
      <c r="O152" s="233"/>
      <c r="P152" s="435">
        <f>P153+P137</f>
        <v>139</v>
      </c>
      <c r="Q152" s="234">
        <f>Q153+Q137</f>
        <v>69.017622062755038</v>
      </c>
      <c r="S152" s="389">
        <f>C152</f>
        <v>0</v>
      </c>
      <c r="T152" s="389">
        <f>T150+S152</f>
        <v>6896</v>
      </c>
      <c r="U152" s="420">
        <f>S152*W150</f>
        <v>0</v>
      </c>
      <c r="V152" s="421">
        <f>V144+U152</f>
        <v>0</v>
      </c>
      <c r="W152" s="216">
        <f>ROUND((+V152/T152),2)</f>
        <v>0</v>
      </c>
    </row>
    <row r="153" spans="1:23" ht="13">
      <c r="A153" s="430"/>
      <c r="B153" s="431"/>
      <c r="C153" s="432"/>
      <c r="D153" s="433"/>
      <c r="E153" s="201"/>
      <c r="F153" s="195"/>
      <c r="G153" s="434"/>
      <c r="I153" s="226" t="s">
        <v>172</v>
      </c>
      <c r="J153" s="233"/>
      <c r="K153" s="435">
        <f>SUM(K157:K160)</f>
        <v>0</v>
      </c>
      <c r="L153" s="234">
        <f>SUM(I157:I159)</f>
        <v>0</v>
      </c>
      <c r="M153" s="170"/>
      <c r="N153" s="226" t="s">
        <v>172</v>
      </c>
      <c r="O153" s="233"/>
      <c r="P153" s="435">
        <f>SUM(P157:P160)</f>
        <v>0</v>
      </c>
      <c r="Q153" s="234">
        <f>SUM(N157:N159)</f>
        <v>0</v>
      </c>
    </row>
    <row r="154" spans="1:23" ht="13">
      <c r="A154" s="430" t="s">
        <v>191</v>
      </c>
      <c r="B154" s="431"/>
      <c r="C154" s="432">
        <v>0</v>
      </c>
      <c r="D154" s="224">
        <v>0</v>
      </c>
      <c r="E154" s="201"/>
      <c r="F154" s="195"/>
      <c r="G154" s="225">
        <f>D154</f>
        <v>0</v>
      </c>
      <c r="S154" s="389">
        <f>C154</f>
        <v>0</v>
      </c>
      <c r="T154" s="389">
        <f>T152+S154</f>
        <v>6896</v>
      </c>
      <c r="U154" s="505">
        <v>0</v>
      </c>
      <c r="V154" s="421">
        <f>V152+U154</f>
        <v>0</v>
      </c>
      <c r="W154" s="493">
        <f>ROUND((+V154/T154),2)</f>
        <v>0</v>
      </c>
    </row>
    <row r="155" spans="1:23" ht="14.5">
      <c r="A155" s="430" t="s">
        <v>192</v>
      </c>
      <c r="B155" s="431"/>
      <c r="C155" s="432">
        <v>0</v>
      </c>
      <c r="D155" s="224">
        <v>0</v>
      </c>
      <c r="E155" s="201"/>
      <c r="F155" s="195"/>
      <c r="G155" s="225">
        <f>D155</f>
        <v>0</v>
      </c>
      <c r="S155" s="389">
        <f>C155</f>
        <v>0</v>
      </c>
      <c r="T155" s="389">
        <f>T154+S155</f>
        <v>6896</v>
      </c>
      <c r="U155" s="216">
        <v>0</v>
      </c>
      <c r="V155" s="421">
        <f>V154+U155</f>
        <v>0</v>
      </c>
      <c r="W155" s="493">
        <f>ROUND((+V155/T155),2)</f>
        <v>0</v>
      </c>
    </row>
    <row r="156" spans="1:23" ht="13">
      <c r="A156" s="430"/>
      <c r="B156" s="431"/>
      <c r="C156" s="432"/>
      <c r="D156" s="433"/>
      <c r="E156" s="201"/>
      <c r="F156" s="195"/>
      <c r="G156" s="434"/>
    </row>
    <row r="157" spans="1:23" ht="14.5">
      <c r="A157" s="436" t="s">
        <v>241</v>
      </c>
      <c r="B157" s="464" t="s">
        <v>267</v>
      </c>
      <c r="C157" s="74">
        <f>-K157-P157</f>
        <v>0</v>
      </c>
      <c r="D157" s="437">
        <f>G150</f>
        <v>0.49</v>
      </c>
      <c r="E157" s="503">
        <f>C157*D157</f>
        <v>0</v>
      </c>
      <c r="F157" s="439"/>
      <c r="G157" s="440"/>
      <c r="H157" s="410"/>
      <c r="I157" s="438">
        <f>+K157*D157</f>
        <v>0</v>
      </c>
      <c r="J157" s="535"/>
      <c r="K157" s="536">
        <f>'&lt;E&gt; PACE - CSNOX'!C15</f>
        <v>0</v>
      </c>
      <c r="L157" s="443" t="s">
        <v>173</v>
      </c>
      <c r="M157" s="413"/>
      <c r="N157" s="506">
        <f>+P157*D157</f>
        <v>0</v>
      </c>
      <c r="O157" s="535"/>
      <c r="P157" s="537">
        <f>'&lt;E&gt; PACE - CSNOX'!C33</f>
        <v>0</v>
      </c>
      <c r="Q157" s="443" t="s">
        <v>174</v>
      </c>
      <c r="R157" s="410"/>
      <c r="S157" s="446">
        <f>C157</f>
        <v>0</v>
      </c>
      <c r="T157" s="446">
        <f>T155+S157</f>
        <v>6896</v>
      </c>
      <c r="U157" s="85">
        <f>+S157*W150</f>
        <v>0</v>
      </c>
      <c r="V157" s="444">
        <f>V152+U157</f>
        <v>0</v>
      </c>
      <c r="W157" s="494">
        <f>ROUND((+V157/T157),2)</f>
        <v>0</v>
      </c>
    </row>
    <row r="158" spans="1:23" ht="14.5">
      <c r="A158" s="436" t="s">
        <v>315</v>
      </c>
      <c r="B158" s="464" t="str">
        <f>B157</f>
        <v>EACONSUME</v>
      </c>
      <c r="C158" s="74">
        <f>-K158-P158</f>
        <v>0</v>
      </c>
      <c r="D158" s="437">
        <f>G150</f>
        <v>0.49</v>
      </c>
      <c r="E158" s="503">
        <f>C158*D158</f>
        <v>0</v>
      </c>
      <c r="F158" s="439"/>
      <c r="G158" s="440"/>
      <c r="H158" s="410"/>
      <c r="I158" s="438">
        <f>+K158*D158</f>
        <v>0</v>
      </c>
      <c r="J158" s="535"/>
      <c r="K158" s="536">
        <f>'&lt;E&gt; PACE - CSNOX'!D14</f>
        <v>0</v>
      </c>
      <c r="L158" s="443" t="s">
        <v>173</v>
      </c>
      <c r="M158" s="413"/>
      <c r="N158" s="506">
        <f>+P158*D158</f>
        <v>0</v>
      </c>
      <c r="O158" s="535"/>
      <c r="P158" s="537">
        <f>'&lt;E&gt; PACE - CSNOX'!D32</f>
        <v>0</v>
      </c>
      <c r="Q158" s="443" t="s">
        <v>174</v>
      </c>
      <c r="R158" s="410"/>
      <c r="S158" s="446">
        <f>C158</f>
        <v>0</v>
      </c>
      <c r="T158" s="446">
        <f>T157+S158</f>
        <v>6896</v>
      </c>
      <c r="U158" s="504">
        <f>+S158*W150</f>
        <v>0</v>
      </c>
      <c r="V158" s="444">
        <f>V157+U158</f>
        <v>0</v>
      </c>
      <c r="W158" s="494">
        <f>ROUND((+V158/T158),2)</f>
        <v>0</v>
      </c>
    </row>
    <row r="159" spans="1:23" ht="14.5">
      <c r="A159" s="436" t="s">
        <v>316</v>
      </c>
      <c r="B159" s="495" t="str">
        <f>B158</f>
        <v>EACONSUME</v>
      </c>
      <c r="C159" s="156">
        <f>-K159-P159</f>
        <v>0</v>
      </c>
      <c r="D159" s="437">
        <f>G150</f>
        <v>0.49</v>
      </c>
      <c r="E159" s="956">
        <f>C159*D159</f>
        <v>0</v>
      </c>
      <c r="F159" s="439"/>
      <c r="G159" s="436"/>
      <c r="H159" s="410"/>
      <c r="I159" s="438">
        <f>+K159*D159</f>
        <v>0</v>
      </c>
      <c r="J159" s="535"/>
      <c r="K159" s="536">
        <f>'&lt;E&gt; PACE - CSNOX'!E11</f>
        <v>0</v>
      </c>
      <c r="L159" s="443" t="s">
        <v>173</v>
      </c>
      <c r="M159" s="413"/>
      <c r="N159" s="506">
        <f>+P159*D159</f>
        <v>0</v>
      </c>
      <c r="O159" s="535"/>
      <c r="P159" s="537">
        <f>'&lt;E&gt; PACE - CSNOX'!E29</f>
        <v>0</v>
      </c>
      <c r="Q159" s="443" t="s">
        <v>174</v>
      </c>
      <c r="R159" s="410"/>
      <c r="S159" s="446">
        <f>C159</f>
        <v>0</v>
      </c>
      <c r="T159" s="446">
        <f>T158+S159</f>
        <v>6896</v>
      </c>
      <c r="U159" s="135">
        <f>+S159*W150</f>
        <v>0</v>
      </c>
      <c r="V159" s="444">
        <f>V158+U159</f>
        <v>0</v>
      </c>
      <c r="W159" s="494">
        <f>ROUND((+V159/T159),2)</f>
        <v>0</v>
      </c>
    </row>
    <row r="160" spans="1:23" ht="13">
      <c r="A160" s="400"/>
      <c r="B160" s="429"/>
      <c r="C160" s="40"/>
      <c r="D160" s="52"/>
      <c r="E160" s="499">
        <f>SUM(E157:E159)</f>
        <v>0</v>
      </c>
      <c r="F160" s="301"/>
      <c r="G160" s="507"/>
    </row>
    <row r="161" spans="1:23" ht="13">
      <c r="A161" s="467" t="s">
        <v>348</v>
      </c>
      <c r="B161" s="468"/>
      <c r="C161" s="287">
        <f>SUM(C150:C160)</f>
        <v>6896</v>
      </c>
      <c r="D161" s="416"/>
      <c r="E161" s="416">
        <f>SUM(E150:E159)</f>
        <v>3365.7564429435774</v>
      </c>
      <c r="F161" s="414"/>
      <c r="G161" s="418">
        <f>IF(C161=0,0,ROUND(+E161/C161,2))</f>
        <v>0.49</v>
      </c>
      <c r="U161" s="453">
        <f>SUM(U157:U159)</f>
        <v>0</v>
      </c>
    </row>
    <row r="162" spans="1:23" ht="14">
      <c r="U162" s="508"/>
    </row>
    <row r="163" spans="1:23">
      <c r="A163" s="430" t="s">
        <v>89</v>
      </c>
      <c r="B163" s="423"/>
      <c r="C163" s="307">
        <v>0</v>
      </c>
      <c r="D163" s="502">
        <f>IF(C163=0,0,+E163/C163)</f>
        <v>0</v>
      </c>
      <c r="E163" s="203">
        <v>0</v>
      </c>
      <c r="F163" s="485"/>
      <c r="G163" s="170" t="s">
        <v>56</v>
      </c>
    </row>
    <row r="164" spans="1:23">
      <c r="A164" s="430" t="s">
        <v>198</v>
      </c>
      <c r="B164" s="478">
        <f>B163</f>
        <v>0</v>
      </c>
      <c r="C164" s="509">
        <v>0</v>
      </c>
      <c r="D164" s="502">
        <v>0</v>
      </c>
      <c r="E164" s="203">
        <v>0</v>
      </c>
      <c r="F164" s="485"/>
      <c r="G164" s="170"/>
    </row>
    <row r="165" spans="1:23">
      <c r="A165" s="430" t="s">
        <v>199</v>
      </c>
      <c r="B165" s="478">
        <f>B163</f>
        <v>0</v>
      </c>
      <c r="C165" s="483">
        <v>0</v>
      </c>
      <c r="D165" s="502">
        <f>IF(C165=0,0,+E165/C165)</f>
        <v>0</v>
      </c>
      <c r="E165" s="460">
        <v>0</v>
      </c>
      <c r="F165" s="485"/>
      <c r="G165" s="170"/>
    </row>
    <row r="166" spans="1:23" ht="14.5">
      <c r="A166" s="461" t="s">
        <v>170</v>
      </c>
      <c r="B166" s="462"/>
      <c r="C166" s="463">
        <f>SUM(C161:C165)</f>
        <v>6896</v>
      </c>
      <c r="D166" s="202"/>
      <c r="E166" s="202">
        <f>SUM(E161:E163)</f>
        <v>3365.7564429435774</v>
      </c>
      <c r="F166" s="195"/>
      <c r="G166" s="434">
        <f>IF(C166=0,0,ROUND(+E166/C166,2))</f>
        <v>0.49</v>
      </c>
      <c r="T166" s="389">
        <f>C166</f>
        <v>6896</v>
      </c>
      <c r="U166" s="216">
        <v>0</v>
      </c>
      <c r="V166" s="171">
        <f>V159</f>
        <v>0</v>
      </c>
      <c r="W166" s="216">
        <f>ROUND((+V166/T166),2)</f>
        <v>0</v>
      </c>
    </row>
    <row r="167" spans="1:23" ht="13">
      <c r="A167" s="195"/>
      <c r="B167" s="218"/>
      <c r="C167" s="463"/>
      <c r="D167" s="202"/>
      <c r="E167" s="201"/>
      <c r="F167" s="195"/>
      <c r="G167" s="434"/>
    </row>
    <row r="168" spans="1:23" ht="14.5">
      <c r="A168" s="430" t="s">
        <v>90</v>
      </c>
      <c r="B168" s="431">
        <f>B163</f>
        <v>0</v>
      </c>
      <c r="C168" s="432">
        <v>0</v>
      </c>
      <c r="D168" s="433">
        <f>+G166</f>
        <v>0.49</v>
      </c>
      <c r="E168" s="201">
        <f>+D168*C168</f>
        <v>0</v>
      </c>
      <c r="F168" s="195"/>
      <c r="G168" s="434"/>
      <c r="H168" s="272"/>
      <c r="I168" s="226" t="s">
        <v>171</v>
      </c>
      <c r="J168" s="233"/>
      <c r="K168" s="435">
        <f>K169+K152</f>
        <v>1500</v>
      </c>
      <c r="L168" s="234">
        <f>L169+L152</f>
        <v>751.13593499366823</v>
      </c>
      <c r="M168" s="170"/>
      <c r="N168" s="226" t="s">
        <v>171</v>
      </c>
      <c r="O168" s="233"/>
      <c r="P168" s="435">
        <f>P169+P152</f>
        <v>139</v>
      </c>
      <c r="Q168" s="234">
        <f>Q169+Q152</f>
        <v>69.017622062755038</v>
      </c>
      <c r="S168" s="389">
        <f>C168</f>
        <v>0</v>
      </c>
      <c r="T168" s="389">
        <f>T166+S168</f>
        <v>6896</v>
      </c>
      <c r="U168" s="420">
        <f>S168*W159</f>
        <v>0</v>
      </c>
      <c r="V168" s="421">
        <f>V159+U168</f>
        <v>0</v>
      </c>
      <c r="W168" s="216">
        <f>ROUND((+V168/T168),2)</f>
        <v>0</v>
      </c>
    </row>
    <row r="169" spans="1:23" ht="13">
      <c r="A169" s="430"/>
      <c r="B169" s="431"/>
      <c r="C169" s="432"/>
      <c r="D169" s="433"/>
      <c r="E169" s="201"/>
      <c r="F169" s="195"/>
      <c r="G169" s="434"/>
      <c r="H169" s="272"/>
      <c r="I169" s="226" t="s">
        <v>172</v>
      </c>
      <c r="J169" s="233"/>
      <c r="K169" s="435">
        <f>SUM(K173:K176)</f>
        <v>0</v>
      </c>
      <c r="L169" s="234">
        <f>SUM(I173:I176)</f>
        <v>0</v>
      </c>
      <c r="M169" s="170"/>
      <c r="N169" s="226" t="s">
        <v>172</v>
      </c>
      <c r="O169" s="233"/>
      <c r="P169" s="435">
        <f>SUM(P173:P176)</f>
        <v>0</v>
      </c>
      <c r="Q169" s="234">
        <f>SUM(N173:N176)</f>
        <v>0</v>
      </c>
    </row>
    <row r="170" spans="1:23" ht="13">
      <c r="A170" s="430" t="s">
        <v>193</v>
      </c>
      <c r="B170" s="431">
        <f>B168</f>
        <v>0</v>
      </c>
      <c r="C170" s="432">
        <v>0</v>
      </c>
      <c r="D170" s="224">
        <v>0</v>
      </c>
      <c r="E170" s="201"/>
      <c r="F170" s="195"/>
      <c r="G170" s="225">
        <f>D170</f>
        <v>0</v>
      </c>
      <c r="S170" s="389">
        <f>C170</f>
        <v>0</v>
      </c>
      <c r="T170" s="389">
        <f>T168+S170</f>
        <v>6896</v>
      </c>
      <c r="U170" s="505">
        <v>0</v>
      </c>
      <c r="V170" s="421">
        <f>V168+U170</f>
        <v>0</v>
      </c>
      <c r="W170" s="493">
        <f>ROUND((+V170/T170),2)</f>
        <v>0</v>
      </c>
    </row>
    <row r="171" spans="1:23" ht="14.5">
      <c r="A171" s="430" t="s">
        <v>194</v>
      </c>
      <c r="B171" s="431">
        <f>B168</f>
        <v>0</v>
      </c>
      <c r="C171" s="432">
        <v>0</v>
      </c>
      <c r="D171" s="224">
        <v>0</v>
      </c>
      <c r="E171" s="201"/>
      <c r="F171" s="195"/>
      <c r="G171" s="225">
        <f>D171</f>
        <v>0</v>
      </c>
      <c r="S171" s="389">
        <f>C171</f>
        <v>0</v>
      </c>
      <c r="T171" s="389">
        <f>T170+S171</f>
        <v>6896</v>
      </c>
      <c r="U171" s="216">
        <v>0</v>
      </c>
      <c r="V171" s="421">
        <f>V170+U171</f>
        <v>0</v>
      </c>
      <c r="W171" s="493">
        <f>ROUND((+V171/T171),2)</f>
        <v>0</v>
      </c>
    </row>
    <row r="172" spans="1:23" ht="13">
      <c r="A172" s="430"/>
      <c r="B172" s="431"/>
      <c r="C172" s="432"/>
      <c r="D172" s="433"/>
      <c r="E172" s="201"/>
      <c r="F172" s="195"/>
      <c r="G172" s="434"/>
    </row>
    <row r="173" spans="1:23" ht="14.5">
      <c r="A173" s="436" t="s">
        <v>242</v>
      </c>
      <c r="B173" s="464" t="s">
        <v>267</v>
      </c>
      <c r="C173" s="74">
        <f>-K173-P173</f>
        <v>0</v>
      </c>
      <c r="D173" s="807">
        <f>G166</f>
        <v>0.49</v>
      </c>
      <c r="E173" s="503">
        <f>C173*D173</f>
        <v>0</v>
      </c>
      <c r="F173" s="439"/>
      <c r="G173" s="440"/>
      <c r="H173" s="410"/>
      <c r="I173" s="438">
        <f>+K173*D173</f>
        <v>0</v>
      </c>
      <c r="J173" s="438"/>
      <c r="K173" s="536">
        <f>'&lt;E&gt; PACE - CSNOX'!C16</f>
        <v>0</v>
      </c>
      <c r="L173" s="443" t="s">
        <v>173</v>
      </c>
      <c r="M173" s="413"/>
      <c r="N173" s="506">
        <f>+P173*D173</f>
        <v>0</v>
      </c>
      <c r="O173" s="506"/>
      <c r="P173" s="537">
        <f>'&lt;E&gt; PACE - CSNOX'!C34</f>
        <v>0</v>
      </c>
      <c r="Q173" s="443" t="s">
        <v>174</v>
      </c>
      <c r="R173" s="410"/>
      <c r="S173" s="446">
        <f>C173</f>
        <v>0</v>
      </c>
      <c r="T173" s="446">
        <f>T168+S173</f>
        <v>6896</v>
      </c>
      <c r="U173" s="85">
        <f>+S173*W171</f>
        <v>0</v>
      </c>
      <c r="V173" s="444">
        <f>V168+U173</f>
        <v>0</v>
      </c>
      <c r="W173" s="494">
        <f>ROUND((+V173/T173),2)</f>
        <v>0</v>
      </c>
    </row>
    <row r="174" spans="1:23" ht="14.5">
      <c r="A174" s="436" t="s">
        <v>317</v>
      </c>
      <c r="B174" s="465" t="str">
        <f>B173</f>
        <v>EACONSUME</v>
      </c>
      <c r="C174" s="74">
        <f>-K174-P174</f>
        <v>0</v>
      </c>
      <c r="D174" s="807">
        <f>G166</f>
        <v>0.49</v>
      </c>
      <c r="E174" s="503">
        <f>C174*D174</f>
        <v>0</v>
      </c>
      <c r="F174" s="439"/>
      <c r="G174" s="440"/>
      <c r="H174" s="410"/>
      <c r="I174" s="438">
        <f>+K174*D174</f>
        <v>0</v>
      </c>
      <c r="J174" s="438"/>
      <c r="K174" s="536">
        <f>'&lt;E&gt; PACE - CSNOX'!D15</f>
        <v>0</v>
      </c>
      <c r="L174" s="443" t="s">
        <v>173</v>
      </c>
      <c r="M174" s="413"/>
      <c r="N174" s="506">
        <f>+P174*D174</f>
        <v>0</v>
      </c>
      <c r="O174" s="506"/>
      <c r="P174" s="537">
        <f>'&lt;E&gt; PACE - CSNOX'!D33</f>
        <v>0</v>
      </c>
      <c r="Q174" s="443" t="s">
        <v>174</v>
      </c>
      <c r="R174" s="410"/>
      <c r="S174" s="446">
        <f>C174</f>
        <v>0</v>
      </c>
      <c r="T174" s="446">
        <f>T173+S174</f>
        <v>6896</v>
      </c>
      <c r="U174" s="504">
        <f>+S174*W171</f>
        <v>0</v>
      </c>
      <c r="V174" s="444">
        <f>V173+U174</f>
        <v>0</v>
      </c>
      <c r="W174" s="494">
        <f>ROUND((+V174/T174),2)</f>
        <v>0</v>
      </c>
    </row>
    <row r="175" spans="1:23" ht="14.5">
      <c r="A175" s="436" t="s">
        <v>312</v>
      </c>
      <c r="B175" s="495" t="str">
        <f>B173</f>
        <v>EACONSUME</v>
      </c>
      <c r="C175" s="74">
        <f>-K175-P175</f>
        <v>0</v>
      </c>
      <c r="D175" s="807">
        <f>G166</f>
        <v>0.49</v>
      </c>
      <c r="E175" s="503">
        <f>C175*D175</f>
        <v>0</v>
      </c>
      <c r="F175" s="439"/>
      <c r="G175" s="436"/>
      <c r="H175" s="410"/>
      <c r="I175" s="539">
        <f>+K175*D175</f>
        <v>0</v>
      </c>
      <c r="J175" s="438"/>
      <c r="K175" s="536">
        <f>'&lt;E&gt; PACE - CSNOX'!E12</f>
        <v>0</v>
      </c>
      <c r="L175" s="443" t="s">
        <v>173</v>
      </c>
      <c r="M175" s="413"/>
      <c r="N175" s="506">
        <f>+P175*D175</f>
        <v>0</v>
      </c>
      <c r="O175" s="506"/>
      <c r="P175" s="537">
        <f>'&lt;E&gt; PACE - CSNOX'!E30</f>
        <v>0</v>
      </c>
      <c r="Q175" s="443" t="s">
        <v>174</v>
      </c>
      <c r="R175" s="410"/>
      <c r="S175" s="446">
        <f>C175</f>
        <v>0</v>
      </c>
      <c r="T175" s="446">
        <f>T174+S175</f>
        <v>6896</v>
      </c>
      <c r="U175" s="135">
        <f>+S175*W171</f>
        <v>0</v>
      </c>
      <c r="V175" s="444">
        <f>V174+U175</f>
        <v>0</v>
      </c>
      <c r="W175" s="494">
        <f>ROUND((+V175/T175),2)</f>
        <v>0</v>
      </c>
    </row>
    <row r="176" spans="1:23" ht="14.5">
      <c r="A176" s="401"/>
      <c r="B176" s="454"/>
      <c r="C176" s="159"/>
      <c r="D176" s="492"/>
      <c r="E176" s="499">
        <f>SUM(E173:E175)</f>
        <v>0</v>
      </c>
      <c r="F176" s="301"/>
      <c r="G176" s="401"/>
      <c r="H176" s="272"/>
      <c r="I176" s="480"/>
      <c r="J176" s="480"/>
      <c r="K176" s="449"/>
      <c r="L176" s="238"/>
      <c r="M176" s="205"/>
      <c r="N176" s="480"/>
      <c r="O176" s="480"/>
      <c r="P176" s="450"/>
      <c r="Q176" s="241"/>
      <c r="U176" s="453">
        <f>SUM(U173:U175)</f>
        <v>0</v>
      </c>
    </row>
    <row r="177" spans="1:21" ht="13">
      <c r="A177" s="467" t="s">
        <v>349</v>
      </c>
      <c r="B177" s="468"/>
      <c r="C177" s="287">
        <f>SUM(C166:C176)</f>
        <v>6896</v>
      </c>
      <c r="D177" s="416"/>
      <c r="E177" s="416">
        <f>SUM(E166:E175)</f>
        <v>3365.7564429435774</v>
      </c>
      <c r="F177" s="414"/>
      <c r="G177" s="418">
        <f>IF(C177=0,0,ROUND(+E177/C177,2))</f>
        <v>0.49</v>
      </c>
      <c r="H177" s="272"/>
      <c r="I177" s="272"/>
      <c r="J177" s="272"/>
      <c r="K177" s="272"/>
      <c r="L177" s="272"/>
      <c r="M177" s="272"/>
      <c r="N177" s="272"/>
      <c r="O177" s="272"/>
      <c r="P177" s="272"/>
      <c r="Q177" s="272"/>
      <c r="U177" s="337" t="s">
        <v>65</v>
      </c>
    </row>
    <row r="178" spans="1:21" ht="13">
      <c r="U178" s="540" t="s">
        <v>65</v>
      </c>
    </row>
    <row r="179" spans="1:21" ht="13">
      <c r="D179" s="939"/>
      <c r="E179" s="241"/>
      <c r="F179" s="957"/>
      <c r="G179" s="957"/>
      <c r="H179" s="781"/>
      <c r="I179" s="241"/>
      <c r="J179" s="957"/>
      <c r="K179" s="781"/>
      <c r="L179" s="781"/>
      <c r="M179" s="781"/>
      <c r="N179" s="241"/>
    </row>
    <row r="180" spans="1:21">
      <c r="E180" s="781"/>
      <c r="F180" s="781"/>
      <c r="G180" s="781"/>
      <c r="H180" s="781"/>
      <c r="I180" s="781"/>
      <c r="J180" s="781"/>
      <c r="K180" s="781"/>
      <c r="L180" s="781"/>
      <c r="M180" s="781"/>
      <c r="N180" s="781"/>
    </row>
  </sheetData>
  <mergeCells count="4">
    <mergeCell ref="F60:G60"/>
    <mergeCell ref="X2:AB2"/>
    <mergeCell ref="I1:L1"/>
    <mergeCell ref="N1:Q1"/>
  </mergeCells>
  <pageMargins left="1" right="0.5" top="1" bottom="0.4" header="0.8" footer="0"/>
  <pageSetup paperSize="5" scale="46" fitToHeight="0" orientation="landscape" r:id="rId1"/>
  <headerFooter alignWithMargins="0">
    <oddHeader>&amp;R&amp;"Times New Roman,Bold"KyPSC Case No. 2020-00142
STAFF-DR-01-004 Attachment
Page &amp;P of &amp;N</oddHeader>
    <oddFooter>&amp;R&amp;"Arial,Bold"&amp;16&amp;KFF0000C.&amp;P</oddFooter>
  </headerFooter>
  <ignoredErrors>
    <ignoredError sqref="B12:B13 B9" unlocked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9" tint="0.39997558519241921"/>
  </sheetPr>
  <dimension ref="A1:X58"/>
  <sheetViews>
    <sheetView tabSelected="1" view="pageLayout" zoomScaleNormal="100" workbookViewId="0">
      <selection activeCell="E16" sqref="E16"/>
    </sheetView>
  </sheetViews>
  <sheetFormatPr defaultColWidth="9.36328125" defaultRowHeight="13"/>
  <cols>
    <col min="1" max="1" width="9.36328125" style="350" customWidth="1"/>
    <col min="2" max="2" width="2" style="347" bestFit="1" customWidth="1"/>
    <col min="3" max="3" width="12.453125" style="350" customWidth="1"/>
    <col min="4" max="4" width="12.54296875" style="350" customWidth="1"/>
    <col min="5" max="5" width="9" style="350" customWidth="1"/>
    <col min="6" max="6" width="7.6328125" style="350" customWidth="1"/>
    <col min="7" max="7" width="13.54296875" style="350" customWidth="1"/>
    <col min="8" max="8" width="5.6328125" style="350" bestFit="1" customWidth="1"/>
    <col min="9" max="9" width="11.36328125" style="794" customWidth="1"/>
    <col min="10" max="10" width="14.54296875" style="580" bestFit="1" customWidth="1"/>
    <col min="11" max="11" width="12.6328125" style="580" bestFit="1" customWidth="1"/>
    <col min="12" max="12" width="11.6328125" style="580" bestFit="1" customWidth="1"/>
    <col min="13" max="13" width="14.54296875" style="580" bestFit="1" customWidth="1"/>
    <col min="14" max="14" width="5.6328125" style="350" bestFit="1" customWidth="1"/>
    <col min="15" max="15" width="10.453125" style="778" customWidth="1"/>
    <col min="16" max="17" width="10.6328125" style="580" bestFit="1" customWidth="1"/>
    <col min="18" max="18" width="11.36328125" style="580" bestFit="1" customWidth="1"/>
    <col min="19" max="19" width="10.36328125" style="580" bestFit="1" customWidth="1"/>
    <col min="20" max="16384" width="9.36328125" style="350"/>
  </cols>
  <sheetData>
    <row r="1" spans="1:24" ht="28.5" customHeight="1">
      <c r="C1" s="1124" t="s">
        <v>418</v>
      </c>
      <c r="D1" s="1124"/>
      <c r="E1" s="1124"/>
      <c r="F1" s="1124"/>
      <c r="G1" s="1124"/>
      <c r="H1" s="1124"/>
      <c r="I1" s="1124"/>
      <c r="J1" s="1124"/>
      <c r="K1" s="1124"/>
      <c r="L1" s="1124"/>
      <c r="M1" s="1124"/>
      <c r="N1" s="1124"/>
      <c r="O1" s="1124"/>
      <c r="P1" s="1124"/>
      <c r="Q1" s="1124"/>
      <c r="R1" s="1124"/>
      <c r="S1" s="1124"/>
      <c r="T1" s="601"/>
      <c r="U1" s="601"/>
      <c r="V1" s="601"/>
      <c r="W1" s="601"/>
      <c r="X1" s="601"/>
    </row>
    <row r="2" spans="1:24" ht="26.25" customHeight="1">
      <c r="C2" s="1125" t="s">
        <v>200</v>
      </c>
      <c r="D2" s="1125"/>
      <c r="E2" s="1125"/>
      <c r="F2" s="1125"/>
      <c r="G2" s="1125"/>
      <c r="H2" s="542"/>
      <c r="I2" s="1125" t="s">
        <v>258</v>
      </c>
      <c r="J2" s="1125"/>
      <c r="K2" s="1125"/>
      <c r="L2" s="1125"/>
      <c r="M2" s="1125"/>
      <c r="N2" s="542"/>
      <c r="O2" s="1126" t="s">
        <v>248</v>
      </c>
      <c r="P2" s="1126"/>
      <c r="Q2" s="1126"/>
      <c r="R2" s="1126"/>
      <c r="S2" s="1126"/>
      <c r="T2" s="601"/>
      <c r="U2" s="601"/>
      <c r="V2" s="601"/>
      <c r="W2" s="601"/>
      <c r="X2" s="601"/>
    </row>
    <row r="3" spans="1:24" ht="14">
      <c r="C3" s="543">
        <v>2</v>
      </c>
      <c r="D3" s="543" t="s">
        <v>201</v>
      </c>
      <c r="E3" s="544" t="s">
        <v>202</v>
      </c>
      <c r="F3" s="544"/>
      <c r="G3" s="543">
        <v>1</v>
      </c>
      <c r="H3" s="542"/>
      <c r="I3" s="824">
        <v>2</v>
      </c>
      <c r="J3" s="543" t="s">
        <v>201</v>
      </c>
      <c r="K3" s="544" t="s">
        <v>202</v>
      </c>
      <c r="L3" s="544"/>
      <c r="M3" s="543">
        <v>1</v>
      </c>
      <c r="N3" s="542"/>
      <c r="O3" s="542"/>
      <c r="P3" s="546"/>
      <c r="Q3" s="546"/>
      <c r="R3" s="546"/>
      <c r="S3" s="545"/>
      <c r="T3" s="601"/>
      <c r="U3" s="601"/>
      <c r="V3" s="601"/>
      <c r="W3" s="601"/>
      <c r="X3" s="601"/>
    </row>
    <row r="4" spans="1:24" ht="40.5" customHeight="1">
      <c r="C4" s="600" t="s">
        <v>118</v>
      </c>
      <c r="D4" s="764" t="s">
        <v>119</v>
      </c>
      <c r="E4" s="547" t="s">
        <v>120</v>
      </c>
      <c r="F4" s="547" t="s">
        <v>121</v>
      </c>
      <c r="G4" s="548" t="s">
        <v>203</v>
      </c>
      <c r="H4" s="347"/>
      <c r="I4" s="795" t="s">
        <v>118</v>
      </c>
      <c r="J4" s="283" t="s">
        <v>119</v>
      </c>
      <c r="K4" s="283" t="s">
        <v>120</v>
      </c>
      <c r="L4" s="284" t="s">
        <v>121</v>
      </c>
      <c r="M4" s="284" t="s">
        <v>93</v>
      </c>
      <c r="O4" s="795" t="s">
        <v>118</v>
      </c>
      <c r="P4" s="284" t="s">
        <v>119</v>
      </c>
      <c r="Q4" s="284" t="s">
        <v>120</v>
      </c>
      <c r="R4" s="284" t="s">
        <v>121</v>
      </c>
      <c r="S4" s="284" t="s">
        <v>93</v>
      </c>
      <c r="T4" s="601"/>
      <c r="U4" s="787"/>
      <c r="V4" s="787"/>
      <c r="W4" s="787"/>
      <c r="X4" s="787"/>
    </row>
    <row r="5" spans="1:24">
      <c r="A5" s="950" t="s">
        <v>330</v>
      </c>
      <c r="B5" s="551"/>
      <c r="C5" s="998">
        <f>'&lt;P&gt;PACE Input Tab'!I7</f>
        <v>191</v>
      </c>
      <c r="D5" s="998">
        <f>IF('&lt;P&gt;PACE Input Tab'!I24&lt;&gt;0,SUM('&lt;P&gt;PACE Input Tab'!I24-'&lt;P&gt;PACE Input Tab'!I7),0)</f>
        <v>6</v>
      </c>
      <c r="E5" s="553">
        <f>IF('&lt;P&gt;PACE Input Tab'!I41&gt;0,SUM('&lt;P&gt;PACE Input Tab'!I41-'&lt;P&gt;PACE Input Tab'!I24),0)</f>
        <v>3</v>
      </c>
      <c r="F5" s="553"/>
      <c r="G5" s="554">
        <f>SUM(C5:F5)</f>
        <v>200</v>
      </c>
      <c r="H5" s="833"/>
      <c r="I5" s="810">
        <f>'&lt;D&gt; 158170 Total CSNOX'!I11</f>
        <v>103.14</v>
      </c>
      <c r="J5" s="555">
        <f>'&lt;D&gt; 158170 Total CSNOX'!I26</f>
        <v>3.24</v>
      </c>
      <c r="K5" s="555">
        <f>'&lt;D&gt; 158170 Total CSNOX'!I71</f>
        <v>1.47</v>
      </c>
      <c r="L5" s="555"/>
      <c r="M5" s="556">
        <f>SUM(I5:L5)</f>
        <v>107.85</v>
      </c>
      <c r="O5" s="796">
        <f>IF(I5=0,0,I5/C5)</f>
        <v>0.54</v>
      </c>
      <c r="P5" s="288">
        <f t="shared" ref="P5:P17" si="0">+IF(J5=0,0,J5/D5)</f>
        <v>0.54</v>
      </c>
      <c r="Q5" s="288">
        <f t="shared" ref="Q5:Q18" si="1">+IF(K5=0,0,K5/E5)</f>
        <v>0.49</v>
      </c>
      <c r="R5" s="288">
        <f t="shared" ref="R5:R18" si="2">+IF(L5=0,0,L5/F5)</f>
        <v>0</v>
      </c>
      <c r="S5" s="325">
        <f>+IF(M5=0,0,M5/G5)</f>
        <v>0.53925000000000001</v>
      </c>
      <c r="W5" s="549"/>
    </row>
    <row r="6" spans="1:24">
      <c r="A6" s="950" t="s">
        <v>283</v>
      </c>
      <c r="B6" s="551"/>
      <c r="C6" s="998">
        <f>'&lt;P&gt;PACE Input Tab'!I8</f>
        <v>123</v>
      </c>
      <c r="D6" s="998">
        <f>IF('&lt;P&gt;PACE Input Tab'!I25&lt;&gt;0,SUM('&lt;P&gt;PACE Input Tab'!I25-'&lt;P&gt;PACE Input Tab'!I8),0)</f>
        <v>6</v>
      </c>
      <c r="E6" s="553">
        <f>IF('&lt;P&gt;PACE Input Tab'!I42&gt;0,SUM('&lt;P&gt;PACE Input Tab'!I42-'&lt;P&gt;PACE Input Tab'!I25),0)</f>
        <v>0</v>
      </c>
      <c r="F6" s="553"/>
      <c r="G6" s="554">
        <f t="shared" ref="G6:G16" si="3">SUM(C6:F6)</f>
        <v>129</v>
      </c>
      <c r="I6" s="810">
        <f>'&lt;D&gt; 158170 Total CSNOX'!I25</f>
        <v>66.42</v>
      </c>
      <c r="J6" s="555">
        <f>'&lt;D&gt; 158170 Total CSNOX'!I38</f>
        <v>2.94</v>
      </c>
      <c r="K6" s="555">
        <f>'&lt;D&gt; 158170 Total CSNOX'!I86</f>
        <v>0</v>
      </c>
      <c r="L6" s="555"/>
      <c r="M6" s="811">
        <f t="shared" ref="M6:M16" si="4">SUM(I6:L6)</f>
        <v>69.36</v>
      </c>
      <c r="O6" s="796">
        <f t="shared" ref="O6:O16" si="5">IF(I6=0,0,I6/C6)</f>
        <v>0.54</v>
      </c>
      <c r="P6" s="291">
        <f t="shared" si="0"/>
        <v>0.49</v>
      </c>
      <c r="Q6" s="288">
        <f t="shared" si="1"/>
        <v>0</v>
      </c>
      <c r="R6" s="288">
        <f t="shared" si="2"/>
        <v>0</v>
      </c>
      <c r="S6" s="325">
        <f t="shared" ref="S6:S18" si="6">+IF(M6=0,0,M6/G6)</f>
        <v>0.53767441860465115</v>
      </c>
      <c r="W6" s="549"/>
    </row>
    <row r="7" spans="1:24">
      <c r="A7" s="950" t="s">
        <v>331</v>
      </c>
      <c r="B7" s="551"/>
      <c r="C7" s="552">
        <f>'&lt;P&gt;PACE Input Tab'!I9</f>
        <v>143</v>
      </c>
      <c r="D7" s="553">
        <f>IF('&lt;P&gt;PACE Input Tab'!I26&lt;&gt;0,SUM('&lt;P&gt;PACE Input Tab'!I26-'&lt;P&gt;PACE Input Tab'!I9),0)</f>
        <v>1</v>
      </c>
      <c r="E7" s="553">
        <f>IF('&lt;P&gt;PACE Input Tab'!I43&gt;0,SUM('&lt;P&gt;PACE Input Tab'!I43-'&lt;P&gt;PACE Input Tab'!I26),0)</f>
        <v>0</v>
      </c>
      <c r="F7" s="553"/>
      <c r="G7" s="554">
        <f t="shared" si="3"/>
        <v>144</v>
      </c>
      <c r="H7" s="292"/>
      <c r="I7" s="810">
        <f>'&lt;D&gt; 158170 Total CSNOX'!I37</f>
        <v>70.069999999999993</v>
      </c>
      <c r="J7" s="555">
        <f>'&lt;D&gt; 158170 Total CSNOX'!I54</f>
        <v>0.49</v>
      </c>
      <c r="K7" s="555">
        <f>'&lt;D&gt; 158170 Total CSNOX'!I100</f>
        <v>0</v>
      </c>
      <c r="L7" s="555"/>
      <c r="M7" s="811">
        <f t="shared" si="4"/>
        <v>70.559999999999988</v>
      </c>
      <c r="O7" s="796">
        <f t="shared" si="5"/>
        <v>0.48999999999999994</v>
      </c>
      <c r="P7" s="288">
        <f t="shared" si="0"/>
        <v>0.49</v>
      </c>
      <c r="Q7" s="288">
        <f t="shared" si="1"/>
        <v>0</v>
      </c>
      <c r="R7" s="288">
        <f t="shared" si="2"/>
        <v>0</v>
      </c>
      <c r="S7" s="325">
        <f t="shared" si="6"/>
        <v>0.48999999999999994</v>
      </c>
      <c r="W7" s="549"/>
    </row>
    <row r="8" spans="1:24">
      <c r="A8" s="950" t="s">
        <v>332</v>
      </c>
      <c r="B8" s="551"/>
      <c r="C8" s="552">
        <f>'&lt;P&gt;PACE Input Tab'!I10</f>
        <v>3</v>
      </c>
      <c r="D8" s="553">
        <f>IF('&lt;P&gt;PACE Input Tab'!I27&lt;&gt;0,SUM('&lt;P&gt;PACE Input Tab'!I27-'&lt;P&gt;PACE Input Tab'!I10),0)</f>
        <v>1</v>
      </c>
      <c r="E8" s="553">
        <f>IF('&lt;P&gt;PACE Input Tab'!I44&gt;0,SUM('&lt;P&gt;PACE Input Tab'!I44-'&lt;P&gt;PACE Input Tab'!I27),0)</f>
        <v>1</v>
      </c>
      <c r="F8" s="553"/>
      <c r="G8" s="554">
        <f t="shared" si="3"/>
        <v>5</v>
      </c>
      <c r="H8" s="292"/>
      <c r="I8" s="810">
        <f>'&lt;D&gt; 158170 Total CSNOX'!I53</f>
        <v>1.47</v>
      </c>
      <c r="J8" s="555">
        <f>'&lt;D&gt; 158170 Total CSNOX'!I70</f>
        <v>0.49</v>
      </c>
      <c r="K8" s="555">
        <f>'&lt;D&gt; 158170 Total CSNOX'!I114</f>
        <v>0.49</v>
      </c>
      <c r="L8" s="555"/>
      <c r="M8" s="811">
        <f t="shared" si="4"/>
        <v>2.4500000000000002</v>
      </c>
      <c r="O8" s="796">
        <f t="shared" si="5"/>
        <v>0.49</v>
      </c>
      <c r="P8" s="288">
        <f t="shared" si="0"/>
        <v>0.49</v>
      </c>
      <c r="Q8" s="288">
        <f t="shared" si="1"/>
        <v>0.49</v>
      </c>
      <c r="R8" s="288">
        <f t="shared" si="2"/>
        <v>0</v>
      </c>
      <c r="S8" s="325">
        <f t="shared" si="6"/>
        <v>0.49000000000000005</v>
      </c>
      <c r="W8" s="549"/>
    </row>
    <row r="9" spans="1:24">
      <c r="A9" s="950" t="s">
        <v>133</v>
      </c>
      <c r="B9" s="551"/>
      <c r="C9" s="552">
        <f>'&lt;P&gt;PACE Input Tab'!I11</f>
        <v>218</v>
      </c>
      <c r="D9" s="553">
        <f>IF('&lt;P&gt;PACE Input Tab'!I28&lt;&gt;0,SUM('&lt;P&gt;PACE Input Tab'!I28-'&lt;P&gt;PACE Input Tab'!I11),0)</f>
        <v>1</v>
      </c>
      <c r="E9" s="553">
        <f>IF('&lt;P&gt;PACE Input Tab'!I45&gt;0,SUM('&lt;P&gt;PACE Input Tab'!I45-'&lt;P&gt;PACE Input Tab'!I28),0)</f>
        <v>0</v>
      </c>
      <c r="F9" s="553"/>
      <c r="G9" s="554">
        <f t="shared" si="3"/>
        <v>219</v>
      </c>
      <c r="H9" s="833"/>
      <c r="I9" s="810">
        <f>'&lt;D&gt; 158170 Total CSNOX'!I69</f>
        <v>106.82</v>
      </c>
      <c r="J9" s="555">
        <f>'&lt;D&gt; 158170 Total CSNOX'!I85</f>
        <v>0.49</v>
      </c>
      <c r="K9" s="555">
        <f>'&lt;D&gt; 158170 Total CSNOX'!I129</f>
        <v>0</v>
      </c>
      <c r="L9" s="555"/>
      <c r="M9" s="811">
        <f t="shared" si="4"/>
        <v>107.30999999999999</v>
      </c>
      <c r="O9" s="796">
        <f t="shared" si="5"/>
        <v>0.49</v>
      </c>
      <c r="P9" s="288">
        <f t="shared" si="0"/>
        <v>0.49</v>
      </c>
      <c r="Q9" s="288">
        <f t="shared" si="1"/>
        <v>0</v>
      </c>
      <c r="R9" s="288">
        <f t="shared" si="2"/>
        <v>0</v>
      </c>
      <c r="S9" s="325">
        <f t="shared" si="6"/>
        <v>0.48999999999999994</v>
      </c>
      <c r="W9" s="549"/>
    </row>
    <row r="10" spans="1:24">
      <c r="A10" s="950" t="s">
        <v>333</v>
      </c>
      <c r="B10" s="551"/>
      <c r="C10" s="552">
        <f>'&lt;P&gt;PACE Input Tab'!I12</f>
        <v>195</v>
      </c>
      <c r="D10" s="553">
        <f>IF('&lt;P&gt;PACE Input Tab'!I29&lt;&gt;0,SUM('&lt;P&gt;PACE Input Tab'!I29-'&lt;P&gt;PACE Input Tab'!I12),0)</f>
        <v>3</v>
      </c>
      <c r="E10" s="553">
        <f>IF('&lt;P&gt;PACE Input Tab'!I46&gt;0,SUM('&lt;P&gt;PACE Input Tab'!I46-'&lt;P&gt;PACE Input Tab'!I29),0)</f>
        <v>0</v>
      </c>
      <c r="F10" s="553"/>
      <c r="G10" s="554">
        <f t="shared" si="3"/>
        <v>198</v>
      </c>
      <c r="H10" s="292"/>
      <c r="I10" s="810">
        <f>'&lt;D&gt; 158170 Total CSNOX'!I84</f>
        <v>95.55</v>
      </c>
      <c r="J10" s="555">
        <f>'&lt;D&gt; 158170 Total CSNOX'!I99</f>
        <v>1.47</v>
      </c>
      <c r="K10" s="555">
        <f>'&lt;D&gt; 158170 Total CSNOX'!I144</f>
        <v>0</v>
      </c>
      <c r="L10" s="555"/>
      <c r="M10" s="811">
        <f t="shared" si="4"/>
        <v>97.02</v>
      </c>
      <c r="O10" s="796">
        <f t="shared" si="5"/>
        <v>0.49</v>
      </c>
      <c r="P10" s="288">
        <f t="shared" si="0"/>
        <v>0.49</v>
      </c>
      <c r="Q10" s="288">
        <f t="shared" si="1"/>
        <v>0</v>
      </c>
      <c r="R10" s="288">
        <f t="shared" si="2"/>
        <v>0</v>
      </c>
      <c r="S10" s="325">
        <f t="shared" si="6"/>
        <v>0.49</v>
      </c>
      <c r="W10" s="549"/>
    </row>
    <row r="11" spans="1:24">
      <c r="A11" s="950" t="s">
        <v>334</v>
      </c>
      <c r="B11" s="551"/>
      <c r="C11" s="552">
        <f>'&lt;P&gt;PACE Input Tab'!I13</f>
        <v>209</v>
      </c>
      <c r="D11" s="553">
        <f>IF('&lt;P&gt;PACE Input Tab'!I30&lt;&gt;0,SUM('&lt;P&gt;PACE Input Tab'!I30-'&lt;P&gt;PACE Input Tab'!I13),0)</f>
        <v>8</v>
      </c>
      <c r="E11" s="553">
        <f>IF('&lt;P&gt;PACE Input Tab'!I47&gt;0,SUM('&lt;P&gt;PACE Input Tab'!I47-'&lt;P&gt;PACE Input Tab'!I30),0)</f>
        <v>0</v>
      </c>
      <c r="F11" s="553"/>
      <c r="G11" s="554">
        <f t="shared" si="3"/>
        <v>217</v>
      </c>
      <c r="H11" s="833"/>
      <c r="I11" s="810">
        <f>'&lt;D&gt; 158170 Total CSNOX'!I98</f>
        <v>102.41</v>
      </c>
      <c r="J11" s="555">
        <f>'&lt;D&gt; 158170 Total CSNOX'!I113</f>
        <v>3.92</v>
      </c>
      <c r="K11" s="555">
        <f>'&lt;D&gt; 158170 Total CSNOX'!I159</f>
        <v>0</v>
      </c>
      <c r="L11" s="555"/>
      <c r="M11" s="811">
        <f t="shared" si="4"/>
        <v>106.33</v>
      </c>
      <c r="O11" s="796">
        <f t="shared" si="5"/>
        <v>0.49</v>
      </c>
      <c r="P11" s="288">
        <f t="shared" si="0"/>
        <v>0.49</v>
      </c>
      <c r="Q11" s="288">
        <f t="shared" si="1"/>
        <v>0</v>
      </c>
      <c r="R11" s="288">
        <f t="shared" si="2"/>
        <v>0</v>
      </c>
      <c r="S11" s="325">
        <f t="shared" si="6"/>
        <v>0.49</v>
      </c>
    </row>
    <row r="12" spans="1:24">
      <c r="A12" s="950" t="s">
        <v>335</v>
      </c>
      <c r="B12" s="551"/>
      <c r="C12" s="552">
        <f>'&lt;P&gt;PACE Input Tab'!I14</f>
        <v>181</v>
      </c>
      <c r="D12" s="553">
        <f>IF('&lt;P&gt;PACE Input Tab'!I31&lt;&gt;0,SUM('&lt;P&gt;PACE Input Tab'!I31-'&lt;P&gt;PACE Input Tab'!I14),0)</f>
        <v>7</v>
      </c>
      <c r="E12" s="553">
        <f>IF('&lt;P&gt;PACE Input Tab'!I48&gt;0,SUM('&lt;P&gt;PACE Input Tab'!I48-'&lt;P&gt;PACE Input Tab'!I31),0)</f>
        <v>0</v>
      </c>
      <c r="F12" s="553"/>
      <c r="G12" s="554">
        <f t="shared" si="3"/>
        <v>188</v>
      </c>
      <c r="H12" s="833"/>
      <c r="I12" s="810">
        <f>'&lt;D&gt; 158170 Total CSNOX'!I112</f>
        <v>88.69</v>
      </c>
      <c r="J12" s="810">
        <f>'&lt;D&gt; 158170 Total CSNOX'!I128</f>
        <v>3.4165161108766013</v>
      </c>
      <c r="K12" s="555">
        <f>'&lt;D&gt; 158170 Total CSNOX'!I175</f>
        <v>0</v>
      </c>
      <c r="L12" s="555"/>
      <c r="M12" s="811">
        <f t="shared" si="4"/>
        <v>92.106516110876598</v>
      </c>
      <c r="O12" s="796">
        <f t="shared" si="5"/>
        <v>0.49</v>
      </c>
      <c r="P12" s="288">
        <f t="shared" si="0"/>
        <v>0.48807373012522876</v>
      </c>
      <c r="Q12" s="288">
        <f t="shared" si="1"/>
        <v>0</v>
      </c>
      <c r="R12" s="288">
        <f t="shared" si="2"/>
        <v>0</v>
      </c>
      <c r="S12" s="325">
        <f t="shared" si="6"/>
        <v>0.48992827718551379</v>
      </c>
    </row>
    <row r="13" spans="1:24">
      <c r="A13" s="950" t="s">
        <v>336</v>
      </c>
      <c r="B13" s="551"/>
      <c r="C13" s="552">
        <f>'&lt;P&gt;PACE Input Tab'!I15</f>
        <v>182</v>
      </c>
      <c r="D13" s="553">
        <f>IF('&lt;P&gt;PACE Input Tab'!I32&lt;&gt;0,SUM('&lt;P&gt;PACE Input Tab'!I32-'&lt;P&gt;PACE Input Tab'!I15),0)</f>
        <v>0</v>
      </c>
      <c r="E13" s="553"/>
      <c r="F13" s="553"/>
      <c r="G13" s="554">
        <f t="shared" si="3"/>
        <v>182</v>
      </c>
      <c r="H13" s="833"/>
      <c r="I13" s="810">
        <f>'&lt;D&gt; 158170 Total CSNOX'!I127</f>
        <v>88.829418882791629</v>
      </c>
      <c r="J13" s="555">
        <f>'&lt;D&gt; 158170 Total CSNOX'!I143</f>
        <v>0</v>
      </c>
      <c r="K13" s="555"/>
      <c r="L13" s="555"/>
      <c r="M13" s="811">
        <f t="shared" si="4"/>
        <v>88.829418882791629</v>
      </c>
      <c r="O13" s="796">
        <f t="shared" si="5"/>
        <v>0.48807373012522876</v>
      </c>
      <c r="P13" s="288">
        <f t="shared" si="0"/>
        <v>0</v>
      </c>
      <c r="Q13" s="288">
        <f t="shared" si="1"/>
        <v>0</v>
      </c>
      <c r="R13" s="288">
        <f t="shared" si="2"/>
        <v>0</v>
      </c>
      <c r="S13" s="325">
        <f t="shared" si="6"/>
        <v>0.48807373012522876</v>
      </c>
    </row>
    <row r="14" spans="1:24">
      <c r="A14" s="950" t="s">
        <v>337</v>
      </c>
      <c r="B14" s="551"/>
      <c r="C14" s="552">
        <f>'&lt;P&gt;PACE Input Tab'!I16</f>
        <v>0</v>
      </c>
      <c r="D14" s="553">
        <f>IF('&lt;P&gt;PACE Input Tab'!I33&lt;&gt;0,SUM('&lt;P&gt;PACE Input Tab'!I33-'&lt;P&gt;PACE Input Tab'!I16),0)</f>
        <v>0</v>
      </c>
      <c r="E14" s="553"/>
      <c r="F14" s="553"/>
      <c r="G14" s="554">
        <f t="shared" si="3"/>
        <v>0</v>
      </c>
      <c r="H14" s="833"/>
      <c r="I14" s="810">
        <f>'&lt;D&gt; 158170 Total CSNOX'!I142</f>
        <v>0</v>
      </c>
      <c r="J14" s="555">
        <f>'&lt;D&gt; 158170 Total CSNOX'!I158</f>
        <v>0</v>
      </c>
      <c r="K14" s="555"/>
      <c r="L14" s="555"/>
      <c r="M14" s="811">
        <f t="shared" si="4"/>
        <v>0</v>
      </c>
      <c r="O14" s="796">
        <f t="shared" si="5"/>
        <v>0</v>
      </c>
      <c r="P14" s="288">
        <f t="shared" si="0"/>
        <v>0</v>
      </c>
      <c r="Q14" s="288">
        <f t="shared" si="1"/>
        <v>0</v>
      </c>
      <c r="R14" s="288">
        <f t="shared" si="2"/>
        <v>0</v>
      </c>
      <c r="S14" s="325">
        <f t="shared" si="6"/>
        <v>0</v>
      </c>
    </row>
    <row r="15" spans="1:24">
      <c r="A15" s="950" t="s">
        <v>282</v>
      </c>
      <c r="B15" s="551"/>
      <c r="C15" s="552">
        <f>'&lt;P&gt;PACE Input Tab'!I17</f>
        <v>0</v>
      </c>
      <c r="D15" s="553">
        <f>IF('&lt;P&gt;PACE Input Tab'!I34&lt;&gt;0,SUM('&lt;P&gt;PACE Input Tab'!I34-'&lt;P&gt;PACE Input Tab'!I17),0)</f>
        <v>0</v>
      </c>
      <c r="E15" s="553"/>
      <c r="F15" s="553"/>
      <c r="G15" s="554">
        <f t="shared" si="3"/>
        <v>0</v>
      </c>
      <c r="H15" s="833"/>
      <c r="I15" s="810">
        <f>'&lt;D&gt; 158170 Total CSNOX'!I157</f>
        <v>0</v>
      </c>
      <c r="J15" s="555">
        <f>'&lt;D&gt; 158170 Total CSNOX'!I174</f>
        <v>0</v>
      </c>
      <c r="K15" s="555"/>
      <c r="L15" s="555"/>
      <c r="M15" s="811">
        <f t="shared" si="4"/>
        <v>0</v>
      </c>
      <c r="O15" s="796">
        <f t="shared" si="5"/>
        <v>0</v>
      </c>
      <c r="P15" s="288">
        <f t="shared" si="0"/>
        <v>0</v>
      </c>
      <c r="Q15" s="288">
        <f t="shared" si="1"/>
        <v>0</v>
      </c>
      <c r="R15" s="288">
        <f t="shared" si="2"/>
        <v>0</v>
      </c>
      <c r="S15" s="325">
        <f t="shared" si="6"/>
        <v>0</v>
      </c>
      <c r="T15" s="557"/>
    </row>
    <row r="16" spans="1:24" s="557" customFormat="1">
      <c r="A16" s="950" t="s">
        <v>338</v>
      </c>
      <c r="B16" s="551"/>
      <c r="C16" s="559">
        <f>'&lt;P&gt;PACE Input Tab'!I18</f>
        <v>0</v>
      </c>
      <c r="D16" s="560"/>
      <c r="E16" s="560"/>
      <c r="F16" s="560"/>
      <c r="G16" s="554">
        <f t="shared" si="3"/>
        <v>0</v>
      </c>
      <c r="H16" s="833"/>
      <c r="I16" s="812">
        <f>'&lt;D&gt; 158170 Total CSNOX'!I173</f>
        <v>0</v>
      </c>
      <c r="J16" s="812"/>
      <c r="K16" s="812"/>
      <c r="L16" s="563"/>
      <c r="M16" s="811">
        <f t="shared" si="4"/>
        <v>0</v>
      </c>
      <c r="O16" s="796">
        <f t="shared" si="5"/>
        <v>0</v>
      </c>
      <c r="P16" s="296">
        <f t="shared" si="0"/>
        <v>0</v>
      </c>
      <c r="Q16" s="296">
        <f t="shared" si="1"/>
        <v>0</v>
      </c>
      <c r="R16" s="296">
        <f t="shared" si="2"/>
        <v>0</v>
      </c>
      <c r="S16" s="327">
        <f t="shared" si="6"/>
        <v>0</v>
      </c>
      <c r="V16" s="350"/>
    </row>
    <row r="17" spans="1:23" ht="13.5" hidden="1" thickBot="1">
      <c r="A17" s="550">
        <v>41976</v>
      </c>
      <c r="B17" s="551"/>
      <c r="C17" s="559">
        <v>0</v>
      </c>
      <c r="D17" s="560">
        <v>0</v>
      </c>
      <c r="E17" s="565"/>
      <c r="F17" s="560">
        <v>0</v>
      </c>
      <c r="G17" s="561">
        <f>SUM(C17:F17)</f>
        <v>0</v>
      </c>
      <c r="H17" s="562"/>
      <c r="I17" s="769"/>
      <c r="J17" s="566">
        <v>0</v>
      </c>
      <c r="K17" s="567"/>
      <c r="L17" s="566">
        <v>0</v>
      </c>
      <c r="M17" s="564">
        <f t="shared" ref="M17" si="7">SUM(J17:L17)</f>
        <v>0</v>
      </c>
      <c r="O17" s="771"/>
      <c r="P17" s="296">
        <f t="shared" si="0"/>
        <v>0</v>
      </c>
      <c r="Q17" s="296">
        <f t="shared" si="1"/>
        <v>0</v>
      </c>
      <c r="R17" s="296">
        <f t="shared" si="2"/>
        <v>0</v>
      </c>
      <c r="S17" s="327">
        <f t="shared" si="6"/>
        <v>0</v>
      </c>
      <c r="T17" s="557"/>
    </row>
    <row r="18" spans="1:23">
      <c r="A18" s="568" t="s">
        <v>93</v>
      </c>
      <c r="B18" s="569"/>
      <c r="C18" s="799">
        <f>SUM(C5:C17)</f>
        <v>1445</v>
      </c>
      <c r="D18" s="800">
        <f>SUM(D5:D17)</f>
        <v>33</v>
      </c>
      <c r="E18" s="570">
        <f>SUM(E5:E17)</f>
        <v>4</v>
      </c>
      <c r="F18" s="570">
        <f>SUM(F5:F17)</f>
        <v>0</v>
      </c>
      <c r="G18" s="571">
        <f>SUM(G5:G17)</f>
        <v>1482</v>
      </c>
      <c r="H18" s="562"/>
      <c r="I18" s="813">
        <f>SUM(I5:I17)</f>
        <v>723.39941888279157</v>
      </c>
      <c r="J18" s="572">
        <f>SUM(J5:J17)</f>
        <v>16.456516110876603</v>
      </c>
      <c r="K18" s="572">
        <f>SUM(K5:K17)</f>
        <v>1.96</v>
      </c>
      <c r="L18" s="572">
        <f>SUM(L5:L17)</f>
        <v>0</v>
      </c>
      <c r="M18" s="297">
        <f>SUM(M5:M17)</f>
        <v>741.81593499366818</v>
      </c>
      <c r="O18" s="801">
        <f>+IF(I18=0,0,I18/C18)</f>
        <v>0.50062243521300454</v>
      </c>
      <c r="P18" s="305">
        <f>+IF(J18=0,0,J18/D18)</f>
        <v>0.49868230639020006</v>
      </c>
      <c r="Q18" s="305">
        <f t="shared" si="1"/>
        <v>0.49</v>
      </c>
      <c r="R18" s="305">
        <f t="shared" si="2"/>
        <v>0</v>
      </c>
      <c r="S18" s="329">
        <f t="shared" si="6"/>
        <v>0.50055056342352777</v>
      </c>
    </row>
    <row r="19" spans="1:23">
      <c r="A19" s="557"/>
      <c r="B19" s="573"/>
      <c r="C19" s="574"/>
      <c r="D19" s="574"/>
      <c r="E19" s="574"/>
      <c r="F19" s="575" t="s">
        <v>204</v>
      </c>
      <c r="G19" s="857">
        <f>SUM('&lt;D&gt; 158170 Total CSNOX'!K13,'&lt;D&gt; 158170 Total CSNOX'!K12,'&lt;D&gt; 158170 Total CSNOX'!K27,'&lt;D&gt; 158170 Total CSNOX'!K39,'&lt;D&gt; 158170 Total CSNOX'!K55,'&lt;D&gt; 158170 Total CSNOX'!K40)</f>
        <v>18</v>
      </c>
      <c r="H19" s="576"/>
      <c r="I19" s="798"/>
      <c r="J19" s="577"/>
      <c r="K19" s="577"/>
      <c r="L19" s="575" t="s">
        <v>204</v>
      </c>
      <c r="M19" s="856">
        <f>SUM('&lt;D&gt; 158170 Total CSNOX'!I12,'&lt;D&gt; 158170 Total CSNOX'!I13,'&lt;D&gt; 158170 Total CSNOX'!I27,'&lt;D&gt; 158170 Total CSNOX'!I39,'&lt;D&gt; 158170 Total CSNOX'!I55,'&lt;D&gt; 158170 Total CSNOX'!I40)</f>
        <v>9.32</v>
      </c>
      <c r="N19" s="576"/>
      <c r="O19" s="576"/>
      <c r="P19" s="288"/>
      <c r="Q19" s="288"/>
      <c r="R19" s="288"/>
      <c r="S19" s="288">
        <f>+IF(M19=0,0,M19/G19)</f>
        <v>0.51777777777777778</v>
      </c>
    </row>
    <row r="20" spans="1:23" ht="13.5" thickBot="1">
      <c r="F20" s="578" t="s">
        <v>205</v>
      </c>
      <c r="G20" s="579">
        <f>SUM(G18:G19)</f>
        <v>1500</v>
      </c>
      <c r="H20" s="558"/>
      <c r="I20" s="797"/>
      <c r="L20" s="578" t="s">
        <v>206</v>
      </c>
      <c r="M20" s="581">
        <f>SUM(M18:M19)</f>
        <v>751.13593499366823</v>
      </c>
      <c r="N20" s="558"/>
      <c r="O20" s="558"/>
    </row>
    <row r="21" spans="1:23" ht="14.5" thickTop="1">
      <c r="C21" s="1125" t="s">
        <v>408</v>
      </c>
      <c r="D21" s="1125"/>
      <c r="E21" s="1125"/>
      <c r="F21" s="1125"/>
      <c r="G21" s="1125"/>
      <c r="H21" s="542"/>
      <c r="I21" s="1125" t="s">
        <v>258</v>
      </c>
      <c r="J21" s="1125"/>
      <c r="K21" s="1125"/>
      <c r="L21" s="1125"/>
      <c r="M21" s="1125"/>
      <c r="N21" s="542"/>
      <c r="O21" s="1127" t="s">
        <v>248</v>
      </c>
      <c r="P21" s="1127"/>
      <c r="Q21" s="1127"/>
      <c r="R21" s="1127"/>
      <c r="S21" s="1127"/>
    </row>
    <row r="22" spans="1:23" ht="26">
      <c r="C22" s="600" t="s">
        <v>118</v>
      </c>
      <c r="D22" s="764" t="s">
        <v>119</v>
      </c>
      <c r="E22" s="547" t="s">
        <v>120</v>
      </c>
      <c r="F22" s="548" t="s">
        <v>121</v>
      </c>
      <c r="G22" s="548" t="s">
        <v>93</v>
      </c>
      <c r="H22" s="347"/>
      <c r="I22" s="795" t="s">
        <v>118</v>
      </c>
      <c r="J22" s="283" t="s">
        <v>119</v>
      </c>
      <c r="K22" s="283" t="s">
        <v>120</v>
      </c>
      <c r="L22" s="284" t="s">
        <v>121</v>
      </c>
      <c r="M22" s="284" t="s">
        <v>93</v>
      </c>
      <c r="O22" s="795" t="s">
        <v>118</v>
      </c>
      <c r="P22" s="284" t="s">
        <v>119</v>
      </c>
      <c r="Q22" s="284" t="s">
        <v>120</v>
      </c>
      <c r="R22" s="284" t="s">
        <v>121</v>
      </c>
      <c r="S22" s="284" t="s">
        <v>93</v>
      </c>
    </row>
    <row r="23" spans="1:23">
      <c r="A23" s="950" t="s">
        <v>330</v>
      </c>
      <c r="B23" s="551"/>
      <c r="C23" s="998">
        <f>'&lt;P&gt;PACE Input Tab'!J7</f>
        <v>14</v>
      </c>
      <c r="D23" s="998">
        <f>IF('&lt;P&gt;PACE Input Tab'!J24&lt;&gt;0,SUM('&lt;P&gt;PACE Input Tab'!J24-'&lt;P&gt;PACE Input Tab'!J7),0)</f>
        <v>-1</v>
      </c>
      <c r="E23" s="553">
        <f>IF('&lt;P&gt;PACE Input Tab'!J41&gt;0,'&lt;P&gt;PACE Input Tab'!J41-'&lt;P&gt;PACE Input Tab'!J24,0)</f>
        <v>-2</v>
      </c>
      <c r="F23" s="553"/>
      <c r="G23" s="554">
        <f>SUM(C23:F23)</f>
        <v>11</v>
      </c>
      <c r="H23" s="833"/>
      <c r="I23" s="810">
        <f>'&lt;D&gt; 158170 Total CSNOX'!N11</f>
        <v>7.5600000000000005</v>
      </c>
      <c r="J23" s="555">
        <f>'&lt;D&gt; 158170 Total CSNOX'!N26</f>
        <v>-0.54</v>
      </c>
      <c r="K23" s="555">
        <f>'&lt;D&gt; 158170 Total CSNOX'!N71</f>
        <v>-0.98</v>
      </c>
      <c r="L23" s="555"/>
      <c r="M23" s="289">
        <f>SUM(I23:L23)</f>
        <v>6.0400000000000009</v>
      </c>
      <c r="O23" s="802">
        <f>+IF(I23=0,0,I23/C23)</f>
        <v>0.54</v>
      </c>
      <c r="P23" s="582">
        <f>+IF(J23=0,0,J23/D23)</f>
        <v>0.54</v>
      </c>
      <c r="Q23" s="582">
        <f t="shared" ref="Q23:Q36" si="8">+IF(K23=0,0,K23/E23)</f>
        <v>0.49</v>
      </c>
      <c r="R23" s="582">
        <f t="shared" ref="R23:R36" si="9">+IF(L23=0,0,L23/F23)</f>
        <v>0</v>
      </c>
      <c r="S23" s="325">
        <f>+IF(M23=0,0,M23/G23)</f>
        <v>0.54909090909090918</v>
      </c>
      <c r="W23" s="549"/>
    </row>
    <row r="24" spans="1:23">
      <c r="A24" s="950" t="s">
        <v>283</v>
      </c>
      <c r="B24" s="551"/>
      <c r="C24" s="998">
        <f>'&lt;P&gt;PACE Input Tab'!J8</f>
        <v>9</v>
      </c>
      <c r="D24" s="998">
        <f>IF('&lt;P&gt;PACE Input Tab'!J25&lt;&gt;0,SUM('&lt;P&gt;PACE Input Tab'!J25-'&lt;P&gt;PACE Input Tab'!J8),0)</f>
        <v>1</v>
      </c>
      <c r="E24" s="553">
        <f>IF('&lt;P&gt;PACE Input Tab'!J42&gt;0,'&lt;P&gt;PACE Input Tab'!J42-'&lt;P&gt;PACE Input Tab'!J25,0)</f>
        <v>0</v>
      </c>
      <c r="F24" s="553"/>
      <c r="G24" s="554">
        <f t="shared" ref="G24:G34" si="10">SUM(C24:F24)</f>
        <v>10</v>
      </c>
      <c r="H24" s="833"/>
      <c r="I24" s="810">
        <f>'&lt;D&gt; 158170 Total CSNOX'!N25</f>
        <v>4.8600000000000003</v>
      </c>
      <c r="J24" s="555">
        <f>'&lt;D&gt; 158170 Total CSNOX'!N38</f>
        <v>0.49</v>
      </c>
      <c r="K24" s="555">
        <f>'&lt;D&gt; 158170 Total CSNOX'!N86</f>
        <v>0</v>
      </c>
      <c r="L24" s="555"/>
      <c r="M24" s="814">
        <f t="shared" ref="M24:M34" si="11">SUM(I24:L24)</f>
        <v>5.3500000000000005</v>
      </c>
      <c r="O24" s="802">
        <f t="shared" ref="O24:O34" si="12">+IF(I24=0,0,I24/C24)</f>
        <v>0.54</v>
      </c>
      <c r="P24" s="582">
        <f t="shared" ref="O24:P36" si="13">+IF(J24=0,0,J24/D24)</f>
        <v>0.49</v>
      </c>
      <c r="Q24" s="582">
        <f t="shared" si="8"/>
        <v>0</v>
      </c>
      <c r="R24" s="582">
        <f t="shared" si="9"/>
        <v>0</v>
      </c>
      <c r="S24" s="325">
        <f t="shared" ref="S24:S36" si="14">+IF(M24=0,0,M24/G24)</f>
        <v>0.53500000000000003</v>
      </c>
      <c r="W24" s="549"/>
    </row>
    <row r="25" spans="1:23">
      <c r="A25" s="950" t="s">
        <v>331</v>
      </c>
      <c r="B25" s="551"/>
      <c r="C25" s="552">
        <f>'&lt;P&gt;PACE Input Tab'!J9</f>
        <v>20</v>
      </c>
      <c r="D25" s="553">
        <f>IF('&lt;P&gt;PACE Input Tab'!J26&lt;&gt;0,SUM('&lt;P&gt;PACE Input Tab'!J26-'&lt;P&gt;PACE Input Tab'!J9),0)</f>
        <v>-1</v>
      </c>
      <c r="E25" s="553">
        <f>IF('&lt;P&gt;PACE Input Tab'!J43&gt;0,'&lt;P&gt;PACE Input Tab'!J43-'&lt;P&gt;PACE Input Tab'!J26,0)</f>
        <v>0</v>
      </c>
      <c r="F25" s="553"/>
      <c r="G25" s="554">
        <f t="shared" si="10"/>
        <v>19</v>
      </c>
      <c r="H25" s="833"/>
      <c r="I25" s="810">
        <f>'&lt;D&gt; 158170 Total CSNOX'!N37</f>
        <v>9.8000000000000007</v>
      </c>
      <c r="J25" s="555">
        <f>'&lt;D&gt; 158170 Total CSNOX'!N54</f>
        <v>-0.49</v>
      </c>
      <c r="K25" s="555">
        <f>'&lt;D&gt; 158170 Total CSNOX'!N100</f>
        <v>0</v>
      </c>
      <c r="L25" s="555"/>
      <c r="M25" s="814">
        <f t="shared" si="11"/>
        <v>9.31</v>
      </c>
      <c r="O25" s="802">
        <f t="shared" si="12"/>
        <v>0.49000000000000005</v>
      </c>
      <c r="P25" s="582">
        <f t="shared" si="13"/>
        <v>0.49</v>
      </c>
      <c r="Q25" s="582">
        <f t="shared" si="8"/>
        <v>0</v>
      </c>
      <c r="R25" s="582">
        <f t="shared" si="9"/>
        <v>0</v>
      </c>
      <c r="S25" s="325">
        <f t="shared" si="14"/>
        <v>0.49000000000000005</v>
      </c>
      <c r="W25" s="549"/>
    </row>
    <row r="26" spans="1:23">
      <c r="A26" s="950" t="s">
        <v>332</v>
      </c>
      <c r="B26" s="551"/>
      <c r="C26" s="552">
        <f>'&lt;P&gt;PACE Input Tab'!J10</f>
        <v>0</v>
      </c>
      <c r="D26" s="553">
        <f>IF('&lt;P&gt;PACE Input Tab'!J27&lt;&gt;0,SUM('&lt;P&gt;PACE Input Tab'!J27-'&lt;P&gt;PACE Input Tab'!J10),0)</f>
        <v>0</v>
      </c>
      <c r="E26" s="553">
        <f>IF('&lt;P&gt;PACE Input Tab'!J44&gt;0,'&lt;P&gt;PACE Input Tab'!J44-'&lt;P&gt;PACE Input Tab'!J27,0)</f>
        <v>0</v>
      </c>
      <c r="F26" s="553"/>
      <c r="G26" s="554">
        <f t="shared" si="10"/>
        <v>0</v>
      </c>
      <c r="H26" s="833"/>
      <c r="I26" s="810">
        <f>'&lt;D&gt; 158170 Total CSNOX'!N53</f>
        <v>0</v>
      </c>
      <c r="J26" s="555">
        <f>'&lt;D&gt; 158170 Total CSNOX'!N70</f>
        <v>0</v>
      </c>
      <c r="K26" s="555">
        <f>'&lt;D&gt; 158170 Total CSNOX'!N114</f>
        <v>0</v>
      </c>
      <c r="L26" s="555"/>
      <c r="M26" s="814">
        <f t="shared" si="11"/>
        <v>0</v>
      </c>
      <c r="O26" s="802">
        <f t="shared" si="12"/>
        <v>0</v>
      </c>
      <c r="P26" s="582">
        <f t="shared" si="13"/>
        <v>0</v>
      </c>
      <c r="Q26" s="582">
        <f t="shared" si="8"/>
        <v>0</v>
      </c>
      <c r="R26" s="582">
        <f t="shared" si="9"/>
        <v>0</v>
      </c>
      <c r="S26" s="325">
        <f t="shared" si="14"/>
        <v>0</v>
      </c>
      <c r="W26" s="549"/>
    </row>
    <row r="27" spans="1:23">
      <c r="A27" s="950" t="s">
        <v>133</v>
      </c>
      <c r="B27" s="551"/>
      <c r="C27" s="552">
        <f>'&lt;P&gt;PACE Input Tab'!J11</f>
        <v>27</v>
      </c>
      <c r="D27" s="553">
        <f>IF('&lt;P&gt;PACE Input Tab'!J28&lt;&gt;0,SUM('&lt;P&gt;PACE Input Tab'!J28-'&lt;P&gt;PACE Input Tab'!J11),0)</f>
        <v>-2</v>
      </c>
      <c r="E27" s="553">
        <f>IF('&lt;P&gt;PACE Input Tab'!J45&gt;0,'&lt;P&gt;PACE Input Tab'!J45-'&lt;P&gt;PACE Input Tab'!J28,0)</f>
        <v>0</v>
      </c>
      <c r="F27" s="553"/>
      <c r="G27" s="554">
        <f t="shared" si="10"/>
        <v>25</v>
      </c>
      <c r="H27" s="833"/>
      <c r="I27" s="810">
        <f>'&lt;D&gt; 158170 Total CSNOX'!N69</f>
        <v>13.23</v>
      </c>
      <c r="J27" s="555">
        <f>'&lt;D&gt; 158170 Total CSNOX'!N85</f>
        <v>-0.98</v>
      </c>
      <c r="K27" s="555">
        <f>'&lt;D&gt; 158170 Total CSNOX'!N129</f>
        <v>0</v>
      </c>
      <c r="L27" s="555"/>
      <c r="M27" s="814">
        <f t="shared" si="11"/>
        <v>12.25</v>
      </c>
      <c r="O27" s="802">
        <f t="shared" si="12"/>
        <v>0.49</v>
      </c>
      <c r="P27" s="582">
        <f t="shared" si="13"/>
        <v>0.49</v>
      </c>
      <c r="Q27" s="582">
        <f t="shared" si="8"/>
        <v>0</v>
      </c>
      <c r="R27" s="582">
        <f t="shared" si="9"/>
        <v>0</v>
      </c>
      <c r="S27" s="325">
        <f t="shared" si="14"/>
        <v>0.49</v>
      </c>
      <c r="W27" s="549"/>
    </row>
    <row r="28" spans="1:23">
      <c r="A28" s="950" t="s">
        <v>333</v>
      </c>
      <c r="B28" s="551"/>
      <c r="C28" s="552">
        <f>'&lt;P&gt;PACE Input Tab'!J12</f>
        <v>17</v>
      </c>
      <c r="D28" s="553">
        <f>IF('&lt;P&gt;PACE Input Tab'!J29&lt;&gt;0,SUM('&lt;P&gt;PACE Input Tab'!J29-'&lt;P&gt;PACE Input Tab'!J12),0)</f>
        <v>2</v>
      </c>
      <c r="E28" s="553">
        <f>IF('&lt;P&gt;PACE Input Tab'!J46&gt;0,'&lt;P&gt;PACE Input Tab'!J46-'&lt;P&gt;PACE Input Tab'!J29,0)</f>
        <v>0</v>
      </c>
      <c r="F28" s="553"/>
      <c r="G28" s="554">
        <f t="shared" si="10"/>
        <v>19</v>
      </c>
      <c r="H28" s="833"/>
      <c r="I28" s="810">
        <f>'&lt;D&gt; 158170 Total CSNOX'!N84</f>
        <v>8.33</v>
      </c>
      <c r="J28" s="555">
        <f>'&lt;D&gt; 158170 Total CSNOX'!N99</f>
        <v>0.98</v>
      </c>
      <c r="K28" s="555">
        <f>'&lt;D&gt; 158170 Total CSNOX'!N144</f>
        <v>0</v>
      </c>
      <c r="L28" s="555"/>
      <c r="M28" s="814">
        <f t="shared" si="11"/>
        <v>9.31</v>
      </c>
      <c r="O28" s="802">
        <f t="shared" si="12"/>
        <v>0.49</v>
      </c>
      <c r="P28" s="582">
        <f t="shared" si="13"/>
        <v>0.49</v>
      </c>
      <c r="Q28" s="582">
        <f t="shared" si="8"/>
        <v>0</v>
      </c>
      <c r="R28" s="582">
        <f t="shared" si="9"/>
        <v>0</v>
      </c>
      <c r="S28" s="325">
        <f t="shared" si="14"/>
        <v>0.49000000000000005</v>
      </c>
      <c r="W28" s="549"/>
    </row>
    <row r="29" spans="1:23">
      <c r="A29" s="950" t="s">
        <v>334</v>
      </c>
      <c r="B29" s="551"/>
      <c r="C29" s="552">
        <f>'&lt;P&gt;PACE Input Tab'!J13</f>
        <v>23</v>
      </c>
      <c r="D29" s="553">
        <f>IF('&lt;P&gt;PACE Input Tab'!J30&lt;&gt;0,SUM('&lt;P&gt;PACE Input Tab'!J30-'&lt;P&gt;PACE Input Tab'!J13),0)</f>
        <v>2</v>
      </c>
      <c r="E29" s="553">
        <f>IF('&lt;P&gt;PACE Input Tab'!J47&gt;0,'&lt;P&gt;PACE Input Tab'!J47-'&lt;P&gt;PACE Input Tab'!J30,0)</f>
        <v>0</v>
      </c>
      <c r="F29" s="553"/>
      <c r="G29" s="554">
        <f t="shared" si="10"/>
        <v>25</v>
      </c>
      <c r="H29" s="833"/>
      <c r="I29" s="810">
        <f>'&lt;D&gt; 158170 Total CSNOX'!N98</f>
        <v>11.27</v>
      </c>
      <c r="J29" s="555">
        <f>'&lt;D&gt; 158170 Total CSNOX'!N113</f>
        <v>0.98</v>
      </c>
      <c r="K29" s="555">
        <f>'&lt;D&gt; 158170 Total CSNOX'!N159</f>
        <v>0</v>
      </c>
      <c r="L29" s="555"/>
      <c r="M29" s="814">
        <f t="shared" si="11"/>
        <v>12.25</v>
      </c>
      <c r="O29" s="802">
        <f t="shared" si="12"/>
        <v>0.49</v>
      </c>
      <c r="P29" s="582">
        <f t="shared" si="13"/>
        <v>0.49</v>
      </c>
      <c r="Q29" s="582">
        <f t="shared" si="8"/>
        <v>0</v>
      </c>
      <c r="R29" s="582">
        <f t="shared" si="9"/>
        <v>0</v>
      </c>
      <c r="S29" s="325">
        <f t="shared" si="14"/>
        <v>0.49</v>
      </c>
      <c r="W29" s="549"/>
    </row>
    <row r="30" spans="1:23">
      <c r="A30" s="950" t="s">
        <v>335</v>
      </c>
      <c r="B30" s="551"/>
      <c r="C30" s="552">
        <f>'&lt;P&gt;PACE Input Tab'!J14</f>
        <v>16</v>
      </c>
      <c r="D30" s="553">
        <f>IF('&lt;P&gt;PACE Input Tab'!J31&lt;&gt;0,SUM('&lt;P&gt;PACE Input Tab'!J31-'&lt;P&gt;PACE Input Tab'!J14),0)</f>
        <v>0</v>
      </c>
      <c r="E30" s="553">
        <f>IF('&lt;P&gt;PACE Input Tab'!J48&gt;0,'&lt;P&gt;PACE Input Tab'!J48-'&lt;P&gt;PACE Input Tab'!J31,0)</f>
        <v>0</v>
      </c>
      <c r="F30" s="553"/>
      <c r="G30" s="554">
        <f t="shared" si="10"/>
        <v>16</v>
      </c>
      <c r="H30" s="833"/>
      <c r="I30" s="810">
        <f>'&lt;D&gt; 158170 Total CSNOX'!N112</f>
        <v>7.84</v>
      </c>
      <c r="J30" s="555">
        <f>'&lt;D&gt; 158170 Total CSNOX'!N128</f>
        <v>0</v>
      </c>
      <c r="K30" s="555">
        <f>'&lt;D&gt; 158170 Total CSNOX'!N175</f>
        <v>0</v>
      </c>
      <c r="L30" s="555"/>
      <c r="M30" s="814">
        <f t="shared" si="11"/>
        <v>7.84</v>
      </c>
      <c r="O30" s="802">
        <f>+IF(I30=0,0,I30/C30)</f>
        <v>0.49</v>
      </c>
      <c r="P30" s="582">
        <f t="shared" si="13"/>
        <v>0</v>
      </c>
      <c r="Q30" s="582">
        <f t="shared" si="8"/>
        <v>0</v>
      </c>
      <c r="R30" s="582">
        <f t="shared" si="9"/>
        <v>0</v>
      </c>
      <c r="S30" s="325">
        <f t="shared" si="14"/>
        <v>0.49</v>
      </c>
    </row>
    <row r="31" spans="1:23">
      <c r="A31" s="950" t="s">
        <v>336</v>
      </c>
      <c r="B31" s="551"/>
      <c r="C31" s="552">
        <f>'&lt;P&gt;PACE Input Tab'!J15</f>
        <v>22</v>
      </c>
      <c r="D31" s="553">
        <f>IF('&lt;P&gt;PACE Input Tab'!J32&lt;&gt;0,SUM('&lt;P&gt;PACE Input Tab'!J32-'&lt;P&gt;PACE Input Tab'!J15),0)</f>
        <v>0</v>
      </c>
      <c r="E31" s="553"/>
      <c r="F31" s="553"/>
      <c r="G31" s="554">
        <f t="shared" si="10"/>
        <v>22</v>
      </c>
      <c r="H31" s="833"/>
      <c r="I31" s="810">
        <f>'&lt;D&gt; 158170 Total CSNOX'!N127</f>
        <v>10.737622062755033</v>
      </c>
      <c r="J31" s="555">
        <f>'&lt;D&gt; 158170 Total CSNOX'!N143</f>
        <v>0</v>
      </c>
      <c r="K31" s="583"/>
      <c r="L31" s="555"/>
      <c r="M31" s="814">
        <f t="shared" si="11"/>
        <v>10.737622062755033</v>
      </c>
      <c r="O31" s="802">
        <f t="shared" si="12"/>
        <v>0.48807373012522876</v>
      </c>
      <c r="P31" s="582">
        <f t="shared" si="13"/>
        <v>0</v>
      </c>
      <c r="Q31" s="582">
        <f t="shared" si="8"/>
        <v>0</v>
      </c>
      <c r="R31" s="582">
        <f t="shared" si="9"/>
        <v>0</v>
      </c>
      <c r="S31" s="325">
        <f t="shared" si="14"/>
        <v>0.48807373012522876</v>
      </c>
    </row>
    <row r="32" spans="1:23">
      <c r="A32" s="950" t="s">
        <v>337</v>
      </c>
      <c r="B32" s="551"/>
      <c r="C32" s="552">
        <f>'&lt;P&gt;PACE Input Tab'!J16</f>
        <v>0</v>
      </c>
      <c r="D32" s="553">
        <f>IF('&lt;P&gt;PACE Input Tab'!J33&lt;&gt;0,SUM('&lt;P&gt;PACE Input Tab'!J33-'&lt;P&gt;PACE Input Tab'!J16),0)</f>
        <v>0</v>
      </c>
      <c r="E32" s="553"/>
      <c r="F32" s="553"/>
      <c r="G32" s="554">
        <f t="shared" si="10"/>
        <v>0</v>
      </c>
      <c r="H32" s="833"/>
      <c r="I32" s="810">
        <f>'&lt;D&gt; 158170 Total CSNOX'!N142</f>
        <v>0</v>
      </c>
      <c r="J32" s="555">
        <f>'&lt;D&gt; 158170 Total CSNOX'!N158</f>
        <v>0</v>
      </c>
      <c r="K32" s="555"/>
      <c r="L32" s="555"/>
      <c r="M32" s="814">
        <f t="shared" si="11"/>
        <v>0</v>
      </c>
      <c r="O32" s="802">
        <f t="shared" si="12"/>
        <v>0</v>
      </c>
      <c r="P32" s="582">
        <f t="shared" si="13"/>
        <v>0</v>
      </c>
      <c r="Q32" s="582">
        <f t="shared" si="8"/>
        <v>0</v>
      </c>
      <c r="R32" s="582">
        <f t="shared" si="9"/>
        <v>0</v>
      </c>
      <c r="S32" s="325">
        <f t="shared" si="14"/>
        <v>0</v>
      </c>
    </row>
    <row r="33" spans="1:19">
      <c r="A33" s="950" t="s">
        <v>282</v>
      </c>
      <c r="B33" s="551"/>
      <c r="C33" s="552">
        <f>'&lt;P&gt;PACE Input Tab'!J17</f>
        <v>0</v>
      </c>
      <c r="D33" s="553">
        <f>IF('&lt;P&gt;PACE Input Tab'!J34&lt;&gt;0,SUM('&lt;P&gt;PACE Input Tab'!J34-'&lt;P&gt;PACE Input Tab'!J17),0)</f>
        <v>0</v>
      </c>
      <c r="E33" s="553"/>
      <c r="F33" s="553"/>
      <c r="G33" s="554">
        <f t="shared" si="10"/>
        <v>0</v>
      </c>
      <c r="H33" s="770"/>
      <c r="I33" s="810">
        <f>'&lt;D&gt; 158170 Total CSNOX'!N157</f>
        <v>0</v>
      </c>
      <c r="J33" s="555">
        <f>'&lt;D&gt; 158170 Total CSNOX'!N174</f>
        <v>0</v>
      </c>
      <c r="K33" s="555"/>
      <c r="L33" s="555"/>
      <c r="M33" s="814">
        <f t="shared" si="11"/>
        <v>0</v>
      </c>
      <c r="O33" s="802">
        <f t="shared" si="12"/>
        <v>0</v>
      </c>
      <c r="P33" s="582">
        <f t="shared" si="13"/>
        <v>0</v>
      </c>
      <c r="Q33" s="582">
        <f t="shared" si="8"/>
        <v>0</v>
      </c>
      <c r="R33" s="582">
        <f t="shared" si="9"/>
        <v>0</v>
      </c>
      <c r="S33" s="325">
        <f t="shared" si="14"/>
        <v>0</v>
      </c>
    </row>
    <row r="34" spans="1:19" s="557" customFormat="1">
      <c r="A34" s="950" t="s">
        <v>338</v>
      </c>
      <c r="B34" s="551"/>
      <c r="C34" s="559">
        <f>'&lt;P&gt;PACE Input Tab'!J18</f>
        <v>0</v>
      </c>
      <c r="D34" s="553"/>
      <c r="E34" s="560"/>
      <c r="F34" s="560"/>
      <c r="G34" s="554">
        <f t="shared" si="10"/>
        <v>0</v>
      </c>
      <c r="H34" s="833"/>
      <c r="I34" s="812">
        <f>'&lt;D&gt; 158170 Total CSNOX'!N173</f>
        <v>0</v>
      </c>
      <c r="J34" s="812"/>
      <c r="K34" s="812"/>
      <c r="L34" s="563"/>
      <c r="M34" s="814">
        <f t="shared" si="11"/>
        <v>0</v>
      </c>
      <c r="O34" s="802">
        <f t="shared" si="12"/>
        <v>0</v>
      </c>
      <c r="P34" s="582">
        <f t="shared" si="13"/>
        <v>0</v>
      </c>
      <c r="Q34" s="582">
        <f t="shared" si="8"/>
        <v>0</v>
      </c>
      <c r="R34" s="582">
        <f t="shared" si="9"/>
        <v>0</v>
      </c>
      <c r="S34" s="325">
        <f t="shared" si="14"/>
        <v>0</v>
      </c>
    </row>
    <row r="35" spans="1:19" ht="13.5" hidden="1" thickBot="1">
      <c r="A35" s="550">
        <v>41976</v>
      </c>
      <c r="B35" s="551"/>
      <c r="C35" s="559">
        <v>0</v>
      </c>
      <c r="D35" s="560">
        <v>0</v>
      </c>
      <c r="E35" s="565">
        <v>0</v>
      </c>
      <c r="F35" s="560">
        <v>0</v>
      </c>
      <c r="G35" s="554">
        <f>SUM(C35:F35)</f>
        <v>0</v>
      </c>
      <c r="H35" s="562"/>
      <c r="I35" s="774"/>
      <c r="J35" s="584">
        <v>0</v>
      </c>
      <c r="K35" s="567">
        <v>0</v>
      </c>
      <c r="L35" s="584">
        <v>0</v>
      </c>
      <c r="M35" s="289">
        <f t="shared" ref="M35" si="15">SUM(J35:L35)</f>
        <v>0</v>
      </c>
      <c r="O35" s="805"/>
      <c r="P35" s="585">
        <f t="shared" si="13"/>
        <v>0</v>
      </c>
      <c r="Q35" s="585">
        <f t="shared" si="8"/>
        <v>0</v>
      </c>
      <c r="R35" s="585">
        <f t="shared" si="9"/>
        <v>0</v>
      </c>
      <c r="S35" s="327">
        <f t="shared" si="14"/>
        <v>0</v>
      </c>
    </row>
    <row r="36" spans="1:19">
      <c r="A36" s="568" t="s">
        <v>93</v>
      </c>
      <c r="B36" s="569"/>
      <c r="C36" s="800">
        <f>SUM(C23:C35)</f>
        <v>148</v>
      </c>
      <c r="D36" s="586">
        <f>SUM(D23:D35)</f>
        <v>1</v>
      </c>
      <c r="E36" s="560">
        <f>SUM(E23:E35)</f>
        <v>-2</v>
      </c>
      <c r="F36" s="586">
        <f>SUM(F23:F35)</f>
        <v>0</v>
      </c>
      <c r="G36" s="587">
        <f>SUM(G23:G34)</f>
        <v>147</v>
      </c>
      <c r="H36" s="562"/>
      <c r="I36" s="817">
        <f>SUM(I23:I35)</f>
        <v>73.627622062755037</v>
      </c>
      <c r="J36" s="588">
        <f>SUM(J23:J35)</f>
        <v>0.43999999999999995</v>
      </c>
      <c r="K36" s="588">
        <f>SUM(K23:K35)</f>
        <v>-0.98</v>
      </c>
      <c r="L36" s="588">
        <f>SUM(L23:L35)</f>
        <v>0</v>
      </c>
      <c r="M36" s="306">
        <f>SUM(M23:M35)</f>
        <v>73.087622062755045</v>
      </c>
      <c r="O36" s="803">
        <f t="shared" si="13"/>
        <v>0.49748393285645298</v>
      </c>
      <c r="P36" s="589">
        <f t="shared" si="13"/>
        <v>0.43999999999999995</v>
      </c>
      <c r="Q36" s="589">
        <f t="shared" si="8"/>
        <v>0.49</v>
      </c>
      <c r="R36" s="589">
        <f t="shared" si="9"/>
        <v>0</v>
      </c>
      <c r="S36" s="329">
        <f t="shared" si="14"/>
        <v>0.49719470790989828</v>
      </c>
    </row>
    <row r="37" spans="1:19">
      <c r="F37" s="575" t="s">
        <v>204</v>
      </c>
      <c r="G37" s="855">
        <f>SUM('&lt;D&gt; 158170 Total CSNOX'!P13,'&lt;D&gt; 158170 Total CSNOX'!P12,'&lt;D&gt; 158170 Total CSNOX'!P27,'&lt;D&gt; 158170 Total CSNOX'!P39,'&lt;D&gt; 158170 Total CSNOX'!P55,'&lt;D&gt; 158170 Total CSNOX'!P56)+'&lt;D&gt; 158170 Total CSNOX'!P72</f>
        <v>-9</v>
      </c>
      <c r="H37" s="576"/>
      <c r="I37" s="798"/>
      <c r="L37" s="575" t="s">
        <v>204</v>
      </c>
      <c r="M37" s="801">
        <f>SUM('&lt;D&gt; 158170 Total CSNOX'!N13,'&lt;D&gt; 158170 Total CSNOX'!N12,'&lt;D&gt; 158170 Total CSNOX'!N27,'&lt;D&gt; 158170 Total CSNOX'!N39,'&lt;D&gt; 158170 Total CSNOX'!N55,'&lt;D&gt; 158170 Total CSNOX'!N56)+'&lt;D&gt; 158170 Total CSNOX'!N72</f>
        <v>-4.5599999999999996</v>
      </c>
      <c r="N37" s="576"/>
      <c r="O37" s="576"/>
      <c r="S37" s="580">
        <f>+IF(M37=0,0,M37/G37)</f>
        <v>0.5066666666666666</v>
      </c>
    </row>
    <row r="38" spans="1:19" ht="13.5" thickBot="1">
      <c r="A38" s="834"/>
      <c r="B38" s="558"/>
      <c r="F38" s="578" t="s">
        <v>207</v>
      </c>
      <c r="G38" s="590">
        <f>SUM(G36:G37)</f>
        <v>138</v>
      </c>
      <c r="H38" s="558"/>
      <c r="I38" s="797"/>
      <c r="L38" s="578" t="s">
        <v>206</v>
      </c>
      <c r="M38" s="581">
        <f>SUM(M36:M37)</f>
        <v>68.527622062755043</v>
      </c>
      <c r="N38" s="558"/>
      <c r="O38" s="558"/>
    </row>
    <row r="39" spans="1:19" s="175" customFormat="1" ht="14.5" thickTop="1">
      <c r="B39" s="282"/>
      <c r="C39" s="1105" t="s">
        <v>208</v>
      </c>
      <c r="D39" s="1105"/>
      <c r="E39" s="1105"/>
      <c r="F39" s="1105"/>
      <c r="G39" s="1105"/>
      <c r="I39" s="1105" t="s">
        <v>259</v>
      </c>
      <c r="J39" s="1105"/>
      <c r="K39" s="1105"/>
      <c r="L39" s="1105"/>
      <c r="M39" s="1105"/>
      <c r="O39" s="1105" t="s">
        <v>260</v>
      </c>
      <c r="P39" s="1105"/>
      <c r="Q39" s="1105"/>
      <c r="R39" s="1105"/>
      <c r="S39" s="1105"/>
    </row>
    <row r="40" spans="1:19" s="175" customFormat="1" ht="26">
      <c r="B40" s="282"/>
      <c r="C40" s="773" t="s">
        <v>118</v>
      </c>
      <c r="D40" s="763" t="s">
        <v>119</v>
      </c>
      <c r="E40" s="339" t="s">
        <v>120</v>
      </c>
      <c r="F40" s="339" t="s">
        <v>121</v>
      </c>
      <c r="G40" s="339" t="s">
        <v>93</v>
      </c>
      <c r="I40" s="795" t="s">
        <v>118</v>
      </c>
      <c r="J40" s="284" t="s">
        <v>119</v>
      </c>
      <c r="K40" s="284" t="s">
        <v>120</v>
      </c>
      <c r="L40" s="284" t="s">
        <v>121</v>
      </c>
      <c r="M40" s="284" t="s">
        <v>93</v>
      </c>
      <c r="O40" s="795" t="s">
        <v>118</v>
      </c>
      <c r="P40" s="284" t="s">
        <v>119</v>
      </c>
      <c r="Q40" s="284" t="s">
        <v>120</v>
      </c>
      <c r="R40" s="284" t="s">
        <v>121</v>
      </c>
      <c r="S40" s="284" t="s">
        <v>93</v>
      </c>
    </row>
    <row r="41" spans="1:19" s="175" customFormat="1">
      <c r="A41" s="950" t="s">
        <v>330</v>
      </c>
      <c r="B41" s="551"/>
      <c r="C41" s="553">
        <f>+C5+C23</f>
        <v>205</v>
      </c>
      <c r="D41" s="1014">
        <f>+D5+D23</f>
        <v>5</v>
      </c>
      <c r="E41" s="553">
        <f>+E5+E23</f>
        <v>1</v>
      </c>
      <c r="F41" s="553">
        <f t="shared" ref="F41:F52" si="16">+F6+F24</f>
        <v>0</v>
      </c>
      <c r="G41" s="591">
        <f>SUM(C41:F41)</f>
        <v>211</v>
      </c>
      <c r="I41" s="802">
        <f>SUM(I23+I5)</f>
        <v>110.7</v>
      </c>
      <c r="J41" s="582">
        <f>J5+J23</f>
        <v>2.7</v>
      </c>
      <c r="K41" s="582">
        <f>+K5+K23</f>
        <v>0.49</v>
      </c>
      <c r="L41" s="582">
        <f t="shared" ref="L41:L47" si="17">+L6+L24</f>
        <v>0</v>
      </c>
      <c r="M41" s="592">
        <f>SUM(I41:L41)</f>
        <v>113.89</v>
      </c>
      <c r="O41" s="802">
        <f t="shared" ref="O41:P52" si="18">+IF(I41=0,0,I41/C41)</f>
        <v>0.54</v>
      </c>
      <c r="P41" s="582">
        <f t="shared" si="18"/>
        <v>0.54</v>
      </c>
      <c r="Q41" s="582">
        <f t="shared" ref="Q41:Q49" si="19">+IF(K41=0,0,K41/E41)</f>
        <v>0.49</v>
      </c>
      <c r="R41" s="582">
        <f t="shared" ref="R41:R49" si="20">+IF(L41=0,0,L41/F41)</f>
        <v>0</v>
      </c>
      <c r="S41" s="582">
        <f>+IF(M41=0,0,M41/G41)</f>
        <v>0.53976303317535546</v>
      </c>
    </row>
    <row r="42" spans="1:19" s="175" customFormat="1">
      <c r="A42" s="950" t="s">
        <v>283</v>
      </c>
      <c r="B42" s="551"/>
      <c r="C42" s="553">
        <f t="shared" ref="C42:E52" si="21">+C6+C24</f>
        <v>132</v>
      </c>
      <c r="D42" s="553">
        <f t="shared" si="21"/>
        <v>7</v>
      </c>
      <c r="E42" s="553">
        <f t="shared" si="21"/>
        <v>0</v>
      </c>
      <c r="F42" s="553">
        <f t="shared" si="16"/>
        <v>0</v>
      </c>
      <c r="G42" s="591">
        <f t="shared" ref="G42:G52" si="22">SUM(C42:F42)</f>
        <v>139</v>
      </c>
      <c r="H42" s="350"/>
      <c r="I42" s="802">
        <f t="shared" ref="I42:I50" si="23">SUM(I24+I6)</f>
        <v>71.28</v>
      </c>
      <c r="J42" s="582">
        <f t="shared" ref="J42:J52" si="24">J6+J24</f>
        <v>3.4299999999999997</v>
      </c>
      <c r="K42" s="815">
        <f t="shared" ref="K42:K52" si="25">+K6+K24</f>
        <v>0</v>
      </c>
      <c r="L42" s="582">
        <f t="shared" si="17"/>
        <v>0</v>
      </c>
      <c r="M42" s="819">
        <f t="shared" ref="M42:M52" si="26">SUM(I42:L42)</f>
        <v>74.710000000000008</v>
      </c>
      <c r="O42" s="802">
        <f t="shared" si="18"/>
        <v>0.54</v>
      </c>
      <c r="P42" s="582">
        <f t="shared" si="18"/>
        <v>0.48999999999999994</v>
      </c>
      <c r="Q42" s="582">
        <f t="shared" si="19"/>
        <v>0</v>
      </c>
      <c r="R42" s="582">
        <f t="shared" si="20"/>
        <v>0</v>
      </c>
      <c r="S42" s="582">
        <f t="shared" ref="S42:S49" si="27">+IF(M42=0,0,M42/G42)</f>
        <v>0.5374820143884893</v>
      </c>
    </row>
    <row r="43" spans="1:19" s="175" customFormat="1">
      <c r="A43" s="950" t="s">
        <v>331</v>
      </c>
      <c r="B43" s="551"/>
      <c r="C43" s="553">
        <f t="shared" si="21"/>
        <v>163</v>
      </c>
      <c r="D43" s="553">
        <f t="shared" si="21"/>
        <v>0</v>
      </c>
      <c r="E43" s="553">
        <f t="shared" si="21"/>
        <v>0</v>
      </c>
      <c r="F43" s="553">
        <f t="shared" si="16"/>
        <v>0</v>
      </c>
      <c r="G43" s="591">
        <f t="shared" si="22"/>
        <v>163</v>
      </c>
      <c r="H43" s="350"/>
      <c r="I43" s="802">
        <f t="shared" si="23"/>
        <v>79.86999999999999</v>
      </c>
      <c r="J43" s="582">
        <f t="shared" si="24"/>
        <v>0</v>
      </c>
      <c r="K43" s="815">
        <f t="shared" si="25"/>
        <v>0</v>
      </c>
      <c r="L43" s="582">
        <f t="shared" si="17"/>
        <v>0</v>
      </c>
      <c r="M43" s="819">
        <f t="shared" si="26"/>
        <v>79.86999999999999</v>
      </c>
      <c r="O43" s="802">
        <f t="shared" si="18"/>
        <v>0.48999999999999994</v>
      </c>
      <c r="P43" s="582">
        <f t="shared" si="18"/>
        <v>0</v>
      </c>
      <c r="Q43" s="582">
        <f t="shared" si="19"/>
        <v>0</v>
      </c>
      <c r="R43" s="582">
        <f t="shared" si="20"/>
        <v>0</v>
      </c>
      <c r="S43" s="582">
        <f t="shared" si="27"/>
        <v>0.48999999999999994</v>
      </c>
    </row>
    <row r="44" spans="1:19" s="175" customFormat="1">
      <c r="A44" s="950" t="s">
        <v>332</v>
      </c>
      <c r="B44" s="551"/>
      <c r="C44" s="553">
        <f t="shared" si="21"/>
        <v>3</v>
      </c>
      <c r="D44" s="553">
        <f t="shared" si="21"/>
        <v>1</v>
      </c>
      <c r="E44" s="553">
        <f>+E8+E26</f>
        <v>1</v>
      </c>
      <c r="F44" s="553">
        <f t="shared" si="16"/>
        <v>0</v>
      </c>
      <c r="G44" s="591">
        <f t="shared" si="22"/>
        <v>5</v>
      </c>
      <c r="H44" s="399"/>
      <c r="I44" s="802">
        <f t="shared" si="23"/>
        <v>1.47</v>
      </c>
      <c r="J44" s="582">
        <f t="shared" si="24"/>
        <v>0.49</v>
      </c>
      <c r="K44" s="815">
        <f t="shared" si="25"/>
        <v>0.49</v>
      </c>
      <c r="L44" s="582">
        <f t="shared" si="17"/>
        <v>0</v>
      </c>
      <c r="M44" s="819">
        <f t="shared" si="26"/>
        <v>2.4500000000000002</v>
      </c>
      <c r="O44" s="802">
        <f t="shared" si="18"/>
        <v>0.49</v>
      </c>
      <c r="P44" s="582">
        <f t="shared" si="18"/>
        <v>0.49</v>
      </c>
      <c r="Q44" s="582">
        <f t="shared" si="19"/>
        <v>0.49</v>
      </c>
      <c r="R44" s="582">
        <f t="shared" si="20"/>
        <v>0</v>
      </c>
      <c r="S44" s="582">
        <f t="shared" si="27"/>
        <v>0.49000000000000005</v>
      </c>
    </row>
    <row r="45" spans="1:19" s="175" customFormat="1">
      <c r="A45" s="950" t="s">
        <v>133</v>
      </c>
      <c r="B45" s="551"/>
      <c r="C45" s="553">
        <f>+C9+C27</f>
        <v>245</v>
      </c>
      <c r="D45" s="553">
        <f t="shared" si="21"/>
        <v>-1</v>
      </c>
      <c r="E45" s="553">
        <f t="shared" si="21"/>
        <v>0</v>
      </c>
      <c r="F45" s="553">
        <f t="shared" si="16"/>
        <v>0</v>
      </c>
      <c r="G45" s="591">
        <f t="shared" si="22"/>
        <v>244</v>
      </c>
      <c r="I45" s="802">
        <f t="shared" si="23"/>
        <v>120.05</v>
      </c>
      <c r="J45" s="582">
        <f t="shared" si="24"/>
        <v>-0.49</v>
      </c>
      <c r="K45" s="815">
        <f t="shared" si="25"/>
        <v>0</v>
      </c>
      <c r="L45" s="582">
        <f t="shared" si="17"/>
        <v>0</v>
      </c>
      <c r="M45" s="819">
        <f t="shared" si="26"/>
        <v>119.56</v>
      </c>
      <c r="O45" s="802">
        <f t="shared" si="18"/>
        <v>0.49</v>
      </c>
      <c r="P45" s="582">
        <f t="shared" si="18"/>
        <v>0.49</v>
      </c>
      <c r="Q45" s="582">
        <f t="shared" si="19"/>
        <v>0</v>
      </c>
      <c r="R45" s="582">
        <f t="shared" si="20"/>
        <v>0</v>
      </c>
      <c r="S45" s="582">
        <f t="shared" si="27"/>
        <v>0.49</v>
      </c>
    </row>
    <row r="46" spans="1:19" s="175" customFormat="1">
      <c r="A46" s="950" t="s">
        <v>333</v>
      </c>
      <c r="B46" s="551"/>
      <c r="C46" s="553">
        <f t="shared" si="21"/>
        <v>212</v>
      </c>
      <c r="D46" s="553">
        <f t="shared" si="21"/>
        <v>5</v>
      </c>
      <c r="E46" s="553">
        <f t="shared" si="21"/>
        <v>0</v>
      </c>
      <c r="F46" s="553">
        <f t="shared" si="16"/>
        <v>0</v>
      </c>
      <c r="G46" s="591">
        <f t="shared" si="22"/>
        <v>217</v>
      </c>
      <c r="H46" s="576"/>
      <c r="I46" s="802">
        <f t="shared" si="23"/>
        <v>103.88</v>
      </c>
      <c r="J46" s="582">
        <f t="shared" si="24"/>
        <v>2.4500000000000002</v>
      </c>
      <c r="K46" s="815">
        <f t="shared" si="25"/>
        <v>0</v>
      </c>
      <c r="L46" s="582">
        <f t="shared" si="17"/>
        <v>0</v>
      </c>
      <c r="M46" s="819">
        <f t="shared" si="26"/>
        <v>106.33</v>
      </c>
      <c r="O46" s="802">
        <f t="shared" si="18"/>
        <v>0.49</v>
      </c>
      <c r="P46" s="582">
        <f t="shared" si="18"/>
        <v>0.49000000000000005</v>
      </c>
      <c r="Q46" s="582">
        <f t="shared" si="19"/>
        <v>0</v>
      </c>
      <c r="R46" s="582">
        <f t="shared" si="20"/>
        <v>0</v>
      </c>
      <c r="S46" s="582">
        <f t="shared" si="27"/>
        <v>0.49</v>
      </c>
    </row>
    <row r="47" spans="1:19" s="175" customFormat="1">
      <c r="A47" s="950" t="s">
        <v>334</v>
      </c>
      <c r="B47" s="551"/>
      <c r="C47" s="553">
        <f t="shared" si="21"/>
        <v>232</v>
      </c>
      <c r="D47" s="553">
        <f>+D11+D29</f>
        <v>10</v>
      </c>
      <c r="E47" s="553">
        <f t="shared" si="21"/>
        <v>0</v>
      </c>
      <c r="F47" s="553">
        <f t="shared" si="16"/>
        <v>0</v>
      </c>
      <c r="G47" s="591">
        <f t="shared" si="22"/>
        <v>242</v>
      </c>
      <c r="H47" s="593"/>
      <c r="I47" s="802">
        <f t="shared" si="23"/>
        <v>113.67999999999999</v>
      </c>
      <c r="J47" s="582">
        <f t="shared" si="24"/>
        <v>4.9000000000000004</v>
      </c>
      <c r="K47" s="815">
        <f t="shared" si="25"/>
        <v>0</v>
      </c>
      <c r="L47" s="582">
        <f t="shared" si="17"/>
        <v>0</v>
      </c>
      <c r="M47" s="819">
        <f t="shared" si="26"/>
        <v>118.58</v>
      </c>
      <c r="O47" s="802">
        <f t="shared" si="18"/>
        <v>0.49</v>
      </c>
      <c r="P47" s="582">
        <f t="shared" si="18"/>
        <v>0.49000000000000005</v>
      </c>
      <c r="Q47" s="582">
        <f t="shared" si="19"/>
        <v>0</v>
      </c>
      <c r="R47" s="582">
        <f t="shared" si="20"/>
        <v>0</v>
      </c>
      <c r="S47" s="582">
        <f t="shared" si="27"/>
        <v>0.49</v>
      </c>
    </row>
    <row r="48" spans="1:19" s="175" customFormat="1">
      <c r="A48" s="950" t="s">
        <v>335</v>
      </c>
      <c r="B48" s="551"/>
      <c r="C48" s="553">
        <f t="shared" si="21"/>
        <v>197</v>
      </c>
      <c r="D48" s="553">
        <f t="shared" si="21"/>
        <v>7</v>
      </c>
      <c r="E48" s="553">
        <f t="shared" si="21"/>
        <v>0</v>
      </c>
      <c r="F48" s="553">
        <f t="shared" si="16"/>
        <v>0</v>
      </c>
      <c r="G48" s="591">
        <f t="shared" si="22"/>
        <v>204</v>
      </c>
      <c r="H48" s="593"/>
      <c r="I48" s="802">
        <f t="shared" si="23"/>
        <v>96.53</v>
      </c>
      <c r="J48" s="582">
        <f t="shared" si="24"/>
        <v>3.4165161108766013</v>
      </c>
      <c r="K48" s="815">
        <f t="shared" si="25"/>
        <v>0</v>
      </c>
      <c r="L48" s="582">
        <f>+L13+L31</f>
        <v>0</v>
      </c>
      <c r="M48" s="819">
        <f t="shared" si="26"/>
        <v>99.946516110876601</v>
      </c>
      <c r="O48" s="802">
        <f t="shared" si="18"/>
        <v>0.49</v>
      </c>
      <c r="P48" s="582">
        <f t="shared" si="18"/>
        <v>0.48807373012522876</v>
      </c>
      <c r="Q48" s="582">
        <f t="shared" si="19"/>
        <v>0</v>
      </c>
      <c r="R48" s="582">
        <f t="shared" si="20"/>
        <v>0</v>
      </c>
      <c r="S48" s="582">
        <f t="shared" si="27"/>
        <v>0.48993390250429708</v>
      </c>
    </row>
    <row r="49" spans="1:19" s="175" customFormat="1">
      <c r="A49" s="950" t="s">
        <v>336</v>
      </c>
      <c r="B49" s="551"/>
      <c r="C49" s="553">
        <f t="shared" si="21"/>
        <v>204</v>
      </c>
      <c r="D49" s="553">
        <f t="shared" si="21"/>
        <v>0</v>
      </c>
      <c r="E49" s="553">
        <f t="shared" si="21"/>
        <v>0</v>
      </c>
      <c r="F49" s="553">
        <f t="shared" si="16"/>
        <v>0</v>
      </c>
      <c r="G49" s="591">
        <f t="shared" si="22"/>
        <v>204</v>
      </c>
      <c r="H49" s="593"/>
      <c r="I49" s="802">
        <f t="shared" si="23"/>
        <v>99.567040945546665</v>
      </c>
      <c r="J49" s="582">
        <f t="shared" si="24"/>
        <v>0</v>
      </c>
      <c r="K49" s="815">
        <f t="shared" si="25"/>
        <v>0</v>
      </c>
      <c r="L49" s="582">
        <f>+L14+L32</f>
        <v>0</v>
      </c>
      <c r="M49" s="819">
        <f t="shared" si="26"/>
        <v>99.567040945546665</v>
      </c>
      <c r="O49" s="802">
        <f t="shared" si="18"/>
        <v>0.48807373012522876</v>
      </c>
      <c r="P49" s="582">
        <f t="shared" si="18"/>
        <v>0</v>
      </c>
      <c r="Q49" s="582">
        <f t="shared" si="19"/>
        <v>0</v>
      </c>
      <c r="R49" s="582">
        <f t="shared" si="20"/>
        <v>0</v>
      </c>
      <c r="S49" s="582">
        <f t="shared" si="27"/>
        <v>0.48807373012522876</v>
      </c>
    </row>
    <row r="50" spans="1:19" s="175" customFormat="1">
      <c r="A50" s="950" t="s">
        <v>337</v>
      </c>
      <c r="B50" s="551"/>
      <c r="C50" s="553">
        <f t="shared" si="21"/>
        <v>0</v>
      </c>
      <c r="D50" s="553">
        <f t="shared" si="21"/>
        <v>0</v>
      </c>
      <c r="E50" s="553">
        <f t="shared" si="21"/>
        <v>0</v>
      </c>
      <c r="F50" s="553">
        <f t="shared" si="16"/>
        <v>0</v>
      </c>
      <c r="G50" s="591">
        <f t="shared" si="22"/>
        <v>0</v>
      </c>
      <c r="H50" s="576"/>
      <c r="I50" s="802">
        <f t="shared" si="23"/>
        <v>0</v>
      </c>
      <c r="J50" s="582">
        <f>J14+J32</f>
        <v>0</v>
      </c>
      <c r="K50" s="815">
        <f t="shared" si="25"/>
        <v>0</v>
      </c>
      <c r="L50" s="582">
        <f>+L15+L33</f>
        <v>0</v>
      </c>
      <c r="M50" s="819">
        <f t="shared" si="26"/>
        <v>0</v>
      </c>
      <c r="O50" s="802">
        <f t="shared" si="18"/>
        <v>0</v>
      </c>
      <c r="P50" s="582">
        <f t="shared" ref="P50:Q52" si="28">+IF(J50=0,0,J50/D50)</f>
        <v>0</v>
      </c>
      <c r="Q50" s="582">
        <f t="shared" si="28"/>
        <v>0</v>
      </c>
      <c r="R50" s="582">
        <f>+IF(F50=0,0,L50/F50)</f>
        <v>0</v>
      </c>
      <c r="S50" s="582">
        <f>+IF(M50=0,0,M50/G50)</f>
        <v>0</v>
      </c>
    </row>
    <row r="51" spans="1:19" s="175" customFormat="1">
      <c r="A51" s="950" t="s">
        <v>282</v>
      </c>
      <c r="B51" s="551"/>
      <c r="C51" s="553">
        <f t="shared" si="21"/>
        <v>0</v>
      </c>
      <c r="D51" s="553">
        <f t="shared" si="21"/>
        <v>0</v>
      </c>
      <c r="E51" s="553">
        <f t="shared" si="21"/>
        <v>0</v>
      </c>
      <c r="F51" s="553">
        <f t="shared" si="16"/>
        <v>0</v>
      </c>
      <c r="G51" s="591">
        <f t="shared" si="22"/>
        <v>0</v>
      </c>
      <c r="H51" s="576"/>
      <c r="I51" s="802">
        <f>SUM(I33+I15)</f>
        <v>0</v>
      </c>
      <c r="J51" s="582">
        <f t="shared" si="24"/>
        <v>0</v>
      </c>
      <c r="K51" s="815">
        <f t="shared" si="25"/>
        <v>0</v>
      </c>
      <c r="L51" s="582">
        <f>+L16+L34</f>
        <v>0</v>
      </c>
      <c r="M51" s="819">
        <f t="shared" si="26"/>
        <v>0</v>
      </c>
      <c r="O51" s="802">
        <f t="shared" si="18"/>
        <v>0</v>
      </c>
      <c r="P51" s="582">
        <f t="shared" si="28"/>
        <v>0</v>
      </c>
      <c r="Q51" s="582">
        <f t="shared" si="28"/>
        <v>0</v>
      </c>
      <c r="R51" s="582">
        <f>+IF(F51=0,0,L51/F51)</f>
        <v>0</v>
      </c>
      <c r="S51" s="582">
        <f>+IF(M51=0,0,M51/G51)</f>
        <v>0</v>
      </c>
    </row>
    <row r="52" spans="1:19" s="175" customFormat="1">
      <c r="A52" s="950" t="s">
        <v>338</v>
      </c>
      <c r="B52" s="551"/>
      <c r="C52" s="553">
        <f t="shared" si="21"/>
        <v>0</v>
      </c>
      <c r="D52" s="560">
        <f t="shared" si="21"/>
        <v>0</v>
      </c>
      <c r="E52" s="553">
        <f t="shared" si="21"/>
        <v>0</v>
      </c>
      <c r="F52" s="553">
        <f t="shared" si="16"/>
        <v>0</v>
      </c>
      <c r="G52" s="591">
        <f t="shared" si="22"/>
        <v>0</v>
      </c>
      <c r="H52" s="594"/>
      <c r="I52" s="802">
        <f>SUM(I34+I16)</f>
        <v>0</v>
      </c>
      <c r="J52" s="582">
        <f t="shared" si="24"/>
        <v>0</v>
      </c>
      <c r="K52" s="815">
        <f t="shared" si="25"/>
        <v>0</v>
      </c>
      <c r="L52" s="582">
        <f>+L17+L35</f>
        <v>0</v>
      </c>
      <c r="M52" s="819">
        <f t="shared" si="26"/>
        <v>0</v>
      </c>
      <c r="O52" s="802">
        <f t="shared" si="18"/>
        <v>0</v>
      </c>
      <c r="P52" s="582">
        <f t="shared" si="28"/>
        <v>0</v>
      </c>
      <c r="Q52" s="582">
        <f t="shared" si="28"/>
        <v>0</v>
      </c>
      <c r="R52" s="582">
        <f>+IF(F52=0,0,L52/F52)</f>
        <v>0</v>
      </c>
      <c r="S52" s="582">
        <f>+IF(M52=0,0,M52/G52)</f>
        <v>0</v>
      </c>
    </row>
    <row r="53" spans="1:19" s="175" customFormat="1">
      <c r="A53" s="595" t="s">
        <v>93</v>
      </c>
      <c r="B53" s="596"/>
      <c r="C53" s="586">
        <f>SUM(C41:C52)</f>
        <v>1593</v>
      </c>
      <c r="D53" s="586">
        <f>SUM(D41:D52)</f>
        <v>34</v>
      </c>
      <c r="E53" s="586">
        <f>SUM(E41:E52)</f>
        <v>2</v>
      </c>
      <c r="F53" s="586">
        <f>SUM(F41:F52)</f>
        <v>0</v>
      </c>
      <c r="G53" s="586">
        <f>SUM(G41:G52)</f>
        <v>1629</v>
      </c>
      <c r="H53" s="594"/>
      <c r="I53" s="803">
        <f>SUM(I41:I52)</f>
        <v>797.02704094554667</v>
      </c>
      <c r="J53" s="589">
        <f>SUM(J41:J52)</f>
        <v>16.8965161108766</v>
      </c>
      <c r="K53" s="589">
        <f>SUM(K41:K52)</f>
        <v>0.98</v>
      </c>
      <c r="L53" s="589">
        <f>SUM(L41:L52)</f>
        <v>0</v>
      </c>
      <c r="M53" s="589">
        <f>SUM(M41:M52)</f>
        <v>814.90355705642321</v>
      </c>
      <c r="O53" s="803">
        <f>+IF(I53=0,0,I53/C53)</f>
        <v>0.50033084805119066</v>
      </c>
      <c r="P53" s="589">
        <f>+IF(J53=0,0,J53/D53)</f>
        <v>0.49695635620225298</v>
      </c>
      <c r="Q53" s="589">
        <f>+IF(E53=0,0,K53/E53)</f>
        <v>0.49</v>
      </c>
      <c r="R53" s="589">
        <f>+IF(F53=0,0,L53/F53)</f>
        <v>0</v>
      </c>
      <c r="S53" s="589">
        <f>+IF(M53=0,0,M53/G53)</f>
        <v>0.50024773299964598</v>
      </c>
    </row>
    <row r="54" spans="1:19" s="175" customFormat="1">
      <c r="A54" s="597"/>
      <c r="B54" s="282"/>
      <c r="I54" s="804"/>
      <c r="J54" s="580"/>
      <c r="K54" s="580"/>
      <c r="L54" s="580"/>
      <c r="M54" s="580"/>
      <c r="O54" s="780"/>
      <c r="P54" s="580"/>
      <c r="Q54" s="580"/>
      <c r="R54" s="580"/>
      <c r="S54" s="580"/>
    </row>
    <row r="55" spans="1:19">
      <c r="A55" s="346"/>
      <c r="C55" s="348"/>
      <c r="D55" s="598"/>
    </row>
    <row r="56" spans="1:19" s="825" customFormat="1">
      <c r="A56" s="829"/>
      <c r="B56" s="837"/>
      <c r="C56" s="827"/>
      <c r="D56" s="828"/>
      <c r="J56" s="826"/>
      <c r="K56" s="826"/>
      <c r="L56" s="826"/>
      <c r="M56" s="826"/>
      <c r="P56" s="826"/>
      <c r="Q56" s="826"/>
      <c r="R56" s="826"/>
      <c r="S56" s="826"/>
    </row>
    <row r="57" spans="1:19">
      <c r="A57" s="351"/>
      <c r="B57" s="349"/>
    </row>
    <row r="58" spans="1:19">
      <c r="A58" s="351"/>
      <c r="B58" s="349"/>
    </row>
  </sheetData>
  <mergeCells count="10">
    <mergeCell ref="C39:G39"/>
    <mergeCell ref="C1:S1"/>
    <mergeCell ref="C2:G2"/>
    <mergeCell ref="C21:G21"/>
    <mergeCell ref="O2:S2"/>
    <mergeCell ref="I2:M2"/>
    <mergeCell ref="I21:M21"/>
    <mergeCell ref="O21:S21"/>
    <mergeCell ref="I39:M39"/>
    <mergeCell ref="O39:S39"/>
  </mergeCells>
  <pageMargins left="1" right="0.5" top="1" bottom="0.4" header="0.8" footer="0"/>
  <pageSetup paperSize="5" scale="46" fitToHeight="0" orientation="landscape" r:id="rId1"/>
  <headerFooter alignWithMargins="0">
    <oddHeader>&amp;R&amp;"Times New Roman,Bold"KyPSC Case No. 2020-00142
STAFF-DR-01-004 Attachment
Page &amp;P of &amp;N</oddHeader>
    <oddFooter>&amp;R&amp;"Arial,Bold"&amp;16&amp;KFF0000C.&amp;P</oddFooter>
  </headerFooter>
  <rowBreaks count="2" manualBreakCount="2">
    <brk id="38" max="16383" man="1"/>
    <brk id="59" max="19"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39997558519241921"/>
    <pageSetUpPr fitToPage="1"/>
  </sheetPr>
  <dimension ref="A1:N81"/>
  <sheetViews>
    <sheetView tabSelected="1" view="pageLayout" zoomScaleNormal="100" workbookViewId="0">
      <selection activeCell="E16" sqref="E16"/>
    </sheetView>
  </sheetViews>
  <sheetFormatPr defaultRowHeight="14.5"/>
  <cols>
    <col min="1" max="1" width="18.36328125" customWidth="1"/>
    <col min="2" max="2" width="18.6328125" customWidth="1"/>
    <col min="3" max="3" width="19.54296875" customWidth="1"/>
    <col min="4" max="4" width="20.36328125" bestFit="1" customWidth="1"/>
    <col min="5" max="5" width="23.6328125" customWidth="1"/>
    <col min="6" max="6" width="13.54296875" customWidth="1"/>
    <col min="8" max="8" width="11.6328125" bestFit="1" customWidth="1"/>
    <col min="9" max="9" width="11.6328125" style="858" customWidth="1"/>
  </cols>
  <sheetData>
    <row r="1" spans="1:14" s="858" customFormat="1" ht="15" thickBot="1">
      <c r="A1" s="858" t="s">
        <v>421</v>
      </c>
      <c r="B1" s="1" t="s">
        <v>422</v>
      </c>
      <c r="D1" s="1000"/>
    </row>
    <row r="2" spans="1:14" s="858" customFormat="1">
      <c r="A2" s="858">
        <v>2015</v>
      </c>
      <c r="B2" s="1">
        <f>SUMIF($E:$E,Table1[[#This Row],[Year]],$H:$H)</f>
        <v>468</v>
      </c>
      <c r="C2" s="1001" t="s">
        <v>321</v>
      </c>
      <c r="D2" s="1002">
        <f>SUMIF($E:$E,"&lt;=2019",$H:$H)</f>
        <v>8523</v>
      </c>
      <c r="E2" s="392"/>
    </row>
    <row r="3" spans="1:14" s="858" customFormat="1">
      <c r="A3" s="858">
        <v>2016</v>
      </c>
      <c r="B3" s="1">
        <f>SUMIF($E:$E,Table1[[#This Row],[Year]],$H:$H)</f>
        <v>834</v>
      </c>
      <c r="C3" s="1006" t="s">
        <v>265</v>
      </c>
      <c r="D3" s="1007">
        <f>SUMIF($E:$E,"&gt;2019",$H:$H)</f>
        <v>13853</v>
      </c>
      <c r="E3" s="392"/>
    </row>
    <row r="4" spans="1:14" s="858" customFormat="1" ht="15" thickBot="1">
      <c r="A4" s="858">
        <v>2017</v>
      </c>
      <c r="B4" s="1">
        <f>SUMIF($E:$E,Table1[[#This Row],[Year]],$H:$H)</f>
        <v>817</v>
      </c>
      <c r="C4" s="1003" t="s">
        <v>93</v>
      </c>
      <c r="D4" s="1004">
        <f>SUBTOTAL(9,D2:D3)</f>
        <v>22376</v>
      </c>
    </row>
    <row r="5" spans="1:14" s="858" customFormat="1">
      <c r="A5" s="858">
        <v>2018</v>
      </c>
      <c r="B5" s="1">
        <f>SUMIF($E:$E,Table1[[#This Row],[Year]],$H:$H)</f>
        <v>2427</v>
      </c>
      <c r="D5" s="1000"/>
    </row>
    <row r="6" spans="1:14" s="858" customFormat="1">
      <c r="A6" s="1011">
        <v>2019</v>
      </c>
      <c r="B6" s="1012">
        <f>SUMIF($E:$E,Table1[[#This Row],[Year]],$H:$H)</f>
        <v>3977</v>
      </c>
      <c r="D6" s="1000"/>
    </row>
    <row r="7" spans="1:14" s="858" customFormat="1">
      <c r="A7" s="858">
        <v>2020</v>
      </c>
      <c r="B7" s="1">
        <f>SUMIF($E:$E,Table1[[#This Row],[Year]],$H:$H)</f>
        <v>3977</v>
      </c>
      <c r="D7" s="1000"/>
    </row>
    <row r="8" spans="1:14" s="858" customFormat="1">
      <c r="A8" s="858">
        <v>2021</v>
      </c>
      <c r="B8" s="1">
        <f>SUMIF($E:$E,Table1[[#This Row],[Year]],$H:$H)</f>
        <v>3292</v>
      </c>
      <c r="D8" s="1000"/>
    </row>
    <row r="9" spans="1:14" s="858" customFormat="1">
      <c r="A9" s="858">
        <v>2022</v>
      </c>
      <c r="B9" s="1">
        <f>SUMIF($E:$E,Table1[[#This Row],[Year]],$H:$H)</f>
        <v>3292</v>
      </c>
      <c r="D9" s="1000"/>
    </row>
    <row r="10" spans="1:14" s="858" customFormat="1">
      <c r="A10" s="858">
        <v>2023</v>
      </c>
      <c r="B10" s="1">
        <f>SUMIF($E:$E,Table1[[#This Row],[Year]],$H:$H)</f>
        <v>3292</v>
      </c>
      <c r="D10" s="1000"/>
    </row>
    <row r="11" spans="1:14" s="858" customFormat="1">
      <c r="A11" s="392" t="s">
        <v>31</v>
      </c>
      <c r="B11" s="999">
        <f>SUBTOTAL(109,B2:B10)</f>
        <v>22376</v>
      </c>
      <c r="D11" s="1000"/>
    </row>
    <row r="12" spans="1:14" s="858" customFormat="1">
      <c r="A12" s="760"/>
    </row>
    <row r="13" spans="1:14" s="858" customFormat="1">
      <c r="A13" s="926"/>
    </row>
    <row r="14" spans="1:14" s="858" customFormat="1"/>
    <row r="15" spans="1:14">
      <c r="A15" s="927" t="s">
        <v>0</v>
      </c>
      <c r="B15" s="927" t="s">
        <v>1</v>
      </c>
      <c r="C15" s="927" t="s">
        <v>2</v>
      </c>
      <c r="D15" s="927" t="s">
        <v>3</v>
      </c>
      <c r="E15" s="927" t="s">
        <v>4</v>
      </c>
      <c r="F15" s="927" t="s">
        <v>5</v>
      </c>
      <c r="G15" s="927" t="s">
        <v>6</v>
      </c>
      <c r="H15" s="927" t="s">
        <v>7</v>
      </c>
      <c r="I15" s="927" t="s">
        <v>18</v>
      </c>
    </row>
    <row r="16" spans="1:14">
      <c r="A16" s="858" t="s">
        <v>320</v>
      </c>
      <c r="B16" s="858" t="s">
        <v>26</v>
      </c>
      <c r="C16" s="858" t="s">
        <v>27</v>
      </c>
      <c r="D16" s="858" t="s">
        <v>20</v>
      </c>
      <c r="E16" s="858">
        <v>2015</v>
      </c>
      <c r="F16" s="858">
        <v>610976</v>
      </c>
      <c r="G16" s="858">
        <v>611058</v>
      </c>
      <c r="H16" s="858">
        <v>83</v>
      </c>
      <c r="I16" s="858" t="s">
        <v>228</v>
      </c>
      <c r="J16" s="1128"/>
      <c r="K16" s="1128"/>
      <c r="L16" s="1128"/>
      <c r="M16" s="1128"/>
      <c r="N16" s="1128"/>
    </row>
    <row r="17" spans="1:14">
      <c r="A17" s="858" t="s">
        <v>320</v>
      </c>
      <c r="B17" s="858" t="s">
        <v>26</v>
      </c>
      <c r="C17" s="858" t="s">
        <v>27</v>
      </c>
      <c r="D17" s="858" t="s">
        <v>20</v>
      </c>
      <c r="E17" s="858">
        <v>2015</v>
      </c>
      <c r="F17" s="858">
        <v>616491</v>
      </c>
      <c r="G17" s="858">
        <v>616790</v>
      </c>
      <c r="H17" s="858">
        <v>300</v>
      </c>
      <c r="I17" s="858" t="s">
        <v>228</v>
      </c>
      <c r="J17" s="1128"/>
      <c r="K17" s="1128"/>
      <c r="L17" s="1128"/>
      <c r="M17" s="1128"/>
      <c r="N17" s="1128"/>
    </row>
    <row r="18" spans="1:14">
      <c r="A18" s="858" t="s">
        <v>320</v>
      </c>
      <c r="B18" s="858" t="s">
        <v>26</v>
      </c>
      <c r="C18" s="858" t="s">
        <v>27</v>
      </c>
      <c r="D18" s="858" t="s">
        <v>20</v>
      </c>
      <c r="E18" s="858">
        <v>2015</v>
      </c>
      <c r="F18" s="858">
        <v>675866</v>
      </c>
      <c r="G18" s="858">
        <v>675891</v>
      </c>
      <c r="H18" s="858">
        <v>26</v>
      </c>
      <c r="I18" s="858" t="s">
        <v>228</v>
      </c>
      <c r="J18" s="1128"/>
      <c r="K18" s="1128"/>
      <c r="L18" s="1128"/>
      <c r="M18" s="1128"/>
      <c r="N18" s="1128"/>
    </row>
    <row r="19" spans="1:14">
      <c r="A19" s="858" t="s">
        <v>320</v>
      </c>
      <c r="B19" s="858" t="s">
        <v>29</v>
      </c>
      <c r="C19" s="858" t="s">
        <v>30</v>
      </c>
      <c r="D19" s="858" t="s">
        <v>20</v>
      </c>
      <c r="E19" s="858">
        <v>2015</v>
      </c>
      <c r="F19" s="858">
        <v>675943</v>
      </c>
      <c r="G19" s="858">
        <v>675956</v>
      </c>
      <c r="H19" s="858">
        <v>14</v>
      </c>
      <c r="I19" s="858" t="s">
        <v>228</v>
      </c>
    </row>
    <row r="20" spans="1:14">
      <c r="A20" s="858" t="s">
        <v>320</v>
      </c>
      <c r="B20" s="858" t="s">
        <v>29</v>
      </c>
      <c r="C20" s="858" t="s">
        <v>30</v>
      </c>
      <c r="D20" s="858" t="s">
        <v>20</v>
      </c>
      <c r="E20" s="858">
        <v>2015</v>
      </c>
      <c r="F20" s="858">
        <v>675957</v>
      </c>
      <c r="G20" s="858">
        <v>675978</v>
      </c>
      <c r="H20" s="858">
        <v>22</v>
      </c>
      <c r="I20" s="858" t="s">
        <v>228</v>
      </c>
    </row>
    <row r="21" spans="1:14">
      <c r="A21" s="858" t="s">
        <v>320</v>
      </c>
      <c r="B21" s="858">
        <v>999900001078</v>
      </c>
      <c r="C21" s="858" t="s">
        <v>261</v>
      </c>
      <c r="D21" s="858" t="s">
        <v>22</v>
      </c>
      <c r="E21" s="858">
        <v>2015</v>
      </c>
      <c r="F21" s="858">
        <v>1043345</v>
      </c>
      <c r="G21" s="858">
        <v>1043346</v>
      </c>
      <c r="H21" s="858">
        <v>2</v>
      </c>
      <c r="I21" s="858" t="s">
        <v>228</v>
      </c>
    </row>
    <row r="22" spans="1:14">
      <c r="A22" s="858" t="s">
        <v>320</v>
      </c>
      <c r="B22" s="858">
        <v>999900001078</v>
      </c>
      <c r="C22" s="858" t="s">
        <v>261</v>
      </c>
      <c r="D22" s="858" t="s">
        <v>22</v>
      </c>
      <c r="E22" s="858">
        <v>2015</v>
      </c>
      <c r="F22" s="858">
        <v>1176366</v>
      </c>
      <c r="G22" s="858">
        <v>1176386</v>
      </c>
      <c r="H22" s="858">
        <v>21</v>
      </c>
      <c r="I22" s="858" t="s">
        <v>228</v>
      </c>
    </row>
    <row r="23" spans="1:14">
      <c r="A23" s="858" t="s">
        <v>320</v>
      </c>
      <c r="B23" s="858" t="s">
        <v>26</v>
      </c>
      <c r="C23" s="858" t="s">
        <v>27</v>
      </c>
      <c r="D23" s="858" t="s">
        <v>20</v>
      </c>
      <c r="E23" s="858">
        <v>2016</v>
      </c>
      <c r="F23" s="858">
        <v>283284</v>
      </c>
      <c r="G23" s="858">
        <v>283358</v>
      </c>
      <c r="H23" s="858">
        <v>75</v>
      </c>
      <c r="I23" s="858" t="s">
        <v>228</v>
      </c>
    </row>
    <row r="24" spans="1:14">
      <c r="A24" s="858" t="s">
        <v>320</v>
      </c>
      <c r="B24" s="858">
        <v>999900001078</v>
      </c>
      <c r="C24" s="858" t="s">
        <v>261</v>
      </c>
      <c r="D24" s="858" t="s">
        <v>22</v>
      </c>
      <c r="E24" s="858">
        <v>2016</v>
      </c>
      <c r="F24" s="858">
        <v>769694</v>
      </c>
      <c r="G24" s="858">
        <v>770388</v>
      </c>
      <c r="H24" s="858">
        <v>695</v>
      </c>
      <c r="I24" s="858" t="s">
        <v>228</v>
      </c>
    </row>
    <row r="25" spans="1:14">
      <c r="A25" s="858" t="s">
        <v>320</v>
      </c>
      <c r="B25" s="858">
        <v>999900001078</v>
      </c>
      <c r="C25" s="858" t="s">
        <v>261</v>
      </c>
      <c r="D25" s="858" t="s">
        <v>22</v>
      </c>
      <c r="E25" s="858">
        <v>2016</v>
      </c>
      <c r="F25" s="858">
        <v>788553</v>
      </c>
      <c r="G25" s="858">
        <v>788578</v>
      </c>
      <c r="H25" s="858">
        <v>26</v>
      </c>
      <c r="I25" s="858" t="s">
        <v>228</v>
      </c>
    </row>
    <row r="26" spans="1:14">
      <c r="A26" s="858" t="s">
        <v>320</v>
      </c>
      <c r="B26" s="858">
        <v>999900001078</v>
      </c>
      <c r="C26" s="858" t="s">
        <v>261</v>
      </c>
      <c r="D26" s="858" t="s">
        <v>22</v>
      </c>
      <c r="E26" s="858">
        <v>2016</v>
      </c>
      <c r="F26" s="858">
        <v>849125</v>
      </c>
      <c r="G26" s="858">
        <v>849154</v>
      </c>
      <c r="H26" s="858">
        <v>30</v>
      </c>
      <c r="I26" s="858" t="s">
        <v>228</v>
      </c>
    </row>
    <row r="27" spans="1:14">
      <c r="A27" s="858" t="s">
        <v>320</v>
      </c>
      <c r="B27" s="858" t="s">
        <v>29</v>
      </c>
      <c r="C27" s="858" t="s">
        <v>30</v>
      </c>
      <c r="D27" s="858" t="s">
        <v>20</v>
      </c>
      <c r="E27" s="858">
        <v>2016</v>
      </c>
      <c r="F27" s="858">
        <v>1251398</v>
      </c>
      <c r="G27" s="858">
        <v>1251405</v>
      </c>
      <c r="H27" s="858">
        <v>8</v>
      </c>
      <c r="I27" s="858" t="s">
        <v>228</v>
      </c>
    </row>
    <row r="28" spans="1:14">
      <c r="A28" s="858" t="s">
        <v>320</v>
      </c>
      <c r="B28" s="858">
        <v>999900001078</v>
      </c>
      <c r="C28" s="858" t="s">
        <v>261</v>
      </c>
      <c r="D28" s="858" t="s">
        <v>22</v>
      </c>
      <c r="E28" s="858">
        <v>2017</v>
      </c>
      <c r="F28" s="858">
        <v>124673</v>
      </c>
      <c r="G28" s="858">
        <v>124684</v>
      </c>
      <c r="H28" s="858">
        <v>12</v>
      </c>
      <c r="I28" s="858" t="s">
        <v>228</v>
      </c>
    </row>
    <row r="29" spans="1:14">
      <c r="A29" s="858" t="s">
        <v>320</v>
      </c>
      <c r="B29" s="858">
        <v>999900001078</v>
      </c>
      <c r="C29" s="858" t="s">
        <v>261</v>
      </c>
      <c r="D29" s="858" t="s">
        <v>22</v>
      </c>
      <c r="E29" s="858">
        <v>2017</v>
      </c>
      <c r="F29" s="858">
        <v>505377</v>
      </c>
      <c r="G29" s="858">
        <v>506061</v>
      </c>
      <c r="H29" s="858">
        <v>685</v>
      </c>
      <c r="I29" s="858" t="s">
        <v>228</v>
      </c>
    </row>
    <row r="30" spans="1:14">
      <c r="A30" s="858" t="s">
        <v>320</v>
      </c>
      <c r="B30" s="858" t="s">
        <v>29</v>
      </c>
      <c r="C30" s="858" t="s">
        <v>30</v>
      </c>
      <c r="D30" s="858" t="s">
        <v>20</v>
      </c>
      <c r="E30" s="858">
        <v>2017</v>
      </c>
      <c r="F30" s="858">
        <v>569890</v>
      </c>
      <c r="G30" s="858">
        <v>569892</v>
      </c>
      <c r="H30" s="858">
        <v>3</v>
      </c>
      <c r="I30" s="858" t="s">
        <v>228</v>
      </c>
    </row>
    <row r="31" spans="1:14">
      <c r="A31" s="858" t="s">
        <v>320</v>
      </c>
      <c r="B31" s="858" t="s">
        <v>29</v>
      </c>
      <c r="C31" s="858" t="s">
        <v>30</v>
      </c>
      <c r="D31" s="858" t="s">
        <v>20</v>
      </c>
      <c r="E31" s="858">
        <v>2017</v>
      </c>
      <c r="F31" s="858">
        <v>569893</v>
      </c>
      <c r="G31" s="858">
        <v>569905</v>
      </c>
      <c r="H31" s="858">
        <v>13</v>
      </c>
      <c r="I31" s="858" t="s">
        <v>228</v>
      </c>
    </row>
    <row r="32" spans="1:14">
      <c r="A32" s="858" t="s">
        <v>320</v>
      </c>
      <c r="B32" s="858" t="s">
        <v>29</v>
      </c>
      <c r="C32" s="858" t="s">
        <v>30</v>
      </c>
      <c r="D32" s="858" t="s">
        <v>20</v>
      </c>
      <c r="E32" s="858">
        <v>2017</v>
      </c>
      <c r="F32" s="858">
        <v>569906</v>
      </c>
      <c r="G32" s="858">
        <v>569928</v>
      </c>
      <c r="H32" s="858">
        <v>23</v>
      </c>
      <c r="I32" s="858" t="s">
        <v>228</v>
      </c>
    </row>
    <row r="33" spans="1:10">
      <c r="A33" s="858" t="s">
        <v>320</v>
      </c>
      <c r="B33" s="858" t="s">
        <v>29</v>
      </c>
      <c r="C33" s="858" t="s">
        <v>30</v>
      </c>
      <c r="D33" s="858" t="s">
        <v>20</v>
      </c>
      <c r="E33" s="858">
        <v>2017</v>
      </c>
      <c r="F33" s="858">
        <v>569929</v>
      </c>
      <c r="G33" s="858">
        <v>569949</v>
      </c>
      <c r="H33" s="858">
        <v>21</v>
      </c>
      <c r="I33" s="858" t="s">
        <v>228</v>
      </c>
    </row>
    <row r="34" spans="1:10">
      <c r="A34" s="858" t="s">
        <v>320</v>
      </c>
      <c r="B34" s="858" t="s">
        <v>26</v>
      </c>
      <c r="C34" s="858" t="s">
        <v>27</v>
      </c>
      <c r="D34" s="858" t="s">
        <v>20</v>
      </c>
      <c r="E34" s="858">
        <v>2017</v>
      </c>
      <c r="F34" s="858">
        <v>1154895</v>
      </c>
      <c r="G34" s="858">
        <v>1154954</v>
      </c>
      <c r="H34" s="858">
        <v>60</v>
      </c>
      <c r="I34" s="858" t="s">
        <v>228</v>
      </c>
    </row>
    <row r="35" spans="1:10">
      <c r="A35" s="858" t="s">
        <v>320</v>
      </c>
      <c r="B35" s="858" t="s">
        <v>26</v>
      </c>
      <c r="C35" s="858" t="s">
        <v>27</v>
      </c>
      <c r="D35" s="858" t="s">
        <v>20</v>
      </c>
      <c r="E35" s="858">
        <v>2018</v>
      </c>
      <c r="F35" s="858">
        <v>295920</v>
      </c>
      <c r="G35" s="858">
        <v>297480</v>
      </c>
      <c r="H35" s="858">
        <v>1561</v>
      </c>
      <c r="I35" s="858" t="s">
        <v>228</v>
      </c>
    </row>
    <row r="36" spans="1:10">
      <c r="A36" s="858" t="s">
        <v>320</v>
      </c>
      <c r="B36" s="858">
        <v>999900001078</v>
      </c>
      <c r="C36" s="858" t="s">
        <v>261</v>
      </c>
      <c r="D36" s="858" t="s">
        <v>22</v>
      </c>
      <c r="E36" s="858">
        <v>2018</v>
      </c>
      <c r="F36" s="858">
        <v>505372</v>
      </c>
      <c r="G36" s="858">
        <v>506056</v>
      </c>
      <c r="H36" s="858">
        <v>685</v>
      </c>
      <c r="I36" s="858" t="s">
        <v>228</v>
      </c>
    </row>
    <row r="37" spans="1:10">
      <c r="A37" s="858" t="s">
        <v>320</v>
      </c>
      <c r="B37" s="858" t="s">
        <v>29</v>
      </c>
      <c r="C37" s="858" t="s">
        <v>30</v>
      </c>
      <c r="D37" s="858" t="s">
        <v>20</v>
      </c>
      <c r="E37" s="858">
        <v>2018</v>
      </c>
      <c r="F37" s="858">
        <v>569833</v>
      </c>
      <c r="G37" s="858">
        <v>569858</v>
      </c>
      <c r="H37" s="858">
        <v>26</v>
      </c>
      <c r="I37" s="858" t="s">
        <v>228</v>
      </c>
    </row>
    <row r="38" spans="1:10">
      <c r="A38" s="858" t="s">
        <v>320</v>
      </c>
      <c r="B38" s="858" t="s">
        <v>29</v>
      </c>
      <c r="C38" s="858" t="s">
        <v>30</v>
      </c>
      <c r="D38" s="858" t="s">
        <v>20</v>
      </c>
      <c r="E38" s="858">
        <v>2018</v>
      </c>
      <c r="F38" s="858">
        <v>569859</v>
      </c>
      <c r="G38" s="858">
        <v>569862</v>
      </c>
      <c r="H38" s="858">
        <v>4</v>
      </c>
      <c r="I38" s="858" t="s">
        <v>228</v>
      </c>
    </row>
    <row r="39" spans="1:10">
      <c r="A39" s="858" t="s">
        <v>320</v>
      </c>
      <c r="B39" s="858" t="s">
        <v>29</v>
      </c>
      <c r="C39" s="858" t="s">
        <v>30</v>
      </c>
      <c r="D39" s="858" t="s">
        <v>20</v>
      </c>
      <c r="E39" s="858">
        <v>2018</v>
      </c>
      <c r="F39" s="858">
        <v>569863</v>
      </c>
      <c r="G39" s="858">
        <v>569887</v>
      </c>
      <c r="H39" s="858">
        <v>25</v>
      </c>
      <c r="I39" s="858" t="s">
        <v>228</v>
      </c>
    </row>
    <row r="40" spans="1:10">
      <c r="A40" s="858" t="s">
        <v>320</v>
      </c>
      <c r="B40" s="858" t="s">
        <v>29</v>
      </c>
      <c r="C40" s="858" t="s">
        <v>30</v>
      </c>
      <c r="D40" s="858" t="s">
        <v>20</v>
      </c>
      <c r="E40" s="858">
        <v>2018</v>
      </c>
      <c r="F40" s="858">
        <v>569888</v>
      </c>
      <c r="G40" s="858">
        <v>569900</v>
      </c>
      <c r="H40" s="858">
        <v>13</v>
      </c>
      <c r="I40" s="858" t="s">
        <v>228</v>
      </c>
    </row>
    <row r="41" spans="1:10">
      <c r="A41" s="858" t="s">
        <v>320</v>
      </c>
      <c r="B41" s="858" t="s">
        <v>29</v>
      </c>
      <c r="C41" s="858" t="s">
        <v>30</v>
      </c>
      <c r="D41" s="858" t="s">
        <v>20</v>
      </c>
      <c r="E41" s="858">
        <v>2018</v>
      </c>
      <c r="F41" s="858">
        <v>569901</v>
      </c>
      <c r="G41" s="858">
        <v>569923</v>
      </c>
      <c r="H41" s="858">
        <v>23</v>
      </c>
      <c r="I41" s="858" t="s">
        <v>228</v>
      </c>
    </row>
    <row r="42" spans="1:10">
      <c r="A42" s="858" t="s">
        <v>320</v>
      </c>
      <c r="B42" s="858" t="s">
        <v>29</v>
      </c>
      <c r="C42" s="858" t="s">
        <v>30</v>
      </c>
      <c r="D42" s="858" t="s">
        <v>20</v>
      </c>
      <c r="E42" s="858">
        <v>2018</v>
      </c>
      <c r="F42" s="858">
        <v>569924</v>
      </c>
      <c r="G42" s="858">
        <v>569944</v>
      </c>
      <c r="H42" s="858">
        <v>21</v>
      </c>
      <c r="I42" s="858" t="s">
        <v>228</v>
      </c>
    </row>
    <row r="43" spans="1:10">
      <c r="A43" s="858" t="s">
        <v>320</v>
      </c>
      <c r="B43" s="858" t="s">
        <v>26</v>
      </c>
      <c r="C43" s="858" t="s">
        <v>27</v>
      </c>
      <c r="D43" s="858" t="s">
        <v>20</v>
      </c>
      <c r="E43" s="858">
        <v>2018</v>
      </c>
      <c r="F43" s="858">
        <v>1078614</v>
      </c>
      <c r="G43" s="858">
        <v>1078671</v>
      </c>
      <c r="H43" s="858">
        <v>58</v>
      </c>
      <c r="I43" s="858" t="s">
        <v>228</v>
      </c>
    </row>
    <row r="44" spans="1:10">
      <c r="A44" s="858" t="s">
        <v>320</v>
      </c>
      <c r="B44" s="858">
        <v>999900001078</v>
      </c>
      <c r="C44" s="858" t="s">
        <v>261</v>
      </c>
      <c r="D44" s="858" t="s">
        <v>22</v>
      </c>
      <c r="E44" s="858">
        <v>2018</v>
      </c>
      <c r="F44" s="858">
        <v>1082432</v>
      </c>
      <c r="G44" s="858">
        <v>1082442</v>
      </c>
      <c r="H44" s="858">
        <v>11</v>
      </c>
      <c r="I44" s="858" t="s">
        <v>228</v>
      </c>
      <c r="J44" s="952"/>
    </row>
    <row r="45" spans="1:10">
      <c r="A45" s="858" t="s">
        <v>320</v>
      </c>
      <c r="B45" s="858" t="s">
        <v>26</v>
      </c>
      <c r="C45" s="858" t="s">
        <v>27</v>
      </c>
      <c r="D45" s="858" t="s">
        <v>20</v>
      </c>
      <c r="E45" s="858">
        <v>2019</v>
      </c>
      <c r="F45" s="858">
        <v>287257</v>
      </c>
      <c r="G45" s="858">
        <v>290436</v>
      </c>
      <c r="H45" s="858">
        <v>3180</v>
      </c>
      <c r="I45" s="858" t="s">
        <v>228</v>
      </c>
    </row>
    <row r="46" spans="1:10">
      <c r="A46" s="858" t="s">
        <v>320</v>
      </c>
      <c r="B46" s="858">
        <v>999900001078</v>
      </c>
      <c r="C46" s="858" t="s">
        <v>261</v>
      </c>
      <c r="D46" s="858" t="s">
        <v>22</v>
      </c>
      <c r="E46" s="858">
        <v>2019</v>
      </c>
      <c r="F46" s="858">
        <v>498333</v>
      </c>
      <c r="G46" s="858">
        <v>499017</v>
      </c>
      <c r="H46" s="858">
        <v>685</v>
      </c>
      <c r="I46" s="858" t="s">
        <v>228</v>
      </c>
    </row>
    <row r="47" spans="1:10">
      <c r="A47" s="858" t="s">
        <v>320</v>
      </c>
      <c r="B47" s="858" t="s">
        <v>29</v>
      </c>
      <c r="C47" s="858" t="s">
        <v>30</v>
      </c>
      <c r="D47" s="858" t="s">
        <v>20</v>
      </c>
      <c r="E47" s="858">
        <v>2019</v>
      </c>
      <c r="F47" s="858">
        <v>562794</v>
      </c>
      <c r="G47" s="858">
        <v>562819</v>
      </c>
      <c r="H47" s="858">
        <v>26</v>
      </c>
      <c r="I47" s="858" t="s">
        <v>228</v>
      </c>
    </row>
    <row r="48" spans="1:10">
      <c r="A48" s="858" t="s">
        <v>320</v>
      </c>
      <c r="B48" s="858" t="s">
        <v>29</v>
      </c>
      <c r="C48" s="858" t="s">
        <v>30</v>
      </c>
      <c r="D48" s="858" t="s">
        <v>20</v>
      </c>
      <c r="E48" s="858">
        <v>2019</v>
      </c>
      <c r="F48" s="858">
        <v>562820</v>
      </c>
      <c r="G48" s="858">
        <v>562823</v>
      </c>
      <c r="H48" s="858">
        <v>4</v>
      </c>
      <c r="I48" s="858" t="s">
        <v>228</v>
      </c>
    </row>
    <row r="49" spans="1:12">
      <c r="A49" s="858" t="s">
        <v>320</v>
      </c>
      <c r="B49" s="858" t="s">
        <v>29</v>
      </c>
      <c r="C49" s="858" t="s">
        <v>30</v>
      </c>
      <c r="D49" s="858" t="s">
        <v>20</v>
      </c>
      <c r="E49" s="858">
        <v>2019</v>
      </c>
      <c r="F49" s="858">
        <v>562824</v>
      </c>
      <c r="G49" s="858">
        <v>562848</v>
      </c>
      <c r="H49" s="858">
        <v>25</v>
      </c>
      <c r="I49" s="858" t="s">
        <v>228</v>
      </c>
      <c r="K49" s="2"/>
      <c r="L49" s="858"/>
    </row>
    <row r="50" spans="1:12">
      <c r="A50" s="858" t="s">
        <v>320</v>
      </c>
      <c r="B50" s="858" t="s">
        <v>29</v>
      </c>
      <c r="C50" s="858" t="s">
        <v>30</v>
      </c>
      <c r="D50" s="858" t="s">
        <v>20</v>
      </c>
      <c r="E50" s="858">
        <v>2019</v>
      </c>
      <c r="F50" s="858">
        <v>562849</v>
      </c>
      <c r="G50" s="858">
        <v>562861</v>
      </c>
      <c r="H50" s="858">
        <v>13</v>
      </c>
      <c r="I50" s="858" t="s">
        <v>228</v>
      </c>
    </row>
    <row r="51" spans="1:12">
      <c r="A51" s="858" t="s">
        <v>320</v>
      </c>
      <c r="B51" s="858" t="s">
        <v>29</v>
      </c>
      <c r="C51" s="858" t="s">
        <v>30</v>
      </c>
      <c r="D51" s="858" t="s">
        <v>20</v>
      </c>
      <c r="E51" s="858">
        <v>2019</v>
      </c>
      <c r="F51" s="858">
        <v>562862</v>
      </c>
      <c r="G51" s="858">
        <v>562884</v>
      </c>
      <c r="H51" s="858">
        <v>23</v>
      </c>
      <c r="I51" s="858" t="s">
        <v>228</v>
      </c>
    </row>
    <row r="52" spans="1:12">
      <c r="A52" s="858" t="s">
        <v>320</v>
      </c>
      <c r="B52" s="858" t="s">
        <v>29</v>
      </c>
      <c r="C52" s="858" t="s">
        <v>30</v>
      </c>
      <c r="D52" s="858" t="s">
        <v>20</v>
      </c>
      <c r="E52" s="858">
        <v>2019</v>
      </c>
      <c r="F52" s="858">
        <v>562885</v>
      </c>
      <c r="G52" s="858">
        <v>562905</v>
      </c>
      <c r="H52" s="858">
        <v>21</v>
      </c>
      <c r="I52" s="858" t="s">
        <v>228</v>
      </c>
    </row>
    <row r="53" spans="1:12">
      <c r="A53" s="858" t="s">
        <v>320</v>
      </c>
      <c r="B53" s="858" t="s">
        <v>26</v>
      </c>
      <c r="C53" s="858" t="s">
        <v>27</v>
      </c>
      <c r="D53" s="858" t="s">
        <v>20</v>
      </c>
      <c r="E53" s="858">
        <v>2020</v>
      </c>
      <c r="F53" s="858">
        <v>299597</v>
      </c>
      <c r="G53" s="858">
        <v>302776</v>
      </c>
      <c r="H53" s="858">
        <v>3180</v>
      </c>
      <c r="I53" s="858" t="s">
        <v>228</v>
      </c>
    </row>
    <row r="54" spans="1:12">
      <c r="A54" s="858" t="s">
        <v>320</v>
      </c>
      <c r="B54" s="858">
        <v>999900001078</v>
      </c>
      <c r="C54" s="858" t="s">
        <v>261</v>
      </c>
      <c r="D54" s="858" t="s">
        <v>22</v>
      </c>
      <c r="E54" s="858">
        <v>2020</v>
      </c>
      <c r="F54" s="858">
        <v>498220</v>
      </c>
      <c r="G54" s="858">
        <v>498904</v>
      </c>
      <c r="H54" s="858">
        <v>685</v>
      </c>
      <c r="I54" s="858" t="s">
        <v>228</v>
      </c>
    </row>
    <row r="55" spans="1:12">
      <c r="A55" s="858" t="s">
        <v>320</v>
      </c>
      <c r="B55" s="858" t="s">
        <v>29</v>
      </c>
      <c r="C55" s="858" t="s">
        <v>30</v>
      </c>
      <c r="D55" s="858" t="s">
        <v>20</v>
      </c>
      <c r="E55" s="858">
        <v>2020</v>
      </c>
      <c r="F55" s="858">
        <v>551708</v>
      </c>
      <c r="G55" s="858">
        <v>551733</v>
      </c>
      <c r="H55" s="858">
        <v>26</v>
      </c>
      <c r="I55" s="858" t="s">
        <v>228</v>
      </c>
    </row>
    <row r="56" spans="1:12">
      <c r="A56" s="858" t="s">
        <v>320</v>
      </c>
      <c r="B56" s="858" t="s">
        <v>29</v>
      </c>
      <c r="C56" s="858" t="s">
        <v>30</v>
      </c>
      <c r="D56" s="858" t="s">
        <v>20</v>
      </c>
      <c r="E56" s="858">
        <v>2020</v>
      </c>
      <c r="F56" s="858">
        <v>551734</v>
      </c>
      <c r="G56" s="858">
        <v>551737</v>
      </c>
      <c r="H56" s="858">
        <v>4</v>
      </c>
      <c r="I56" s="858" t="s">
        <v>228</v>
      </c>
    </row>
    <row r="57" spans="1:12">
      <c r="A57" s="858" t="s">
        <v>320</v>
      </c>
      <c r="B57" s="858" t="s">
        <v>29</v>
      </c>
      <c r="C57" s="858" t="s">
        <v>30</v>
      </c>
      <c r="D57" s="858" t="s">
        <v>20</v>
      </c>
      <c r="E57" s="858">
        <v>2020</v>
      </c>
      <c r="F57" s="858">
        <v>551738</v>
      </c>
      <c r="G57" s="858">
        <v>551762</v>
      </c>
      <c r="H57" s="858">
        <v>25</v>
      </c>
      <c r="I57" s="858" t="s">
        <v>228</v>
      </c>
    </row>
    <row r="58" spans="1:12">
      <c r="A58" s="858" t="s">
        <v>320</v>
      </c>
      <c r="B58" s="858" t="s">
        <v>29</v>
      </c>
      <c r="C58" s="858" t="s">
        <v>30</v>
      </c>
      <c r="D58" s="858" t="s">
        <v>20</v>
      </c>
      <c r="E58" s="858">
        <v>2020</v>
      </c>
      <c r="F58" s="858">
        <v>551763</v>
      </c>
      <c r="G58" s="858">
        <v>551775</v>
      </c>
      <c r="H58" s="858">
        <v>13</v>
      </c>
      <c r="I58" s="858" t="s">
        <v>228</v>
      </c>
    </row>
    <row r="59" spans="1:12">
      <c r="A59" s="858" t="s">
        <v>320</v>
      </c>
      <c r="B59" s="858" t="s">
        <v>29</v>
      </c>
      <c r="C59" s="858" t="s">
        <v>30</v>
      </c>
      <c r="D59" s="858" t="s">
        <v>20</v>
      </c>
      <c r="E59" s="858">
        <v>2020</v>
      </c>
      <c r="F59" s="858">
        <v>551776</v>
      </c>
      <c r="G59" s="858">
        <v>551798</v>
      </c>
      <c r="H59" s="858">
        <v>23</v>
      </c>
      <c r="I59" s="858" t="s">
        <v>228</v>
      </c>
    </row>
    <row r="60" spans="1:12" s="858" customFormat="1">
      <c r="A60" s="858" t="s">
        <v>320</v>
      </c>
      <c r="B60" s="858" t="s">
        <v>29</v>
      </c>
      <c r="C60" s="858" t="s">
        <v>30</v>
      </c>
      <c r="D60" s="858" t="s">
        <v>20</v>
      </c>
      <c r="E60" s="858">
        <v>2020</v>
      </c>
      <c r="F60" s="858">
        <v>551799</v>
      </c>
      <c r="G60" s="858">
        <v>551819</v>
      </c>
      <c r="H60" s="858">
        <v>21</v>
      </c>
      <c r="I60" s="858" t="s">
        <v>228</v>
      </c>
    </row>
    <row r="61" spans="1:12">
      <c r="A61" s="858" t="s">
        <v>320</v>
      </c>
      <c r="B61" s="858" t="s">
        <v>26</v>
      </c>
      <c r="C61" s="858" t="s">
        <v>27</v>
      </c>
      <c r="D61" s="858" t="s">
        <v>20</v>
      </c>
      <c r="E61" s="858">
        <v>2021</v>
      </c>
      <c r="F61" s="858">
        <v>181888</v>
      </c>
      <c r="G61" s="858">
        <v>185067</v>
      </c>
      <c r="H61" s="858">
        <v>3180</v>
      </c>
      <c r="I61" s="858" t="s">
        <v>228</v>
      </c>
    </row>
    <row r="62" spans="1:12">
      <c r="A62" s="858" t="s">
        <v>320</v>
      </c>
      <c r="B62" s="858" t="s">
        <v>29</v>
      </c>
      <c r="C62" s="858" t="s">
        <v>30</v>
      </c>
      <c r="D62" s="858" t="s">
        <v>20</v>
      </c>
      <c r="E62" s="858">
        <v>2021</v>
      </c>
      <c r="F62" s="858">
        <v>440142</v>
      </c>
      <c r="G62" s="858">
        <v>440167</v>
      </c>
      <c r="H62" s="858">
        <v>26</v>
      </c>
      <c r="I62" s="858" t="s">
        <v>228</v>
      </c>
    </row>
    <row r="63" spans="1:12">
      <c r="A63" s="858" t="s">
        <v>320</v>
      </c>
      <c r="B63" s="858" t="s">
        <v>29</v>
      </c>
      <c r="C63" s="858" t="s">
        <v>30</v>
      </c>
      <c r="D63" s="858" t="s">
        <v>20</v>
      </c>
      <c r="E63" s="858">
        <v>2021</v>
      </c>
      <c r="F63" s="858">
        <v>440168</v>
      </c>
      <c r="G63" s="858">
        <v>440171</v>
      </c>
      <c r="H63" s="858">
        <v>4</v>
      </c>
      <c r="I63" s="858" t="s">
        <v>228</v>
      </c>
    </row>
    <row r="64" spans="1:12">
      <c r="A64" s="858" t="s">
        <v>320</v>
      </c>
      <c r="B64" s="858" t="s">
        <v>29</v>
      </c>
      <c r="C64" s="858" t="s">
        <v>30</v>
      </c>
      <c r="D64" s="858" t="s">
        <v>20</v>
      </c>
      <c r="E64" s="858">
        <v>2021</v>
      </c>
      <c r="F64" s="858">
        <v>440172</v>
      </c>
      <c r="G64" s="858">
        <v>440196</v>
      </c>
      <c r="H64" s="858">
        <v>25</v>
      </c>
      <c r="I64" s="858" t="s">
        <v>228</v>
      </c>
    </row>
    <row r="65" spans="1:9" s="858" customFormat="1">
      <c r="A65" s="858" t="s">
        <v>320</v>
      </c>
      <c r="B65" s="858" t="s">
        <v>29</v>
      </c>
      <c r="C65" s="858" t="s">
        <v>30</v>
      </c>
      <c r="D65" s="858" t="s">
        <v>20</v>
      </c>
      <c r="E65" s="858">
        <v>2021</v>
      </c>
      <c r="F65" s="858">
        <v>440197</v>
      </c>
      <c r="G65" s="858">
        <v>440209</v>
      </c>
      <c r="H65" s="858">
        <v>13</v>
      </c>
      <c r="I65" s="858" t="s">
        <v>228</v>
      </c>
    </row>
    <row r="66" spans="1:9" s="858" customFormat="1">
      <c r="A66" s="858" t="s">
        <v>320</v>
      </c>
      <c r="B66" s="858" t="s">
        <v>29</v>
      </c>
      <c r="C66" s="858" t="s">
        <v>30</v>
      </c>
      <c r="D66" s="858" t="s">
        <v>20</v>
      </c>
      <c r="E66" s="858">
        <v>2021</v>
      </c>
      <c r="F66" s="858">
        <v>440210</v>
      </c>
      <c r="G66" s="858">
        <v>440232</v>
      </c>
      <c r="H66" s="858">
        <v>23</v>
      </c>
      <c r="I66" s="858" t="s">
        <v>228</v>
      </c>
    </row>
    <row r="67" spans="1:9" s="858" customFormat="1">
      <c r="A67" s="858" t="s">
        <v>320</v>
      </c>
      <c r="B67" s="858" t="s">
        <v>29</v>
      </c>
      <c r="C67" s="858" t="s">
        <v>30</v>
      </c>
      <c r="D67" s="858" t="s">
        <v>20</v>
      </c>
      <c r="E67" s="858">
        <v>2021</v>
      </c>
      <c r="F67" s="858">
        <v>440233</v>
      </c>
      <c r="G67" s="858">
        <v>440253</v>
      </c>
      <c r="H67" s="858">
        <v>21</v>
      </c>
      <c r="I67" s="858" t="s">
        <v>228</v>
      </c>
    </row>
    <row r="68" spans="1:9" s="858" customFormat="1">
      <c r="A68" s="858" t="s">
        <v>320</v>
      </c>
      <c r="B68" s="858" t="s">
        <v>26</v>
      </c>
      <c r="C68" s="858" t="s">
        <v>27</v>
      </c>
      <c r="D68" s="858" t="s">
        <v>20</v>
      </c>
      <c r="E68" s="858">
        <v>2022</v>
      </c>
      <c r="F68" s="858">
        <v>169928</v>
      </c>
      <c r="G68" s="858">
        <v>173107</v>
      </c>
      <c r="H68" s="858">
        <v>3180</v>
      </c>
      <c r="I68" s="858" t="s">
        <v>228</v>
      </c>
    </row>
    <row r="69" spans="1:9" s="858" customFormat="1">
      <c r="A69" s="858" t="s">
        <v>320</v>
      </c>
      <c r="B69" s="858" t="s">
        <v>29</v>
      </c>
      <c r="C69" s="858" t="s">
        <v>30</v>
      </c>
      <c r="D69" s="858" t="s">
        <v>20</v>
      </c>
      <c r="E69" s="858">
        <v>2022</v>
      </c>
      <c r="F69" s="858">
        <v>417613</v>
      </c>
      <c r="G69" s="858">
        <v>417638</v>
      </c>
      <c r="H69" s="858">
        <v>26</v>
      </c>
      <c r="I69" s="858" t="s">
        <v>228</v>
      </c>
    </row>
    <row r="70" spans="1:9" s="858" customFormat="1">
      <c r="A70" s="858" t="s">
        <v>320</v>
      </c>
      <c r="B70" s="858" t="s">
        <v>29</v>
      </c>
      <c r="C70" s="858" t="s">
        <v>30</v>
      </c>
      <c r="D70" s="858" t="s">
        <v>20</v>
      </c>
      <c r="E70" s="858">
        <v>2022</v>
      </c>
      <c r="F70" s="858">
        <v>417639</v>
      </c>
      <c r="G70" s="858">
        <v>417642</v>
      </c>
      <c r="H70" s="858">
        <v>4</v>
      </c>
      <c r="I70" s="858" t="s">
        <v>228</v>
      </c>
    </row>
    <row r="71" spans="1:9" s="858" customFormat="1">
      <c r="A71" s="858" t="s">
        <v>320</v>
      </c>
      <c r="B71" s="858" t="s">
        <v>29</v>
      </c>
      <c r="C71" s="858" t="s">
        <v>30</v>
      </c>
      <c r="D71" s="858" t="s">
        <v>20</v>
      </c>
      <c r="E71" s="858">
        <v>2022</v>
      </c>
      <c r="F71" s="858">
        <v>417643</v>
      </c>
      <c r="G71" s="858">
        <v>417667</v>
      </c>
      <c r="H71" s="858">
        <v>25</v>
      </c>
      <c r="I71" s="858" t="s">
        <v>228</v>
      </c>
    </row>
    <row r="72" spans="1:9" s="858" customFormat="1">
      <c r="A72" s="858" t="s">
        <v>320</v>
      </c>
      <c r="B72" s="858" t="s">
        <v>29</v>
      </c>
      <c r="C72" s="858" t="s">
        <v>30</v>
      </c>
      <c r="D72" s="858" t="s">
        <v>20</v>
      </c>
      <c r="E72" s="858">
        <v>2022</v>
      </c>
      <c r="F72" s="858">
        <v>417668</v>
      </c>
      <c r="G72" s="858">
        <v>417680</v>
      </c>
      <c r="H72" s="858">
        <v>13</v>
      </c>
      <c r="I72" s="858" t="s">
        <v>228</v>
      </c>
    </row>
    <row r="73" spans="1:9" s="858" customFormat="1">
      <c r="A73" s="858" t="s">
        <v>320</v>
      </c>
      <c r="B73" s="858" t="s">
        <v>29</v>
      </c>
      <c r="C73" s="858" t="s">
        <v>30</v>
      </c>
      <c r="D73" s="858" t="s">
        <v>20</v>
      </c>
      <c r="E73" s="858">
        <v>2022</v>
      </c>
      <c r="F73" s="858">
        <v>417681</v>
      </c>
      <c r="G73" s="858">
        <v>417703</v>
      </c>
      <c r="H73" s="858">
        <v>23</v>
      </c>
      <c r="I73" s="858" t="s">
        <v>228</v>
      </c>
    </row>
    <row r="74" spans="1:9" s="858" customFormat="1">
      <c r="A74" s="858" t="s">
        <v>320</v>
      </c>
      <c r="B74" s="858" t="s">
        <v>29</v>
      </c>
      <c r="C74" s="858" t="s">
        <v>30</v>
      </c>
      <c r="D74" s="858" t="s">
        <v>20</v>
      </c>
      <c r="E74" s="858">
        <v>2022</v>
      </c>
      <c r="F74" s="858">
        <v>417704</v>
      </c>
      <c r="G74" s="858">
        <v>417724</v>
      </c>
      <c r="H74" s="858">
        <v>21</v>
      </c>
      <c r="I74" s="858" t="s">
        <v>228</v>
      </c>
    </row>
    <row r="75" spans="1:9">
      <c r="A75" s="858" t="s">
        <v>320</v>
      </c>
      <c r="B75" s="858" t="s">
        <v>26</v>
      </c>
      <c r="C75" s="858" t="s">
        <v>27</v>
      </c>
      <c r="D75" s="858" t="s">
        <v>20</v>
      </c>
      <c r="E75" s="858">
        <v>2023</v>
      </c>
      <c r="F75" s="858">
        <v>173398</v>
      </c>
      <c r="G75" s="858">
        <v>176577</v>
      </c>
      <c r="H75" s="858">
        <v>3180</v>
      </c>
      <c r="I75" s="858" t="s">
        <v>228</v>
      </c>
    </row>
    <row r="76" spans="1:9">
      <c r="A76" s="858" t="s">
        <v>320</v>
      </c>
      <c r="B76" s="858" t="s">
        <v>29</v>
      </c>
      <c r="C76" s="858" t="s">
        <v>30</v>
      </c>
      <c r="D76" s="858" t="s">
        <v>20</v>
      </c>
      <c r="E76" s="858">
        <v>2023</v>
      </c>
      <c r="F76" s="858">
        <v>400221</v>
      </c>
      <c r="G76" s="858">
        <v>400246</v>
      </c>
      <c r="H76" s="858">
        <v>26</v>
      </c>
      <c r="I76" s="858" t="s">
        <v>228</v>
      </c>
    </row>
    <row r="77" spans="1:9">
      <c r="A77" s="858" t="s">
        <v>320</v>
      </c>
      <c r="B77" s="858" t="s">
        <v>29</v>
      </c>
      <c r="C77" s="858" t="s">
        <v>30</v>
      </c>
      <c r="D77" s="858" t="s">
        <v>20</v>
      </c>
      <c r="E77" s="858">
        <v>2023</v>
      </c>
      <c r="F77" s="858">
        <v>400247</v>
      </c>
      <c r="G77" s="858">
        <v>400250</v>
      </c>
      <c r="H77" s="858">
        <v>4</v>
      </c>
      <c r="I77" s="858" t="s">
        <v>228</v>
      </c>
    </row>
    <row r="78" spans="1:9">
      <c r="A78" s="858" t="s">
        <v>320</v>
      </c>
      <c r="B78" s="858" t="s">
        <v>29</v>
      </c>
      <c r="C78" s="858" t="s">
        <v>30</v>
      </c>
      <c r="D78" s="858" t="s">
        <v>20</v>
      </c>
      <c r="E78" s="858">
        <v>2023</v>
      </c>
      <c r="F78" s="858">
        <v>400251</v>
      </c>
      <c r="G78" s="858">
        <v>400275</v>
      </c>
      <c r="H78" s="858">
        <v>25</v>
      </c>
      <c r="I78" s="858" t="s">
        <v>228</v>
      </c>
    </row>
    <row r="79" spans="1:9">
      <c r="A79" s="858" t="s">
        <v>320</v>
      </c>
      <c r="B79" s="858" t="s">
        <v>29</v>
      </c>
      <c r="C79" s="858" t="s">
        <v>30</v>
      </c>
      <c r="D79" s="858" t="s">
        <v>20</v>
      </c>
      <c r="E79" s="858">
        <v>2023</v>
      </c>
      <c r="F79" s="858">
        <v>400276</v>
      </c>
      <c r="G79" s="858">
        <v>400288</v>
      </c>
      <c r="H79" s="858">
        <v>13</v>
      </c>
      <c r="I79" s="858" t="s">
        <v>228</v>
      </c>
    </row>
    <row r="80" spans="1:9">
      <c r="A80" s="858" t="s">
        <v>320</v>
      </c>
      <c r="B80" s="858" t="s">
        <v>29</v>
      </c>
      <c r="C80" s="858" t="s">
        <v>30</v>
      </c>
      <c r="D80" s="858" t="s">
        <v>20</v>
      </c>
      <c r="E80" s="858">
        <v>2023</v>
      </c>
      <c r="F80" s="858">
        <v>400289</v>
      </c>
      <c r="G80" s="858">
        <v>400311</v>
      </c>
      <c r="H80" s="858">
        <v>23</v>
      </c>
      <c r="I80" s="858" t="s">
        <v>228</v>
      </c>
    </row>
    <row r="81" spans="1:9">
      <c r="A81" s="858" t="s">
        <v>320</v>
      </c>
      <c r="B81" s="858" t="s">
        <v>29</v>
      </c>
      <c r="C81" s="858" t="s">
        <v>30</v>
      </c>
      <c r="D81" s="858" t="s">
        <v>20</v>
      </c>
      <c r="E81" s="858">
        <v>2023</v>
      </c>
      <c r="F81" s="858">
        <v>400312</v>
      </c>
      <c r="G81" s="858">
        <v>400332</v>
      </c>
      <c r="H81" s="858">
        <v>21</v>
      </c>
      <c r="I81" s="858" t="s">
        <v>228</v>
      </c>
    </row>
  </sheetData>
  <autoFilter ref="A15:H74"/>
  <mergeCells count="1">
    <mergeCell ref="J16:N18"/>
  </mergeCells>
  <pageMargins left="1" right="0.5" top="1" bottom="0.4" header="0.8" footer="0"/>
  <pageSetup scale="46" orientation="portrait" r:id="rId1"/>
  <headerFooter alignWithMargins="0">
    <oddHeader>&amp;R&amp;"Times New Roman,Bold"KyPSC Case No. 2020-00142
STAFF-DR-01-004 Attachment
Page &amp;P of &amp;N</oddHeader>
    <oddFooter>&amp;R&amp;"Arial,Bold"&amp;16&amp;KFF0000C.&amp;P</oddFooter>
  </headerFooter>
  <tableParts count="1">
    <tablePart r:id="rId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7" tint="0.39997558519241921"/>
  </sheetPr>
  <dimension ref="A1:AB166"/>
  <sheetViews>
    <sheetView tabSelected="1" view="pageLayout" zoomScaleNormal="100" workbookViewId="0">
      <selection activeCell="E16" sqref="E16"/>
    </sheetView>
  </sheetViews>
  <sheetFormatPr defaultColWidth="9.36328125" defaultRowHeight="12.5"/>
  <cols>
    <col min="1" max="1" width="34" style="175" customWidth="1"/>
    <col min="2" max="2" width="18" style="337" bestFit="1" customWidth="1"/>
    <col min="3" max="3" width="8.54296875" style="489" bestFit="1" customWidth="1"/>
    <col min="4" max="4" width="8.54296875" style="713" customWidth="1"/>
    <col min="5" max="5" width="2" style="713" bestFit="1" customWidth="1"/>
    <col min="6" max="6" width="3.453125" style="713" customWidth="1"/>
    <col min="7" max="7" width="14.36328125" style="707" customWidth="1"/>
    <col min="8" max="8" width="8" style="208" customWidth="1"/>
    <col min="9" max="9" width="10.54296875" style="691" customWidth="1"/>
    <col min="10" max="10" width="14.6328125" style="175" bestFit="1" customWidth="1"/>
    <col min="11" max="11" width="14.453125" style="514" customWidth="1"/>
    <col min="12" max="12" width="14.453125" style="175" customWidth="1"/>
    <col min="13" max="13" width="27.6328125" style="175" customWidth="1"/>
    <col min="14" max="14" width="2.36328125" style="175" customWidth="1"/>
    <col min="15" max="15" width="22.54296875" style="175" customWidth="1"/>
    <col min="16" max="16" width="9.36328125" style="175" customWidth="1"/>
    <col min="17" max="17" width="21.54296875" style="175" customWidth="1"/>
    <col min="18" max="18" width="4.36328125" style="175" hidden="1" customWidth="1"/>
    <col min="19" max="19" width="9.36328125" style="175" hidden="1" customWidth="1"/>
    <col min="20" max="20" width="10.453125" style="175" hidden="1" customWidth="1"/>
    <col min="21" max="21" width="12.6328125" style="175" hidden="1" customWidth="1"/>
    <col min="22" max="22" width="21.36328125" style="175" hidden="1" customWidth="1"/>
    <col min="23" max="23" width="12.36328125" style="175" hidden="1" customWidth="1"/>
    <col min="24" max="16384" width="9.36328125" style="175"/>
  </cols>
  <sheetData>
    <row r="1" spans="1:25" s="617" customFormat="1" ht="27" customHeight="1">
      <c r="A1" s="605" t="s">
        <v>460</v>
      </c>
      <c r="B1" s="606"/>
      <c r="C1" s="607"/>
      <c r="D1" s="608"/>
      <c r="E1" s="608"/>
      <c r="F1" s="608"/>
      <c r="G1" s="609"/>
      <c r="H1" s="610"/>
      <c r="I1" s="611"/>
      <c r="J1" s="610"/>
      <c r="K1" s="612" t="s">
        <v>33</v>
      </c>
      <c r="L1" s="613"/>
      <c r="M1" s="614"/>
      <c r="N1" s="402"/>
      <c r="O1" s="615" t="s">
        <v>34</v>
      </c>
      <c r="P1" s="616"/>
      <c r="Q1" s="614"/>
      <c r="R1" s="610"/>
      <c r="S1" s="610"/>
      <c r="T1" s="610"/>
      <c r="U1" s="610"/>
      <c r="V1" s="610"/>
      <c r="W1" s="610"/>
    </row>
    <row r="2" spans="1:25" ht="27" customHeight="1">
      <c r="A2" s="408" t="s">
        <v>210</v>
      </c>
      <c r="B2" s="411" t="s">
        <v>37</v>
      </c>
      <c r="C2" s="411" t="s">
        <v>167</v>
      </c>
      <c r="D2" s="618" t="s">
        <v>168</v>
      </c>
      <c r="E2" s="619"/>
      <c r="F2" s="619"/>
      <c r="G2" s="620" t="s">
        <v>40</v>
      </c>
      <c r="H2" s="621"/>
      <c r="I2" s="618" t="s">
        <v>92</v>
      </c>
      <c r="J2" s="618"/>
      <c r="K2" s="411" t="s">
        <v>42</v>
      </c>
      <c r="L2" s="412" t="s">
        <v>91</v>
      </c>
      <c r="M2" s="411" t="s">
        <v>211</v>
      </c>
      <c r="N2" s="413"/>
      <c r="O2" s="411" t="s">
        <v>42</v>
      </c>
      <c r="P2" s="412" t="s">
        <v>91</v>
      </c>
      <c r="Q2" s="411" t="s">
        <v>211</v>
      </c>
      <c r="R2" s="410"/>
      <c r="S2" s="622" t="s">
        <v>44</v>
      </c>
      <c r="T2" s="622" t="s">
        <v>45</v>
      </c>
      <c r="U2" s="622" t="s">
        <v>46</v>
      </c>
      <c r="V2" s="622" t="s">
        <v>47</v>
      </c>
      <c r="W2" s="622" t="s">
        <v>48</v>
      </c>
      <c r="X2" s="514"/>
      <c r="Y2" s="514"/>
    </row>
    <row r="3" spans="1:25" ht="13">
      <c r="A3" s="623" t="s">
        <v>410</v>
      </c>
      <c r="B3" s="624"/>
      <c r="C3" s="625">
        <v>485</v>
      </c>
      <c r="D3" s="626"/>
      <c r="E3" s="626"/>
      <c r="F3" s="626"/>
      <c r="G3" s="627">
        <v>2484.6999999999998</v>
      </c>
      <c r="H3" s="623"/>
      <c r="I3" s="628">
        <f>IF(C3=0,0,ROUND(+G3/C3,2))</f>
        <v>5.12</v>
      </c>
      <c r="J3" s="628"/>
      <c r="K3" s="628"/>
      <c r="L3" s="628"/>
      <c r="M3" s="419"/>
      <c r="N3" s="419"/>
      <c r="O3" s="419"/>
      <c r="P3" s="419"/>
      <c r="Q3" s="419"/>
      <c r="R3" s="272"/>
      <c r="S3" s="272"/>
      <c r="T3" s="450">
        <v>669</v>
      </c>
      <c r="U3" s="272"/>
      <c r="V3" s="422">
        <v>0</v>
      </c>
      <c r="W3" s="629">
        <f>ROUND((+V3/T3),2)</f>
        <v>0</v>
      </c>
    </row>
    <row r="4" spans="1:25" ht="13">
      <c r="A4" s="597"/>
      <c r="B4" s="540"/>
      <c r="D4" s="490"/>
      <c r="E4" s="490"/>
      <c r="F4" s="490"/>
      <c r="G4" s="291"/>
      <c r="H4" s="388"/>
      <c r="I4" s="630"/>
      <c r="K4" s="175"/>
    </row>
    <row r="5" spans="1:25" ht="14.5">
      <c r="A5" s="208" t="s">
        <v>411</v>
      </c>
      <c r="B5" s="937"/>
      <c r="C5" s="1087">
        <v>913</v>
      </c>
      <c r="D5" s="632">
        <f>IF(C5=0,0,+G5/C5)</f>
        <v>0</v>
      </c>
      <c r="E5" s="632"/>
      <c r="F5" s="632"/>
      <c r="G5" s="291">
        <v>0</v>
      </c>
      <c r="H5" s="388"/>
      <c r="I5" s="633"/>
      <c r="J5" s="514"/>
      <c r="K5" s="513"/>
      <c r="S5" s="389"/>
      <c r="T5" s="389">
        <v>1245</v>
      </c>
      <c r="U5" s="421"/>
      <c r="V5" s="421"/>
      <c r="W5" s="580"/>
    </row>
    <row r="6" spans="1:25" ht="14.5">
      <c r="A6" s="175" t="s">
        <v>110</v>
      </c>
      <c r="B6" s="634"/>
      <c r="C6" s="635">
        <v>0</v>
      </c>
      <c r="D6" s="632">
        <f>IF(C6=0,0,+G6/C6)</f>
        <v>0</v>
      </c>
      <c r="E6" s="632"/>
      <c r="F6" s="632"/>
      <c r="G6" s="636">
        <v>0</v>
      </c>
      <c r="H6" s="388"/>
      <c r="I6" s="633"/>
      <c r="J6" s="514"/>
      <c r="K6" s="513"/>
      <c r="S6" s="389"/>
      <c r="T6" s="389"/>
      <c r="U6" s="421"/>
      <c r="V6" s="421"/>
      <c r="W6" s="580"/>
    </row>
    <row r="7" spans="1:25" ht="14.5">
      <c r="A7" s="597" t="s">
        <v>107</v>
      </c>
      <c r="C7" s="637">
        <f>SUM(C3:C6)</f>
        <v>1398</v>
      </c>
      <c r="D7" s="638"/>
      <c r="E7" s="638"/>
      <c r="F7" s="638"/>
      <c r="G7" s="312">
        <f>SUM(G3:G6)</f>
        <v>2484.6999999999998</v>
      </c>
      <c r="H7" s="639"/>
      <c r="I7" s="640">
        <f>IF(C7=0,0,ROUND(+G7/C7,2))</f>
        <v>1.78</v>
      </c>
      <c r="J7" s="514"/>
      <c r="K7" s="513"/>
      <c r="S7" s="389" t="e">
        <f>#REF!+#REF!</f>
        <v>#REF!</v>
      </c>
      <c r="T7" s="389">
        <f>C7</f>
        <v>1398</v>
      </c>
      <c r="U7" s="421">
        <v>0</v>
      </c>
      <c r="V7" s="421">
        <f>V3</f>
        <v>0</v>
      </c>
      <c r="W7" s="580">
        <f>ROUND((+V7/T7),2)</f>
        <v>0</v>
      </c>
    </row>
    <row r="8" spans="1:25" ht="14.5">
      <c r="D8" s="632"/>
      <c r="E8" s="632"/>
      <c r="F8" s="632"/>
      <c r="G8" s="291"/>
      <c r="H8" s="388"/>
      <c r="I8" s="491"/>
      <c r="J8" s="514"/>
      <c r="K8" s="513"/>
    </row>
    <row r="9" spans="1:25">
      <c r="A9" s="175" t="s">
        <v>52</v>
      </c>
      <c r="C9" s="641">
        <v>0</v>
      </c>
      <c r="D9" s="632">
        <f>+I7</f>
        <v>1.78</v>
      </c>
      <c r="E9" s="632"/>
      <c r="F9" s="632"/>
      <c r="G9" s="291">
        <f>+C9*D9</f>
        <v>0</v>
      </c>
      <c r="H9" s="388"/>
      <c r="I9" s="491"/>
      <c r="J9" s="514"/>
      <c r="S9" s="389">
        <f>+C9</f>
        <v>0</v>
      </c>
      <c r="T9" s="389">
        <f>T7+S9</f>
        <v>1398</v>
      </c>
      <c r="U9" s="580">
        <f>ROUND(+S9*W7,2)</f>
        <v>0</v>
      </c>
      <c r="V9" s="421">
        <f>V7+U9</f>
        <v>0</v>
      </c>
      <c r="W9" s="580">
        <f>ROUND((+V9/T9),2)</f>
        <v>0</v>
      </c>
    </row>
    <row r="10" spans="1:25" ht="13">
      <c r="A10" s="175" t="s">
        <v>212</v>
      </c>
      <c r="C10" s="641"/>
      <c r="D10" s="632"/>
      <c r="E10" s="632"/>
      <c r="F10" s="632"/>
      <c r="G10" s="291">
        <v>0</v>
      </c>
      <c r="H10" s="388"/>
      <c r="I10" s="491"/>
      <c r="J10" s="514"/>
      <c r="K10" s="226" t="s">
        <v>171</v>
      </c>
      <c r="L10" s="435">
        <f>L11</f>
        <v>0</v>
      </c>
      <c r="M10" s="234">
        <f>M11</f>
        <v>0</v>
      </c>
      <c r="N10" s="170"/>
      <c r="O10" s="226" t="s">
        <v>171</v>
      </c>
      <c r="P10" s="435">
        <f>P11</f>
        <v>0</v>
      </c>
      <c r="Q10" s="234">
        <f>Q11</f>
        <v>0</v>
      </c>
      <c r="X10" s="170"/>
      <c r="Y10" s="170"/>
    </row>
    <row r="11" spans="1:25" ht="13">
      <c r="C11" s="641"/>
      <c r="D11" s="632"/>
      <c r="E11" s="632"/>
      <c r="F11" s="632"/>
      <c r="G11" s="291"/>
      <c r="H11" s="388"/>
      <c r="I11" s="491"/>
      <c r="J11" s="514"/>
      <c r="K11" s="642" t="s">
        <v>172</v>
      </c>
      <c r="L11" s="643">
        <f>SUM(L12:L15)</f>
        <v>0</v>
      </c>
      <c r="M11" s="644">
        <f>SUM(M12:M15)</f>
        <v>0</v>
      </c>
      <c r="N11" s="170"/>
      <c r="O11" s="642" t="s">
        <v>172</v>
      </c>
      <c r="P11" s="643">
        <f>SUM(P12:P15)</f>
        <v>0</v>
      </c>
      <c r="Q11" s="644">
        <f>SUM(Q12:Q15)</f>
        <v>0</v>
      </c>
      <c r="S11" s="389"/>
      <c r="X11" s="170"/>
      <c r="Y11" s="170"/>
    </row>
    <row r="12" spans="1:25" s="205" customFormat="1" ht="14.5">
      <c r="A12" s="439" t="s">
        <v>433</v>
      </c>
      <c r="B12" s="645" t="s">
        <v>267</v>
      </c>
      <c r="C12" s="646">
        <f>-L12-P12</f>
        <v>0</v>
      </c>
      <c r="D12" s="114">
        <f>+I7</f>
        <v>1.78</v>
      </c>
      <c r="E12" s="114"/>
      <c r="F12" s="114"/>
      <c r="G12" s="134">
        <f>+C12*D12</f>
        <v>0</v>
      </c>
      <c r="H12" s="413"/>
      <c r="I12" s="647"/>
      <c r="J12" s="413"/>
      <c r="K12" s="443">
        <f>D12*L12</f>
        <v>0</v>
      </c>
      <c r="L12" s="536">
        <v>0</v>
      </c>
      <c r="M12" s="443" t="s">
        <v>213</v>
      </c>
      <c r="N12" s="413"/>
      <c r="O12" s="443">
        <f>D12*P12</f>
        <v>0</v>
      </c>
      <c r="P12" s="537">
        <v>0</v>
      </c>
      <c r="Q12" s="443" t="s">
        <v>213</v>
      </c>
      <c r="R12" s="413"/>
      <c r="S12" s="446">
        <f>C12</f>
        <v>0</v>
      </c>
      <c r="T12" s="446">
        <f>T9+S12</f>
        <v>1398</v>
      </c>
      <c r="U12" s="115">
        <f>ROUND(+S12*W7,2)</f>
        <v>0</v>
      </c>
      <c r="V12" s="441">
        <f>+V9+U12</f>
        <v>0</v>
      </c>
      <c r="W12" s="648">
        <f>ROUND((+V12/T12),2)</f>
        <v>0</v>
      </c>
    </row>
    <row r="13" spans="1:25" s="205" customFormat="1" ht="14.5">
      <c r="A13" s="439" t="s">
        <v>451</v>
      </c>
      <c r="B13" s="645" t="s">
        <v>267</v>
      </c>
      <c r="C13" s="646">
        <f t="shared" ref="C13:C14" si="0">-L13-P13</f>
        <v>0</v>
      </c>
      <c r="D13" s="114">
        <f>+I7</f>
        <v>1.78</v>
      </c>
      <c r="E13" s="114"/>
      <c r="F13" s="114"/>
      <c r="G13" s="134">
        <f>+C13*D13</f>
        <v>0</v>
      </c>
      <c r="H13" s="413"/>
      <c r="I13" s="647"/>
      <c r="J13" s="413"/>
      <c r="K13" s="443">
        <f t="shared" ref="K13:K15" si="1">D13*L13</f>
        <v>0</v>
      </c>
      <c r="L13" s="536">
        <v>0</v>
      </c>
      <c r="M13" s="443" t="s">
        <v>213</v>
      </c>
      <c r="N13" s="413"/>
      <c r="O13" s="443">
        <f t="shared" ref="O13:O15" si="2">D13*P13</f>
        <v>0</v>
      </c>
      <c r="P13" s="537">
        <v>0</v>
      </c>
      <c r="Q13" s="443" t="s">
        <v>213</v>
      </c>
      <c r="R13" s="413"/>
      <c r="S13" s="446">
        <f>C13</f>
        <v>0</v>
      </c>
      <c r="T13" s="446">
        <f>T12+S13</f>
        <v>1398</v>
      </c>
      <c r="U13" s="115">
        <f>ROUND(+S13*W7,2)</f>
        <v>0</v>
      </c>
      <c r="V13" s="441">
        <f>+V12+U13</f>
        <v>0</v>
      </c>
      <c r="W13" s="648">
        <f>ROUND((+V13/T13),2)</f>
        <v>0</v>
      </c>
    </row>
    <row r="14" spans="1:25" s="205" customFormat="1" ht="14.5">
      <c r="A14" s="439" t="s">
        <v>450</v>
      </c>
      <c r="B14" s="645" t="s">
        <v>267</v>
      </c>
      <c r="C14" s="646">
        <f t="shared" si="0"/>
        <v>0</v>
      </c>
      <c r="D14" s="114">
        <f>+I7</f>
        <v>1.78</v>
      </c>
      <c r="E14" s="114"/>
      <c r="F14" s="114"/>
      <c r="G14" s="134">
        <f>+C14*D14</f>
        <v>0</v>
      </c>
      <c r="H14" s="413"/>
      <c r="I14" s="647"/>
      <c r="J14" s="413"/>
      <c r="K14" s="443">
        <f t="shared" si="1"/>
        <v>0</v>
      </c>
      <c r="L14" s="536">
        <v>0</v>
      </c>
      <c r="M14" s="443" t="s">
        <v>213</v>
      </c>
      <c r="N14" s="413"/>
      <c r="O14" s="443">
        <f t="shared" si="2"/>
        <v>0</v>
      </c>
      <c r="P14" s="537">
        <v>0</v>
      </c>
      <c r="Q14" s="443" t="s">
        <v>213</v>
      </c>
      <c r="R14" s="413"/>
      <c r="S14" s="446">
        <f>C14</f>
        <v>0</v>
      </c>
      <c r="T14" s="446">
        <f>T13+S14</f>
        <v>1398</v>
      </c>
      <c r="U14" s="115">
        <f>ROUND(+S14*W7,2)</f>
        <v>0</v>
      </c>
      <c r="V14" s="441">
        <f>+V13+U14</f>
        <v>0</v>
      </c>
      <c r="W14" s="648">
        <f>ROUND((+V14/T14),2)</f>
        <v>0</v>
      </c>
    </row>
    <row r="15" spans="1:25" s="205" customFormat="1" ht="14.5">
      <c r="A15" s="439" t="s">
        <v>340</v>
      </c>
      <c r="B15" s="645" t="s">
        <v>267</v>
      </c>
      <c r="C15" s="646">
        <f>-L15-P15</f>
        <v>0</v>
      </c>
      <c r="D15" s="114">
        <f>+I7</f>
        <v>1.78</v>
      </c>
      <c r="E15" s="114"/>
      <c r="F15" s="114"/>
      <c r="G15" s="134">
        <f>+C15*D15</f>
        <v>0</v>
      </c>
      <c r="H15" s="413"/>
      <c r="I15" s="647"/>
      <c r="J15" s="413"/>
      <c r="K15" s="443">
        <f t="shared" si="1"/>
        <v>0</v>
      </c>
      <c r="L15" s="536">
        <v>0</v>
      </c>
      <c r="M15" s="443" t="s">
        <v>213</v>
      </c>
      <c r="N15" s="413"/>
      <c r="O15" s="443">
        <f t="shared" si="2"/>
        <v>0</v>
      </c>
      <c r="P15" s="537">
        <v>0</v>
      </c>
      <c r="Q15" s="443" t="s">
        <v>213</v>
      </c>
      <c r="R15" s="413"/>
      <c r="S15" s="446">
        <f>C15</f>
        <v>0</v>
      </c>
      <c r="T15" s="446">
        <f>T14+S15</f>
        <v>1398</v>
      </c>
      <c r="U15" s="115">
        <f>ROUND(+S15*W7,2)</f>
        <v>0</v>
      </c>
      <c r="V15" s="441">
        <f>+V14+U15</f>
        <v>0</v>
      </c>
      <c r="W15" s="648">
        <f>ROUND((+V15/T15),2)</f>
        <v>0</v>
      </c>
    </row>
    <row r="16" spans="1:25" s="170" customFormat="1" ht="14.5">
      <c r="A16" s="210"/>
      <c r="B16" s="211"/>
      <c r="C16" s="390"/>
      <c r="D16" s="649"/>
      <c r="E16" s="649"/>
      <c r="F16" s="649"/>
      <c r="G16" s="91"/>
      <c r="I16" s="650"/>
      <c r="K16" s="651"/>
      <c r="L16" s="652"/>
      <c r="M16" s="653"/>
      <c r="N16" s="263"/>
      <c r="O16" s="651"/>
      <c r="P16" s="654"/>
      <c r="Q16" s="653"/>
      <c r="U16" s="220">
        <f>SUM(U12:U15)</f>
        <v>0</v>
      </c>
    </row>
    <row r="17" spans="1:23" ht="14.5">
      <c r="A17" s="623" t="s">
        <v>341</v>
      </c>
      <c r="B17" s="624"/>
      <c r="C17" s="625">
        <f>SUM(C7:C16)</f>
        <v>1398</v>
      </c>
      <c r="D17" s="655"/>
      <c r="E17" s="655"/>
      <c r="F17" s="655"/>
      <c r="G17" s="627">
        <f>SUM(G7:G16)</f>
        <v>2484.6999999999998</v>
      </c>
      <c r="H17" s="656"/>
      <c r="I17" s="628">
        <f>G17/C17</f>
        <v>1.7773247496423461</v>
      </c>
      <c r="J17" s="628"/>
      <c r="K17" s="657" t="s">
        <v>215</v>
      </c>
      <c r="L17" s="627">
        <f>+G17</f>
        <v>2484.6999999999998</v>
      </c>
      <c r="M17" s="658"/>
      <c r="N17" s="604"/>
      <c r="O17" s="604"/>
      <c r="P17" s="604"/>
      <c r="Q17" s="604"/>
    </row>
    <row r="18" spans="1:23" s="272" customFormat="1" ht="14.5">
      <c r="A18" s="659"/>
      <c r="B18" s="660"/>
      <c r="C18" s="661"/>
      <c r="D18" s="632"/>
      <c r="E18" s="632"/>
      <c r="F18" s="632"/>
      <c r="G18" s="312"/>
      <c r="H18" s="639"/>
      <c r="I18" s="419"/>
      <c r="J18" s="419"/>
      <c r="K18" s="662"/>
      <c r="L18" s="663"/>
      <c r="M18" s="658"/>
      <c r="N18" s="604"/>
      <c r="O18" s="604"/>
      <c r="P18" s="604"/>
      <c r="Q18" s="604"/>
    </row>
    <row r="19" spans="1:23">
      <c r="A19" s="208" t="s">
        <v>61</v>
      </c>
      <c r="B19" s="631"/>
      <c r="C19" s="756">
        <v>0</v>
      </c>
      <c r="D19" s="632">
        <f>IF(C19=0,0,+G19/C19)</f>
        <v>0</v>
      </c>
      <c r="E19" s="632"/>
      <c r="F19" s="632"/>
      <c r="G19" s="566">
        <v>0</v>
      </c>
      <c r="H19" s="388"/>
      <c r="I19" s="633"/>
      <c r="J19" s="272"/>
      <c r="K19" s="428"/>
    </row>
    <row r="20" spans="1:23" s="820" customFormat="1">
      <c r="A20" s="820" t="s">
        <v>423</v>
      </c>
      <c r="B20" s="631"/>
      <c r="C20" s="664">
        <v>176</v>
      </c>
      <c r="D20" s="632"/>
      <c r="E20" s="632"/>
      <c r="F20" s="632"/>
      <c r="G20" s="584"/>
      <c r="H20" s="388"/>
      <c r="I20" s="633"/>
      <c r="J20" s="781"/>
      <c r="K20" s="428"/>
    </row>
    <row r="21" spans="1:23" ht="13">
      <c r="A21" s="597" t="s">
        <v>107</v>
      </c>
      <c r="B21" s="540"/>
      <c r="C21" s="637">
        <f>SUM(C17:C20)</f>
        <v>1574</v>
      </c>
      <c r="D21" s="638"/>
      <c r="E21" s="638"/>
      <c r="F21" s="638"/>
      <c r="G21" s="312">
        <f>SUM(G17:G19)</f>
        <v>2484.6999999999998</v>
      </c>
      <c r="H21" s="639"/>
      <c r="I21" s="640">
        <f>IF(C21=0,0,ROUND(+G21/C21,2))</f>
        <v>1.58</v>
      </c>
      <c r="J21" s="272"/>
      <c r="K21" s="428"/>
      <c r="S21" s="482"/>
      <c r="T21" s="389">
        <f>C21</f>
        <v>1574</v>
      </c>
      <c r="U21" s="421">
        <v>0</v>
      </c>
      <c r="V21" s="421">
        <f>V15</f>
        <v>0</v>
      </c>
      <c r="W21" s="580">
        <f>ROUND((+V21/T21),2)</f>
        <v>0</v>
      </c>
    </row>
    <row r="22" spans="1:23">
      <c r="D22" s="632"/>
      <c r="E22" s="632"/>
      <c r="F22" s="632"/>
      <c r="G22" s="291"/>
      <c r="H22" s="388"/>
      <c r="I22" s="491"/>
      <c r="J22" s="272"/>
      <c r="K22" s="428"/>
    </row>
    <row r="23" spans="1:23" ht="13">
      <c r="A23" s="175" t="s">
        <v>62</v>
      </c>
      <c r="B23" s="337">
        <f>B19</f>
        <v>0</v>
      </c>
      <c r="C23" s="641">
        <v>0</v>
      </c>
      <c r="D23" s="632">
        <f>+I21</f>
        <v>1.58</v>
      </c>
      <c r="E23" s="632"/>
      <c r="F23" s="632"/>
      <c r="G23" s="291">
        <f>+C23*D23</f>
        <v>0</v>
      </c>
      <c r="H23" s="388"/>
      <c r="I23" s="491"/>
      <c r="J23" s="272"/>
      <c r="K23" s="226" t="s">
        <v>171</v>
      </c>
      <c r="L23" s="435">
        <f>L24+L10</f>
        <v>0</v>
      </c>
      <c r="M23" s="234">
        <f>M24+M10</f>
        <v>0</v>
      </c>
      <c r="N23" s="170"/>
      <c r="O23" s="226" t="s">
        <v>171</v>
      </c>
      <c r="P23" s="435">
        <f>P24+P10</f>
        <v>0</v>
      </c>
      <c r="Q23" s="234">
        <f>Q24+Q10</f>
        <v>0</v>
      </c>
      <c r="S23" s="389">
        <f>+C23</f>
        <v>0</v>
      </c>
      <c r="T23" s="389">
        <f>T21+S23</f>
        <v>1574</v>
      </c>
      <c r="U23" s="580">
        <f>ROUND(+S23*W21,2)</f>
        <v>0</v>
      </c>
      <c r="V23" s="421">
        <f>V21+U23</f>
        <v>0</v>
      </c>
      <c r="W23" s="580">
        <f>V23/T23</f>
        <v>0</v>
      </c>
    </row>
    <row r="24" spans="1:23" ht="13">
      <c r="C24" s="641"/>
      <c r="D24" s="632"/>
      <c r="E24" s="632"/>
      <c r="F24" s="632"/>
      <c r="G24" s="291"/>
      <c r="H24" s="388"/>
      <c r="I24" s="491"/>
      <c r="J24" s="272"/>
      <c r="K24" s="642" t="s">
        <v>172</v>
      </c>
      <c r="L24" s="643">
        <f>SUM(L25:L27)</f>
        <v>0</v>
      </c>
      <c r="M24" s="644">
        <f>SUM(M25:M27)</f>
        <v>0</v>
      </c>
      <c r="N24" s="170"/>
      <c r="O24" s="642" t="s">
        <v>172</v>
      </c>
      <c r="P24" s="643">
        <f>SUM(P25:P27)</f>
        <v>0</v>
      </c>
      <c r="Q24" s="644">
        <f>SUM(Q25:Q27)</f>
        <v>0</v>
      </c>
    </row>
    <row r="25" spans="1:23" s="272" customFormat="1" ht="14.5">
      <c r="A25" s="439" t="s">
        <v>432</v>
      </c>
      <c r="B25" s="645" t="s">
        <v>267</v>
      </c>
      <c r="C25" s="646">
        <f>-L25-P25</f>
        <v>0</v>
      </c>
      <c r="D25" s="114">
        <f>+I21</f>
        <v>1.58</v>
      </c>
      <c r="E25" s="114"/>
      <c r="F25" s="114"/>
      <c r="G25" s="134">
        <f>+C25*D25</f>
        <v>0</v>
      </c>
      <c r="H25" s="665"/>
      <c r="I25" s="666"/>
      <c r="J25" s="413"/>
      <c r="K25" s="443">
        <f>D25*L25</f>
        <v>0</v>
      </c>
      <c r="L25" s="536"/>
      <c r="M25" s="443" t="s">
        <v>213</v>
      </c>
      <c r="N25" s="413"/>
      <c r="O25" s="443">
        <f>D25*P25</f>
        <v>0</v>
      </c>
      <c r="P25" s="537"/>
      <c r="Q25" s="443" t="s">
        <v>214</v>
      </c>
      <c r="R25" s="410"/>
      <c r="S25" s="446">
        <f>C25</f>
        <v>0</v>
      </c>
      <c r="T25" s="446">
        <f>T23+S25</f>
        <v>1574</v>
      </c>
      <c r="U25" s="115">
        <f>ROUND(+S25*W21,2)</f>
        <v>0</v>
      </c>
      <c r="V25" s="441">
        <f>+V23+U25</f>
        <v>0</v>
      </c>
      <c r="W25" s="648">
        <f>ROUND((+V25/T25),2)</f>
        <v>0</v>
      </c>
    </row>
    <row r="26" spans="1:23" s="272" customFormat="1" ht="14.5">
      <c r="A26" s="439" t="s">
        <v>448</v>
      </c>
      <c r="B26" s="645" t="s">
        <v>267</v>
      </c>
      <c r="C26" s="646">
        <f>-L26-P26</f>
        <v>0</v>
      </c>
      <c r="D26" s="114">
        <f>+I21</f>
        <v>1.58</v>
      </c>
      <c r="E26" s="114"/>
      <c r="F26" s="114"/>
      <c r="G26" s="134">
        <f>+C26*D26</f>
        <v>0</v>
      </c>
      <c r="H26" s="665"/>
      <c r="I26" s="666"/>
      <c r="J26" s="413"/>
      <c r="K26" s="443">
        <f t="shared" ref="K26:K27" si="3">D26*L26</f>
        <v>0</v>
      </c>
      <c r="L26" s="536"/>
      <c r="M26" s="443" t="s">
        <v>213</v>
      </c>
      <c r="N26" s="413"/>
      <c r="O26" s="443">
        <f t="shared" ref="O26:O27" si="4">D26*P26</f>
        <v>0</v>
      </c>
      <c r="P26" s="537"/>
      <c r="Q26" s="443" t="s">
        <v>214</v>
      </c>
      <c r="R26" s="410"/>
      <c r="S26" s="446">
        <f>C26</f>
        <v>0</v>
      </c>
      <c r="T26" s="446">
        <f>T25+S26</f>
        <v>1574</v>
      </c>
      <c r="U26" s="115">
        <f>ROUND(+S26*W21,2)</f>
        <v>0</v>
      </c>
      <c r="V26" s="441">
        <f>+V25+U26</f>
        <v>0</v>
      </c>
      <c r="W26" s="648">
        <f>ROUND((+V26/T26),2)</f>
        <v>0</v>
      </c>
    </row>
    <row r="27" spans="1:23" s="272" customFormat="1" ht="14.5">
      <c r="A27" s="439" t="s">
        <v>449</v>
      </c>
      <c r="B27" s="645" t="s">
        <v>267</v>
      </c>
      <c r="C27" s="646">
        <f>-L27-P27</f>
        <v>0</v>
      </c>
      <c r="D27" s="114">
        <f>+I21</f>
        <v>1.58</v>
      </c>
      <c r="E27" s="114"/>
      <c r="F27" s="114"/>
      <c r="G27" s="134">
        <f>+C27*D27</f>
        <v>0</v>
      </c>
      <c r="H27" s="665"/>
      <c r="I27" s="666"/>
      <c r="J27" s="413"/>
      <c r="K27" s="443">
        <f t="shared" si="3"/>
        <v>0</v>
      </c>
      <c r="L27" s="536"/>
      <c r="M27" s="443" t="s">
        <v>213</v>
      </c>
      <c r="N27" s="413"/>
      <c r="O27" s="443">
        <f t="shared" si="4"/>
        <v>0</v>
      </c>
      <c r="P27" s="537"/>
      <c r="Q27" s="443" t="s">
        <v>214</v>
      </c>
      <c r="R27" s="410"/>
      <c r="S27" s="446">
        <f>C27</f>
        <v>0</v>
      </c>
      <c r="T27" s="446">
        <f>T26+S27</f>
        <v>1574</v>
      </c>
      <c r="U27" s="115">
        <f>ROUND(+S27*W21,2)</f>
        <v>0</v>
      </c>
      <c r="V27" s="441">
        <f>+V26+U27</f>
        <v>0</v>
      </c>
      <c r="W27" s="648">
        <f>ROUND((+V27/T27),2)</f>
        <v>0</v>
      </c>
    </row>
    <row r="28" spans="1:23">
      <c r="D28" s="490"/>
      <c r="E28" s="490"/>
      <c r="F28" s="490"/>
      <c r="G28" s="291">
        <f>SUM(G25:G27)</f>
        <v>0</v>
      </c>
      <c r="H28" s="388"/>
      <c r="I28" s="491"/>
      <c r="J28" s="272"/>
    </row>
    <row r="29" spans="1:23" ht="13">
      <c r="A29" s="623" t="s">
        <v>325</v>
      </c>
      <c r="B29" s="624"/>
      <c r="C29" s="625">
        <f>SUM(C21:C28)</f>
        <v>1574</v>
      </c>
      <c r="D29" s="655"/>
      <c r="E29" s="655"/>
      <c r="F29" s="655"/>
      <c r="G29" s="289">
        <f>SUM(G21:G28)</f>
        <v>2484.6999999999998</v>
      </c>
      <c r="H29" s="656"/>
      <c r="I29" s="628">
        <f>IF(C29=0,0,ROUND(+G29/C29,2))</f>
        <v>1.58</v>
      </c>
      <c r="J29" s="667"/>
      <c r="K29" s="657" t="s">
        <v>215</v>
      </c>
      <c r="L29" s="668">
        <f>+G29</f>
        <v>2484.6999999999998</v>
      </c>
    </row>
    <row r="30" spans="1:23" ht="13">
      <c r="D30" s="669"/>
      <c r="E30" s="669"/>
      <c r="F30" s="669"/>
      <c r="G30" s="312"/>
      <c r="H30" s="639"/>
      <c r="I30" s="491"/>
      <c r="J30" s="272"/>
      <c r="K30" s="428"/>
    </row>
    <row r="31" spans="1:23">
      <c r="A31" s="175" t="s">
        <v>66</v>
      </c>
      <c r="B31" s="631"/>
      <c r="C31" s="602">
        <v>0</v>
      </c>
      <c r="D31" s="632">
        <f>IF(C31=0,0,+G31/C31)</f>
        <v>0</v>
      </c>
      <c r="E31" s="632"/>
      <c r="F31" s="632"/>
      <c r="G31" s="636">
        <v>0</v>
      </c>
      <c r="H31" s="388"/>
      <c r="I31" s="633"/>
      <c r="J31" s="272"/>
      <c r="K31" s="428"/>
    </row>
    <row r="32" spans="1:23" s="820" customFormat="1">
      <c r="A32" s="820" t="s">
        <v>404</v>
      </c>
      <c r="B32" s="631"/>
      <c r="C32" s="635">
        <v>0</v>
      </c>
      <c r="D32" s="632"/>
      <c r="E32" s="632"/>
      <c r="F32" s="632"/>
      <c r="G32" s="793"/>
      <c r="H32" s="388"/>
      <c r="I32" s="633"/>
      <c r="J32" s="781"/>
      <c r="K32" s="428"/>
    </row>
    <row r="33" spans="1:23" ht="13">
      <c r="A33" s="597" t="s">
        <v>107</v>
      </c>
      <c r="C33" s="489">
        <f>SUM(C29:C32)</f>
        <v>1574</v>
      </c>
      <c r="D33" s="632"/>
      <c r="E33" s="632"/>
      <c r="F33" s="632"/>
      <c r="G33" s="291">
        <f>SUM(G29:G31)</f>
        <v>2484.6999999999998</v>
      </c>
      <c r="H33" s="388"/>
      <c r="I33" s="640">
        <f>IF(C33=0,0,ROUND(+G33/C33,2))</f>
        <v>1.58</v>
      </c>
      <c r="J33" s="272"/>
      <c r="K33" s="428"/>
      <c r="S33" s="389"/>
      <c r="T33" s="389">
        <f>C33</f>
        <v>1574</v>
      </c>
      <c r="U33" s="421">
        <v>0</v>
      </c>
      <c r="V33" s="421">
        <f>V27+U33</f>
        <v>0</v>
      </c>
      <c r="W33" s="580">
        <f>ROUND((+V33/T33),2)</f>
        <v>0</v>
      </c>
    </row>
    <row r="34" spans="1:23">
      <c r="D34" s="632"/>
      <c r="E34" s="632"/>
      <c r="F34" s="632"/>
      <c r="G34" s="291"/>
      <c r="H34" s="388"/>
      <c r="I34" s="491"/>
      <c r="J34" s="272"/>
      <c r="K34" s="428"/>
    </row>
    <row r="35" spans="1:23" ht="13">
      <c r="A35" s="175" t="s">
        <v>67</v>
      </c>
      <c r="B35" s="337">
        <f>B31</f>
        <v>0</v>
      </c>
      <c r="C35" s="641">
        <v>0</v>
      </c>
      <c r="D35" s="632">
        <f>+I33</f>
        <v>1.58</v>
      </c>
      <c r="E35" s="632"/>
      <c r="F35" s="632"/>
      <c r="G35" s="291">
        <f>+C35*D35</f>
        <v>0</v>
      </c>
      <c r="H35" s="388"/>
      <c r="I35" s="491"/>
      <c r="J35" s="272"/>
      <c r="K35" s="226" t="s">
        <v>171</v>
      </c>
      <c r="L35" s="435">
        <f>L36+L23</f>
        <v>0</v>
      </c>
      <c r="M35" s="234">
        <f>M36+M23</f>
        <v>0</v>
      </c>
      <c r="N35" s="170"/>
      <c r="O35" s="226" t="s">
        <v>171</v>
      </c>
      <c r="P35" s="435">
        <f>P36+P23</f>
        <v>0</v>
      </c>
      <c r="Q35" s="234">
        <f>Q36+Q23</f>
        <v>0</v>
      </c>
      <c r="S35" s="389">
        <f>+C35</f>
        <v>0</v>
      </c>
      <c r="T35" s="389">
        <f>T33+S35</f>
        <v>1574</v>
      </c>
      <c r="U35" s="580">
        <f>ROUND(+S35*W33,2)</f>
        <v>0</v>
      </c>
      <c r="V35" s="421">
        <f>V33+U35</f>
        <v>0</v>
      </c>
      <c r="W35" s="580">
        <f>V35/T35</f>
        <v>0</v>
      </c>
    </row>
    <row r="36" spans="1:23" ht="13">
      <c r="D36" s="490"/>
      <c r="E36" s="490"/>
      <c r="F36" s="490"/>
      <c r="G36" s="291"/>
      <c r="H36" s="388"/>
      <c r="I36" s="491"/>
      <c r="J36" s="272"/>
      <c r="K36" s="642" t="s">
        <v>172</v>
      </c>
      <c r="L36" s="643">
        <f>SUM(L37:L39)</f>
        <v>0</v>
      </c>
      <c r="M36" s="644">
        <f>SUM(M37:M39)</f>
        <v>0</v>
      </c>
      <c r="N36" s="170"/>
      <c r="O36" s="642" t="s">
        <v>172</v>
      </c>
      <c r="P36" s="643">
        <f>SUM(P37:P39)</f>
        <v>0</v>
      </c>
      <c r="Q36" s="644">
        <f>SUM(Q37:Q39)</f>
        <v>0</v>
      </c>
    </row>
    <row r="37" spans="1:23" s="272" customFormat="1" ht="14.5">
      <c r="A37" s="439" t="s">
        <v>431</v>
      </c>
      <c r="B37" s="645" t="s">
        <v>267</v>
      </c>
      <c r="C37" s="646">
        <f>-L37-P37</f>
        <v>0</v>
      </c>
      <c r="D37" s="114">
        <f>+I33</f>
        <v>1.58</v>
      </c>
      <c r="E37" s="114"/>
      <c r="F37" s="114"/>
      <c r="G37" s="134">
        <f>+C37*D37</f>
        <v>0</v>
      </c>
      <c r="H37" s="665"/>
      <c r="I37" s="666"/>
      <c r="J37" s="666"/>
      <c r="K37" s="443">
        <f>D37*L37</f>
        <v>0</v>
      </c>
      <c r="L37" s="536"/>
      <c r="M37" s="443" t="s">
        <v>213</v>
      </c>
      <c r="N37" s="413"/>
      <c r="O37" s="443">
        <f>D37*P37</f>
        <v>0</v>
      </c>
      <c r="P37" s="537"/>
      <c r="Q37" s="443" t="s">
        <v>213</v>
      </c>
      <c r="R37" s="410"/>
      <c r="S37" s="446">
        <f>+C37</f>
        <v>0</v>
      </c>
      <c r="T37" s="446">
        <f>T35+S37</f>
        <v>1574</v>
      </c>
      <c r="U37" s="115">
        <f>ROUND(+S37*W33,2)</f>
        <v>0</v>
      </c>
      <c r="V37" s="441">
        <f>+V35+U37</f>
        <v>0</v>
      </c>
      <c r="W37" s="648">
        <f>ROUND((+V37/T37),2)</f>
        <v>0</v>
      </c>
    </row>
    <row r="38" spans="1:23" s="272" customFormat="1" ht="14.5">
      <c r="A38" s="439" t="s">
        <v>446</v>
      </c>
      <c r="B38" s="645" t="s">
        <v>267</v>
      </c>
      <c r="C38" s="646">
        <f>-L38-P38</f>
        <v>0</v>
      </c>
      <c r="D38" s="114">
        <f>+I33</f>
        <v>1.58</v>
      </c>
      <c r="E38" s="114"/>
      <c r="F38" s="114"/>
      <c r="G38" s="134">
        <f>+C38*D38</f>
        <v>0</v>
      </c>
      <c r="H38" s="665"/>
      <c r="I38" s="666"/>
      <c r="J38" s="666"/>
      <c r="K38" s="443">
        <f t="shared" ref="K38:K39" si="5">D38*L38</f>
        <v>0</v>
      </c>
      <c r="L38" s="536"/>
      <c r="M38" s="443" t="s">
        <v>213</v>
      </c>
      <c r="N38" s="413"/>
      <c r="O38" s="443">
        <f t="shared" ref="O38:O39" si="6">D38*P38</f>
        <v>0</v>
      </c>
      <c r="P38" s="537"/>
      <c r="Q38" s="443" t="s">
        <v>213</v>
      </c>
      <c r="R38" s="410"/>
      <c r="S38" s="446">
        <f>+C38</f>
        <v>0</v>
      </c>
      <c r="T38" s="446">
        <f>T37+S38</f>
        <v>1574</v>
      </c>
      <c r="U38" s="115">
        <f>ROUND(+S38*W33,2)</f>
        <v>0</v>
      </c>
      <c r="V38" s="441">
        <f>+V37+U38</f>
        <v>0</v>
      </c>
      <c r="W38" s="648">
        <f>ROUND((+V38/T38),2)</f>
        <v>0</v>
      </c>
    </row>
    <row r="39" spans="1:23" s="272" customFormat="1" ht="14.5">
      <c r="A39" s="439" t="s">
        <v>447</v>
      </c>
      <c r="B39" s="645" t="s">
        <v>267</v>
      </c>
      <c r="C39" s="646">
        <f>-L39-P39</f>
        <v>0</v>
      </c>
      <c r="D39" s="114">
        <f>+I33</f>
        <v>1.58</v>
      </c>
      <c r="E39" s="114"/>
      <c r="F39" s="114"/>
      <c r="G39" s="134">
        <f>+C39*D39</f>
        <v>0</v>
      </c>
      <c r="H39" s="665"/>
      <c r="I39" s="666"/>
      <c r="J39" s="666"/>
      <c r="K39" s="443">
        <f t="shared" si="5"/>
        <v>0</v>
      </c>
      <c r="L39" s="536"/>
      <c r="M39" s="443" t="s">
        <v>213</v>
      </c>
      <c r="N39" s="413"/>
      <c r="O39" s="443">
        <f t="shared" si="6"/>
        <v>0</v>
      </c>
      <c r="P39" s="537"/>
      <c r="Q39" s="443" t="s">
        <v>213</v>
      </c>
      <c r="R39" s="410"/>
      <c r="S39" s="446">
        <f>+C39</f>
        <v>0</v>
      </c>
      <c r="T39" s="446">
        <f>T38+S39</f>
        <v>1574</v>
      </c>
      <c r="U39" s="671">
        <f>ROUND(+S39*W33,2)</f>
        <v>0</v>
      </c>
      <c r="V39" s="441">
        <f>+V38+U39</f>
        <v>0</v>
      </c>
      <c r="W39" s="648">
        <f>ROUND((+V39/T39),2)</f>
        <v>0</v>
      </c>
    </row>
    <row r="40" spans="1:23">
      <c r="D40" s="490"/>
      <c r="E40" s="490"/>
      <c r="F40" s="490"/>
      <c r="G40" s="291"/>
      <c r="H40" s="388"/>
      <c r="I40" s="491"/>
      <c r="J40" s="272"/>
    </row>
    <row r="41" spans="1:23" ht="13">
      <c r="A41" s="623" t="s">
        <v>324</v>
      </c>
      <c r="B41" s="624"/>
      <c r="C41" s="625">
        <f>SUM(C33:C40)</f>
        <v>1574</v>
      </c>
      <c r="D41" s="655"/>
      <c r="E41" s="655"/>
      <c r="F41" s="655"/>
      <c r="G41" s="289">
        <f>SUM(G33:G40)</f>
        <v>2484.6999999999998</v>
      </c>
      <c r="H41" s="656"/>
      <c r="I41" s="628">
        <f>IF(C41=0,0,ROUND(+G41/C41,2))</f>
        <v>1.58</v>
      </c>
      <c r="J41" s="667"/>
      <c r="K41" s="657" t="s">
        <v>215</v>
      </c>
      <c r="L41" s="668">
        <f>+G41</f>
        <v>2484.6999999999998</v>
      </c>
      <c r="U41" s="421">
        <f>SUM(U37:U40)</f>
        <v>0</v>
      </c>
    </row>
    <row r="42" spans="1:23">
      <c r="D42" s="490"/>
      <c r="E42" s="490"/>
      <c r="F42" s="490"/>
      <c r="G42" s="291"/>
      <c r="H42" s="388"/>
      <c r="I42" s="491"/>
      <c r="J42" s="272"/>
      <c r="K42" s="428"/>
    </row>
    <row r="43" spans="1:23">
      <c r="A43" s="175" t="s">
        <v>69</v>
      </c>
      <c r="B43" s="631"/>
      <c r="C43" s="635">
        <v>0</v>
      </c>
      <c r="D43" s="632">
        <f>IF(C43=0,0,+G43/C43)</f>
        <v>0</v>
      </c>
      <c r="E43" s="632"/>
      <c r="F43" s="632"/>
      <c r="G43" s="636">
        <v>0</v>
      </c>
      <c r="H43" s="388"/>
      <c r="I43" s="633"/>
      <c r="J43" s="272"/>
      <c r="K43" s="428"/>
    </row>
    <row r="44" spans="1:23" ht="13">
      <c r="A44" s="597" t="s">
        <v>107</v>
      </c>
      <c r="C44" s="489">
        <f>SUM(C41:C43)</f>
        <v>1574</v>
      </c>
      <c r="D44" s="632"/>
      <c r="E44" s="632"/>
      <c r="F44" s="632"/>
      <c r="G44" s="291">
        <f>SUM(G41:G43)</f>
        <v>2484.6999999999998</v>
      </c>
      <c r="H44" s="388"/>
      <c r="I44" s="640">
        <f>IF(C44=0,0,ROUND(+G44/C44,2))</f>
        <v>1.58</v>
      </c>
      <c r="J44" s="272"/>
      <c r="K44" s="428"/>
      <c r="S44" s="389"/>
      <c r="T44" s="389">
        <f>C44</f>
        <v>1574</v>
      </c>
      <c r="U44" s="421"/>
      <c r="V44" s="421">
        <f>V39+U44</f>
        <v>0</v>
      </c>
      <c r="W44" s="580">
        <f>ROUND((+V44/T44),2)</f>
        <v>0</v>
      </c>
    </row>
    <row r="45" spans="1:23">
      <c r="D45" s="632"/>
      <c r="E45" s="632"/>
      <c r="F45" s="632"/>
      <c r="G45" s="291"/>
      <c r="H45" s="388"/>
      <c r="I45" s="491"/>
      <c r="J45" s="272"/>
      <c r="K45" s="428"/>
    </row>
    <row r="46" spans="1:23" ht="13">
      <c r="A46" s="175" t="s">
        <v>70</v>
      </c>
      <c r="B46" s="337">
        <f>B43</f>
        <v>0</v>
      </c>
      <c r="C46" s="641">
        <v>0</v>
      </c>
      <c r="D46" s="632">
        <f>+I44</f>
        <v>1.58</v>
      </c>
      <c r="E46" s="632"/>
      <c r="F46" s="632"/>
      <c r="G46" s="291">
        <f>+C46*D46</f>
        <v>0</v>
      </c>
      <c r="H46" s="388"/>
      <c r="I46" s="491"/>
      <c r="J46" s="272"/>
      <c r="K46" s="226" t="s">
        <v>171</v>
      </c>
      <c r="L46" s="435">
        <f>L47+L35</f>
        <v>0</v>
      </c>
      <c r="M46" s="234">
        <f>M47+M35</f>
        <v>0</v>
      </c>
      <c r="N46" s="170"/>
      <c r="O46" s="226" t="s">
        <v>171</v>
      </c>
      <c r="P46" s="435">
        <f>P47+P35</f>
        <v>0</v>
      </c>
      <c r="Q46" s="234">
        <f>Q47+Q35</f>
        <v>0</v>
      </c>
      <c r="S46" s="389">
        <f>+C46</f>
        <v>0</v>
      </c>
      <c r="T46" s="389">
        <f>T44+S46</f>
        <v>1574</v>
      </c>
      <c r="U46" s="580">
        <f>+S46*W44</f>
        <v>0</v>
      </c>
      <c r="V46" s="421">
        <f>V44+U46</f>
        <v>0</v>
      </c>
      <c r="W46" s="580">
        <f>V46/T46</f>
        <v>0</v>
      </c>
    </row>
    <row r="47" spans="1:23" ht="13">
      <c r="D47" s="490"/>
      <c r="E47" s="490"/>
      <c r="F47" s="490"/>
      <c r="G47" s="291"/>
      <c r="H47" s="388"/>
      <c r="I47" s="491"/>
      <c r="J47" s="272"/>
      <c r="K47" s="642" t="s">
        <v>172</v>
      </c>
      <c r="L47" s="643">
        <f>SUM(L48:L51)</f>
        <v>0</v>
      </c>
      <c r="M47" s="644">
        <f>SUM(M48:M51)</f>
        <v>0</v>
      </c>
      <c r="N47" s="170"/>
      <c r="O47" s="642" t="s">
        <v>172</v>
      </c>
      <c r="P47" s="643">
        <f>SUM(P48:P51)</f>
        <v>0</v>
      </c>
      <c r="Q47" s="644">
        <f>SUM(Q48:Q51)</f>
        <v>0</v>
      </c>
    </row>
    <row r="48" spans="1:23" s="272" customFormat="1" ht="14.5">
      <c r="A48" s="439" t="s">
        <v>430</v>
      </c>
      <c r="B48" s="645" t="s">
        <v>267</v>
      </c>
      <c r="C48" s="646">
        <f>-L48-P48</f>
        <v>0</v>
      </c>
      <c r="D48" s="114">
        <f>+I44</f>
        <v>1.58</v>
      </c>
      <c r="E48" s="114"/>
      <c r="F48" s="114"/>
      <c r="G48" s="134">
        <f>+C48*D48</f>
        <v>0</v>
      </c>
      <c r="H48" s="665"/>
      <c r="I48" s="666"/>
      <c r="J48" s="666"/>
      <c r="K48" s="443">
        <f>D48*L48</f>
        <v>0</v>
      </c>
      <c r="L48" s="536"/>
      <c r="M48" s="443" t="s">
        <v>213</v>
      </c>
      <c r="N48" s="413"/>
      <c r="O48" s="443">
        <f>D48*P48</f>
        <v>0</v>
      </c>
      <c r="P48" s="537"/>
      <c r="Q48" s="443" t="s">
        <v>213</v>
      </c>
      <c r="R48" s="410"/>
      <c r="S48" s="446">
        <f>+C48</f>
        <v>0</v>
      </c>
      <c r="T48" s="446">
        <f>T46+S48</f>
        <v>1574</v>
      </c>
      <c r="U48" s="115">
        <f>ROUND(+S48*W46,2)</f>
        <v>0</v>
      </c>
      <c r="V48" s="441">
        <f>+V46+U48</f>
        <v>0</v>
      </c>
      <c r="W48" s="648">
        <f>ROUND((+V48/T48),2)</f>
        <v>0</v>
      </c>
    </row>
    <row r="49" spans="1:23" s="272" customFormat="1" ht="14.5">
      <c r="A49" s="439" t="s">
        <v>444</v>
      </c>
      <c r="B49" s="645" t="s">
        <v>267</v>
      </c>
      <c r="C49" s="646">
        <f>-L49-P49</f>
        <v>0</v>
      </c>
      <c r="D49" s="114">
        <f>+I44</f>
        <v>1.58</v>
      </c>
      <c r="E49" s="114"/>
      <c r="F49" s="114"/>
      <c r="G49" s="134">
        <f>+C49*D49</f>
        <v>0</v>
      </c>
      <c r="H49" s="665"/>
      <c r="I49" s="666"/>
      <c r="J49" s="666"/>
      <c r="K49" s="443">
        <f t="shared" ref="K49:K50" si="7">D49*L49</f>
        <v>0</v>
      </c>
      <c r="L49" s="536"/>
      <c r="M49" s="443" t="s">
        <v>213</v>
      </c>
      <c r="N49" s="413"/>
      <c r="O49" s="443">
        <f t="shared" ref="O49:O50" si="8">D49*P49</f>
        <v>0</v>
      </c>
      <c r="P49" s="537"/>
      <c r="Q49" s="443" t="s">
        <v>213</v>
      </c>
      <c r="R49" s="410"/>
      <c r="S49" s="446">
        <f>+C49</f>
        <v>0</v>
      </c>
      <c r="T49" s="446">
        <f>T48+S49</f>
        <v>1574</v>
      </c>
      <c r="U49" s="115">
        <f>ROUND(+S49*W46,2)</f>
        <v>0</v>
      </c>
      <c r="V49" s="441">
        <f>+V48+U49</f>
        <v>0</v>
      </c>
      <c r="W49" s="648">
        <f>ROUND((+V49/T49),2)</f>
        <v>0</v>
      </c>
    </row>
    <row r="50" spans="1:23" s="272" customFormat="1" ht="14.5">
      <c r="A50" s="439" t="s">
        <v>445</v>
      </c>
      <c r="B50" s="645" t="s">
        <v>267</v>
      </c>
      <c r="C50" s="646">
        <f>-L50-P50</f>
        <v>0</v>
      </c>
      <c r="D50" s="114">
        <f>+I44</f>
        <v>1.58</v>
      </c>
      <c r="E50" s="114"/>
      <c r="F50" s="114"/>
      <c r="G50" s="134">
        <f>+C50*D50</f>
        <v>0</v>
      </c>
      <c r="H50" s="665"/>
      <c r="I50" s="666"/>
      <c r="J50" s="666"/>
      <c r="K50" s="443">
        <f t="shared" si="7"/>
        <v>0</v>
      </c>
      <c r="L50" s="536"/>
      <c r="M50" s="443" t="s">
        <v>213</v>
      </c>
      <c r="N50" s="413"/>
      <c r="O50" s="443">
        <f t="shared" si="8"/>
        <v>0</v>
      </c>
      <c r="P50" s="537"/>
      <c r="Q50" s="443" t="s">
        <v>213</v>
      </c>
      <c r="R50" s="410"/>
      <c r="S50" s="446">
        <f>+C50</f>
        <v>0</v>
      </c>
      <c r="T50" s="446">
        <f>T49+S50</f>
        <v>1574</v>
      </c>
      <c r="U50" s="115">
        <f>ROUND(+S50*W47,2)</f>
        <v>0</v>
      </c>
      <c r="V50" s="441">
        <f>+V49+U50</f>
        <v>0</v>
      </c>
      <c r="W50" s="648">
        <f>ROUND((+V50/T50),2)</f>
        <v>0</v>
      </c>
    </row>
    <row r="51" spans="1:23">
      <c r="D51" s="490"/>
      <c r="E51" s="490"/>
      <c r="F51" s="490"/>
      <c r="G51" s="291"/>
      <c r="H51" s="388"/>
      <c r="I51" s="491"/>
      <c r="J51" s="272"/>
      <c r="K51" s="428"/>
    </row>
    <row r="52" spans="1:23" ht="13">
      <c r="A52" s="623" t="s">
        <v>323</v>
      </c>
      <c r="B52" s="624"/>
      <c r="C52" s="625">
        <f>SUM(C44:C51)</f>
        <v>1574</v>
      </c>
      <c r="D52" s="655"/>
      <c r="E52" s="655"/>
      <c r="F52" s="655"/>
      <c r="G52" s="289">
        <f>SUM(G44:G51)</f>
        <v>2484.6999999999998</v>
      </c>
      <c r="H52" s="656"/>
      <c r="I52" s="628">
        <f>IF(C52=0,0,ROUND(+G52/C52,2))</f>
        <v>1.58</v>
      </c>
      <c r="J52" s="667"/>
      <c r="K52" s="657" t="s">
        <v>215</v>
      </c>
      <c r="L52" s="668">
        <f>+G52</f>
        <v>2484.6999999999998</v>
      </c>
    </row>
    <row r="53" spans="1:23" ht="13">
      <c r="D53" s="669"/>
      <c r="E53" s="669"/>
      <c r="F53" s="669"/>
      <c r="G53" s="312"/>
      <c r="H53" s="639"/>
      <c r="I53" s="491"/>
      <c r="J53" s="272"/>
      <c r="K53" s="428"/>
    </row>
    <row r="54" spans="1:23" ht="13">
      <c r="A54" s="175" t="s">
        <v>71</v>
      </c>
      <c r="B54" s="631"/>
      <c r="C54" s="602"/>
      <c r="D54" s="632">
        <f>IF(C54=0,0,+G54/C54)</f>
        <v>0</v>
      </c>
      <c r="E54" s="632"/>
      <c r="F54" s="632"/>
      <c r="G54" s="291">
        <v>0</v>
      </c>
      <c r="H54" s="639"/>
      <c r="I54" s="633"/>
      <c r="J54" s="272"/>
      <c r="K54" s="428"/>
    </row>
    <row r="55" spans="1:23" ht="13">
      <c r="A55" s="175" t="s">
        <v>404</v>
      </c>
      <c r="B55" s="631" t="s">
        <v>195</v>
      </c>
      <c r="C55" s="635"/>
      <c r="D55" s="632">
        <f>IF(C55=0,0,+G55/C55)</f>
        <v>0</v>
      </c>
      <c r="E55" s="632"/>
      <c r="F55" s="632"/>
      <c r="G55" s="636">
        <v>0</v>
      </c>
      <c r="H55" s="639"/>
      <c r="I55" s="633"/>
      <c r="J55" s="272"/>
      <c r="K55" s="428"/>
    </row>
    <row r="56" spans="1:23" ht="13">
      <c r="A56" s="597" t="s">
        <v>107</v>
      </c>
      <c r="B56" s="540"/>
      <c r="C56" s="637">
        <f>SUM(C52:C55)</f>
        <v>1574</v>
      </c>
      <c r="D56" s="638"/>
      <c r="E56" s="638"/>
      <c r="F56" s="638"/>
      <c r="G56" s="312">
        <f>SUM(G52:G55)</f>
        <v>2484.6999999999998</v>
      </c>
      <c r="H56" s="639"/>
      <c r="I56" s="640">
        <f>IF(C56=0,0,ROUND(+G56/C56,2))</f>
        <v>1.58</v>
      </c>
      <c r="T56" s="389">
        <f>C56</f>
        <v>1574</v>
      </c>
      <c r="U56" s="421"/>
      <c r="V56" s="421">
        <f>V50+U56</f>
        <v>0</v>
      </c>
      <c r="W56" s="580">
        <f>ROUND((+V56/T56),2)</f>
        <v>0</v>
      </c>
    </row>
    <row r="57" spans="1:23" ht="13">
      <c r="D57" s="632"/>
      <c r="E57" s="632"/>
      <c r="F57" s="632"/>
      <c r="G57" s="291"/>
      <c r="H57" s="388"/>
      <c r="I57" s="672"/>
    </row>
    <row r="58" spans="1:23" ht="13">
      <c r="A58" s="673" t="s">
        <v>72</v>
      </c>
      <c r="B58" s="337" t="str">
        <f>B55</f>
        <v>N/A</v>
      </c>
      <c r="C58" s="674">
        <v>0</v>
      </c>
      <c r="D58" s="490">
        <f>+I56</f>
        <v>1.58</v>
      </c>
      <c r="E58" s="490"/>
      <c r="F58" s="490"/>
      <c r="G58" s="291">
        <v>0</v>
      </c>
      <c r="H58" s="388"/>
      <c r="I58" s="1130"/>
      <c r="J58" s="1130"/>
      <c r="K58" s="226" t="s">
        <v>171</v>
      </c>
      <c r="L58" s="435">
        <f>L59+L46</f>
        <v>218</v>
      </c>
      <c r="M58" s="234">
        <f>M59+M46</f>
        <v>344.44</v>
      </c>
      <c r="N58" s="170"/>
      <c r="O58" s="226" t="s">
        <v>171</v>
      </c>
      <c r="P58" s="435">
        <f>P59+P46</f>
        <v>27</v>
      </c>
      <c r="Q58" s="234">
        <f>Q59+Q46</f>
        <v>42.660000000000004</v>
      </c>
      <c r="S58" s="389">
        <f>+C58</f>
        <v>0</v>
      </c>
      <c r="T58" s="389">
        <f>T56+S58</f>
        <v>1574</v>
      </c>
      <c r="U58" s="580">
        <f>+S58*W56</f>
        <v>0</v>
      </c>
      <c r="V58" s="421">
        <f>V56+U58</f>
        <v>0</v>
      </c>
      <c r="W58" s="580">
        <f>ROUND((+V58/T58),2)</f>
        <v>0</v>
      </c>
    </row>
    <row r="59" spans="1:23" ht="13">
      <c r="D59" s="490"/>
      <c r="E59" s="490"/>
      <c r="F59" s="490"/>
      <c r="G59" s="291"/>
      <c r="H59" s="388"/>
      <c r="I59" s="491"/>
      <c r="J59" s="272"/>
      <c r="K59" s="642" t="s">
        <v>172</v>
      </c>
      <c r="L59" s="643">
        <f>SUM(L60:L63)</f>
        <v>218</v>
      </c>
      <c r="M59" s="644">
        <f>SUM(K60)</f>
        <v>344.44</v>
      </c>
      <c r="N59" s="170"/>
      <c r="O59" s="642" t="s">
        <v>172</v>
      </c>
      <c r="P59" s="643">
        <f>SUM(P60:P63)</f>
        <v>27</v>
      </c>
      <c r="Q59" s="644">
        <f>SUM(O60)</f>
        <v>42.660000000000004</v>
      </c>
    </row>
    <row r="60" spans="1:23" s="205" customFormat="1" ht="14.5">
      <c r="A60" s="439" t="s">
        <v>429</v>
      </c>
      <c r="B60" s="645" t="s">
        <v>267</v>
      </c>
      <c r="C60" s="646">
        <f>-L60-P60</f>
        <v>-245</v>
      </c>
      <c r="D60" s="114">
        <f>+I56</f>
        <v>1.58</v>
      </c>
      <c r="E60" s="114"/>
      <c r="F60" s="114"/>
      <c r="G60" s="134">
        <f>+C60*D60</f>
        <v>-387.1</v>
      </c>
      <c r="H60" s="413"/>
      <c r="I60" s="647"/>
      <c r="J60" s="647"/>
      <c r="K60" s="888">
        <f>D60*L60</f>
        <v>344.44</v>
      </c>
      <c r="L60" s="536">
        <f>'&lt;C&gt; PACE'!C5</f>
        <v>218</v>
      </c>
      <c r="M60" s="443" t="s">
        <v>213</v>
      </c>
      <c r="N60" s="413"/>
      <c r="O60" s="888">
        <f>D60*P60</f>
        <v>42.660000000000004</v>
      </c>
      <c r="P60" s="537">
        <f>'&lt;C&gt; PACE'!C16</f>
        <v>27</v>
      </c>
      <c r="Q60" s="443" t="s">
        <v>213</v>
      </c>
      <c r="R60" s="410"/>
      <c r="S60" s="446">
        <f>+C60</f>
        <v>-245</v>
      </c>
      <c r="T60" s="446">
        <f>T58+S60</f>
        <v>1329</v>
      </c>
      <c r="U60" s="675">
        <f>+S60*W56</f>
        <v>0</v>
      </c>
      <c r="V60" s="441">
        <f>+V58+U60</f>
        <v>0</v>
      </c>
      <c r="W60" s="648">
        <f>ROUND((+V60/T60),2)</f>
        <v>0</v>
      </c>
    </row>
    <row r="61" spans="1:23" s="787" customFormat="1" ht="14.5">
      <c r="A61" s="439" t="s">
        <v>442</v>
      </c>
      <c r="B61" s="645" t="s">
        <v>267</v>
      </c>
      <c r="C61" s="646">
        <f>-L61-P61</f>
        <v>0</v>
      </c>
      <c r="D61" s="114">
        <f>+I56</f>
        <v>1.58</v>
      </c>
      <c r="E61" s="114"/>
      <c r="F61" s="114"/>
      <c r="G61" s="953">
        <f>+C61*D61</f>
        <v>0</v>
      </c>
      <c r="H61" s="413"/>
      <c r="I61" s="647"/>
      <c r="J61" s="647"/>
      <c r="K61" s="954">
        <f t="shared" ref="K61:K62" si="9">D61*L61</f>
        <v>0</v>
      </c>
      <c r="L61" s="536"/>
      <c r="M61" s="443" t="s">
        <v>213</v>
      </c>
      <c r="N61" s="413"/>
      <c r="O61" s="954">
        <f t="shared" ref="O61:O62" si="10">D61*P61</f>
        <v>0</v>
      </c>
      <c r="P61" s="537"/>
      <c r="Q61" s="443" t="s">
        <v>213</v>
      </c>
      <c r="R61" s="410"/>
      <c r="S61" s="446"/>
      <c r="T61" s="446"/>
      <c r="U61" s="675"/>
      <c r="V61" s="441"/>
      <c r="W61" s="648"/>
    </row>
    <row r="62" spans="1:23" s="787" customFormat="1" ht="14.5">
      <c r="A62" s="439" t="s">
        <v>443</v>
      </c>
      <c r="B62" s="645" t="s">
        <v>267</v>
      </c>
      <c r="C62" s="989">
        <f>-L62-P62</f>
        <v>0</v>
      </c>
      <c r="D62" s="114">
        <f>+I56</f>
        <v>1.58</v>
      </c>
      <c r="E62" s="114"/>
      <c r="F62" s="114"/>
      <c r="G62" s="887">
        <f>+C62*D62</f>
        <v>0</v>
      </c>
      <c r="H62" s="413"/>
      <c r="I62" s="647"/>
      <c r="J62" s="647"/>
      <c r="K62" s="889">
        <f t="shared" si="9"/>
        <v>0</v>
      </c>
      <c r="L62" s="536"/>
      <c r="M62" s="443" t="s">
        <v>213</v>
      </c>
      <c r="N62" s="413"/>
      <c r="O62" s="889">
        <f t="shared" si="10"/>
        <v>0</v>
      </c>
      <c r="P62" s="537"/>
      <c r="Q62" s="443" t="s">
        <v>213</v>
      </c>
      <c r="R62" s="410"/>
      <c r="S62" s="446"/>
      <c r="T62" s="446"/>
      <c r="U62" s="675"/>
      <c r="V62" s="441"/>
      <c r="W62" s="648"/>
    </row>
    <row r="63" spans="1:23" ht="13">
      <c r="C63" s="602"/>
      <c r="D63" s="490"/>
      <c r="E63" s="490"/>
      <c r="F63" s="886"/>
      <c r="G63" s="793">
        <f>SUM(G60:G62)</f>
        <v>-387.1</v>
      </c>
      <c r="H63" s="715"/>
      <c r="I63" s="491"/>
      <c r="K63" s="793">
        <f>SUM(K60:K62)</f>
        <v>344.44</v>
      </c>
      <c r="L63" s="715"/>
      <c r="O63" s="793">
        <f>SUM(O60:O62)</f>
        <v>42.660000000000004</v>
      </c>
      <c r="P63" s="715"/>
    </row>
    <row r="64" spans="1:23" ht="13">
      <c r="A64" s="623" t="s">
        <v>342</v>
      </c>
      <c r="B64" s="624"/>
      <c r="C64" s="625">
        <f>SUM(C56:C63)</f>
        <v>1329</v>
      </c>
      <c r="D64" s="655"/>
      <c r="E64" s="655"/>
      <c r="F64" s="655"/>
      <c r="G64" s="289">
        <f>SUM(G56:G62)</f>
        <v>2097.6</v>
      </c>
      <c r="H64" s="656"/>
      <c r="I64" s="628">
        <f>IF(C64=0,0,ROUND(+G64/C64,2))</f>
        <v>1.58</v>
      </c>
      <c r="J64" s="667"/>
      <c r="K64" s="657" t="s">
        <v>215</v>
      </c>
      <c r="L64" s="668">
        <f>+G64</f>
        <v>2097.6</v>
      </c>
      <c r="U64" s="540"/>
    </row>
    <row r="65" spans="1:24">
      <c r="D65" s="490"/>
      <c r="E65" s="490"/>
      <c r="F65" s="490"/>
      <c r="G65" s="291"/>
      <c r="H65" s="388"/>
      <c r="I65" s="491"/>
      <c r="J65" s="272"/>
      <c r="K65" s="428"/>
    </row>
    <row r="66" spans="1:24">
      <c r="A66" s="208" t="s">
        <v>74</v>
      </c>
      <c r="B66" s="631"/>
      <c r="C66" s="489">
        <v>0</v>
      </c>
      <c r="D66" s="632">
        <f>IF(C66=0,0,+G66/C66)</f>
        <v>0</v>
      </c>
      <c r="E66" s="632"/>
      <c r="F66" s="632"/>
      <c r="G66" s="291">
        <v>0</v>
      </c>
      <c r="H66" s="388"/>
      <c r="I66" s="633"/>
    </row>
    <row r="67" spans="1:24" ht="13">
      <c r="A67" s="175" t="s">
        <v>216</v>
      </c>
      <c r="B67" s="540"/>
      <c r="C67" s="676">
        <v>0</v>
      </c>
      <c r="D67" s="632">
        <f>IF(C67=0,0,+G67/C67)</f>
        <v>0</v>
      </c>
      <c r="E67" s="632"/>
      <c r="F67" s="632"/>
      <c r="G67" s="636">
        <v>0</v>
      </c>
      <c r="H67" s="388"/>
      <c r="I67" s="491"/>
    </row>
    <row r="68" spans="1:24" ht="13">
      <c r="A68" s="597" t="s">
        <v>107</v>
      </c>
      <c r="C68" s="637">
        <f>SUM(C64:C67)</f>
        <v>1329</v>
      </c>
      <c r="D68" s="638"/>
      <c r="E68" s="638"/>
      <c r="F68" s="638"/>
      <c r="G68" s="312">
        <f>SUM(G64:G67)</f>
        <v>2097.6</v>
      </c>
      <c r="H68" s="388"/>
      <c r="I68" s="640">
        <f>IF(C68=0,0,ROUND(+G68/C68,2))</f>
        <v>1.58</v>
      </c>
      <c r="S68" s="389"/>
      <c r="T68" s="389">
        <f>C68</f>
        <v>1329</v>
      </c>
      <c r="U68" s="421"/>
      <c r="V68" s="421">
        <f>V60+U68</f>
        <v>0</v>
      </c>
      <c r="W68" s="580">
        <f>ROUND((+V68/T68),2)</f>
        <v>0</v>
      </c>
    </row>
    <row r="69" spans="1:24">
      <c r="D69" s="632"/>
      <c r="E69" s="632"/>
      <c r="F69" s="632"/>
      <c r="G69" s="291"/>
      <c r="H69" s="388"/>
      <c r="I69" s="491"/>
      <c r="S69" s="389"/>
    </row>
    <row r="70" spans="1:24" ht="13">
      <c r="A70" s="208" t="s">
        <v>75</v>
      </c>
      <c r="B70" s="337">
        <f>B66</f>
        <v>0</v>
      </c>
      <c r="C70" s="677">
        <v>0</v>
      </c>
      <c r="D70" s="490">
        <f>+I68</f>
        <v>1.58</v>
      </c>
      <c r="E70" s="490"/>
      <c r="F70" s="490"/>
      <c r="G70" s="636">
        <v>0</v>
      </c>
      <c r="H70" s="388"/>
      <c r="I70" s="672"/>
      <c r="K70" s="226" t="s">
        <v>171</v>
      </c>
      <c r="L70" s="435">
        <f>L71+L58</f>
        <v>414</v>
      </c>
      <c r="M70" s="234">
        <f>M71+M58</f>
        <v>654.12</v>
      </c>
      <c r="N70" s="170"/>
      <c r="O70" s="226" t="s">
        <v>171</v>
      </c>
      <c r="P70" s="435">
        <f>P71+P58</f>
        <v>42</v>
      </c>
      <c r="Q70" s="234">
        <f>Q71+Q58</f>
        <v>66.36</v>
      </c>
      <c r="S70" s="389">
        <f>+C70</f>
        <v>0</v>
      </c>
      <c r="T70" s="389">
        <f>T68+S70</f>
        <v>1329</v>
      </c>
      <c r="U70" s="389">
        <f>S70*W68</f>
        <v>0</v>
      </c>
      <c r="V70" s="580">
        <f>V68+U70</f>
        <v>0</v>
      </c>
      <c r="W70" s="580">
        <f>ROUND((+V70/T70),2)</f>
        <v>0</v>
      </c>
      <c r="X70" s="580"/>
    </row>
    <row r="71" spans="1:24" ht="13">
      <c r="B71" s="206"/>
      <c r="D71" s="490"/>
      <c r="E71" s="490"/>
      <c r="F71" s="490"/>
      <c r="G71" s="291"/>
      <c r="H71" s="388"/>
      <c r="I71" s="491"/>
      <c r="J71" s="272"/>
      <c r="K71" s="642" t="s">
        <v>172</v>
      </c>
      <c r="L71" s="643">
        <f>SUM(L72:L75)</f>
        <v>196</v>
      </c>
      <c r="M71" s="644">
        <f>SUM(K72:K74)</f>
        <v>309.68</v>
      </c>
      <c r="N71" s="170"/>
      <c r="O71" s="642" t="s">
        <v>172</v>
      </c>
      <c r="P71" s="643">
        <f>SUM(P72:P74)</f>
        <v>15</v>
      </c>
      <c r="Q71" s="644">
        <f>SUM(O72:O74)</f>
        <v>23.7</v>
      </c>
      <c r="S71" s="389"/>
      <c r="U71" s="678"/>
    </row>
    <row r="72" spans="1:24" s="205" customFormat="1" ht="14.5">
      <c r="A72" s="439" t="s">
        <v>428</v>
      </c>
      <c r="B72" s="645" t="s">
        <v>267</v>
      </c>
      <c r="C72" s="646">
        <f t="shared" ref="C72:C74" si="11">-L72-P72</f>
        <v>-212</v>
      </c>
      <c r="D72" s="114">
        <f>+I68</f>
        <v>1.58</v>
      </c>
      <c r="E72" s="498"/>
      <c r="F72" s="498"/>
      <c r="G72" s="134">
        <f>+C72*D72</f>
        <v>-334.96000000000004</v>
      </c>
      <c r="H72" s="413"/>
      <c r="I72" s="647"/>
      <c r="J72" s="647"/>
      <c r="K72" s="888">
        <f>L72*D72</f>
        <v>308.10000000000002</v>
      </c>
      <c r="L72" s="536">
        <f>'&lt;C&gt; PACE'!C6</f>
        <v>195</v>
      </c>
      <c r="M72" s="443" t="s">
        <v>213</v>
      </c>
      <c r="N72" s="413"/>
      <c r="O72" s="888">
        <f>P72*D72</f>
        <v>26.86</v>
      </c>
      <c r="P72" s="537">
        <f>'&lt;C&gt; PACE'!C17</f>
        <v>17</v>
      </c>
      <c r="Q72" s="443" t="s">
        <v>214</v>
      </c>
      <c r="R72" s="413"/>
      <c r="S72" s="446">
        <f>+C72</f>
        <v>-212</v>
      </c>
      <c r="T72" s="537">
        <f>T70+S72</f>
        <v>1117</v>
      </c>
      <c r="U72" s="679">
        <f>S72*W68</f>
        <v>0</v>
      </c>
      <c r="V72" s="115">
        <f>V70+U72</f>
        <v>0</v>
      </c>
      <c r="W72" s="648">
        <f>ROUND((+V72/T72),2)</f>
        <v>0</v>
      </c>
      <c r="X72" s="629"/>
    </row>
    <row r="73" spans="1:24" s="205" customFormat="1" ht="14.5">
      <c r="A73" s="439" t="s">
        <v>440</v>
      </c>
      <c r="B73" s="645" t="s">
        <v>267</v>
      </c>
      <c r="C73" s="646">
        <f>-L73-P73</f>
        <v>1</v>
      </c>
      <c r="D73" s="114">
        <f>+I68</f>
        <v>1.58</v>
      </c>
      <c r="E73" s="114"/>
      <c r="F73" s="114"/>
      <c r="G73" s="953">
        <f>+C73*D73</f>
        <v>1.58</v>
      </c>
      <c r="H73" s="413"/>
      <c r="I73" s="647"/>
      <c r="J73" s="647"/>
      <c r="K73" s="954">
        <f>L73*D73</f>
        <v>1.58</v>
      </c>
      <c r="L73" s="536">
        <f>'&lt;C&gt; PACE'!D5</f>
        <v>1</v>
      </c>
      <c r="M73" s="443" t="s">
        <v>213</v>
      </c>
      <c r="N73" s="413"/>
      <c r="O73" s="954">
        <f>P73*D73</f>
        <v>-3.16</v>
      </c>
      <c r="P73" s="537">
        <f>'&lt;C&gt; PACE'!D16</f>
        <v>-2</v>
      </c>
      <c r="Q73" s="443" t="s">
        <v>214</v>
      </c>
      <c r="R73" s="413"/>
      <c r="S73" s="446">
        <f>+C73</f>
        <v>1</v>
      </c>
      <c r="T73" s="537">
        <f>T72+S73</f>
        <v>1118</v>
      </c>
      <c r="U73" s="680">
        <f>S73*W68</f>
        <v>0</v>
      </c>
      <c r="V73" s="115">
        <f>V72+U73</f>
        <v>0</v>
      </c>
      <c r="W73" s="648">
        <f>ROUND((+V73/T73),2)</f>
        <v>0</v>
      </c>
    </row>
    <row r="74" spans="1:24" s="787" customFormat="1" ht="14.5">
      <c r="A74" s="439" t="s">
        <v>441</v>
      </c>
      <c r="B74" s="645" t="s">
        <v>267</v>
      </c>
      <c r="C74" s="989">
        <f t="shared" si="11"/>
        <v>0</v>
      </c>
      <c r="D74" s="114">
        <f>D72</f>
        <v>1.58</v>
      </c>
      <c r="E74" s="114"/>
      <c r="F74" s="114"/>
      <c r="G74" s="887">
        <f>+C74*D74</f>
        <v>0</v>
      </c>
      <c r="H74" s="413"/>
      <c r="I74" s="647"/>
      <c r="J74" s="647"/>
      <c r="K74" s="889">
        <f>L74*D74</f>
        <v>0</v>
      </c>
      <c r="L74" s="536"/>
      <c r="M74" s="443" t="s">
        <v>213</v>
      </c>
      <c r="N74" s="413"/>
      <c r="O74" s="954">
        <f>P74*D74</f>
        <v>0</v>
      </c>
      <c r="P74" s="537">
        <v>0</v>
      </c>
      <c r="Q74" s="443" t="s">
        <v>214</v>
      </c>
      <c r="R74" s="413"/>
      <c r="S74" s="446"/>
      <c r="T74" s="537"/>
      <c r="U74" s="697"/>
      <c r="V74" s="115"/>
      <c r="W74" s="648"/>
    </row>
    <row r="75" spans="1:24" ht="13">
      <c r="D75" s="490"/>
      <c r="E75" s="490"/>
      <c r="F75" s="886" t="s">
        <v>107</v>
      </c>
      <c r="G75" s="291">
        <f>SUM(G72:G74)</f>
        <v>-333.38000000000005</v>
      </c>
      <c r="H75" s="715"/>
      <c r="I75" s="491"/>
      <c r="K75" s="793">
        <f>SUM(K72:K74)</f>
        <v>309.68</v>
      </c>
      <c r="L75" s="715"/>
      <c r="O75" s="793">
        <f>SUM(O72:O74)</f>
        <v>23.7</v>
      </c>
      <c r="P75" s="715"/>
      <c r="U75" s="681">
        <f>SUM(U72:U73)</f>
        <v>0</v>
      </c>
      <c r="V75" s="421"/>
    </row>
    <row r="76" spans="1:24" ht="13">
      <c r="A76" s="623" t="s">
        <v>343</v>
      </c>
      <c r="B76" s="624"/>
      <c r="C76" s="625">
        <f>SUM(C68:C75)</f>
        <v>1118</v>
      </c>
      <c r="D76" s="655"/>
      <c r="E76" s="655"/>
      <c r="F76" s="655"/>
      <c r="G76" s="289">
        <f>SUM(G68:G74)</f>
        <v>1764.2199999999998</v>
      </c>
      <c r="H76" s="656"/>
      <c r="I76" s="628">
        <f>IF(C76=0,0,ROUND(+G76/C76,2))</f>
        <v>1.58</v>
      </c>
      <c r="J76" s="682"/>
      <c r="K76" s="657" t="s">
        <v>215</v>
      </c>
      <c r="L76" s="668">
        <f>+G76</f>
        <v>1764.2199999999998</v>
      </c>
      <c r="U76" s="272"/>
    </row>
    <row r="77" spans="1:24" ht="13">
      <c r="D77" s="669"/>
      <c r="E77" s="669"/>
      <c r="F77" s="669"/>
      <c r="G77" s="312"/>
      <c r="H77" s="639"/>
      <c r="I77" s="491"/>
      <c r="K77" s="428"/>
      <c r="U77" s="540"/>
    </row>
    <row r="78" spans="1:24">
      <c r="A78" s="208" t="s">
        <v>76</v>
      </c>
      <c r="B78" s="631"/>
      <c r="C78" s="683">
        <v>0</v>
      </c>
      <c r="D78" s="632">
        <f>IF(C78=0,0,+G78/C78)</f>
        <v>0</v>
      </c>
      <c r="E78" s="632"/>
      <c r="F78" s="632"/>
      <c r="G78" s="684">
        <v>0</v>
      </c>
      <c r="H78" s="388"/>
      <c r="I78" s="633"/>
      <c r="K78" s="428"/>
    </row>
    <row r="79" spans="1:24" ht="13">
      <c r="A79" s="208" t="s">
        <v>188</v>
      </c>
      <c r="B79" s="631"/>
      <c r="C79" s="685"/>
      <c r="D79" s="632">
        <f>IF(C79=0,0,+G79/C79)</f>
        <v>0</v>
      </c>
      <c r="E79" s="632"/>
      <c r="F79" s="632"/>
      <c r="G79" s="686">
        <v>0</v>
      </c>
      <c r="H79" s="388"/>
      <c r="I79" s="633"/>
      <c r="K79" s="428"/>
    </row>
    <row r="80" spans="1:24" ht="13">
      <c r="A80" s="597" t="s">
        <v>107</v>
      </c>
      <c r="B80" s="540"/>
      <c r="C80" s="637">
        <f>SUM(C76:C79)</f>
        <v>1118</v>
      </c>
      <c r="D80" s="638"/>
      <c r="E80" s="638"/>
      <c r="F80" s="638"/>
      <c r="G80" s="312">
        <f>SUM(G76:G79)</f>
        <v>1764.2199999999998</v>
      </c>
      <c r="H80" s="388"/>
      <c r="I80" s="640">
        <f>IF(C80=0,0,ROUND(+G80/C80,2))</f>
        <v>1.58</v>
      </c>
      <c r="S80" s="687"/>
      <c r="T80" s="389">
        <f>+C80</f>
        <v>1118</v>
      </c>
      <c r="U80" s="421"/>
      <c r="V80" s="421">
        <f>V73+U80</f>
        <v>0</v>
      </c>
      <c r="W80" s="580">
        <f>ROUND((+V80/T80),2)</f>
        <v>0</v>
      </c>
    </row>
    <row r="81" spans="1:23">
      <c r="D81" s="632"/>
      <c r="E81" s="632"/>
      <c r="F81" s="632"/>
      <c r="G81" s="291"/>
      <c r="H81" s="388"/>
      <c r="I81" s="491"/>
    </row>
    <row r="82" spans="1:23" ht="13">
      <c r="A82" s="208" t="s">
        <v>79</v>
      </c>
      <c r="B82" s="337">
        <f>B79</f>
        <v>0</v>
      </c>
      <c r="C82" s="674">
        <v>0</v>
      </c>
      <c r="D82" s="490">
        <f>+I80</f>
        <v>1.58</v>
      </c>
      <c r="E82" s="490"/>
      <c r="F82" s="490"/>
      <c r="G82" s="291">
        <v>0</v>
      </c>
      <c r="H82" s="388"/>
      <c r="I82" s="672"/>
      <c r="K82" s="226" t="s">
        <v>171</v>
      </c>
      <c r="L82" s="435">
        <f>L83+L70</f>
        <v>626</v>
      </c>
      <c r="M82" s="234">
        <f>M83+M70</f>
        <v>989.08</v>
      </c>
      <c r="N82" s="170"/>
      <c r="O82" s="226" t="s">
        <v>171</v>
      </c>
      <c r="P82" s="435">
        <f>P83+P70</f>
        <v>67</v>
      </c>
      <c r="Q82" s="234">
        <f>Q83+Q70</f>
        <v>105.86</v>
      </c>
      <c r="S82" s="389">
        <f>+C82</f>
        <v>0</v>
      </c>
      <c r="T82" s="389">
        <f>T80+S82</f>
        <v>1118</v>
      </c>
      <c r="U82" s="389">
        <f>S82*W80</f>
        <v>0</v>
      </c>
      <c r="V82" s="580">
        <f>V80+U82</f>
        <v>0</v>
      </c>
      <c r="W82" s="580">
        <f>ROUND((+V82/T82),2)</f>
        <v>0</v>
      </c>
    </row>
    <row r="83" spans="1:23" ht="13">
      <c r="D83" s="490"/>
      <c r="E83" s="490"/>
      <c r="F83" s="490"/>
      <c r="G83" s="291"/>
      <c r="H83" s="388"/>
      <c r="I83" s="491"/>
      <c r="J83" s="272"/>
      <c r="K83" s="642" t="s">
        <v>172</v>
      </c>
      <c r="L83" s="643">
        <f>SUM(L84:L87)</f>
        <v>212</v>
      </c>
      <c r="M83" s="644">
        <f>SUM(K84:K85)</f>
        <v>334.96000000000004</v>
      </c>
      <c r="N83" s="170"/>
      <c r="O83" s="642" t="s">
        <v>172</v>
      </c>
      <c r="P83" s="643">
        <f>SUM(P84:P85)</f>
        <v>25</v>
      </c>
      <c r="Q83" s="644">
        <f>SUM(O84:O85)</f>
        <v>39.5</v>
      </c>
      <c r="U83" s="678"/>
    </row>
    <row r="84" spans="1:23" s="205" customFormat="1" ht="14.5">
      <c r="A84" s="439" t="s">
        <v>249</v>
      </c>
      <c r="B84" s="645" t="s">
        <v>267</v>
      </c>
      <c r="C84" s="646">
        <f>-L84-P84</f>
        <v>-232</v>
      </c>
      <c r="D84" s="114">
        <f>+I80</f>
        <v>1.58</v>
      </c>
      <c r="E84" s="125"/>
      <c r="F84" s="114"/>
      <c r="G84" s="134">
        <f>+C84*D84</f>
        <v>-366.56</v>
      </c>
      <c r="H84" s="413"/>
      <c r="I84" s="647"/>
      <c r="J84" s="647"/>
      <c r="K84" s="888">
        <f>L84*D84</f>
        <v>330.22</v>
      </c>
      <c r="L84" s="442">
        <f>'&lt;C&gt; PACE'!C7</f>
        <v>209</v>
      </c>
      <c r="M84" s="443" t="s">
        <v>213</v>
      </c>
      <c r="N84" s="413"/>
      <c r="O84" s="888">
        <f>P84*D84</f>
        <v>36.340000000000003</v>
      </c>
      <c r="P84" s="445">
        <f>'&lt;C&gt; PACE'!C18</f>
        <v>23</v>
      </c>
      <c r="Q84" s="443" t="s">
        <v>214</v>
      </c>
      <c r="R84" s="413"/>
      <c r="S84" s="446">
        <f>+C84</f>
        <v>-232</v>
      </c>
      <c r="T84" s="537">
        <f>T82+S84</f>
        <v>886</v>
      </c>
      <c r="U84" s="679">
        <f>S84*W80</f>
        <v>0</v>
      </c>
      <c r="V84" s="115">
        <f>V82+U84</f>
        <v>0</v>
      </c>
      <c r="W84" s="648">
        <f>ROUND((+V84/T84),2)</f>
        <v>0</v>
      </c>
    </row>
    <row r="85" spans="1:23" s="205" customFormat="1" ht="14.5">
      <c r="A85" s="439" t="s">
        <v>438</v>
      </c>
      <c r="B85" s="645" t="s">
        <v>267</v>
      </c>
      <c r="C85" s="646">
        <f>-L85-P85</f>
        <v>-5</v>
      </c>
      <c r="D85" s="114">
        <f>+I80</f>
        <v>1.58</v>
      </c>
      <c r="E85" s="114"/>
      <c r="F85" s="114"/>
      <c r="G85" s="953">
        <f>+C85*D85</f>
        <v>-7.9</v>
      </c>
      <c r="H85" s="413"/>
      <c r="I85" s="647"/>
      <c r="J85" s="647"/>
      <c r="K85" s="954">
        <f>L85*D85</f>
        <v>4.74</v>
      </c>
      <c r="L85" s="442">
        <f>'&lt;C&gt; PACE'!D6</f>
        <v>3</v>
      </c>
      <c r="M85" s="443" t="s">
        <v>213</v>
      </c>
      <c r="N85" s="413"/>
      <c r="O85" s="954">
        <f>P85*D85</f>
        <v>3.16</v>
      </c>
      <c r="P85" s="445">
        <f>'&lt;C&gt; PACE'!D17</f>
        <v>2</v>
      </c>
      <c r="Q85" s="443" t="s">
        <v>214</v>
      </c>
      <c r="R85" s="413"/>
      <c r="S85" s="446">
        <f>+C85</f>
        <v>-5</v>
      </c>
      <c r="T85" s="537">
        <f>T84+S85</f>
        <v>881</v>
      </c>
      <c r="U85" s="680">
        <f>S85*W80</f>
        <v>0</v>
      </c>
      <c r="V85" s="115">
        <f>V84+U85</f>
        <v>0</v>
      </c>
      <c r="W85" s="648">
        <f>ROUND((+V85/T85),2)</f>
        <v>0</v>
      </c>
    </row>
    <row r="86" spans="1:23" s="787" customFormat="1" ht="14.5">
      <c r="A86" s="439" t="s">
        <v>439</v>
      </c>
      <c r="B86" s="645" t="s">
        <v>267</v>
      </c>
      <c r="C86" s="989">
        <f t="shared" ref="C86" si="12">-L86-P86</f>
        <v>0</v>
      </c>
      <c r="D86" s="114">
        <f>+I81</f>
        <v>0</v>
      </c>
      <c r="E86" s="114"/>
      <c r="F86" s="114"/>
      <c r="G86" s="887">
        <f>+C86*D86</f>
        <v>0</v>
      </c>
      <c r="H86" s="413"/>
      <c r="I86" s="647"/>
      <c r="J86" s="647"/>
      <c r="K86" s="889">
        <f>L86*D86</f>
        <v>0</v>
      </c>
      <c r="L86" s="808"/>
      <c r="M86" s="443"/>
      <c r="N86" s="413"/>
      <c r="O86" s="889">
        <f>P86*D86</f>
        <v>0</v>
      </c>
      <c r="P86" s="445"/>
      <c r="Q86" s="443"/>
      <c r="R86" s="413"/>
      <c r="S86" s="446"/>
      <c r="T86" s="537"/>
      <c r="U86" s="697"/>
      <c r="V86" s="115"/>
      <c r="W86" s="648"/>
    </row>
    <row r="87" spans="1:23" ht="13">
      <c r="C87" s="602"/>
      <c r="D87" s="490"/>
      <c r="E87" s="490"/>
      <c r="F87" s="886" t="s">
        <v>107</v>
      </c>
      <c r="G87" s="793">
        <f>SUM(G84:G86)</f>
        <v>-374.46</v>
      </c>
      <c r="H87" s="715"/>
      <c r="I87" s="491"/>
      <c r="J87" s="820"/>
      <c r="K87" s="793">
        <f>SUM(K84:K86)</f>
        <v>334.96000000000004</v>
      </c>
      <c r="L87" s="715"/>
      <c r="O87" s="793">
        <f>SUM(O84:O86)</f>
        <v>39.5</v>
      </c>
      <c r="P87" s="715"/>
      <c r="U87" s="688">
        <f>SUM(U84:U85)</f>
        <v>0</v>
      </c>
      <c r="V87" s="421"/>
    </row>
    <row r="88" spans="1:23" ht="13">
      <c r="A88" s="623" t="s">
        <v>344</v>
      </c>
      <c r="B88" s="624"/>
      <c r="C88" s="554">
        <f>SUM(C80:C87)</f>
        <v>881</v>
      </c>
      <c r="D88" s="655"/>
      <c r="E88" s="655"/>
      <c r="F88" s="655"/>
      <c r="G88" s="289">
        <f>SUM(G80:G85)</f>
        <v>1389.7599999999998</v>
      </c>
      <c r="H88" s="656"/>
      <c r="I88" s="628">
        <f>IF(C88=0,0,ROUND(+G88/C88,2))</f>
        <v>1.58</v>
      </c>
      <c r="J88" s="689"/>
      <c r="K88" s="657" t="s">
        <v>215</v>
      </c>
      <c r="L88" s="668">
        <f>+G88</f>
        <v>1389.7599999999998</v>
      </c>
      <c r="U88" s="634"/>
    </row>
    <row r="89" spans="1:23">
      <c r="D89" s="490"/>
      <c r="E89" s="490"/>
      <c r="F89" s="490"/>
      <c r="G89" s="291"/>
      <c r="H89" s="388"/>
      <c r="I89" s="491"/>
      <c r="J89" s="272"/>
      <c r="K89" s="428"/>
    </row>
    <row r="90" spans="1:23">
      <c r="A90" s="175" t="s">
        <v>80</v>
      </c>
      <c r="B90" s="631"/>
      <c r="C90" s="683">
        <v>0</v>
      </c>
      <c r="D90" s="632">
        <f>IF(C90=0,0,+G90/C90)</f>
        <v>0</v>
      </c>
      <c r="E90" s="632"/>
      <c r="F90" s="632"/>
      <c r="G90" s="690">
        <v>0</v>
      </c>
      <c r="H90" s="388"/>
      <c r="J90" s="1131"/>
      <c r="K90" s="1131"/>
    </row>
    <row r="91" spans="1:23">
      <c r="A91" s="208" t="s">
        <v>217</v>
      </c>
      <c r="B91" s="631"/>
      <c r="C91" s="683">
        <v>0</v>
      </c>
      <c r="D91" s="632">
        <f>IF(C91=0,0,+G91/C91)</f>
        <v>0</v>
      </c>
      <c r="E91" s="632"/>
      <c r="F91" s="632"/>
      <c r="G91" s="690">
        <v>0</v>
      </c>
      <c r="H91" s="388"/>
      <c r="J91" s="1131"/>
      <c r="K91" s="1131"/>
    </row>
    <row r="92" spans="1:23">
      <c r="A92" s="208" t="s">
        <v>218</v>
      </c>
      <c r="B92" s="631"/>
      <c r="C92" s="692">
        <v>0</v>
      </c>
      <c r="D92" s="632">
        <f>IF(C92=0,0,+G92/C92)</f>
        <v>0</v>
      </c>
      <c r="E92" s="632"/>
      <c r="F92" s="632"/>
      <c r="G92" s="693">
        <v>0</v>
      </c>
      <c r="H92" s="388"/>
      <c r="J92" s="1131"/>
      <c r="K92" s="1131"/>
    </row>
    <row r="93" spans="1:23" ht="13">
      <c r="A93" s="597" t="s">
        <v>107</v>
      </c>
      <c r="B93" s="540"/>
      <c r="C93" s="637">
        <f>SUM(C88:C92)</f>
        <v>881</v>
      </c>
      <c r="D93" s="638"/>
      <c r="E93" s="638"/>
      <c r="F93" s="638"/>
      <c r="G93" s="312">
        <f>SUM(G88:G92)</f>
        <v>1389.7599999999998</v>
      </c>
      <c r="H93" s="388"/>
      <c r="I93" s="640">
        <f>IF(C93=0,0,ROUND(+G93/C93,2))</f>
        <v>1.58</v>
      </c>
      <c r="J93" s="272"/>
      <c r="K93" s="694"/>
      <c r="S93" s="687"/>
      <c r="T93" s="389">
        <f>+C93</f>
        <v>881</v>
      </c>
      <c r="U93" s="421"/>
      <c r="V93" s="421">
        <f>V85+U93</f>
        <v>0</v>
      </c>
      <c r="W93" s="580">
        <f>ROUND((+V93/T93),2)</f>
        <v>0</v>
      </c>
    </row>
    <row r="94" spans="1:23">
      <c r="D94" s="632"/>
      <c r="E94" s="632"/>
      <c r="F94" s="632"/>
      <c r="G94" s="291"/>
      <c r="H94" s="388"/>
      <c r="I94" s="491"/>
      <c r="J94" s="272"/>
      <c r="K94" s="428"/>
    </row>
    <row r="95" spans="1:23" ht="13">
      <c r="A95" s="673" t="s">
        <v>81</v>
      </c>
      <c r="B95" s="337">
        <f>B92</f>
        <v>0</v>
      </c>
      <c r="C95" s="674">
        <v>0</v>
      </c>
      <c r="D95" s="490">
        <f>+I93</f>
        <v>1.58</v>
      </c>
      <c r="E95" s="490"/>
      <c r="F95" s="490"/>
      <c r="G95" s="291">
        <v>0</v>
      </c>
      <c r="H95" s="388"/>
      <c r="I95" s="491"/>
      <c r="J95" s="272"/>
      <c r="K95" s="226" t="s">
        <v>171</v>
      </c>
      <c r="L95" s="435">
        <f>L96+L82</f>
        <v>815</v>
      </c>
      <c r="M95" s="234">
        <f>M96+M82</f>
        <v>1287.7</v>
      </c>
      <c r="N95" s="170"/>
      <c r="O95" s="226" t="s">
        <v>171</v>
      </c>
      <c r="P95" s="435">
        <f>P96+P82</f>
        <v>85</v>
      </c>
      <c r="Q95" s="234">
        <f>Q96+Q82</f>
        <v>134.30000000000001</v>
      </c>
      <c r="S95" s="389">
        <f>+C95</f>
        <v>0</v>
      </c>
      <c r="T95" s="389">
        <f>T93+S95</f>
        <v>881</v>
      </c>
      <c r="U95" s="389">
        <f>S95*W93</f>
        <v>0</v>
      </c>
      <c r="V95" s="580">
        <f>V93+U95</f>
        <v>0</v>
      </c>
      <c r="W95" s="580">
        <f>ROUND((+V95/T95),2)</f>
        <v>0</v>
      </c>
    </row>
    <row r="96" spans="1:23" ht="13">
      <c r="D96" s="490"/>
      <c r="E96" s="490"/>
      <c r="F96" s="490"/>
      <c r="G96" s="291"/>
      <c r="H96" s="388"/>
      <c r="I96" s="491"/>
      <c r="J96" s="272"/>
      <c r="K96" s="642" t="s">
        <v>172</v>
      </c>
      <c r="L96" s="643">
        <f>SUM(L97:L98)</f>
        <v>189</v>
      </c>
      <c r="M96" s="644">
        <f>SUM(K97:K98)</f>
        <v>298.62</v>
      </c>
      <c r="N96" s="170"/>
      <c r="O96" s="642" t="s">
        <v>172</v>
      </c>
      <c r="P96" s="643">
        <f>SUM(P97:P98)</f>
        <v>18</v>
      </c>
      <c r="Q96" s="644">
        <f>SUM(O97:O98)</f>
        <v>28.44</v>
      </c>
      <c r="U96" s="678"/>
    </row>
    <row r="97" spans="1:23" s="205" customFormat="1" ht="14.5">
      <c r="A97" s="439" t="s">
        <v>247</v>
      </c>
      <c r="B97" s="645" t="s">
        <v>267</v>
      </c>
      <c r="C97" s="646">
        <f t="shared" ref="C97:C98" si="13">-L97-P97</f>
        <v>-197</v>
      </c>
      <c r="D97" s="114">
        <f>+I93</f>
        <v>1.58</v>
      </c>
      <c r="E97" s="125"/>
      <c r="F97" s="114"/>
      <c r="G97" s="134">
        <f>+C97*D97</f>
        <v>-311.26</v>
      </c>
      <c r="H97" s="413"/>
      <c r="I97" s="647"/>
      <c r="J97" s="647"/>
      <c r="K97" s="954">
        <f t="shared" ref="K97:K98" si="14">L97*D97</f>
        <v>285.98</v>
      </c>
      <c r="L97" s="442">
        <f>'&lt;C&gt; PACE'!C8</f>
        <v>181</v>
      </c>
      <c r="M97" s="443" t="s">
        <v>213</v>
      </c>
      <c r="N97" s="413"/>
      <c r="O97" s="954">
        <f t="shared" ref="O97:O98" si="15">P97*D97</f>
        <v>25.28</v>
      </c>
      <c r="P97" s="445">
        <f>'&lt;C&gt; PACE'!C19</f>
        <v>16</v>
      </c>
      <c r="Q97" s="443" t="s">
        <v>214</v>
      </c>
      <c r="R97" s="413"/>
      <c r="S97" s="446">
        <f>+C97</f>
        <v>-197</v>
      </c>
      <c r="T97" s="537">
        <f>T95+S97</f>
        <v>684</v>
      </c>
      <c r="U97" s="679">
        <f>S97*W93</f>
        <v>0</v>
      </c>
      <c r="V97" s="115">
        <f>V95+U97</f>
        <v>0</v>
      </c>
      <c r="W97" s="648">
        <f>ROUND((+V97/T97),2)</f>
        <v>0</v>
      </c>
    </row>
    <row r="98" spans="1:23" s="205" customFormat="1" ht="14.5">
      <c r="A98" s="439" t="s">
        <v>434</v>
      </c>
      <c r="B98" s="645" t="s">
        <v>267</v>
      </c>
      <c r="C98" s="1029">
        <f t="shared" si="13"/>
        <v>-10</v>
      </c>
      <c r="D98" s="114">
        <f>+I93</f>
        <v>1.58</v>
      </c>
      <c r="E98" s="114"/>
      <c r="F98" s="114"/>
      <c r="G98" s="953">
        <f>+C98*D98</f>
        <v>-15.8</v>
      </c>
      <c r="H98" s="413"/>
      <c r="I98" s="647"/>
      <c r="J98" s="647"/>
      <c r="K98" s="954">
        <f t="shared" si="14"/>
        <v>12.64</v>
      </c>
      <c r="L98" s="442">
        <f>'&lt;C&gt; PACE'!D7</f>
        <v>8</v>
      </c>
      <c r="M98" s="443" t="s">
        <v>213</v>
      </c>
      <c r="N98" s="413"/>
      <c r="O98" s="954">
        <f t="shared" si="15"/>
        <v>3.16</v>
      </c>
      <c r="P98" s="445">
        <f>'&lt;C&gt; PACE'!D18</f>
        <v>2</v>
      </c>
      <c r="Q98" s="443" t="s">
        <v>214</v>
      </c>
      <c r="R98" s="413"/>
      <c r="S98" s="446">
        <f>+C98</f>
        <v>-10</v>
      </c>
      <c r="T98" s="537">
        <f>T97+S98</f>
        <v>674</v>
      </c>
      <c r="U98" s="680">
        <f>S98*W93</f>
        <v>0</v>
      </c>
      <c r="V98" s="115">
        <f>V97+U98</f>
        <v>0</v>
      </c>
      <c r="W98" s="648">
        <f>ROUND((+V98/T98),2)</f>
        <v>0</v>
      </c>
    </row>
    <row r="99" spans="1:23" s="787" customFormat="1" ht="14.5">
      <c r="A99" s="439" t="s">
        <v>435</v>
      </c>
      <c r="B99" s="645" t="s">
        <v>267</v>
      </c>
      <c r="C99" s="989"/>
      <c r="D99" s="114">
        <f>+I94</f>
        <v>0</v>
      </c>
      <c r="E99" s="114"/>
      <c r="F99" s="114"/>
      <c r="G99" s="887"/>
      <c r="H99" s="413"/>
      <c r="I99" s="647"/>
      <c r="J99" s="647"/>
      <c r="K99" s="889">
        <f>L99*D99</f>
        <v>0</v>
      </c>
      <c r="L99" s="808"/>
      <c r="M99" s="443"/>
      <c r="N99" s="413"/>
      <c r="O99" s="889">
        <f>P99*D99</f>
        <v>0</v>
      </c>
      <c r="P99" s="445"/>
      <c r="Q99" s="443"/>
      <c r="R99" s="413"/>
      <c r="S99" s="446"/>
      <c r="T99" s="537"/>
      <c r="U99" s="697"/>
      <c r="V99" s="115"/>
      <c r="W99" s="648"/>
    </row>
    <row r="100" spans="1:23" ht="13">
      <c r="C100" s="602"/>
      <c r="D100" s="490"/>
      <c r="E100" s="490"/>
      <c r="F100" s="886" t="s">
        <v>107</v>
      </c>
      <c r="G100" s="793">
        <f>SUM(G97:G98)</f>
        <v>-327.06</v>
      </c>
      <c r="H100" s="715"/>
      <c r="I100" s="491"/>
      <c r="J100" s="820"/>
      <c r="K100" s="723">
        <f>SUM(K97:K98)</f>
        <v>298.62</v>
      </c>
      <c r="L100" s="715"/>
      <c r="M100" s="820"/>
      <c r="N100" s="820"/>
      <c r="O100" s="723">
        <f>SUM(O97:O98)</f>
        <v>28.44</v>
      </c>
      <c r="P100" s="715"/>
      <c r="U100" s="688">
        <f>SUM(U97:U98)</f>
        <v>0</v>
      </c>
      <c r="V100" s="421"/>
    </row>
    <row r="101" spans="1:23" ht="13">
      <c r="A101" s="623" t="s">
        <v>345</v>
      </c>
      <c r="B101" s="624"/>
      <c r="C101" s="625">
        <f>SUM(C93:C100)</f>
        <v>674</v>
      </c>
      <c r="D101" s="655"/>
      <c r="E101" s="655"/>
      <c r="F101" s="655"/>
      <c r="G101" s="289">
        <f>SUM(G93:G98)</f>
        <v>1062.6999999999998</v>
      </c>
      <c r="H101" s="656"/>
      <c r="I101" s="628">
        <f>IF(C101=0,0,ROUND(+G101/C101,2))</f>
        <v>1.58</v>
      </c>
      <c r="J101" s="667"/>
      <c r="K101" s="657" t="s">
        <v>215</v>
      </c>
      <c r="L101" s="668">
        <f>+G101</f>
        <v>1062.6999999999998</v>
      </c>
      <c r="U101" s="634"/>
    </row>
    <row r="102" spans="1:23" ht="13">
      <c r="A102" s="597"/>
      <c r="D102" s="490"/>
      <c r="E102" s="490"/>
      <c r="F102" s="490"/>
      <c r="G102" s="291"/>
      <c r="H102" s="388"/>
      <c r="I102" s="491"/>
      <c r="J102" s="272"/>
      <c r="K102" s="428"/>
    </row>
    <row r="103" spans="1:23">
      <c r="A103" s="175" t="s">
        <v>83</v>
      </c>
      <c r="B103" s="631"/>
      <c r="C103" s="692"/>
      <c r="D103" s="695">
        <f>IF(C103=0,0,+G103/C103)</f>
        <v>0</v>
      </c>
      <c r="E103" s="695"/>
      <c r="F103" s="695"/>
      <c r="G103" s="686"/>
      <c r="H103" s="388"/>
      <c r="J103" s="272"/>
      <c r="K103" s="428"/>
    </row>
    <row r="104" spans="1:23" ht="13">
      <c r="A104" s="597" t="s">
        <v>107</v>
      </c>
      <c r="B104" s="540"/>
      <c r="C104" s="637">
        <f>SUM(C101:C103)</f>
        <v>674</v>
      </c>
      <c r="D104" s="638"/>
      <c r="E104" s="638"/>
      <c r="F104" s="638"/>
      <c r="G104" s="312">
        <f>SUM(G101:G103)</f>
        <v>1062.6999999999998</v>
      </c>
      <c r="H104" s="388"/>
      <c r="I104" s="640">
        <f>IF(C104=0,0,(+G104/C104))</f>
        <v>1.5767062314540057</v>
      </c>
      <c r="J104" s="272"/>
      <c r="K104" s="428"/>
      <c r="S104" s="687"/>
      <c r="T104" s="389">
        <f>+C104</f>
        <v>674</v>
      </c>
      <c r="U104" s="421"/>
      <c r="V104" s="421">
        <f>V98+U104</f>
        <v>0</v>
      </c>
      <c r="W104" s="580">
        <f>ROUND((+V104/T104),2)</f>
        <v>0</v>
      </c>
    </row>
    <row r="105" spans="1:23">
      <c r="D105" s="632"/>
      <c r="E105" s="632"/>
      <c r="F105" s="632"/>
      <c r="G105" s="291"/>
      <c r="H105" s="388"/>
      <c r="I105" s="491"/>
      <c r="J105" s="272"/>
      <c r="K105" s="428"/>
    </row>
    <row r="106" spans="1:23" ht="13">
      <c r="A106" s="673" t="s">
        <v>84</v>
      </c>
      <c r="B106" s="631">
        <v>0</v>
      </c>
      <c r="C106" s="674">
        <v>0</v>
      </c>
      <c r="D106" s="490">
        <f>+I104</f>
        <v>1.5767062314540057</v>
      </c>
      <c r="E106" s="490"/>
      <c r="F106" s="490"/>
      <c r="G106" s="291">
        <v>0</v>
      </c>
      <c r="H106" s="388"/>
      <c r="I106" s="491"/>
      <c r="J106" s="272"/>
      <c r="K106" s="226" t="s">
        <v>171</v>
      </c>
      <c r="L106" s="435">
        <f>L107+L95</f>
        <v>1004</v>
      </c>
      <c r="M106" s="234">
        <f>M107+M95</f>
        <v>1585.6974777448072</v>
      </c>
      <c r="N106" s="170"/>
      <c r="O106" s="226" t="s">
        <v>171</v>
      </c>
      <c r="P106" s="435">
        <f>P107+P95</f>
        <v>107</v>
      </c>
      <c r="Q106" s="234">
        <f>Q107+Q95</f>
        <v>168.98753709198814</v>
      </c>
      <c r="S106" s="389">
        <f>+C106</f>
        <v>0</v>
      </c>
      <c r="T106" s="389">
        <f>T104+S106</f>
        <v>674</v>
      </c>
      <c r="U106" s="389">
        <f>S106*W104</f>
        <v>0</v>
      </c>
      <c r="V106" s="580">
        <f>V104+U106</f>
        <v>0</v>
      </c>
      <c r="W106" s="580">
        <f>ROUND((+V106/T106),2)</f>
        <v>0</v>
      </c>
    </row>
    <row r="107" spans="1:23" ht="13">
      <c r="D107" s="490"/>
      <c r="E107" s="490"/>
      <c r="F107" s="490"/>
      <c r="G107" s="291"/>
      <c r="H107" s="388"/>
      <c r="I107" s="491"/>
      <c r="J107" s="272"/>
      <c r="K107" s="642" t="s">
        <v>172</v>
      </c>
      <c r="L107" s="643">
        <f>SUM(L108:L111)</f>
        <v>189</v>
      </c>
      <c r="M107" s="644">
        <f>SUM(K108:K110)</f>
        <v>297.99747774480704</v>
      </c>
      <c r="N107" s="170"/>
      <c r="O107" s="642" t="s">
        <v>172</v>
      </c>
      <c r="P107" s="643">
        <f>SUM(P108:P111)</f>
        <v>22</v>
      </c>
      <c r="Q107" s="644">
        <f>SUM(O108:O110)</f>
        <v>34.687537091988126</v>
      </c>
      <c r="U107" s="678"/>
    </row>
    <row r="108" spans="1:23" s="205" customFormat="1" ht="14.5">
      <c r="A108" s="670" t="s">
        <v>250</v>
      </c>
      <c r="B108" s="645" t="s">
        <v>267</v>
      </c>
      <c r="C108" s="646">
        <f>-L108-P108</f>
        <v>-204</v>
      </c>
      <c r="D108" s="114">
        <f>+I104</f>
        <v>1.5767062314540057</v>
      </c>
      <c r="E108" s="114"/>
      <c r="F108" s="114"/>
      <c r="G108" s="696">
        <f>+C108*D108</f>
        <v>-321.64807121661715</v>
      </c>
      <c r="H108" s="413"/>
      <c r="I108" s="647"/>
      <c r="J108" s="647"/>
      <c r="K108" s="884">
        <f t="shared" ref="K108:K110" si="16">L108*D108</f>
        <v>286.96053412462902</v>
      </c>
      <c r="L108" s="442">
        <f>'&lt;C&gt; PACE'!C9</f>
        <v>182</v>
      </c>
      <c r="M108" s="443" t="s">
        <v>213</v>
      </c>
      <c r="N108" s="413"/>
      <c r="O108" s="884">
        <f t="shared" ref="O108:O110" si="17">P108*D108</f>
        <v>34.687537091988126</v>
      </c>
      <c r="P108" s="445">
        <f>'&lt;C&gt; PACE'!C20</f>
        <v>22</v>
      </c>
      <c r="Q108" s="443" t="s">
        <v>214</v>
      </c>
      <c r="R108" s="413"/>
      <c r="S108" s="446">
        <f>+C108</f>
        <v>-204</v>
      </c>
      <c r="T108" s="537">
        <f>T106+S108</f>
        <v>470</v>
      </c>
      <c r="U108" s="679">
        <f>S108*W104</f>
        <v>0</v>
      </c>
      <c r="V108" s="115">
        <f>V106+U108</f>
        <v>0</v>
      </c>
      <c r="W108" s="648">
        <f>ROUND((+V108/T108),2)</f>
        <v>0</v>
      </c>
    </row>
    <row r="109" spans="1:23" s="205" customFormat="1" ht="14.5">
      <c r="A109" s="439" t="s">
        <v>436</v>
      </c>
      <c r="B109" s="645" t="s">
        <v>267</v>
      </c>
      <c r="C109" s="646">
        <f t="shared" ref="C109:C110" si="18">-L109-P109</f>
        <v>-7</v>
      </c>
      <c r="D109" s="114">
        <f>+I104</f>
        <v>1.5767062314540057</v>
      </c>
      <c r="E109" s="114"/>
      <c r="F109" s="114"/>
      <c r="G109" s="696">
        <f>+C109*D109</f>
        <v>-11.03694362017804</v>
      </c>
      <c r="H109" s="413"/>
      <c r="I109" s="647"/>
      <c r="J109" s="647"/>
      <c r="K109" s="884">
        <f t="shared" si="16"/>
        <v>11.03694362017804</v>
      </c>
      <c r="L109" s="442">
        <f>'&lt;C&gt; PACE'!D8</f>
        <v>7</v>
      </c>
      <c r="M109" s="443" t="s">
        <v>213</v>
      </c>
      <c r="N109" s="413"/>
      <c r="O109" s="443">
        <f t="shared" si="17"/>
        <v>0</v>
      </c>
      <c r="P109" s="445">
        <f>'&lt;C&gt; PACE'!D19</f>
        <v>0</v>
      </c>
      <c r="Q109" s="443" t="s">
        <v>214</v>
      </c>
      <c r="R109" s="413"/>
      <c r="S109" s="446">
        <f>+C109</f>
        <v>-7</v>
      </c>
      <c r="T109" s="537">
        <f>T108+S109</f>
        <v>463</v>
      </c>
      <c r="U109" s="697">
        <f>S109*W104</f>
        <v>0</v>
      </c>
      <c r="V109" s="115">
        <f>V108+U109</f>
        <v>0</v>
      </c>
      <c r="W109" s="648">
        <f>ROUND((+V109/T109),2)</f>
        <v>0</v>
      </c>
    </row>
    <row r="110" spans="1:23" s="205" customFormat="1" ht="14.5">
      <c r="A110" s="436" t="s">
        <v>437</v>
      </c>
      <c r="B110" s="645" t="s">
        <v>267</v>
      </c>
      <c r="C110" s="646">
        <f t="shared" si="18"/>
        <v>0</v>
      </c>
      <c r="D110" s="114">
        <f>+I104</f>
        <v>1.5767062314540057</v>
      </c>
      <c r="E110" s="114"/>
      <c r="F110" s="114"/>
      <c r="G110" s="696">
        <f>+C110*D110</f>
        <v>0</v>
      </c>
      <c r="H110" s="413"/>
      <c r="I110" s="647"/>
      <c r="J110" s="647"/>
      <c r="K110" s="443">
        <f t="shared" si="16"/>
        <v>0</v>
      </c>
      <c r="L110" s="442">
        <f>'&lt;C&gt; PACE'!F5</f>
        <v>0</v>
      </c>
      <c r="M110" s="443" t="s">
        <v>213</v>
      </c>
      <c r="N110" s="413"/>
      <c r="O110" s="443">
        <f t="shared" si="17"/>
        <v>0</v>
      </c>
      <c r="P110" s="445">
        <f>'&lt;C&gt; PACE'!F16</f>
        <v>0</v>
      </c>
      <c r="Q110" s="443" t="s">
        <v>214</v>
      </c>
      <c r="R110" s="413"/>
      <c r="S110" s="446">
        <f>+C110</f>
        <v>0</v>
      </c>
      <c r="T110" s="537">
        <f>T109+S110</f>
        <v>463</v>
      </c>
      <c r="U110" s="680">
        <f>S110*W104</f>
        <v>0</v>
      </c>
      <c r="V110" s="115">
        <f>V109+U110</f>
        <v>0</v>
      </c>
      <c r="W110" s="648">
        <f>ROUND((+V110/T110),2)</f>
        <v>0</v>
      </c>
    </row>
    <row r="111" spans="1:23" s="170" customFormat="1" ht="14.5">
      <c r="A111" s="400"/>
      <c r="B111" s="211"/>
      <c r="C111" s="698"/>
      <c r="D111" s="649"/>
      <c r="E111" s="649"/>
      <c r="F111" s="886" t="s">
        <v>107</v>
      </c>
      <c r="G111" s="723">
        <f>SUM(G108:G110)</f>
        <v>-332.68501483679518</v>
      </c>
      <c r="H111" s="715"/>
      <c r="I111" s="491"/>
      <c r="J111" s="820"/>
      <c r="K111" s="723">
        <f>SUM(K108:K110)</f>
        <v>297.99747774480704</v>
      </c>
      <c r="L111" s="715"/>
      <c r="M111" s="820"/>
      <c r="N111" s="820"/>
      <c r="O111" s="723">
        <f>SUM(O108:O110)</f>
        <v>34.687537091988126</v>
      </c>
      <c r="P111" s="715"/>
      <c r="Q111" s="175"/>
      <c r="R111" s="175"/>
      <c r="S111" s="389"/>
      <c r="T111" s="175"/>
      <c r="U111" s="688">
        <f>SUM(U108:U110)</f>
        <v>0</v>
      </c>
      <c r="W111" s="175"/>
    </row>
    <row r="112" spans="1:23" ht="13">
      <c r="A112" s="623" t="s">
        <v>346</v>
      </c>
      <c r="B112" s="624"/>
      <c r="C112" s="625">
        <f>SUM(C104:C111)</f>
        <v>463</v>
      </c>
      <c r="D112" s="655"/>
      <c r="E112" s="655"/>
      <c r="F112" s="655"/>
      <c r="G112" s="699">
        <f>SUM(G104:G110)</f>
        <v>730.01498516320464</v>
      </c>
      <c r="H112" s="656"/>
      <c r="I112" s="628">
        <f>IF(C112=0,0,ROUND(+G112/C112,2))</f>
        <v>1.58</v>
      </c>
      <c r="J112" s="667"/>
      <c r="K112" s="657" t="s">
        <v>215</v>
      </c>
      <c r="L112" s="668">
        <f>G112</f>
        <v>730.01498516320464</v>
      </c>
      <c r="U112" s="634"/>
    </row>
    <row r="113" spans="1:24" s="272" customFormat="1">
      <c r="B113" s="538"/>
      <c r="C113" s="702"/>
      <c r="D113" s="490"/>
      <c r="E113" s="490"/>
      <c r="F113" s="490"/>
      <c r="G113" s="291"/>
      <c r="H113" s="388"/>
      <c r="I113" s="491"/>
      <c r="K113" s="428"/>
      <c r="S113" s="482"/>
    </row>
    <row r="114" spans="1:24" ht="13">
      <c r="A114" s="175" t="s">
        <v>220</v>
      </c>
      <c r="B114" s="631" t="s">
        <v>195</v>
      </c>
      <c r="C114" s="955"/>
      <c r="D114" s="632">
        <f>IF(C114=0,0,+G114/C114)</f>
        <v>0</v>
      </c>
      <c r="E114" s="632"/>
      <c r="F114" s="632"/>
      <c r="G114" s="793">
        <v>0</v>
      </c>
      <c r="H114" s="715"/>
      <c r="I114" s="633"/>
      <c r="J114" s="272"/>
      <c r="K114" s="428"/>
      <c r="S114" s="389"/>
    </row>
    <row r="115" spans="1:24" s="820" customFormat="1" ht="13">
      <c r="A115" s="820" t="s">
        <v>364</v>
      </c>
      <c r="B115" s="631"/>
      <c r="C115" s="955"/>
      <c r="D115" s="632">
        <f>IF(C115=0,0,+G115/C115)</f>
        <v>0</v>
      </c>
      <c r="E115" s="632"/>
      <c r="F115" s="632"/>
      <c r="G115" s="793">
        <v>0</v>
      </c>
      <c r="H115" s="715"/>
      <c r="I115" s="633"/>
      <c r="J115" s="781"/>
      <c r="K115" s="428"/>
      <c r="S115" s="389"/>
    </row>
    <row r="116" spans="1:24" s="820" customFormat="1" ht="13">
      <c r="A116" s="820" t="s">
        <v>365</v>
      </c>
      <c r="B116" s="631"/>
      <c r="C116" s="714"/>
      <c r="D116" s="632">
        <f>IF(C116=0,0,+G116/C116)</f>
        <v>0</v>
      </c>
      <c r="E116" s="632"/>
      <c r="F116" s="632"/>
      <c r="G116" s="636">
        <v>0</v>
      </c>
      <c r="H116" s="715"/>
      <c r="I116" s="633"/>
      <c r="J116" s="781"/>
      <c r="K116" s="428"/>
      <c r="S116" s="389"/>
    </row>
    <row r="117" spans="1:24" ht="13">
      <c r="A117" s="597" t="s">
        <v>107</v>
      </c>
      <c r="B117" s="540"/>
      <c r="C117" s="637">
        <f>SUM(C112:C116)</f>
        <v>463</v>
      </c>
      <c r="D117" s="638"/>
      <c r="E117" s="638"/>
      <c r="F117" s="638"/>
      <c r="G117" s="312">
        <f>SUM(G112:G116)</f>
        <v>730.01498516320464</v>
      </c>
      <c r="H117" s="388"/>
      <c r="I117" s="640">
        <f>IF(C117=0,0,ROUND(+G117/C117,2))</f>
        <v>1.58</v>
      </c>
      <c r="J117" s="272"/>
      <c r="K117" s="428"/>
      <c r="T117" s="389">
        <f>+C117</f>
        <v>463</v>
      </c>
      <c r="U117" s="421"/>
      <c r="V117" s="421">
        <f>V110+U117</f>
        <v>0</v>
      </c>
      <c r="W117" s="580">
        <f>ROUND((+V117/T117),2)</f>
        <v>0</v>
      </c>
    </row>
    <row r="118" spans="1:24">
      <c r="D118" s="632"/>
      <c r="E118" s="632"/>
      <c r="F118" s="632"/>
      <c r="G118" s="291"/>
      <c r="H118" s="388"/>
      <c r="I118" s="491"/>
      <c r="J118" s="700"/>
      <c r="K118" s="428"/>
      <c r="S118" s="389"/>
    </row>
    <row r="119" spans="1:24" ht="13">
      <c r="A119" s="673" t="s">
        <v>86</v>
      </c>
      <c r="B119" s="631" t="s">
        <v>195</v>
      </c>
      <c r="C119" s="701">
        <v>0</v>
      </c>
      <c r="D119" s="490">
        <f>+$I$117</f>
        <v>1.58</v>
      </c>
      <c r="E119" s="490"/>
      <c r="F119" s="490"/>
      <c r="G119" s="291">
        <v>0</v>
      </c>
      <c r="H119" s="388"/>
      <c r="I119" s="491"/>
      <c r="J119" s="272"/>
      <c r="K119" s="226" t="s">
        <v>171</v>
      </c>
      <c r="L119" s="435">
        <f>L120+L106</f>
        <v>1004</v>
      </c>
      <c r="M119" s="234">
        <f>M120+M106</f>
        <v>1585.6974777448072</v>
      </c>
      <c r="N119" s="170"/>
      <c r="O119" s="226" t="s">
        <v>171</v>
      </c>
      <c r="P119" s="435">
        <f>P120+P106</f>
        <v>107</v>
      </c>
      <c r="Q119" s="234">
        <f>Q120+Q106</f>
        <v>168.98753709198814</v>
      </c>
      <c r="S119" s="389">
        <f>+C119</f>
        <v>0</v>
      </c>
      <c r="T119" s="389">
        <f>T117+S119</f>
        <v>463</v>
      </c>
      <c r="U119" s="389">
        <f>S119*W117</f>
        <v>0</v>
      </c>
      <c r="V119" s="580">
        <f>V117+U119</f>
        <v>0</v>
      </c>
      <c r="W119" s="580">
        <f>ROUND((+V119/T119),2)</f>
        <v>0</v>
      </c>
    </row>
    <row r="120" spans="1:24" ht="13">
      <c r="D120" s="490"/>
      <c r="E120" s="490"/>
      <c r="F120" s="490"/>
      <c r="G120" s="291"/>
      <c r="H120" s="388"/>
      <c r="I120" s="491"/>
      <c r="J120" s="272"/>
      <c r="K120" s="642" t="s">
        <v>172</v>
      </c>
      <c r="L120" s="643">
        <f>SUM(L122:L124)</f>
        <v>0</v>
      </c>
      <c r="M120" s="644">
        <f>SUM(K122:K124)</f>
        <v>0</v>
      </c>
      <c r="N120" s="170"/>
      <c r="O120" s="642" t="s">
        <v>172</v>
      </c>
      <c r="P120" s="643">
        <f>SUM(P122:P124)</f>
        <v>0</v>
      </c>
      <c r="Q120" s="644">
        <f>SUM(O122:O124)</f>
        <v>0</v>
      </c>
      <c r="S120" s="389"/>
      <c r="U120" s="678"/>
    </row>
    <row r="121" spans="1:24" s="272" customFormat="1" ht="13">
      <c r="B121" s="538"/>
      <c r="C121" s="702"/>
      <c r="D121" s="490"/>
      <c r="E121" s="490"/>
      <c r="F121" s="490"/>
      <c r="H121" s="388"/>
      <c r="I121" s="491"/>
      <c r="K121" s="703"/>
      <c r="S121" s="482"/>
      <c r="U121" s="704"/>
    </row>
    <row r="122" spans="1:24" s="272" customFormat="1" ht="14.5">
      <c r="A122" s="670" t="s">
        <v>251</v>
      </c>
      <c r="B122" s="645" t="s">
        <v>267</v>
      </c>
      <c r="C122" s="646">
        <f>-L122-P122</f>
        <v>0</v>
      </c>
      <c r="D122" s="114">
        <f>+I117</f>
        <v>1.58</v>
      </c>
      <c r="E122" s="114"/>
      <c r="F122" s="114"/>
      <c r="G122" s="134">
        <f>+C122*D122</f>
        <v>0</v>
      </c>
      <c r="H122" s="413"/>
      <c r="I122" s="647"/>
      <c r="J122" s="410"/>
      <c r="K122" s="888">
        <f>L122*D122</f>
        <v>0</v>
      </c>
      <c r="L122" s="442"/>
      <c r="M122" s="443" t="s">
        <v>213</v>
      </c>
      <c r="N122" s="413"/>
      <c r="O122" s="888">
        <f t="shared" ref="O122:O124" si="19">P122*D122</f>
        <v>0</v>
      </c>
      <c r="P122" s="808"/>
      <c r="Q122" s="443" t="s">
        <v>214</v>
      </c>
      <c r="R122" s="413"/>
      <c r="S122" s="446">
        <f>+C122</f>
        <v>0</v>
      </c>
      <c r="T122" s="537">
        <f>T119+S122</f>
        <v>463</v>
      </c>
      <c r="U122" s="697">
        <f>S122*W117</f>
        <v>0</v>
      </c>
      <c r="V122" s="115">
        <f>V119+U122</f>
        <v>0</v>
      </c>
      <c r="W122" s="648">
        <f>ROUND((+V122/T122),2)</f>
        <v>0</v>
      </c>
    </row>
    <row r="123" spans="1:24" s="205" customFormat="1" ht="14.5">
      <c r="A123" s="439" t="s">
        <v>452</v>
      </c>
      <c r="B123" s="645" t="s">
        <v>267</v>
      </c>
      <c r="C123" s="646">
        <f>-L123-P123</f>
        <v>0</v>
      </c>
      <c r="D123" s="114">
        <f>+I117</f>
        <v>1.58</v>
      </c>
      <c r="E123" s="114"/>
      <c r="F123" s="114"/>
      <c r="G123" s="134">
        <f>+C123*D123</f>
        <v>0</v>
      </c>
      <c r="H123" s="716"/>
      <c r="I123" s="647"/>
      <c r="J123" s="413"/>
      <c r="K123" s="888">
        <f t="shared" ref="K123" si="20">L123*D123</f>
        <v>0</v>
      </c>
      <c r="L123" s="442">
        <f>'&lt;C&gt; PACE'!D9</f>
        <v>0</v>
      </c>
      <c r="M123" s="443" t="s">
        <v>213</v>
      </c>
      <c r="N123" s="716"/>
      <c r="O123" s="888">
        <f>P123*D123</f>
        <v>0</v>
      </c>
      <c r="P123" s="445">
        <f>'&lt;C&gt; PACE'!D20</f>
        <v>0</v>
      </c>
      <c r="Q123" s="443" t="s">
        <v>214</v>
      </c>
      <c r="R123" s="413"/>
      <c r="S123" s="446">
        <f>+C123</f>
        <v>0</v>
      </c>
      <c r="T123" s="537">
        <f>T122+S123</f>
        <v>463</v>
      </c>
      <c r="U123" s="697">
        <f>S123*W117</f>
        <v>0</v>
      </c>
      <c r="V123" s="115">
        <f>V122+U123</f>
        <v>0</v>
      </c>
      <c r="W123" s="648">
        <f>ROUND((+V123/T123),2)</f>
        <v>0</v>
      </c>
      <c r="X123" s="716"/>
    </row>
    <row r="124" spans="1:24" s="205" customFormat="1" ht="14.5">
      <c r="A124" s="436" t="s">
        <v>453</v>
      </c>
      <c r="B124" s="645" t="s">
        <v>267</v>
      </c>
      <c r="C124" s="646">
        <f t="shared" ref="C124" si="21">-L124-P124</f>
        <v>0</v>
      </c>
      <c r="D124" s="114">
        <f>+I117</f>
        <v>1.58</v>
      </c>
      <c r="E124" s="114"/>
      <c r="F124" s="114"/>
      <c r="G124" s="887">
        <f>+C124*D124</f>
        <v>0</v>
      </c>
      <c r="H124" s="413"/>
      <c r="I124" s="647"/>
      <c r="J124" s="413"/>
      <c r="K124" s="888">
        <f>L124*D124</f>
        <v>0</v>
      </c>
      <c r="L124" s="442">
        <f>'&lt;C&gt; PACE'!F6</f>
        <v>0</v>
      </c>
      <c r="M124" s="443" t="s">
        <v>213</v>
      </c>
      <c r="N124" s="413"/>
      <c r="O124" s="888">
        <f t="shared" si="19"/>
        <v>0</v>
      </c>
      <c r="P124" s="445">
        <f>'&lt;C&gt; PACE'!F17</f>
        <v>0</v>
      </c>
      <c r="Q124" s="443" t="s">
        <v>214</v>
      </c>
      <c r="R124" s="413"/>
      <c r="S124" s="446">
        <f>+C124</f>
        <v>0</v>
      </c>
      <c r="T124" s="537">
        <f>T123+S124</f>
        <v>463</v>
      </c>
      <c r="U124" s="680">
        <f>S124*W117</f>
        <v>0</v>
      </c>
      <c r="V124" s="115">
        <f>V123+U124</f>
        <v>0</v>
      </c>
      <c r="W124" s="648">
        <f>ROUND((+V124/T124),2)</f>
        <v>0</v>
      </c>
    </row>
    <row r="125" spans="1:24" s="170" customFormat="1" ht="13">
      <c r="A125" s="175"/>
      <c r="B125" s="337"/>
      <c r="C125" s="635"/>
      <c r="D125" s="490"/>
      <c r="E125" s="490"/>
      <c r="F125" s="490"/>
      <c r="G125" s="793">
        <f>SUM(G122:G124)</f>
        <v>0</v>
      </c>
      <c r="H125" s="715"/>
      <c r="I125" s="491"/>
      <c r="K125" s="428"/>
      <c r="L125" s="175"/>
      <c r="M125" s="175"/>
      <c r="N125" s="175"/>
      <c r="O125" s="175"/>
      <c r="P125" s="175"/>
      <c r="Q125" s="175"/>
      <c r="R125" s="175"/>
      <c r="S125" s="175"/>
      <c r="T125" s="175"/>
      <c r="U125" s="688">
        <f>SUM(U122:U124)</f>
        <v>0</v>
      </c>
      <c r="W125" s="175"/>
    </row>
    <row r="126" spans="1:24" ht="13">
      <c r="A126" s="623" t="s">
        <v>347</v>
      </c>
      <c r="B126" s="624"/>
      <c r="C126" s="625">
        <f>SUM(C117:C125)</f>
        <v>463</v>
      </c>
      <c r="D126" s="655"/>
      <c r="E126" s="655"/>
      <c r="F126" s="655"/>
      <c r="G126" s="289">
        <f>SUM(G117:G124)</f>
        <v>730.01498516320464</v>
      </c>
      <c r="H126" s="656"/>
      <c r="I126" s="628">
        <f>IF(C126=0,0,ROUND(+G126/C126,2))</f>
        <v>1.58</v>
      </c>
      <c r="J126" s="667"/>
      <c r="K126" s="657" t="s">
        <v>215</v>
      </c>
      <c r="L126" s="668">
        <f>G126</f>
        <v>730.01498516320464</v>
      </c>
      <c r="S126" s="389"/>
      <c r="U126" s="540"/>
    </row>
    <row r="127" spans="1:24" ht="12.75" customHeight="1">
      <c r="D127" s="490"/>
      <c r="E127" s="490"/>
      <c r="F127" s="490"/>
      <c r="G127" s="291"/>
      <c r="H127" s="388"/>
      <c r="I127" s="491"/>
      <c r="J127" s="272"/>
      <c r="K127" s="428"/>
      <c r="S127" s="389"/>
      <c r="U127" s="211"/>
    </row>
    <row r="128" spans="1:24" ht="12.75" customHeight="1">
      <c r="A128" s="175" t="s">
        <v>220</v>
      </c>
      <c r="B128" s="717" t="s">
        <v>195</v>
      </c>
      <c r="C128" s="602"/>
      <c r="D128" s="632">
        <f>IF(C128=0,0,+G128/C128)</f>
        <v>0</v>
      </c>
      <c r="E128" s="632"/>
      <c r="F128" s="632"/>
      <c r="G128" s="291">
        <v>0</v>
      </c>
      <c r="H128" s="388"/>
      <c r="I128" s="633"/>
      <c r="J128" s="272"/>
      <c r="K128" s="705"/>
    </row>
    <row r="129" spans="1:28" ht="12.75" customHeight="1">
      <c r="A129" s="208" t="s">
        <v>221</v>
      </c>
      <c r="B129" s="717" t="s">
        <v>195</v>
      </c>
      <c r="C129" s="635"/>
      <c r="D129" s="632">
        <f>IF(C129=0,0,+G129/C129)</f>
        <v>0</v>
      </c>
      <c r="E129" s="632"/>
      <c r="F129" s="632"/>
      <c r="G129" s="636"/>
      <c r="H129" s="388"/>
      <c r="I129" s="633"/>
      <c r="J129" s="272"/>
      <c r="K129" s="705"/>
    </row>
    <row r="130" spans="1:28" ht="12.75" customHeight="1">
      <c r="A130" s="597" t="s">
        <v>107</v>
      </c>
      <c r="B130" s="540"/>
      <c r="C130" s="637">
        <f>SUM(C126:C129)</f>
        <v>463</v>
      </c>
      <c r="D130" s="638"/>
      <c r="E130" s="638"/>
      <c r="F130" s="638"/>
      <c r="G130" s="312">
        <f>SUM(G126:G129)</f>
        <v>730.01498516320464</v>
      </c>
      <c r="H130" s="388"/>
      <c r="I130" s="640">
        <f>IF(C130=0,0,ROUND(+G130/C130,2))</f>
        <v>1.58</v>
      </c>
      <c r="J130" s="272"/>
      <c r="K130" s="706"/>
      <c r="S130" s="389"/>
      <c r="T130" s="389">
        <f>+C130</f>
        <v>463</v>
      </c>
      <c r="U130" s="421"/>
      <c r="V130" s="421">
        <f>V124+U130</f>
        <v>0</v>
      </c>
      <c r="W130" s="580">
        <f>ROUND((+V130/T130),2)</f>
        <v>0</v>
      </c>
    </row>
    <row r="131" spans="1:28" ht="12.75" customHeight="1">
      <c r="D131" s="632"/>
      <c r="E131" s="632"/>
      <c r="F131" s="632"/>
      <c r="G131" s="291"/>
      <c r="H131" s="388"/>
      <c r="I131" s="491"/>
      <c r="J131" s="700"/>
      <c r="K131" s="428"/>
    </row>
    <row r="132" spans="1:28" ht="12.75" customHeight="1">
      <c r="A132" s="673" t="s">
        <v>88</v>
      </c>
      <c r="B132" s="631" t="s">
        <v>195</v>
      </c>
      <c r="C132" s="701">
        <v>0</v>
      </c>
      <c r="D132" s="490">
        <f>+$I$130</f>
        <v>1.58</v>
      </c>
      <c r="E132" s="490"/>
      <c r="F132" s="490"/>
      <c r="G132" s="291">
        <v>0</v>
      </c>
      <c r="H132" s="388"/>
      <c r="I132" s="491"/>
      <c r="J132" s="272"/>
      <c r="K132" s="226" t="s">
        <v>171</v>
      </c>
      <c r="L132" s="435">
        <f>L133+L119</f>
        <v>1004</v>
      </c>
      <c r="M132" s="234">
        <f>M133+M119</f>
        <v>1585.6974777448072</v>
      </c>
      <c r="N132" s="170"/>
      <c r="O132" s="226" t="s">
        <v>171</v>
      </c>
      <c r="P132" s="435">
        <f>P133+P119</f>
        <v>107</v>
      </c>
      <c r="Q132" s="234">
        <f>Q133+Q119</f>
        <v>168.98753709198814</v>
      </c>
      <c r="S132" s="389">
        <f>+C132</f>
        <v>0</v>
      </c>
      <c r="T132" s="389">
        <f>T130+S132</f>
        <v>463</v>
      </c>
      <c r="U132" s="389">
        <f>S132*W130</f>
        <v>0</v>
      </c>
      <c r="V132" s="580">
        <f>V130+U132</f>
        <v>0</v>
      </c>
      <c r="W132" s="580">
        <f>ROUND((+V132/T132),2)</f>
        <v>0</v>
      </c>
    </row>
    <row r="133" spans="1:28" ht="12.75" customHeight="1">
      <c r="D133" s="490"/>
      <c r="E133" s="490"/>
      <c r="F133" s="490"/>
      <c r="H133" s="388"/>
      <c r="I133" s="491"/>
      <c r="J133" s="272"/>
      <c r="K133" s="642" t="s">
        <v>172</v>
      </c>
      <c r="L133" s="643">
        <f>SUM(L135:L138)</f>
        <v>0</v>
      </c>
      <c r="M133" s="644">
        <f>SUM(K135:K136)</f>
        <v>0</v>
      </c>
      <c r="N133" s="170"/>
      <c r="O133" s="642" t="s">
        <v>172</v>
      </c>
      <c r="P133" s="643">
        <f>SUM(P135:P136)</f>
        <v>0</v>
      </c>
      <c r="Q133" s="644">
        <f>SUM(O135:O136)</f>
        <v>0</v>
      </c>
      <c r="S133" s="389"/>
      <c r="U133" s="678"/>
    </row>
    <row r="134" spans="1:28" ht="12.75" customHeight="1">
      <c r="D134" s="490"/>
      <c r="E134" s="490"/>
      <c r="F134" s="490"/>
      <c r="G134" s="708"/>
      <c r="H134" s="388"/>
      <c r="I134" s="491"/>
      <c r="J134" s="272"/>
      <c r="K134" s="703"/>
      <c r="L134" s="709"/>
      <c r="M134" s="708"/>
      <c r="N134" s="205"/>
      <c r="O134" s="703"/>
      <c r="P134" s="709"/>
      <c r="Q134" s="708"/>
      <c r="S134" s="389"/>
      <c r="U134" s="678"/>
    </row>
    <row r="135" spans="1:28" ht="12.75" customHeight="1">
      <c r="A135" s="670" t="s">
        <v>454</v>
      </c>
      <c r="B135" s="645" t="s">
        <v>267</v>
      </c>
      <c r="C135" s="646">
        <f>-L135-P135</f>
        <v>0</v>
      </c>
      <c r="D135" s="114">
        <f>+I130</f>
        <v>1.58</v>
      </c>
      <c r="E135" s="114"/>
      <c r="F135" s="114"/>
      <c r="G135" s="134">
        <f>+C135*D135</f>
        <v>0</v>
      </c>
      <c r="H135" s="413"/>
      <c r="I135" s="647"/>
      <c r="J135" s="410"/>
      <c r="K135" s="443">
        <f>L135*D135</f>
        <v>0</v>
      </c>
      <c r="L135" s="808"/>
      <c r="M135" s="443" t="s">
        <v>213</v>
      </c>
      <c r="N135" s="413"/>
      <c r="O135" s="443">
        <f t="shared" ref="O135:O136" si="22">P135*D135</f>
        <v>0</v>
      </c>
      <c r="P135" s="808"/>
      <c r="Q135" s="443" t="s">
        <v>214</v>
      </c>
      <c r="R135" s="413"/>
      <c r="S135" s="446">
        <f>+C135</f>
        <v>0</v>
      </c>
      <c r="T135" s="537">
        <f>T132+S135</f>
        <v>463</v>
      </c>
      <c r="U135" s="697">
        <f>S135*W132</f>
        <v>0</v>
      </c>
      <c r="V135" s="115">
        <f>V132+U135</f>
        <v>0</v>
      </c>
      <c r="W135" s="648">
        <f>ROUND((+V135/T135),2)</f>
        <v>0</v>
      </c>
    </row>
    <row r="136" spans="1:28" s="170" customFormat="1" ht="12.75" customHeight="1">
      <c r="A136" s="439" t="s">
        <v>455</v>
      </c>
      <c r="B136" s="645" t="s">
        <v>267</v>
      </c>
      <c r="C136" s="646">
        <f>-L136-P136</f>
        <v>0</v>
      </c>
      <c r="D136" s="114">
        <f>+I130</f>
        <v>1.58</v>
      </c>
      <c r="E136" s="114"/>
      <c r="F136" s="114"/>
      <c r="G136" s="887">
        <f>+C136*D136</f>
        <v>0</v>
      </c>
      <c r="H136" s="413"/>
      <c r="I136" s="647"/>
      <c r="J136" s="413"/>
      <c r="K136" s="884">
        <f>L136*D136</f>
        <v>0</v>
      </c>
      <c r="L136" s="442">
        <f>'&lt;C&gt; PACE'!F7</f>
        <v>0</v>
      </c>
      <c r="M136" s="443" t="s">
        <v>213</v>
      </c>
      <c r="N136" s="413"/>
      <c r="O136" s="443">
        <f t="shared" si="22"/>
        <v>0</v>
      </c>
      <c r="P136" s="445">
        <f>'&lt;C&gt; PACE'!F18</f>
        <v>0</v>
      </c>
      <c r="Q136" s="443" t="s">
        <v>214</v>
      </c>
      <c r="R136" s="413"/>
      <c r="S136" s="446">
        <f>+C136</f>
        <v>0</v>
      </c>
      <c r="T136" s="537">
        <f>T132+S136</f>
        <v>463</v>
      </c>
      <c r="U136" s="697">
        <f>S136*W130</f>
        <v>0</v>
      </c>
      <c r="V136" s="115">
        <f>V135+U136</f>
        <v>0</v>
      </c>
      <c r="W136" s="648">
        <f>ROUND((+V136/T136),2)</f>
        <v>0</v>
      </c>
    </row>
    <row r="137" spans="1:28" s="170" customFormat="1" ht="12.75" customHeight="1">
      <c r="A137" s="436" t="s">
        <v>456</v>
      </c>
      <c r="B137" s="645" t="s">
        <v>267</v>
      </c>
      <c r="C137" s="646"/>
      <c r="D137" s="114"/>
      <c r="E137" s="114"/>
      <c r="F137" s="114"/>
      <c r="G137" s="953"/>
      <c r="H137" s="413"/>
      <c r="I137" s="647"/>
      <c r="J137" s="413"/>
      <c r="K137" s="884"/>
      <c r="L137" s="808"/>
      <c r="M137" s="443"/>
      <c r="N137" s="413"/>
      <c r="O137" s="443"/>
      <c r="P137" s="445"/>
      <c r="Q137" s="443"/>
      <c r="R137" s="413"/>
      <c r="S137" s="446"/>
      <c r="T137" s="537"/>
      <c r="U137" s="697"/>
      <c r="V137" s="115"/>
      <c r="W137" s="648"/>
    </row>
    <row r="138" spans="1:28" s="170" customFormat="1" ht="12.75" customHeight="1">
      <c r="A138" s="175"/>
      <c r="B138" s="337"/>
      <c r="C138" s="635"/>
      <c r="D138" s="490"/>
      <c r="E138" s="490"/>
      <c r="F138" s="490"/>
      <c r="G138" s="793">
        <f>SUM(G134:G136)</f>
        <v>0</v>
      </c>
      <c r="H138" s="715"/>
      <c r="I138" s="491"/>
      <c r="K138" s="239"/>
      <c r="L138" s="449"/>
      <c r="M138" s="238"/>
      <c r="N138" s="205"/>
      <c r="O138" s="245"/>
      <c r="P138" s="450"/>
      <c r="Q138" s="241"/>
      <c r="S138" s="175"/>
      <c r="U138" s="688">
        <f>SUM(U135:U136)</f>
        <v>0</v>
      </c>
      <c r="V138" s="710" t="s">
        <v>65</v>
      </c>
    </row>
    <row r="139" spans="1:28" ht="12.75" customHeight="1">
      <c r="A139" s="623" t="s">
        <v>348</v>
      </c>
      <c r="B139" s="624"/>
      <c r="C139" s="625">
        <f>SUM(C130:C138)</f>
        <v>463</v>
      </c>
      <c r="D139" s="655"/>
      <c r="E139" s="655"/>
      <c r="F139" s="655"/>
      <c r="G139" s="699">
        <f>SUM(G130:G136)</f>
        <v>730.01498516320464</v>
      </c>
      <c r="H139" s="656"/>
      <c r="I139" s="628">
        <f>IF(C139=0,0,ROUND(+G139/C139,2))</f>
        <v>1.58</v>
      </c>
      <c r="J139" s="667"/>
      <c r="K139" s="657" t="s">
        <v>215</v>
      </c>
      <c r="L139" s="668">
        <f>G139</f>
        <v>730.01498516320464</v>
      </c>
      <c r="M139" s="272"/>
      <c r="N139" s="272"/>
      <c r="O139" s="272"/>
      <c r="P139" s="272"/>
      <c r="S139" s="389"/>
      <c r="U139" s="540"/>
    </row>
    <row r="140" spans="1:28" ht="12.75" customHeight="1">
      <c r="D140" s="490"/>
      <c r="E140" s="490"/>
      <c r="F140" s="490"/>
      <c r="G140" s="291"/>
      <c r="H140" s="388"/>
      <c r="I140" s="491"/>
      <c r="J140" s="272"/>
      <c r="K140" s="428"/>
      <c r="L140" s="272"/>
      <c r="M140" s="272"/>
      <c r="N140" s="272"/>
      <c r="O140" s="272"/>
      <c r="P140" s="272"/>
      <c r="S140" s="389"/>
      <c r="U140" s="211"/>
      <c r="X140" s="603"/>
      <c r="Y140" s="781"/>
      <c r="Z140" s="781"/>
      <c r="AA140" s="781"/>
      <c r="AB140" s="781"/>
    </row>
    <row r="141" spans="1:28" ht="12.75" customHeight="1">
      <c r="A141" s="175" t="s">
        <v>89</v>
      </c>
      <c r="B141" s="631"/>
      <c r="C141" s="602">
        <v>0</v>
      </c>
      <c r="D141" s="632">
        <f>IF(C141=0,0,+G141/C141)</f>
        <v>0</v>
      </c>
      <c r="E141" s="632"/>
      <c r="F141" s="632"/>
      <c r="G141" s="291">
        <v>0</v>
      </c>
      <c r="H141" s="388"/>
      <c r="I141" s="633"/>
      <c r="J141" s="272"/>
      <c r="K141" s="428"/>
      <c r="L141" s="272"/>
      <c r="M141" s="272"/>
      <c r="N141" s="272"/>
      <c r="O141" s="272"/>
      <c r="P141" s="272"/>
    </row>
    <row r="142" spans="1:28" ht="12.75" customHeight="1">
      <c r="A142" s="208" t="s">
        <v>219</v>
      </c>
      <c r="B142" s="631"/>
      <c r="C142" s="602"/>
      <c r="D142" s="632">
        <f>IF(C142=0,0,+G142/C142)</f>
        <v>0</v>
      </c>
      <c r="E142" s="632"/>
      <c r="F142" s="632"/>
      <c r="G142" s="291">
        <v>0</v>
      </c>
      <c r="H142" s="388"/>
      <c r="I142" s="633"/>
      <c r="J142" s="272"/>
      <c r="K142" s="428"/>
      <c r="L142" s="272"/>
      <c r="M142" s="272"/>
      <c r="N142" s="272"/>
      <c r="O142" s="272"/>
      <c r="P142" s="272"/>
    </row>
    <row r="143" spans="1:28" ht="12.75" customHeight="1">
      <c r="A143" s="208"/>
      <c r="B143" s="631"/>
      <c r="C143" s="635"/>
      <c r="D143" s="632"/>
      <c r="E143" s="632"/>
      <c r="F143" s="632"/>
      <c r="G143" s="636"/>
      <c r="H143" s="388"/>
      <c r="I143" s="633"/>
      <c r="J143" s="272"/>
      <c r="K143" s="428"/>
      <c r="L143" s="272"/>
      <c r="M143" s="272"/>
      <c r="N143" s="272"/>
      <c r="O143" s="272"/>
      <c r="P143" s="272"/>
    </row>
    <row r="144" spans="1:28" ht="12.75" customHeight="1">
      <c r="A144" s="597" t="s">
        <v>107</v>
      </c>
      <c r="B144" s="540"/>
      <c r="C144" s="637">
        <f>SUM(C139:C143)</f>
        <v>463</v>
      </c>
      <c r="D144" s="638"/>
      <c r="E144" s="638"/>
      <c r="F144" s="638"/>
      <c r="G144" s="312">
        <f>SUM(G139:G143)</f>
        <v>730.01498516320464</v>
      </c>
      <c r="H144" s="388"/>
      <c r="I144" s="640">
        <f>IF(C144=0,0,ROUND(+G144/C144,2))</f>
        <v>1.58</v>
      </c>
      <c r="J144" s="272"/>
      <c r="K144" s="706"/>
      <c r="S144" s="389"/>
      <c r="T144" s="389">
        <f>+C144</f>
        <v>463</v>
      </c>
      <c r="U144" s="421"/>
      <c r="V144" s="421">
        <f>V136+U144</f>
        <v>0</v>
      </c>
      <c r="W144" s="580">
        <f>ROUND((+V144/T144),2)</f>
        <v>0</v>
      </c>
    </row>
    <row r="145" spans="1:23" ht="12.75" customHeight="1">
      <c r="D145" s="632"/>
      <c r="E145" s="632"/>
      <c r="F145" s="632"/>
      <c r="G145" s="291"/>
      <c r="H145" s="388"/>
      <c r="I145" s="491"/>
      <c r="J145" s="272"/>
      <c r="K145" s="428"/>
    </row>
    <row r="146" spans="1:23" ht="12.75" customHeight="1">
      <c r="A146" s="673" t="s">
        <v>90</v>
      </c>
      <c r="B146" s="634"/>
      <c r="C146" s="674">
        <v>0</v>
      </c>
      <c r="D146" s="490">
        <f>+I144</f>
        <v>1.58</v>
      </c>
      <c r="E146" s="490"/>
      <c r="F146" s="490"/>
      <c r="G146" s="291">
        <v>0</v>
      </c>
      <c r="H146" s="388"/>
      <c r="I146" s="491"/>
      <c r="J146" s="272"/>
      <c r="K146" s="226" t="s">
        <v>171</v>
      </c>
      <c r="L146" s="435">
        <f>L147+L132</f>
        <v>1004</v>
      </c>
      <c r="M146" s="234">
        <f>M147+M132</f>
        <v>1585.6974777448072</v>
      </c>
      <c r="N146" s="170"/>
      <c r="O146" s="226" t="s">
        <v>171</v>
      </c>
      <c r="P146" s="435">
        <f>P147+P132</f>
        <v>107</v>
      </c>
      <c r="Q146" s="234">
        <f>Q147+Q132</f>
        <v>168.98753709198814</v>
      </c>
      <c r="S146" s="389">
        <f>+C146</f>
        <v>0</v>
      </c>
      <c r="T146" s="389">
        <f>T144+S146</f>
        <v>463</v>
      </c>
      <c r="U146" s="389">
        <f>S146*W144</f>
        <v>0</v>
      </c>
      <c r="V146" s="580">
        <f>V144+U146</f>
        <v>0</v>
      </c>
      <c r="W146" s="580">
        <f>ROUND((+V146/T146),2)</f>
        <v>0</v>
      </c>
    </row>
    <row r="147" spans="1:23" ht="12.75" customHeight="1">
      <c r="D147" s="490"/>
      <c r="E147" s="490"/>
      <c r="F147" s="490"/>
      <c r="G147" s="291"/>
      <c r="H147" s="388"/>
      <c r="I147" s="491"/>
      <c r="J147" s="272"/>
      <c r="K147" s="642" t="s">
        <v>172</v>
      </c>
      <c r="L147" s="643">
        <f>SUM(L148:L149)</f>
        <v>0</v>
      </c>
      <c r="M147" s="644">
        <f>SUM(K148:K150)</f>
        <v>0</v>
      </c>
      <c r="N147" s="170"/>
      <c r="O147" s="642" t="s">
        <v>172</v>
      </c>
      <c r="P147" s="643">
        <f>SUM(P148:P149)</f>
        <v>0</v>
      </c>
      <c r="Q147" s="644">
        <f>SUM(O148:O150)</f>
        <v>0</v>
      </c>
      <c r="S147" s="389"/>
      <c r="U147" s="678"/>
    </row>
    <row r="148" spans="1:23" ht="12.75" customHeight="1">
      <c r="A148" s="670" t="s">
        <v>457</v>
      </c>
      <c r="B148" s="645" t="s">
        <v>267</v>
      </c>
      <c r="C148" s="646">
        <f>-L148-P148</f>
        <v>0</v>
      </c>
      <c r="D148" s="114">
        <f>+I144</f>
        <v>1.58</v>
      </c>
      <c r="E148" s="114"/>
      <c r="F148" s="114"/>
      <c r="G148" s="134">
        <f>+C148*D148</f>
        <v>0</v>
      </c>
      <c r="H148" s="413"/>
      <c r="I148" s="647"/>
      <c r="J148" s="410"/>
      <c r="K148" s="443">
        <f>L148*D148</f>
        <v>0</v>
      </c>
      <c r="L148" s="536">
        <v>0</v>
      </c>
      <c r="M148" s="443" t="s">
        <v>213</v>
      </c>
      <c r="N148" s="413"/>
      <c r="O148" s="443">
        <f t="shared" ref="O148:O150" si="23">P148*D148</f>
        <v>0</v>
      </c>
      <c r="P148" s="537">
        <v>0</v>
      </c>
      <c r="Q148" s="443" t="s">
        <v>214</v>
      </c>
      <c r="R148" s="413"/>
      <c r="S148" s="446">
        <f>+C148</f>
        <v>0</v>
      </c>
      <c r="T148" s="537">
        <f>T146+S148</f>
        <v>463</v>
      </c>
      <c r="U148" s="697">
        <f>S148*W144</f>
        <v>0</v>
      </c>
      <c r="V148" s="115">
        <f>V146+U148</f>
        <v>0</v>
      </c>
      <c r="W148" s="648">
        <f>ROUND((+V148/T148),2)</f>
        <v>0</v>
      </c>
    </row>
    <row r="149" spans="1:23" s="170" customFormat="1" ht="12.75" customHeight="1">
      <c r="A149" s="439" t="s">
        <v>458</v>
      </c>
      <c r="B149" s="645" t="s">
        <v>267</v>
      </c>
      <c r="C149" s="646"/>
      <c r="D149" s="114">
        <f>+I144</f>
        <v>1.58</v>
      </c>
      <c r="E149" s="114"/>
      <c r="F149" s="114"/>
      <c r="G149" s="134"/>
      <c r="H149" s="413"/>
      <c r="I149" s="647"/>
      <c r="J149" s="413"/>
      <c r="K149" s="443">
        <f t="shared" ref="K149:K150" si="24">L149*D149</f>
        <v>0</v>
      </c>
      <c r="L149" s="536"/>
      <c r="M149" s="443"/>
      <c r="N149" s="413"/>
      <c r="O149" s="443">
        <f t="shared" si="23"/>
        <v>0</v>
      </c>
      <c r="P149" s="537"/>
      <c r="Q149" s="443"/>
      <c r="R149" s="413"/>
      <c r="S149" s="446">
        <f>+C149</f>
        <v>0</v>
      </c>
      <c r="T149" s="537">
        <f>T148+S149</f>
        <v>463</v>
      </c>
      <c r="U149" s="697"/>
      <c r="V149" s="115">
        <f>V148+U149</f>
        <v>0</v>
      </c>
      <c r="W149" s="648">
        <f>ROUND((+V149/T149),2)</f>
        <v>0</v>
      </c>
    </row>
    <row r="150" spans="1:23" s="170" customFormat="1" ht="12.75" customHeight="1">
      <c r="A150" s="436" t="s">
        <v>459</v>
      </c>
      <c r="B150" s="645" t="s">
        <v>267</v>
      </c>
      <c r="C150" s="646"/>
      <c r="D150" s="114"/>
      <c r="E150" s="114"/>
      <c r="F150" s="114"/>
      <c r="G150" s="134"/>
      <c r="H150" s="413"/>
      <c r="I150" s="647"/>
      <c r="J150" s="413"/>
      <c r="K150" s="443">
        <f t="shared" si="24"/>
        <v>0</v>
      </c>
      <c r="L150" s="536"/>
      <c r="M150" s="443"/>
      <c r="N150" s="413"/>
      <c r="O150" s="443">
        <f t="shared" si="23"/>
        <v>0</v>
      </c>
      <c r="P150" s="537"/>
      <c r="Q150" s="443"/>
      <c r="R150" s="413"/>
      <c r="S150" s="446">
        <v>-13</v>
      </c>
      <c r="T150" s="537">
        <f>T149+S150</f>
        <v>450</v>
      </c>
      <c r="U150" s="697"/>
      <c r="V150" s="115">
        <f>V149+U150</f>
        <v>0</v>
      </c>
      <c r="W150" s="648"/>
    </row>
    <row r="151" spans="1:23" s="170" customFormat="1" ht="12.75" customHeight="1">
      <c r="A151" s="175"/>
      <c r="B151" s="337"/>
      <c r="C151" s="635"/>
      <c r="D151" s="490"/>
      <c r="E151" s="490"/>
      <c r="F151" s="490"/>
      <c r="G151" s="636">
        <f>SUM(G148:G150)</f>
        <v>0</v>
      </c>
      <c r="H151" s="388"/>
      <c r="I151" s="491"/>
      <c r="K151" s="239"/>
      <c r="L151" s="449"/>
      <c r="M151" s="238"/>
      <c r="N151" s="205"/>
      <c r="O151" s="245"/>
      <c r="P151" s="450"/>
      <c r="Q151" s="241"/>
      <c r="S151" s="175"/>
      <c r="U151" s="688">
        <f>SUM(U148:U150)</f>
        <v>0</v>
      </c>
    </row>
    <row r="152" spans="1:23" ht="12.75" customHeight="1">
      <c r="A152" s="623" t="s">
        <v>349</v>
      </c>
      <c r="B152" s="624"/>
      <c r="C152" s="625">
        <f>SUM(C144:C151)</f>
        <v>463</v>
      </c>
      <c r="D152" s="655"/>
      <c r="E152" s="655"/>
      <c r="F152" s="655"/>
      <c r="G152" s="289">
        <f>SUM(G144:G151)</f>
        <v>730.01498516320464</v>
      </c>
      <c r="H152" s="656"/>
      <c r="I152" s="628">
        <f>IF(C152=0,0,ROUND(+G152/C152,2))</f>
        <v>1.58</v>
      </c>
      <c r="J152" s="667"/>
      <c r="K152" s="657" t="s">
        <v>215</v>
      </c>
      <c r="L152" s="668">
        <f>G152</f>
        <v>730.01498516320464</v>
      </c>
      <c r="M152" s="272"/>
      <c r="N152" s="272"/>
      <c r="O152" s="272"/>
      <c r="P152" s="272"/>
      <c r="S152" s="389"/>
      <c r="U152" s="170" t="s">
        <v>56</v>
      </c>
    </row>
    <row r="153" spans="1:23" ht="13">
      <c r="B153" s="175"/>
      <c r="C153" s="510"/>
      <c r="D153" s="175"/>
      <c r="E153" s="175"/>
      <c r="F153" s="175"/>
      <c r="G153" s="175"/>
      <c r="H153" s="175"/>
      <c r="I153" s="175"/>
      <c r="K153" s="175"/>
    </row>
    <row r="154" spans="1:23" ht="13">
      <c r="B154" s="175"/>
      <c r="C154" s="1132"/>
      <c r="D154" s="1132"/>
      <c r="E154" s="1132"/>
      <c r="F154" s="1132"/>
      <c r="G154" s="711"/>
      <c r="H154" s="399"/>
      <c r="I154" s="594"/>
      <c r="K154" s="175"/>
    </row>
    <row r="155" spans="1:23">
      <c r="B155" s="175"/>
      <c r="C155" s="175"/>
      <c r="D155" s="175"/>
      <c r="E155" s="175"/>
      <c r="F155" s="175"/>
      <c r="G155" s="175"/>
      <c r="H155" s="175"/>
      <c r="I155" s="175"/>
    </row>
    <row r="156" spans="1:23">
      <c r="B156" s="940"/>
      <c r="C156" s="1129"/>
      <c r="D156" s="1129"/>
      <c r="E156" s="1129"/>
      <c r="F156" s="1129"/>
      <c r="G156" s="1079"/>
      <c r="H156" s="1080"/>
      <c r="U156" s="421"/>
    </row>
    <row r="157" spans="1:23">
      <c r="B157" s="940"/>
      <c r="C157" s="1129"/>
      <c r="D157" s="1129"/>
      <c r="E157" s="1129"/>
      <c r="F157" s="1129"/>
      <c r="G157" s="1079"/>
      <c r="H157" s="1080"/>
    </row>
    <row r="158" spans="1:23">
      <c r="B158" s="940"/>
      <c r="C158" s="1133"/>
      <c r="D158" s="1133"/>
      <c r="E158" s="1133"/>
      <c r="F158" s="1133"/>
      <c r="G158" s="1079"/>
      <c r="H158" s="1080"/>
      <c r="K158" s="175"/>
    </row>
    <row r="159" spans="1:23">
      <c r="B159" s="940"/>
      <c r="C159" s="602"/>
      <c r="D159" s="1081"/>
      <c r="E159" s="1081"/>
      <c r="F159" s="1081"/>
      <c r="G159" s="577"/>
      <c r="H159" s="541"/>
    </row>
    <row r="160" spans="1:23">
      <c r="B160" s="940"/>
      <c r="C160" s="1133"/>
      <c r="D160" s="1133"/>
      <c r="E160" s="1133"/>
      <c r="F160" s="1133"/>
      <c r="G160" s="577"/>
      <c r="H160" s="541"/>
    </row>
    <row r="161" spans="2:8">
      <c r="B161" s="940"/>
      <c r="C161" s="1133"/>
      <c r="D161" s="1133"/>
      <c r="E161" s="1133"/>
      <c r="F161" s="1133"/>
      <c r="G161" s="577"/>
      <c r="H161" s="541"/>
    </row>
    <row r="162" spans="2:8" ht="13">
      <c r="B162" s="940"/>
      <c r="C162" s="1133"/>
      <c r="D162" s="1133"/>
      <c r="E162" s="1133"/>
      <c r="F162" s="1133"/>
      <c r="G162" s="577"/>
      <c r="H162" s="1082"/>
    </row>
    <row r="163" spans="2:8">
      <c r="B163" s="940"/>
      <c r="C163" s="602"/>
      <c r="D163" s="1081"/>
      <c r="E163" s="1081"/>
      <c r="F163" s="1081"/>
      <c r="G163" s="577"/>
      <c r="H163" s="541"/>
    </row>
    <row r="164" spans="2:8" ht="13">
      <c r="B164" s="1083"/>
      <c r="C164" s="1084"/>
      <c r="D164" s="1085"/>
      <c r="E164" s="1085"/>
      <c r="F164" s="1085"/>
      <c r="G164" s="1086"/>
      <c r="H164" s="541"/>
    </row>
    <row r="165" spans="2:8" ht="13">
      <c r="B165" s="755"/>
      <c r="C165" s="1084"/>
      <c r="D165" s="1081"/>
      <c r="E165" s="1081"/>
      <c r="F165" s="1081"/>
      <c r="G165" s="577"/>
      <c r="H165" s="541"/>
    </row>
    <row r="166" spans="2:8">
      <c r="B166" s="940"/>
      <c r="C166" s="602"/>
      <c r="D166" s="1081"/>
      <c r="E166" s="1081"/>
      <c r="F166" s="1081"/>
      <c r="G166" s="577"/>
      <c r="H166" s="541"/>
    </row>
  </sheetData>
  <mergeCells count="11">
    <mergeCell ref="C157:F157"/>
    <mergeCell ref="C158:F158"/>
    <mergeCell ref="C160:F160"/>
    <mergeCell ref="C161:F161"/>
    <mergeCell ref="C162:F162"/>
    <mergeCell ref="C156:F156"/>
    <mergeCell ref="I58:J58"/>
    <mergeCell ref="J90:K90"/>
    <mergeCell ref="J91:K91"/>
    <mergeCell ref="J92:K92"/>
    <mergeCell ref="C154:F154"/>
  </mergeCells>
  <pageMargins left="1" right="0.5" top="1" bottom="0.4" header="0.8" footer="0"/>
  <pageSetup paperSize="5" scale="46" fitToHeight="0" orientation="landscape" r:id="rId1"/>
  <headerFooter alignWithMargins="0">
    <oddHeader>&amp;R&amp;"Times New Roman,Bold"KyPSC Case No. 2020-00142
STAFF-DR-01-004 Attachment
Page &amp;P of &amp;N</oddHeader>
    <oddFooter>&amp;R&amp;"Arial,Bold"&amp;16&amp;KFF0000C.&amp;P</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39997558519241921"/>
  </sheetPr>
  <dimension ref="A1:AC41"/>
  <sheetViews>
    <sheetView tabSelected="1" view="pageLayout" topLeftCell="J1" zoomScaleNormal="100" workbookViewId="0">
      <selection activeCell="E16" sqref="E16"/>
    </sheetView>
  </sheetViews>
  <sheetFormatPr defaultColWidth="9.36328125" defaultRowHeight="14.5"/>
  <cols>
    <col min="1" max="1" width="9.36328125" style="175"/>
    <col min="2" max="2" width="3.36328125" style="282" customWidth="1"/>
    <col min="3" max="3" width="10.6328125" style="783" customWidth="1"/>
    <col min="4" max="4" width="12.36328125" style="175" customWidth="1"/>
    <col min="5" max="5" width="10" style="175" hidden="1" customWidth="1"/>
    <col min="6" max="6" width="12.453125" style="175" customWidth="1"/>
    <col min="7" max="7" width="11" style="175" bestFit="1" customWidth="1"/>
    <col min="8" max="8" width="13.6328125" style="175" customWidth="1"/>
    <col min="9" max="9" width="5.6328125" style="175" bestFit="1" customWidth="1"/>
    <col min="10" max="10" width="13.54296875" style="820" customWidth="1"/>
    <col min="11" max="11" width="16" style="420" customWidth="1"/>
    <col min="12" max="12" width="7.6328125" style="420" hidden="1" customWidth="1"/>
    <col min="13" max="13" width="14.54296875" style="420" customWidth="1"/>
    <col min="14" max="14" width="8.6328125" style="420" hidden="1" customWidth="1"/>
    <col min="15" max="15" width="11.6328125" style="420" customWidth="1"/>
    <col min="16" max="16" width="14.54296875" style="420" bestFit="1" customWidth="1"/>
    <col min="17" max="17" width="5.6328125" style="175" bestFit="1" customWidth="1"/>
    <col min="18" max="18" width="12" style="820" customWidth="1"/>
    <col min="19" max="19" width="11.36328125" style="420" bestFit="1" customWidth="1"/>
    <col min="20" max="20" width="5.6328125" style="420" hidden="1" customWidth="1"/>
    <col min="21" max="21" width="10.453125" style="420" customWidth="1"/>
    <col min="22" max="22" width="10.453125" style="420" hidden="1" customWidth="1"/>
    <col min="23" max="23" width="12" style="420" customWidth="1"/>
    <col min="24" max="24" width="12.36328125" style="420" bestFit="1" customWidth="1"/>
    <col min="25" max="16384" width="9.36328125" style="175"/>
  </cols>
  <sheetData>
    <row r="1" spans="1:29" s="170" customFormat="1" ht="29.25" customHeight="1">
      <c r="B1" s="323"/>
      <c r="C1" s="792"/>
      <c r="D1" s="1135" t="s">
        <v>225</v>
      </c>
      <c r="E1" s="1135"/>
      <c r="F1" s="1135"/>
      <c r="G1" s="1135"/>
      <c r="H1" s="1135"/>
      <c r="I1" s="1135"/>
      <c r="J1" s="1135"/>
      <c r="K1" s="1135"/>
      <c r="L1" s="1135"/>
      <c r="M1" s="1135"/>
      <c r="N1" s="1135"/>
      <c r="O1" s="1135"/>
      <c r="P1" s="1135"/>
      <c r="Q1" s="1135"/>
      <c r="R1" s="1135"/>
      <c r="S1" s="1135"/>
      <c r="T1" s="1135"/>
      <c r="U1" s="1135"/>
      <c r="V1" s="1135"/>
      <c r="W1" s="1135"/>
      <c r="X1" s="1135"/>
    </row>
    <row r="2" spans="1:29" s="170" customFormat="1" ht="6" customHeight="1">
      <c r="B2" s="323"/>
      <c r="C2" s="792"/>
      <c r="D2" s="718"/>
      <c r="I2" s="175"/>
      <c r="J2" s="820"/>
      <c r="K2" s="420"/>
      <c r="L2" s="420"/>
      <c r="M2" s="420"/>
      <c r="N2" s="420"/>
      <c r="O2" s="420"/>
      <c r="P2" s="420"/>
      <c r="Q2" s="175"/>
      <c r="R2" s="820"/>
      <c r="S2" s="420"/>
      <c r="T2" s="420"/>
      <c r="U2" s="420"/>
      <c r="V2" s="420"/>
      <c r="W2" s="420"/>
      <c r="X2" s="420"/>
    </row>
    <row r="3" spans="1:29" s="170" customFormat="1" ht="14">
      <c r="A3" s="719"/>
      <c r="B3" s="751"/>
      <c r="C3" s="1136" t="s">
        <v>243</v>
      </c>
      <c r="D3" s="1136"/>
      <c r="E3" s="1136"/>
      <c r="F3" s="1136"/>
      <c r="G3" s="1136"/>
      <c r="H3" s="1136"/>
      <c r="I3" s="772"/>
      <c r="J3" s="1118" t="s">
        <v>244</v>
      </c>
      <c r="K3" s="1118"/>
      <c r="L3" s="1118"/>
      <c r="M3" s="1118"/>
      <c r="N3" s="1118"/>
      <c r="O3" s="1118"/>
      <c r="P3" s="1118"/>
      <c r="Q3" s="410"/>
      <c r="R3" s="1118" t="s">
        <v>245</v>
      </c>
      <c r="S3" s="1118"/>
      <c r="T3" s="1118"/>
      <c r="U3" s="1118"/>
      <c r="V3" s="1118"/>
      <c r="W3" s="1118"/>
      <c r="X3" s="1118"/>
    </row>
    <row r="4" spans="1:29" s="170" customFormat="1" ht="38.25" customHeight="1">
      <c r="B4" s="323"/>
      <c r="C4" s="809" t="s">
        <v>118</v>
      </c>
      <c r="D4" s="324" t="s">
        <v>113</v>
      </c>
      <c r="E4" s="324" t="s">
        <v>222</v>
      </c>
      <c r="F4" s="281" t="s">
        <v>114</v>
      </c>
      <c r="G4" s="281" t="s">
        <v>350</v>
      </c>
      <c r="H4" s="281" t="s">
        <v>117</v>
      </c>
      <c r="I4" s="282"/>
      <c r="J4" s="809" t="s">
        <v>118</v>
      </c>
      <c r="K4" s="283" t="s">
        <v>119</v>
      </c>
      <c r="L4" s="284" t="s">
        <v>223</v>
      </c>
      <c r="M4" s="283" t="s">
        <v>120</v>
      </c>
      <c r="N4" s="284" t="s">
        <v>121</v>
      </c>
      <c r="O4" s="281" t="str">
        <f>G4</f>
        <v>PY Retirement True-up</v>
      </c>
      <c r="P4" s="284" t="s">
        <v>93</v>
      </c>
      <c r="Q4" s="175"/>
      <c r="R4" s="809" t="s">
        <v>118</v>
      </c>
      <c r="S4" s="284" t="s">
        <v>119</v>
      </c>
      <c r="T4" s="284" t="s">
        <v>223</v>
      </c>
      <c r="U4" s="284" t="s">
        <v>120</v>
      </c>
      <c r="V4" s="284" t="s">
        <v>121</v>
      </c>
      <c r="W4" s="281" t="str">
        <f>O4</f>
        <v>PY Retirement True-up</v>
      </c>
      <c r="X4" s="284" t="s">
        <v>93</v>
      </c>
      <c r="Z4" s="787"/>
      <c r="AA4" s="787"/>
      <c r="AB4" s="787"/>
      <c r="AC4" s="787"/>
    </row>
    <row r="5" spans="1:29" s="170" customFormat="1" ht="13">
      <c r="A5" s="951" t="s">
        <v>133</v>
      </c>
      <c r="B5" s="286"/>
      <c r="C5" s="721">
        <f>'&lt;P&gt;PACE Input Tab'!O11</f>
        <v>218</v>
      </c>
      <c r="D5" s="721">
        <f>IF('&lt;P&gt;PACE Input Tab'!O28&lt;&gt;0,SUM('&lt;P&gt;PACE Input Tab'!O28-'&lt;P&gt;PACE Input Tab'!O11),0)</f>
        <v>1</v>
      </c>
      <c r="E5" s="721"/>
      <c r="F5" s="725">
        <f>IF('&lt;P&gt;PACE Input Tab'!O45&lt;&gt;0,SUM('&lt;P&gt;PACE Input Tab'!O45-'&lt;P&gt;PACE Input Tab'!O28,0),0)</f>
        <v>0</v>
      </c>
      <c r="G5" s="722"/>
      <c r="H5" s="287">
        <f>SUM(C5:G5)</f>
        <v>219</v>
      </c>
      <c r="J5" s="810">
        <f>'&lt;B1&gt; Current 0158183 CSOSG2'!K60</f>
        <v>344.44</v>
      </c>
      <c r="K5" s="555">
        <f>'&lt;B1&gt; Current 0158183 CSOSG2'!K73</f>
        <v>1.58</v>
      </c>
      <c r="L5" s="723"/>
      <c r="M5" s="555">
        <f>'&lt;B1&gt; Current 0158183 CSOSG2'!K110</f>
        <v>0</v>
      </c>
      <c r="N5" s="724"/>
      <c r="O5" s="724"/>
      <c r="P5" s="556">
        <f>SUM(J5:O5)</f>
        <v>346.02</v>
      </c>
      <c r="Q5" s="175"/>
      <c r="R5" s="815">
        <f>+IF(J5=0,0,J5/C5)</f>
        <v>1.58</v>
      </c>
      <c r="S5" s="582">
        <f>+IF(K5=0,0,K5/D5)</f>
        <v>1.58</v>
      </c>
      <c r="T5" s="582">
        <f>+IF(L5=0,0,L5/E5)</f>
        <v>0</v>
      </c>
      <c r="U5" s="582">
        <f>+IF(M5=0,0,M5/F5)</f>
        <v>0</v>
      </c>
      <c r="V5" s="582">
        <f>+IF(N5=0,0,N5/G5)</f>
        <v>0</v>
      </c>
      <c r="W5" s="582">
        <f t="shared" ref="W5:X11" si="0">+IF(O5=0,0,O5/G5)</f>
        <v>0</v>
      </c>
      <c r="X5" s="325">
        <f t="shared" si="0"/>
        <v>1.5799999999999998</v>
      </c>
    </row>
    <row r="6" spans="1:29" s="170" customFormat="1" ht="13">
      <c r="A6" s="951" t="s">
        <v>333</v>
      </c>
      <c r="B6" s="286"/>
      <c r="C6" s="725">
        <f>'&lt;P&gt;PACE Input Tab'!O12</f>
        <v>195</v>
      </c>
      <c r="D6" s="725">
        <f>IF('&lt;P&gt;PACE Input Tab'!O29&lt;&gt;0,SUM('&lt;P&gt;PACE Input Tab'!O29-'&lt;P&gt;PACE Input Tab'!O12),0)</f>
        <v>3</v>
      </c>
      <c r="E6" s="722"/>
      <c r="F6" s="725">
        <f>IF('&lt;P&gt;PACE Input Tab'!O46&lt;&gt;0,SUM('&lt;P&gt;PACE Input Tab'!O46-'&lt;P&gt;PACE Input Tab'!O29,0),0)</f>
        <v>0</v>
      </c>
      <c r="G6" s="722"/>
      <c r="H6" s="287">
        <f t="shared" ref="H6:H10" si="1">SUM(C6:G6)</f>
        <v>198</v>
      </c>
      <c r="J6" s="810">
        <f>'&lt;B1&gt; Current 0158183 CSOSG2'!K72</f>
        <v>308.10000000000002</v>
      </c>
      <c r="K6" s="555">
        <f>'&lt;B1&gt; Current 0158183 CSOSG2'!K85</f>
        <v>4.74</v>
      </c>
      <c r="L6" s="555"/>
      <c r="M6" s="555">
        <f>'&lt;B1&gt; Current 0158183 CSOSG2'!K124</f>
        <v>0</v>
      </c>
      <c r="N6" s="555"/>
      <c r="O6" s="555"/>
      <c r="P6" s="811">
        <f t="shared" ref="P6:P9" si="2">SUM(J6:O6)</f>
        <v>312.84000000000003</v>
      </c>
      <c r="Q6" s="175"/>
      <c r="R6" s="815">
        <f t="shared" ref="R6:R10" si="3">+IF(J6=0,0,J6/C6)</f>
        <v>1.58</v>
      </c>
      <c r="S6" s="582">
        <f t="shared" ref="S6:V10" si="4">+IF(K6=0,0,K6/D6)</f>
        <v>1.58</v>
      </c>
      <c r="T6" s="582">
        <f t="shared" si="4"/>
        <v>0</v>
      </c>
      <c r="U6" s="582">
        <f t="shared" si="4"/>
        <v>0</v>
      </c>
      <c r="V6" s="582">
        <f t="shared" si="4"/>
        <v>0</v>
      </c>
      <c r="W6" s="582">
        <f t="shared" si="0"/>
        <v>0</v>
      </c>
      <c r="X6" s="325">
        <f t="shared" si="0"/>
        <v>1.58</v>
      </c>
    </row>
    <row r="7" spans="1:29" s="170" customFormat="1" ht="13">
      <c r="A7" s="951" t="s">
        <v>334</v>
      </c>
      <c r="B7" s="286"/>
      <c r="C7" s="725">
        <f>'&lt;P&gt;PACE Input Tab'!O13</f>
        <v>209</v>
      </c>
      <c r="D7" s="725">
        <f>IF('&lt;P&gt;PACE Input Tab'!O30&lt;&gt;0,SUM('&lt;P&gt;PACE Input Tab'!O30-'&lt;P&gt;PACE Input Tab'!O13),0)</f>
        <v>8</v>
      </c>
      <c r="E7" s="722"/>
      <c r="F7" s="725">
        <f>IF('&lt;P&gt;PACE Input Tab'!O47&lt;&gt;0,SUM('&lt;P&gt;PACE Input Tab'!O47-'&lt;P&gt;PACE Input Tab'!O30,0),0)</f>
        <v>0</v>
      </c>
      <c r="G7" s="722"/>
      <c r="H7" s="287">
        <f t="shared" si="1"/>
        <v>217</v>
      </c>
      <c r="J7" s="810">
        <f>'&lt;B1&gt; Current 0158183 CSOSG2'!K84</f>
        <v>330.22</v>
      </c>
      <c r="K7" s="555">
        <f>'&lt;B1&gt; Current 0158183 CSOSG2'!K98</f>
        <v>12.64</v>
      </c>
      <c r="L7" s="555"/>
      <c r="M7" s="555">
        <f>'&lt;B1&gt; Current 0158183 CSOSG2'!K136</f>
        <v>0</v>
      </c>
      <c r="N7" s="555"/>
      <c r="O7" s="555"/>
      <c r="P7" s="811">
        <f t="shared" si="2"/>
        <v>342.86</v>
      </c>
      <c r="Q7" s="175"/>
      <c r="R7" s="815">
        <f t="shared" si="3"/>
        <v>1.58</v>
      </c>
      <c r="S7" s="582">
        <f t="shared" si="4"/>
        <v>1.58</v>
      </c>
      <c r="T7" s="582">
        <f t="shared" si="4"/>
        <v>0</v>
      </c>
      <c r="U7" s="582">
        <f t="shared" si="4"/>
        <v>0</v>
      </c>
      <c r="V7" s="582">
        <f t="shared" si="4"/>
        <v>0</v>
      </c>
      <c r="W7" s="582">
        <f t="shared" si="0"/>
        <v>0</v>
      </c>
      <c r="X7" s="325">
        <f t="shared" si="0"/>
        <v>1.58</v>
      </c>
    </row>
    <row r="8" spans="1:29" s="170" customFormat="1" ht="13">
      <c r="A8" s="951" t="s">
        <v>335</v>
      </c>
      <c r="B8" s="286"/>
      <c r="C8" s="725">
        <f>'&lt;P&gt;PACE Input Tab'!O14</f>
        <v>181</v>
      </c>
      <c r="D8" s="725">
        <f>IF('&lt;P&gt;PACE Input Tab'!O31&lt;&gt;0,SUM('&lt;P&gt;PACE Input Tab'!O31-'&lt;P&gt;PACE Input Tab'!O14),0)</f>
        <v>7</v>
      </c>
      <c r="E8" s="722"/>
      <c r="F8" s="725">
        <f>IF('&lt;P&gt;PACE Input Tab'!O48&lt;&gt;0,SUM('&lt;P&gt;PACE Input Tab'!O48-'&lt;P&gt;PACE Input Tab'!O31,0),0)</f>
        <v>0</v>
      </c>
      <c r="G8" s="726"/>
      <c r="H8" s="287">
        <f t="shared" si="1"/>
        <v>188</v>
      </c>
      <c r="I8" s="399"/>
      <c r="J8" s="810">
        <f>'&lt;B1&gt; Current 0158183 CSOSG2'!K97</f>
        <v>285.98</v>
      </c>
      <c r="K8" s="555">
        <f>'&lt;B1&gt; Current 0158183 CSOSG2'!K109</f>
        <v>11.03694362017804</v>
      </c>
      <c r="L8" s="555"/>
      <c r="M8" s="555"/>
      <c r="N8" s="555"/>
      <c r="O8" s="555"/>
      <c r="P8" s="811">
        <f t="shared" si="2"/>
        <v>297.01694362017804</v>
      </c>
      <c r="Q8" s="175"/>
      <c r="R8" s="815">
        <f t="shared" si="3"/>
        <v>1.58</v>
      </c>
      <c r="S8" s="582">
        <f t="shared" si="4"/>
        <v>1.5767062314540057</v>
      </c>
      <c r="T8" s="582">
        <f t="shared" si="4"/>
        <v>0</v>
      </c>
      <c r="U8" s="582">
        <f t="shared" si="4"/>
        <v>0</v>
      </c>
      <c r="V8" s="582">
        <f t="shared" si="4"/>
        <v>0</v>
      </c>
      <c r="W8" s="582">
        <f t="shared" si="0"/>
        <v>0</v>
      </c>
      <c r="X8" s="325">
        <f t="shared" si="0"/>
        <v>1.5798773596817981</v>
      </c>
    </row>
    <row r="9" spans="1:29" s="170" customFormat="1" ht="13">
      <c r="A9" s="951" t="s">
        <v>336</v>
      </c>
      <c r="B9" s="286"/>
      <c r="C9" s="725">
        <f>'&lt;P&gt;PACE Input Tab'!O15</f>
        <v>182</v>
      </c>
      <c r="D9" s="725">
        <f>IF('&lt;P&gt;PACE Input Tab'!O32&lt;&gt;0,SUM('&lt;P&gt;PACE Input Tab'!O32-'&lt;P&gt;PACE Input Tab'!O15),0)</f>
        <v>0</v>
      </c>
      <c r="E9" s="722"/>
      <c r="F9" s="725">
        <f>IF('&lt;P&gt;PACE Input Tab'!O49&lt;&gt;0,SUM('&lt;P&gt;PACE Input Tab'!O49-'&lt;P&gt;PACE Input Tab'!O32,0),0)</f>
        <v>0</v>
      </c>
      <c r="G9" s="726"/>
      <c r="H9" s="287">
        <f t="shared" si="1"/>
        <v>182</v>
      </c>
      <c r="I9" s="399"/>
      <c r="J9" s="810">
        <f>'&lt;B1&gt; Current 0158183 CSOSG2'!K108</f>
        <v>286.96053412462902</v>
      </c>
      <c r="K9" s="555">
        <f>'&lt;B1&gt; Current 0158183 CSOSG2'!K123</f>
        <v>0</v>
      </c>
      <c r="L9" s="555"/>
      <c r="M9" s="555"/>
      <c r="N9" s="555"/>
      <c r="O9" s="555"/>
      <c r="P9" s="811">
        <f t="shared" si="2"/>
        <v>286.96053412462902</v>
      </c>
      <c r="Q9" s="175"/>
      <c r="R9" s="815">
        <f t="shared" si="3"/>
        <v>1.5767062314540057</v>
      </c>
      <c r="S9" s="582">
        <f t="shared" si="4"/>
        <v>0</v>
      </c>
      <c r="T9" s="582">
        <f t="shared" si="4"/>
        <v>0</v>
      </c>
      <c r="U9" s="582">
        <f t="shared" si="4"/>
        <v>0</v>
      </c>
      <c r="V9" s="582">
        <f t="shared" si="4"/>
        <v>0</v>
      </c>
      <c r="W9" s="582">
        <f t="shared" si="0"/>
        <v>0</v>
      </c>
      <c r="X9" s="325">
        <f t="shared" si="0"/>
        <v>1.5767062314540057</v>
      </c>
    </row>
    <row r="10" spans="1:29" s="170" customFormat="1" ht="13">
      <c r="A10" s="951" t="s">
        <v>338</v>
      </c>
      <c r="B10" s="286"/>
      <c r="C10" s="727"/>
      <c r="D10" s="727"/>
      <c r="E10" s="722"/>
      <c r="F10" s="725"/>
      <c r="G10" s="727"/>
      <c r="H10" s="287">
        <f t="shared" si="1"/>
        <v>0</v>
      </c>
      <c r="I10" s="399"/>
      <c r="J10" s="812"/>
      <c r="K10" s="563"/>
      <c r="L10" s="563"/>
      <c r="M10" s="563"/>
      <c r="N10" s="563"/>
      <c r="O10" s="563"/>
      <c r="P10" s="811">
        <f>SUM(J10:O10)</f>
        <v>0</v>
      </c>
      <c r="Q10" s="175"/>
      <c r="R10" s="815">
        <f t="shared" si="3"/>
        <v>0</v>
      </c>
      <c r="S10" s="582">
        <f t="shared" si="4"/>
        <v>0</v>
      </c>
      <c r="T10" s="582">
        <f t="shared" si="4"/>
        <v>0</v>
      </c>
      <c r="U10" s="582">
        <f t="shared" si="4"/>
        <v>0</v>
      </c>
      <c r="V10" s="582">
        <f t="shared" si="4"/>
        <v>0</v>
      </c>
      <c r="W10" s="582">
        <f t="shared" si="0"/>
        <v>0</v>
      </c>
      <c r="X10" s="325">
        <f t="shared" si="0"/>
        <v>0</v>
      </c>
    </row>
    <row r="11" spans="1:29" s="170" customFormat="1" ht="13">
      <c r="A11" s="720"/>
      <c r="B11" s="286"/>
      <c r="C11" s="728">
        <f>SUM(C5:C10)</f>
        <v>985</v>
      </c>
      <c r="D11" s="728">
        <f>SUM(D5:D10)</f>
        <v>19</v>
      </c>
      <c r="E11" s="729">
        <f t="shared" ref="E11:G11" si="5">SUM(E5:E10)</f>
        <v>0</v>
      </c>
      <c r="F11" s="729">
        <f t="shared" si="5"/>
        <v>0</v>
      </c>
      <c r="G11" s="728">
        <f t="shared" si="5"/>
        <v>0</v>
      </c>
      <c r="H11" s="300">
        <f>SUM(H5:H10)</f>
        <v>1004</v>
      </c>
      <c r="I11" s="399"/>
      <c r="J11" s="816">
        <f>SUM(J5:J10)</f>
        <v>1555.700534124629</v>
      </c>
      <c r="K11" s="585">
        <f>SUM(K5:K10)</f>
        <v>29.99694362017804</v>
      </c>
      <c r="L11" s="585">
        <f>SUM(L5:L10)</f>
        <v>0</v>
      </c>
      <c r="M11" s="585">
        <f>SUM(M5:M10)</f>
        <v>0</v>
      </c>
      <c r="N11" s="585"/>
      <c r="O11" s="585">
        <f>SUM(O5:O10)</f>
        <v>0</v>
      </c>
      <c r="P11" s="297">
        <f>SUM(P5:P10)</f>
        <v>1585.697477744807</v>
      </c>
      <c r="Q11" s="175"/>
      <c r="R11" s="818">
        <f>+IF(J11=0,0,J11/C11)</f>
        <v>1.579391405202669</v>
      </c>
      <c r="S11" s="589">
        <f>+IF(K11=0,0,K11/D11)</f>
        <v>1.57878650632516</v>
      </c>
      <c r="T11" s="589">
        <f>+IF(L11=0,0,L11/E5)</f>
        <v>0</v>
      </c>
      <c r="U11" s="589">
        <f>+IF(M11=0,0,M11/F11)</f>
        <v>0</v>
      </c>
      <c r="V11" s="589">
        <f>+IF(N11=0,0,N11/G5)</f>
        <v>0</v>
      </c>
      <c r="W11" s="589">
        <f t="shared" si="0"/>
        <v>0</v>
      </c>
      <c r="X11" s="329">
        <f t="shared" si="0"/>
        <v>1.5793799579131544</v>
      </c>
    </row>
    <row r="12" spans="1:29" s="170" customFormat="1">
      <c r="A12" s="720"/>
      <c r="B12" s="286"/>
      <c r="C12" s="789"/>
      <c r="F12" s="170" t="s">
        <v>224</v>
      </c>
      <c r="H12" s="730">
        <f>'&lt;B1&gt; Current 0158183 CSOSG2'!L74</f>
        <v>0</v>
      </c>
      <c r="I12" s="399"/>
      <c r="J12" s="782"/>
      <c r="K12" s="420"/>
      <c r="L12" s="420"/>
      <c r="M12" s="170" t="s">
        <v>224</v>
      </c>
      <c r="N12" s="420"/>
      <c r="O12" s="420"/>
      <c r="P12" s="712">
        <f>'&lt;B1&gt; Current 0158183 CSOSG2'!K74</f>
        <v>0</v>
      </c>
      <c r="Q12" s="399"/>
      <c r="R12" s="782"/>
      <c r="S12" s="420"/>
      <c r="T12" s="420"/>
      <c r="U12" s="420"/>
      <c r="V12" s="420"/>
      <c r="W12" s="420"/>
      <c r="X12" s="420">
        <f>+IF(P12=0,0,P12/H12)</f>
        <v>0</v>
      </c>
    </row>
    <row r="13" spans="1:29" s="170" customFormat="1" ht="15" thickBot="1">
      <c r="A13" s="720"/>
      <c r="B13" s="286"/>
      <c r="C13" s="789"/>
      <c r="F13" s="210" t="s">
        <v>205</v>
      </c>
      <c r="H13" s="731">
        <f>SUM(H11:H12)</f>
        <v>1004</v>
      </c>
      <c r="I13" s="399"/>
      <c r="J13" s="782"/>
      <c r="K13" s="420"/>
      <c r="L13" s="420"/>
      <c r="M13" s="210" t="s">
        <v>205</v>
      </c>
      <c r="N13" s="420"/>
      <c r="O13" s="420"/>
      <c r="P13" s="581">
        <f>SUM(P11:P12)</f>
        <v>1585.697477744807</v>
      </c>
      <c r="Q13" s="399"/>
      <c r="R13" s="782"/>
      <c r="S13" s="420"/>
      <c r="T13" s="420"/>
      <c r="U13" s="420"/>
      <c r="V13" s="420"/>
      <c r="W13" s="420"/>
      <c r="X13" s="420"/>
    </row>
    <row r="14" spans="1:29" s="170" customFormat="1" thickTop="1">
      <c r="A14" s="720"/>
      <c r="B14" s="286"/>
      <c r="C14" s="1137" t="s">
        <v>252</v>
      </c>
      <c r="D14" s="1137"/>
      <c r="E14" s="1137"/>
      <c r="F14" s="1137"/>
      <c r="G14" s="1137"/>
      <c r="H14" s="1137"/>
      <c r="I14" s="806"/>
      <c r="J14" s="1118" t="s">
        <v>253</v>
      </c>
      <c r="K14" s="1118"/>
      <c r="L14" s="1118"/>
      <c r="M14" s="1118"/>
      <c r="N14" s="1118"/>
      <c r="O14" s="1118"/>
      <c r="P14" s="1118"/>
      <c r="Q14" s="410"/>
      <c r="R14" s="1118" t="s">
        <v>254</v>
      </c>
      <c r="S14" s="1118"/>
      <c r="T14" s="1118"/>
      <c r="U14" s="1118"/>
      <c r="V14" s="1118"/>
      <c r="W14" s="1118"/>
      <c r="X14" s="1118"/>
    </row>
    <row r="15" spans="1:29" s="170" customFormat="1" ht="40.5" customHeight="1">
      <c r="B15" s="323"/>
      <c r="C15" s="809" t="s">
        <v>118</v>
      </c>
      <c r="D15" s="324" t="s">
        <v>113</v>
      </c>
      <c r="E15" s="324" t="s">
        <v>222</v>
      </c>
      <c r="F15" s="324" t="s">
        <v>114</v>
      </c>
      <c r="G15" s="281" t="str">
        <f>G4</f>
        <v>PY Retirement True-up</v>
      </c>
      <c r="H15" s="281" t="s">
        <v>126</v>
      </c>
      <c r="I15" s="282"/>
      <c r="J15" s="809" t="s">
        <v>118</v>
      </c>
      <c r="K15" s="283" t="s">
        <v>119</v>
      </c>
      <c r="L15" s="284" t="s">
        <v>223</v>
      </c>
      <c r="M15" s="283" t="s">
        <v>120</v>
      </c>
      <c r="N15" s="284" t="s">
        <v>121</v>
      </c>
      <c r="O15" s="281" t="str">
        <f>O4</f>
        <v>PY Retirement True-up</v>
      </c>
      <c r="P15" s="284" t="s">
        <v>93</v>
      </c>
      <c r="Q15" s="175"/>
      <c r="R15" s="809" t="s">
        <v>118</v>
      </c>
      <c r="S15" s="284" t="s">
        <v>119</v>
      </c>
      <c r="T15" s="284" t="s">
        <v>223</v>
      </c>
      <c r="U15" s="284" t="s">
        <v>120</v>
      </c>
      <c r="V15" s="284" t="s">
        <v>121</v>
      </c>
      <c r="W15" s="281" t="str">
        <f>O15</f>
        <v>PY Retirement True-up</v>
      </c>
      <c r="X15" s="284" t="s">
        <v>93</v>
      </c>
    </row>
    <row r="16" spans="1:29" s="170" customFormat="1" ht="13">
      <c r="A16" s="951" t="s">
        <v>133</v>
      </c>
      <c r="B16" s="286"/>
      <c r="C16" s="721">
        <f>'&lt;P&gt;PACE Input Tab'!P11</f>
        <v>27</v>
      </c>
      <c r="D16" s="721">
        <f>IF('&lt;P&gt;PACE Input Tab'!P28&lt;&gt;0,SUM('&lt;P&gt;PACE Input Tab'!P28-'&lt;P&gt;PACE Input Tab'!P11),0)</f>
        <v>-2</v>
      </c>
      <c r="E16" s="721"/>
      <c r="F16" s="721">
        <f>IF('&lt;P&gt;PACE Input Tab'!P45&lt;&gt;0,SUM('&lt;P&gt;PACE Input Tab'!P45-'&lt;P&gt;PACE Input Tab'!P28),0)</f>
        <v>0</v>
      </c>
      <c r="G16" s="722"/>
      <c r="H16" s="287">
        <f>SUM(C16:G16)</f>
        <v>25</v>
      </c>
      <c r="J16" s="810">
        <f>'&lt;B1&gt; Current 0158183 CSOSG2'!O60</f>
        <v>42.660000000000004</v>
      </c>
      <c r="K16" s="555">
        <f>'&lt;B1&gt; Current 0158183 CSOSG2'!O73</f>
        <v>-3.16</v>
      </c>
      <c r="L16" s="724"/>
      <c r="M16" s="555">
        <f>'&lt;B1&gt; Current 0158183 CSOSG2'!O110</f>
        <v>0</v>
      </c>
      <c r="N16" s="724"/>
      <c r="O16" s="724"/>
      <c r="P16" s="289">
        <f>SUM(J16:O16)</f>
        <v>39.5</v>
      </c>
      <c r="Q16" s="175"/>
      <c r="R16" s="815">
        <f t="shared" ref="R16:R21" si="6">+IF(J16=0,0,J16/C16)</f>
        <v>1.58</v>
      </c>
      <c r="S16" s="582">
        <f t="shared" ref="S16:V21" si="7">+IF(K16=0,0,K16/D16)</f>
        <v>1.58</v>
      </c>
      <c r="T16" s="582">
        <f t="shared" si="7"/>
        <v>0</v>
      </c>
      <c r="U16" s="582">
        <f t="shared" si="7"/>
        <v>0</v>
      </c>
      <c r="V16" s="582">
        <f t="shared" si="7"/>
        <v>0</v>
      </c>
      <c r="W16" s="582">
        <f t="shared" ref="W16:X21" si="8">+IF(O16=0,0,O16/G16)</f>
        <v>0</v>
      </c>
      <c r="X16" s="325">
        <f t="shared" si="8"/>
        <v>1.58</v>
      </c>
    </row>
    <row r="17" spans="1:26" s="170" customFormat="1" ht="13">
      <c r="A17" s="951" t="s">
        <v>333</v>
      </c>
      <c r="B17" s="286"/>
      <c r="C17" s="725">
        <f>'&lt;P&gt;PACE Input Tab'!P12</f>
        <v>17</v>
      </c>
      <c r="D17" s="725">
        <f>IF('&lt;P&gt;PACE Input Tab'!P29&lt;&gt;0,SUM('&lt;P&gt;PACE Input Tab'!P29-'&lt;P&gt;PACE Input Tab'!P12),0)</f>
        <v>2</v>
      </c>
      <c r="E17" s="722"/>
      <c r="F17" s="725">
        <f>IF('&lt;P&gt;PACE Input Tab'!P46&lt;&gt;0,SUM('&lt;P&gt;PACE Input Tab'!P46-'&lt;P&gt;PACE Input Tab'!P29),0)</f>
        <v>0</v>
      </c>
      <c r="G17" s="722"/>
      <c r="H17" s="287">
        <f t="shared" ref="H17:H21" si="9">SUM(C17:G17)</f>
        <v>19</v>
      </c>
      <c r="J17" s="810">
        <f>'&lt;B1&gt; Current 0158183 CSOSG2'!O72</f>
        <v>26.86</v>
      </c>
      <c r="K17" s="555">
        <f>'&lt;B1&gt; Current 0158183 CSOSG2'!O85</f>
        <v>3.16</v>
      </c>
      <c r="L17" s="724"/>
      <c r="M17" s="555">
        <f>'&lt;B1&gt; Current 0158183 CSOSG2'!O124</f>
        <v>0</v>
      </c>
      <c r="N17" s="555"/>
      <c r="O17" s="555"/>
      <c r="P17" s="814">
        <f t="shared" ref="P17:P21" si="10">SUM(J17:O17)</f>
        <v>30.02</v>
      </c>
      <c r="Q17" s="175"/>
      <c r="R17" s="815">
        <f t="shared" si="6"/>
        <v>1.58</v>
      </c>
      <c r="S17" s="582">
        <f t="shared" si="7"/>
        <v>1.58</v>
      </c>
      <c r="T17" s="582">
        <f t="shared" si="7"/>
        <v>0</v>
      </c>
      <c r="U17" s="582">
        <f t="shared" si="7"/>
        <v>0</v>
      </c>
      <c r="V17" s="582">
        <f t="shared" si="7"/>
        <v>0</v>
      </c>
      <c r="W17" s="582">
        <f t="shared" si="8"/>
        <v>0</v>
      </c>
      <c r="X17" s="325">
        <f t="shared" si="8"/>
        <v>1.58</v>
      </c>
    </row>
    <row r="18" spans="1:26" s="170" customFormat="1" ht="13">
      <c r="A18" s="951" t="s">
        <v>334</v>
      </c>
      <c r="B18" s="286"/>
      <c r="C18" s="725">
        <f>'&lt;P&gt;PACE Input Tab'!P13</f>
        <v>23</v>
      </c>
      <c r="D18" s="725">
        <f>IF('&lt;P&gt;PACE Input Tab'!P30&lt;&gt;0,SUM('&lt;P&gt;PACE Input Tab'!P30-'&lt;P&gt;PACE Input Tab'!P13),0)</f>
        <v>2</v>
      </c>
      <c r="E18" s="722"/>
      <c r="F18" s="725">
        <f>IF('&lt;P&gt;PACE Input Tab'!P47&lt;&gt;0,SUM('&lt;P&gt;PACE Input Tab'!P47-'&lt;P&gt;PACE Input Tab'!P30),0)</f>
        <v>0</v>
      </c>
      <c r="G18" s="722"/>
      <c r="H18" s="287">
        <f t="shared" si="9"/>
        <v>25</v>
      </c>
      <c r="J18" s="810">
        <f>'&lt;B1&gt; Current 0158183 CSOSG2'!O84</f>
        <v>36.340000000000003</v>
      </c>
      <c r="K18" s="555">
        <f>'&lt;B1&gt; Current 0158183 CSOSG2'!O98</f>
        <v>3.16</v>
      </c>
      <c r="L18" s="724"/>
      <c r="M18" s="555">
        <f>'&lt;B1&gt; Current 0158183 CSOSG2'!O136</f>
        <v>0</v>
      </c>
      <c r="N18" s="555"/>
      <c r="O18" s="555"/>
      <c r="P18" s="814">
        <f t="shared" si="10"/>
        <v>39.5</v>
      </c>
      <c r="Q18" s="175"/>
      <c r="R18" s="815">
        <f t="shared" si="6"/>
        <v>1.58</v>
      </c>
      <c r="S18" s="582">
        <f t="shared" si="7"/>
        <v>1.58</v>
      </c>
      <c r="T18" s="582">
        <f t="shared" si="7"/>
        <v>0</v>
      </c>
      <c r="U18" s="582">
        <f t="shared" si="7"/>
        <v>0</v>
      </c>
      <c r="V18" s="582">
        <f t="shared" si="7"/>
        <v>0</v>
      </c>
      <c r="W18" s="582">
        <f t="shared" si="8"/>
        <v>0</v>
      </c>
      <c r="X18" s="325">
        <f t="shared" si="8"/>
        <v>1.58</v>
      </c>
    </row>
    <row r="19" spans="1:26" s="170" customFormat="1" ht="13">
      <c r="A19" s="951" t="s">
        <v>335</v>
      </c>
      <c r="B19" s="286"/>
      <c r="C19" s="725">
        <f>'&lt;P&gt;PACE Input Tab'!P14</f>
        <v>16</v>
      </c>
      <c r="D19" s="725">
        <f>IF('&lt;P&gt;PACE Input Tab'!P31&lt;&gt;0,SUM('&lt;P&gt;PACE Input Tab'!P31-'&lt;P&gt;PACE Input Tab'!P14),0)</f>
        <v>0</v>
      </c>
      <c r="E19" s="722"/>
      <c r="F19" s="725">
        <f>IF('&lt;P&gt;PACE Input Tab'!P48&lt;&gt;0,SUM('&lt;P&gt;PACE Input Tab'!P48-'&lt;P&gt;PACE Input Tab'!P31),0)</f>
        <v>0</v>
      </c>
      <c r="G19" s="722"/>
      <c r="H19" s="287">
        <f t="shared" si="9"/>
        <v>16</v>
      </c>
      <c r="I19" s="399"/>
      <c r="J19" s="810">
        <f>'&lt;B1&gt; Current 0158183 CSOSG2'!O97</f>
        <v>25.28</v>
      </c>
      <c r="K19" s="555">
        <f>'&lt;B1&gt; Current 0158183 CSOSG2'!O109</f>
        <v>0</v>
      </c>
      <c r="L19" s="724"/>
      <c r="M19" s="555"/>
      <c r="N19" s="732"/>
      <c r="O19" s="555"/>
      <c r="P19" s="814">
        <f t="shared" si="10"/>
        <v>25.28</v>
      </c>
      <c r="Q19" s="175"/>
      <c r="R19" s="815">
        <f t="shared" si="6"/>
        <v>1.58</v>
      </c>
      <c r="S19" s="582">
        <f t="shared" si="7"/>
        <v>0</v>
      </c>
      <c r="T19" s="582">
        <f t="shared" si="7"/>
        <v>0</v>
      </c>
      <c r="U19" s="582">
        <f t="shared" si="7"/>
        <v>0</v>
      </c>
      <c r="V19" s="582">
        <f t="shared" si="7"/>
        <v>0</v>
      </c>
      <c r="W19" s="582">
        <f t="shared" si="8"/>
        <v>0</v>
      </c>
      <c r="X19" s="325">
        <f t="shared" si="8"/>
        <v>1.58</v>
      </c>
    </row>
    <row r="20" spans="1:26" s="205" customFormat="1" ht="13">
      <c r="A20" s="951" t="s">
        <v>336</v>
      </c>
      <c r="B20" s="286"/>
      <c r="C20" s="725">
        <f>'&lt;P&gt;PACE Input Tab'!P15</f>
        <v>22</v>
      </c>
      <c r="D20" s="725">
        <f>IF('&lt;P&gt;PACE Input Tab'!P32&lt;&gt;0,SUM('&lt;P&gt;PACE Input Tab'!P32-'&lt;P&gt;PACE Input Tab'!P15),0)</f>
        <v>0</v>
      </c>
      <c r="E20" s="722"/>
      <c r="F20" s="725">
        <f>IF('&lt;P&gt;PACE Input Tab'!P49&lt;&gt;0,SUM('&lt;P&gt;PACE Input Tab'!P49-'&lt;P&gt;PACE Input Tab'!P32),0)</f>
        <v>0</v>
      </c>
      <c r="G20" s="725"/>
      <c r="H20" s="287">
        <f t="shared" si="9"/>
        <v>22</v>
      </c>
      <c r="I20" s="399"/>
      <c r="J20" s="810">
        <f>'&lt;B1&gt; Current 0158183 CSOSG2'!O108</f>
        <v>34.687537091988126</v>
      </c>
      <c r="K20" s="555">
        <f>'&lt;B1&gt; Current 0158183 CSOSG2'!O123</f>
        <v>0</v>
      </c>
      <c r="L20" s="724"/>
      <c r="M20" s="555"/>
      <c r="N20" s="732"/>
      <c r="O20" s="555"/>
      <c r="P20" s="814">
        <f t="shared" si="10"/>
        <v>34.687537091988126</v>
      </c>
      <c r="Q20" s="272"/>
      <c r="R20" s="815">
        <f t="shared" si="6"/>
        <v>1.5767062314540057</v>
      </c>
      <c r="S20" s="582">
        <f t="shared" si="7"/>
        <v>0</v>
      </c>
      <c r="T20" s="582">
        <f t="shared" si="7"/>
        <v>0</v>
      </c>
      <c r="U20" s="582">
        <f t="shared" si="7"/>
        <v>0</v>
      </c>
      <c r="V20" s="582">
        <f t="shared" si="7"/>
        <v>0</v>
      </c>
      <c r="W20" s="582">
        <f t="shared" si="8"/>
        <v>0</v>
      </c>
      <c r="X20" s="325">
        <f t="shared" si="8"/>
        <v>1.5767062314540057</v>
      </c>
    </row>
    <row r="21" spans="1:26" s="170" customFormat="1" ht="13">
      <c r="A21" s="951" t="s">
        <v>338</v>
      </c>
      <c r="B21" s="286"/>
      <c r="C21" s="727"/>
      <c r="D21" s="727"/>
      <c r="E21" s="722"/>
      <c r="F21" s="727"/>
      <c r="G21" s="727"/>
      <c r="H21" s="287">
        <f t="shared" si="9"/>
        <v>0</v>
      </c>
      <c r="I21" s="399"/>
      <c r="J21" s="812"/>
      <c r="K21" s="563"/>
      <c r="L21" s="724"/>
      <c r="M21" s="555"/>
      <c r="N21" s="563"/>
      <c r="O21" s="563"/>
      <c r="P21" s="814">
        <f t="shared" si="10"/>
        <v>0</v>
      </c>
      <c r="Q21" s="175"/>
      <c r="R21" s="815">
        <f t="shared" si="6"/>
        <v>0</v>
      </c>
      <c r="S21" s="582">
        <f t="shared" si="7"/>
        <v>0</v>
      </c>
      <c r="T21" s="582">
        <f t="shared" si="7"/>
        <v>0</v>
      </c>
      <c r="U21" s="582">
        <f t="shared" si="7"/>
        <v>0</v>
      </c>
      <c r="V21" s="582">
        <f t="shared" si="7"/>
        <v>0</v>
      </c>
      <c r="W21" s="582">
        <f t="shared" si="8"/>
        <v>0</v>
      </c>
      <c r="X21" s="325">
        <f t="shared" si="8"/>
        <v>0</v>
      </c>
    </row>
    <row r="22" spans="1:26" s="170" customFormat="1" ht="13">
      <c r="B22" s="323"/>
      <c r="C22" s="727">
        <f t="shared" ref="C22:H22" si="11">SUM(C16:C21)</f>
        <v>105</v>
      </c>
      <c r="D22" s="727">
        <f t="shared" si="11"/>
        <v>2</v>
      </c>
      <c r="E22" s="733">
        <f t="shared" si="11"/>
        <v>0</v>
      </c>
      <c r="F22" s="727">
        <f t="shared" si="11"/>
        <v>0</v>
      </c>
      <c r="G22" s="727">
        <f t="shared" si="11"/>
        <v>0</v>
      </c>
      <c r="H22" s="300">
        <f t="shared" si="11"/>
        <v>107</v>
      </c>
      <c r="I22" s="399"/>
      <c r="J22" s="816">
        <f>SUM(J16:J21)</f>
        <v>165.82753709198815</v>
      </c>
      <c r="K22" s="585">
        <f>SUM(K16:K21)</f>
        <v>3.16</v>
      </c>
      <c r="L22" s="589">
        <f>SUM(L16:L21)</f>
        <v>0</v>
      </c>
      <c r="M22" s="589">
        <f>SUM(M16:M21)</f>
        <v>0</v>
      </c>
      <c r="N22" s="589"/>
      <c r="O22" s="585">
        <f>SUM(O16:O21)</f>
        <v>0</v>
      </c>
      <c r="P22" s="306">
        <f>SUM(P16:P21)</f>
        <v>168.98753709198814</v>
      </c>
      <c r="Q22" s="175"/>
      <c r="R22" s="818">
        <f>+IF(J22=0,0,J22/C22)</f>
        <v>1.5793098770665539</v>
      </c>
      <c r="S22" s="589">
        <f>+IF(K22=0,0,K22/D22)</f>
        <v>1.58</v>
      </c>
      <c r="T22" s="589">
        <f>+IF(L22=0,0,L22/E16)</f>
        <v>0</v>
      </c>
      <c r="U22" s="734">
        <f>+IF(M22=0,0,M22/F22)</f>
        <v>0</v>
      </c>
      <c r="V22" s="589">
        <f>+IF(N22=0,0,N22/G16)</f>
        <v>0</v>
      </c>
      <c r="W22" s="589">
        <f>+IF(O22=0,0,O22/#REF!)</f>
        <v>0</v>
      </c>
      <c r="X22" s="329">
        <f>+IF(P22=0,0,P22/H22)</f>
        <v>1.5793227765606368</v>
      </c>
    </row>
    <row r="23" spans="1:26" s="170" customFormat="1">
      <c r="B23" s="323"/>
      <c r="C23" s="36"/>
      <c r="D23" s="307"/>
      <c r="E23" s="307"/>
      <c r="F23" s="170" t="s">
        <v>224</v>
      </c>
      <c r="G23" s="307"/>
      <c r="H23" s="735"/>
      <c r="I23" s="399"/>
      <c r="J23" s="782"/>
      <c r="K23" s="420"/>
      <c r="L23" s="420"/>
      <c r="M23" s="170" t="s">
        <v>224</v>
      </c>
      <c r="N23" s="420"/>
      <c r="O23" s="420"/>
      <c r="P23" s="712">
        <f>'[3]PACE 13'!M20</f>
        <v>0</v>
      </c>
      <c r="Q23" s="399"/>
      <c r="R23" s="782"/>
      <c r="S23" s="420"/>
      <c r="T23" s="420"/>
      <c r="U23" s="420"/>
      <c r="V23" s="420"/>
      <c r="W23" s="420"/>
      <c r="X23" s="420">
        <f>+IF(P23=0,0,P23/H23)</f>
        <v>0</v>
      </c>
    </row>
    <row r="24" spans="1:26" s="170" customFormat="1" ht="15" thickBot="1">
      <c r="B24" s="323"/>
      <c r="C24" s="792"/>
      <c r="D24" s="307"/>
      <c r="E24" s="307"/>
      <c r="F24" s="736" t="s">
        <v>207</v>
      </c>
      <c r="G24" s="307"/>
      <c r="H24" s="316">
        <f>SUM(H22:H23)</f>
        <v>107</v>
      </c>
      <c r="I24" s="399"/>
      <c r="J24" s="782"/>
      <c r="K24" s="420"/>
      <c r="L24" s="420"/>
      <c r="M24" s="736" t="s">
        <v>207</v>
      </c>
      <c r="N24" s="420"/>
      <c r="O24" s="420"/>
      <c r="P24" s="737">
        <f>SUM(P22:P23)</f>
        <v>168.98753709198814</v>
      </c>
      <c r="Q24" s="399"/>
      <c r="R24" s="782"/>
      <c r="S24" s="420"/>
      <c r="T24" s="420"/>
      <c r="U24" s="420"/>
      <c r="V24" s="420"/>
      <c r="W24" s="420"/>
      <c r="X24" s="420"/>
    </row>
    <row r="25" spans="1:26" s="170" customFormat="1" thickTop="1">
      <c r="A25" s="175"/>
      <c r="B25" s="282"/>
      <c r="C25" s="1138" t="s">
        <v>255</v>
      </c>
      <c r="D25" s="1138"/>
      <c r="E25" s="1138"/>
      <c r="F25" s="1138"/>
      <c r="G25" s="1138"/>
      <c r="H25" s="1138"/>
      <c r="I25" s="765"/>
      <c r="J25" s="1118" t="s">
        <v>256</v>
      </c>
      <c r="K25" s="1118"/>
      <c r="L25" s="1118"/>
      <c r="M25" s="1118"/>
      <c r="N25" s="1118"/>
      <c r="O25" s="1118"/>
      <c r="P25" s="1118"/>
      <c r="Q25" s="410"/>
      <c r="R25" s="1118" t="s">
        <v>257</v>
      </c>
      <c r="S25" s="1118"/>
      <c r="T25" s="1118"/>
      <c r="U25" s="1118"/>
      <c r="V25" s="1118"/>
      <c r="W25" s="1118"/>
      <c r="X25" s="1118"/>
    </row>
    <row r="26" spans="1:26" s="170" customFormat="1" ht="49.5" customHeight="1">
      <c r="A26" s="175"/>
      <c r="B26" s="282"/>
      <c r="C26" s="809" t="s">
        <v>118</v>
      </c>
      <c r="D26" s="339" t="s">
        <v>119</v>
      </c>
      <c r="E26" s="339" t="s">
        <v>223</v>
      </c>
      <c r="F26" s="339" t="s">
        <v>120</v>
      </c>
      <c r="G26" s="281" t="str">
        <f>G4</f>
        <v>PY Retirement True-up</v>
      </c>
      <c r="H26" s="339" t="s">
        <v>93</v>
      </c>
      <c r="I26" s="175"/>
      <c r="J26" s="809" t="s">
        <v>118</v>
      </c>
      <c r="K26" s="284" t="s">
        <v>119</v>
      </c>
      <c r="L26" s="284" t="s">
        <v>223</v>
      </c>
      <c r="M26" s="284" t="s">
        <v>120</v>
      </c>
      <c r="N26" s="284" t="s">
        <v>121</v>
      </c>
      <c r="O26" s="281" t="str">
        <f>O4</f>
        <v>PY Retirement True-up</v>
      </c>
      <c r="P26" s="284" t="s">
        <v>93</v>
      </c>
      <c r="Q26" s="175"/>
      <c r="R26" s="809" t="s">
        <v>118</v>
      </c>
      <c r="S26" s="284" t="s">
        <v>119</v>
      </c>
      <c r="T26" s="284" t="s">
        <v>223</v>
      </c>
      <c r="U26" s="284" t="s">
        <v>120</v>
      </c>
      <c r="V26" s="284" t="s">
        <v>121</v>
      </c>
      <c r="W26" s="281" t="str">
        <f>O26</f>
        <v>PY Retirement True-up</v>
      </c>
      <c r="X26" s="284" t="s">
        <v>93</v>
      </c>
    </row>
    <row r="27" spans="1:26" s="170" customFormat="1" ht="13">
      <c r="A27" s="951" t="s">
        <v>133</v>
      </c>
      <c r="B27" s="286"/>
      <c r="C27" s="553">
        <f t="shared" ref="C27:C32" si="12">+C5+C16</f>
        <v>245</v>
      </c>
      <c r="D27" s="553">
        <f>+D5+D16</f>
        <v>-1</v>
      </c>
      <c r="E27" s="553">
        <f t="shared" ref="D27:G32" si="13">+E5+E16</f>
        <v>0</v>
      </c>
      <c r="F27" s="553">
        <f t="shared" si="13"/>
        <v>0</v>
      </c>
      <c r="G27" s="553">
        <f t="shared" si="13"/>
        <v>0</v>
      </c>
      <c r="H27" s="591">
        <f>SUM(C27:G27)</f>
        <v>244</v>
      </c>
      <c r="J27" s="815">
        <f>+J5+J16</f>
        <v>387.1</v>
      </c>
      <c r="K27" s="582">
        <f>+K5+K16</f>
        <v>-1.58</v>
      </c>
      <c r="L27" s="582">
        <f t="shared" ref="K27:O32" si="14">+L5+L16</f>
        <v>0</v>
      </c>
      <c r="M27" s="582">
        <f t="shared" si="14"/>
        <v>0</v>
      </c>
      <c r="N27" s="582">
        <f t="shared" si="14"/>
        <v>0</v>
      </c>
      <c r="O27" s="582">
        <f t="shared" si="14"/>
        <v>0</v>
      </c>
      <c r="P27" s="592">
        <f>SUM(J27:O27)</f>
        <v>385.52000000000004</v>
      </c>
      <c r="Q27" s="175"/>
      <c r="R27" s="815">
        <f t="shared" ref="R27:R31" si="15">+IF(J27=0,0,J27/C27)</f>
        <v>1.58</v>
      </c>
      <c r="S27" s="582">
        <f t="shared" ref="S27:V32" si="16">+IF(K27=0,0,K27/D27)</f>
        <v>1.58</v>
      </c>
      <c r="T27" s="582">
        <f t="shared" si="16"/>
        <v>0</v>
      </c>
      <c r="U27" s="582">
        <f t="shared" si="16"/>
        <v>0</v>
      </c>
      <c r="V27" s="582">
        <f t="shared" si="16"/>
        <v>0</v>
      </c>
      <c r="W27" s="582">
        <f t="shared" ref="W27:X33" si="17">+IF(O27=0,0,O27/G27)</f>
        <v>0</v>
      </c>
      <c r="X27" s="582">
        <f t="shared" si="17"/>
        <v>1.58</v>
      </c>
    </row>
    <row r="28" spans="1:26" s="170" customFormat="1" ht="13">
      <c r="A28" s="951" t="s">
        <v>333</v>
      </c>
      <c r="B28" s="286"/>
      <c r="C28" s="553">
        <f t="shared" si="12"/>
        <v>212</v>
      </c>
      <c r="D28" s="553">
        <f t="shared" si="13"/>
        <v>5</v>
      </c>
      <c r="E28" s="553">
        <f t="shared" si="13"/>
        <v>0</v>
      </c>
      <c r="F28" s="553">
        <f t="shared" si="13"/>
        <v>0</v>
      </c>
      <c r="G28" s="553">
        <f t="shared" si="13"/>
        <v>0</v>
      </c>
      <c r="H28" s="591">
        <f t="shared" ref="H28:H32" si="18">SUM(C28:G28)</f>
        <v>217</v>
      </c>
      <c r="J28" s="815">
        <f t="shared" ref="J28:J32" si="19">+J6+J17</f>
        <v>334.96000000000004</v>
      </c>
      <c r="K28" s="582">
        <f t="shared" si="14"/>
        <v>7.9</v>
      </c>
      <c r="L28" s="582">
        <f t="shared" si="14"/>
        <v>0</v>
      </c>
      <c r="M28" s="582">
        <f t="shared" si="14"/>
        <v>0</v>
      </c>
      <c r="N28" s="582">
        <f t="shared" si="14"/>
        <v>0</v>
      </c>
      <c r="O28" s="582">
        <f t="shared" si="14"/>
        <v>0</v>
      </c>
      <c r="P28" s="819">
        <f t="shared" ref="P28:P32" si="20">SUM(J28:O28)</f>
        <v>342.86</v>
      </c>
      <c r="Q28" s="175"/>
      <c r="R28" s="815">
        <f t="shared" si="15"/>
        <v>1.58</v>
      </c>
      <c r="S28" s="582">
        <f t="shared" si="16"/>
        <v>1.58</v>
      </c>
      <c r="T28" s="582">
        <f t="shared" si="16"/>
        <v>0</v>
      </c>
      <c r="U28" s="582">
        <f t="shared" si="16"/>
        <v>0</v>
      </c>
      <c r="V28" s="582">
        <f t="shared" si="16"/>
        <v>0</v>
      </c>
      <c r="W28" s="582">
        <f t="shared" si="17"/>
        <v>0</v>
      </c>
      <c r="X28" s="582">
        <f t="shared" si="17"/>
        <v>1.58</v>
      </c>
    </row>
    <row r="29" spans="1:26" s="170" customFormat="1">
      <c r="A29" s="951" t="s">
        <v>334</v>
      </c>
      <c r="B29" s="286"/>
      <c r="C29" s="553">
        <f t="shared" si="12"/>
        <v>232</v>
      </c>
      <c r="D29" s="553">
        <f t="shared" si="13"/>
        <v>10</v>
      </c>
      <c r="E29" s="553">
        <f t="shared" si="13"/>
        <v>0</v>
      </c>
      <c r="F29" s="553">
        <f t="shared" si="13"/>
        <v>0</v>
      </c>
      <c r="G29" s="553">
        <f t="shared" si="13"/>
        <v>0</v>
      </c>
      <c r="H29" s="591">
        <f t="shared" si="18"/>
        <v>242</v>
      </c>
      <c r="J29" s="815">
        <f>+J7+J18</f>
        <v>366.56000000000006</v>
      </c>
      <c r="K29" s="582">
        <f t="shared" si="14"/>
        <v>15.8</v>
      </c>
      <c r="L29" s="582">
        <f t="shared" si="14"/>
        <v>0</v>
      </c>
      <c r="M29" s="582">
        <f t="shared" si="14"/>
        <v>0</v>
      </c>
      <c r="N29" s="582">
        <f t="shared" si="14"/>
        <v>0</v>
      </c>
      <c r="O29" s="582">
        <f t="shared" si="14"/>
        <v>0</v>
      </c>
      <c r="P29" s="819">
        <f t="shared" si="20"/>
        <v>382.36000000000007</v>
      </c>
      <c r="Q29" s="175"/>
      <c r="R29" s="815">
        <f t="shared" si="15"/>
        <v>1.5800000000000003</v>
      </c>
      <c r="S29" s="582">
        <f t="shared" si="16"/>
        <v>1.58</v>
      </c>
      <c r="T29" s="582">
        <f t="shared" si="16"/>
        <v>0</v>
      </c>
      <c r="U29" s="582">
        <f t="shared" si="16"/>
        <v>0</v>
      </c>
      <c r="V29" s="582">
        <f t="shared" si="16"/>
        <v>0</v>
      </c>
      <c r="W29" s="582">
        <f t="shared" si="17"/>
        <v>0</v>
      </c>
      <c r="X29" s="582">
        <f t="shared" si="17"/>
        <v>1.5800000000000003</v>
      </c>
      <c r="Z29" s="738"/>
    </row>
    <row r="30" spans="1:26" s="170" customFormat="1" ht="13">
      <c r="A30" s="951" t="s">
        <v>335</v>
      </c>
      <c r="B30" s="286"/>
      <c r="C30" s="553">
        <f t="shared" si="12"/>
        <v>197</v>
      </c>
      <c r="D30" s="553">
        <f t="shared" si="13"/>
        <v>7</v>
      </c>
      <c r="E30" s="553">
        <f t="shared" si="13"/>
        <v>0</v>
      </c>
      <c r="F30" s="553">
        <f>+F8+F19</f>
        <v>0</v>
      </c>
      <c r="G30" s="553">
        <f t="shared" si="13"/>
        <v>0</v>
      </c>
      <c r="H30" s="591">
        <f t="shared" si="18"/>
        <v>204</v>
      </c>
      <c r="I30" s="399"/>
      <c r="J30" s="815">
        <f t="shared" si="19"/>
        <v>311.26</v>
      </c>
      <c r="K30" s="582">
        <f t="shared" si="14"/>
        <v>11.03694362017804</v>
      </c>
      <c r="L30" s="582">
        <f t="shared" si="14"/>
        <v>0</v>
      </c>
      <c r="M30" s="582">
        <f t="shared" si="14"/>
        <v>0</v>
      </c>
      <c r="N30" s="582">
        <f t="shared" si="14"/>
        <v>0</v>
      </c>
      <c r="O30" s="582">
        <f t="shared" si="14"/>
        <v>0</v>
      </c>
      <c r="P30" s="819">
        <f t="shared" si="20"/>
        <v>322.29694362017801</v>
      </c>
      <c r="Q30" s="175"/>
      <c r="R30" s="815">
        <f t="shared" si="15"/>
        <v>1.5799999999999998</v>
      </c>
      <c r="S30" s="582">
        <f t="shared" si="16"/>
        <v>1.5767062314540057</v>
      </c>
      <c r="T30" s="582">
        <f t="shared" si="16"/>
        <v>0</v>
      </c>
      <c r="U30" s="582">
        <f t="shared" si="16"/>
        <v>0</v>
      </c>
      <c r="V30" s="582">
        <f t="shared" si="16"/>
        <v>0</v>
      </c>
      <c r="W30" s="582">
        <f t="shared" si="17"/>
        <v>0</v>
      </c>
      <c r="X30" s="582">
        <f t="shared" si="17"/>
        <v>1.5798869785302845</v>
      </c>
    </row>
    <row r="31" spans="1:26" s="170" customFormat="1" ht="13">
      <c r="A31" s="951" t="s">
        <v>336</v>
      </c>
      <c r="B31" s="286"/>
      <c r="C31" s="553">
        <f t="shared" si="12"/>
        <v>204</v>
      </c>
      <c r="D31" s="553">
        <f t="shared" si="13"/>
        <v>0</v>
      </c>
      <c r="E31" s="553">
        <f t="shared" si="13"/>
        <v>0</v>
      </c>
      <c r="F31" s="553">
        <f t="shared" si="13"/>
        <v>0</v>
      </c>
      <c r="G31" s="553">
        <f t="shared" si="13"/>
        <v>0</v>
      </c>
      <c r="H31" s="591">
        <f t="shared" si="18"/>
        <v>204</v>
      </c>
      <c r="I31" s="715"/>
      <c r="J31" s="815">
        <f t="shared" si="19"/>
        <v>321.64807121661715</v>
      </c>
      <c r="K31" s="582">
        <f t="shared" si="14"/>
        <v>0</v>
      </c>
      <c r="L31" s="582">
        <f t="shared" si="14"/>
        <v>0</v>
      </c>
      <c r="M31" s="582">
        <f t="shared" si="14"/>
        <v>0</v>
      </c>
      <c r="N31" s="582">
        <f t="shared" si="14"/>
        <v>0</v>
      </c>
      <c r="O31" s="582">
        <f t="shared" si="14"/>
        <v>0</v>
      </c>
      <c r="P31" s="819">
        <f t="shared" si="20"/>
        <v>321.64807121661715</v>
      </c>
      <c r="Q31" s="175"/>
      <c r="R31" s="815">
        <f t="shared" si="15"/>
        <v>1.5767062314540057</v>
      </c>
      <c r="S31" s="582">
        <f t="shared" si="16"/>
        <v>0</v>
      </c>
      <c r="T31" s="582">
        <f t="shared" si="16"/>
        <v>0</v>
      </c>
      <c r="U31" s="582">
        <f t="shared" si="16"/>
        <v>0</v>
      </c>
      <c r="V31" s="582">
        <f t="shared" si="16"/>
        <v>0</v>
      </c>
      <c r="W31" s="582">
        <f t="shared" si="17"/>
        <v>0</v>
      </c>
      <c r="X31" s="582">
        <f t="shared" si="17"/>
        <v>1.5767062314540057</v>
      </c>
    </row>
    <row r="32" spans="1:26" s="170" customFormat="1" ht="13">
      <c r="A32" s="951" t="s">
        <v>338</v>
      </c>
      <c r="B32" s="286"/>
      <c r="C32" s="553">
        <f t="shared" si="12"/>
        <v>0</v>
      </c>
      <c r="D32" s="560">
        <f t="shared" si="13"/>
        <v>0</v>
      </c>
      <c r="E32" s="560">
        <f t="shared" si="13"/>
        <v>0</v>
      </c>
      <c r="F32" s="560">
        <f t="shared" si="13"/>
        <v>0</v>
      </c>
      <c r="G32" s="560">
        <f t="shared" si="13"/>
        <v>0</v>
      </c>
      <c r="H32" s="591">
        <f t="shared" si="18"/>
        <v>0</v>
      </c>
      <c r="I32" s="175"/>
      <c r="J32" s="816">
        <f t="shared" si="19"/>
        <v>0</v>
      </c>
      <c r="K32" s="585">
        <f t="shared" si="14"/>
        <v>0</v>
      </c>
      <c r="L32" s="585">
        <f t="shared" si="14"/>
        <v>0</v>
      </c>
      <c r="M32" s="585">
        <f t="shared" si="14"/>
        <v>0</v>
      </c>
      <c r="N32" s="582">
        <f t="shared" si="14"/>
        <v>0</v>
      </c>
      <c r="O32" s="585">
        <f t="shared" si="14"/>
        <v>0</v>
      </c>
      <c r="P32" s="819">
        <f t="shared" si="20"/>
        <v>0</v>
      </c>
      <c r="Q32" s="175"/>
      <c r="R32" s="815">
        <f>+IF(J32=0,0,J32/C32)</f>
        <v>0</v>
      </c>
      <c r="S32" s="582">
        <f t="shared" si="16"/>
        <v>0</v>
      </c>
      <c r="T32" s="582">
        <f t="shared" si="16"/>
        <v>0</v>
      </c>
      <c r="U32" s="582">
        <f t="shared" si="16"/>
        <v>0</v>
      </c>
      <c r="V32" s="582">
        <f t="shared" si="16"/>
        <v>0</v>
      </c>
      <c r="W32" s="582">
        <f t="shared" si="17"/>
        <v>0</v>
      </c>
      <c r="X32" s="582">
        <f t="shared" si="17"/>
        <v>0</v>
      </c>
    </row>
    <row r="33" spans="1:24" s="170" customFormat="1" ht="13">
      <c r="A33" s="595"/>
      <c r="B33" s="596"/>
      <c r="C33" s="586">
        <f t="shared" ref="C33:G33" si="21">SUM(C27:C32)</f>
        <v>1090</v>
      </c>
      <c r="D33" s="560">
        <f t="shared" si="21"/>
        <v>21</v>
      </c>
      <c r="E33" s="560">
        <f t="shared" si="21"/>
        <v>0</v>
      </c>
      <c r="F33" s="560">
        <f t="shared" si="21"/>
        <v>0</v>
      </c>
      <c r="G33" s="560">
        <f t="shared" si="21"/>
        <v>0</v>
      </c>
      <c r="H33" s="768">
        <f>SUM(H27:H32)</f>
        <v>1111</v>
      </c>
      <c r="I33" s="175"/>
      <c r="J33" s="816">
        <f>SUM(J27:J32)</f>
        <v>1721.5280712166173</v>
      </c>
      <c r="K33" s="585">
        <f>SUM(K27:K32)</f>
        <v>33.156943620178041</v>
      </c>
      <c r="L33" s="585">
        <f>SUM(L27:L32)</f>
        <v>0</v>
      </c>
      <c r="M33" s="585">
        <f>SUM(M27:M32)</f>
        <v>0</v>
      </c>
      <c r="N33" s="585"/>
      <c r="O33" s="585">
        <f>SUM(O27:O32)</f>
        <v>0</v>
      </c>
      <c r="P33" s="767">
        <f>SUM(P27:P32)</f>
        <v>1754.6850148367953</v>
      </c>
      <c r="Q33" s="175"/>
      <c r="R33" s="818">
        <f>+IF(J33=0,0,J33/C33)</f>
        <v>1.5793835515748782</v>
      </c>
      <c r="S33" s="589">
        <f>+IF(K33=0,0,K33/D33)</f>
        <v>1.5789020771513353</v>
      </c>
      <c r="T33" s="589">
        <f>+IF(L33=0,0,L33/E27)</f>
        <v>0</v>
      </c>
      <c r="U33" s="589">
        <f>+IF(M33=0,0,M33/F33)</f>
        <v>0</v>
      </c>
      <c r="V33" s="589">
        <f>+IF(N33=0,0,N33/G27)</f>
        <v>0</v>
      </c>
      <c r="W33" s="589">
        <f t="shared" si="17"/>
        <v>0</v>
      </c>
      <c r="X33" s="589">
        <f t="shared" si="17"/>
        <v>1.5793744507981955</v>
      </c>
    </row>
    <row r="34" spans="1:24" s="170" customFormat="1">
      <c r="A34" s="175"/>
      <c r="B34" s="282"/>
      <c r="C34" s="783"/>
      <c r="D34" s="175"/>
      <c r="E34" s="175"/>
      <c r="F34" s="175"/>
      <c r="G34" s="175"/>
      <c r="H34" s="175"/>
      <c r="I34" s="175"/>
      <c r="J34" s="820"/>
      <c r="K34" s="420"/>
      <c r="L34" s="420"/>
      <c r="M34" s="420"/>
      <c r="N34" s="420"/>
      <c r="O34" s="420"/>
      <c r="P34" s="420"/>
      <c r="Q34" s="175"/>
      <c r="R34" s="820"/>
      <c r="S34" s="420"/>
      <c r="T34" s="420"/>
      <c r="U34" s="420"/>
      <c r="V34" s="420"/>
      <c r="W34" s="420"/>
      <c r="X34" s="420"/>
    </row>
    <row r="35" spans="1:24" s="170" customFormat="1">
      <c r="A35" s="195"/>
      <c r="B35" s="323"/>
      <c r="C35" s="792"/>
      <c r="I35" s="175"/>
      <c r="J35" s="820"/>
      <c r="K35" s="420"/>
      <c r="L35" s="420"/>
      <c r="M35" s="420"/>
      <c r="N35" s="420"/>
      <c r="O35" s="420"/>
      <c r="P35" s="420"/>
      <c r="Q35" s="175"/>
      <c r="R35" s="820"/>
      <c r="S35" s="420"/>
      <c r="T35" s="420"/>
      <c r="U35" s="420"/>
      <c r="V35" s="420"/>
      <c r="W35" s="420"/>
      <c r="X35" s="420"/>
    </row>
    <row r="36" spans="1:24" s="170" customFormat="1">
      <c r="A36" s="836"/>
      <c r="B36" s="323"/>
      <c r="C36" s="792"/>
      <c r="I36" s="175"/>
      <c r="J36" s="820"/>
      <c r="K36" s="725"/>
      <c r="L36" s="420"/>
      <c r="M36" s="420"/>
      <c r="N36" s="420"/>
      <c r="O36" s="420"/>
      <c r="P36" s="420"/>
      <c r="Q36" s="175"/>
      <c r="R36" s="820"/>
      <c r="S36" s="420"/>
      <c r="T36" s="420"/>
      <c r="U36" s="420"/>
      <c r="V36" s="420"/>
      <c r="W36" s="420"/>
      <c r="X36" s="420"/>
    </row>
    <row r="37" spans="1:24" s="830" customFormat="1" ht="13">
      <c r="A37" s="832"/>
      <c r="B37" s="837"/>
      <c r="C37" s="834"/>
      <c r="D37" s="835"/>
      <c r="J37" s="831"/>
      <c r="K37" s="831"/>
      <c r="L37" s="831"/>
      <c r="M37" s="831"/>
      <c r="P37" s="831"/>
      <c r="Q37" s="831"/>
      <c r="R37" s="831"/>
      <c r="S37" s="831"/>
    </row>
    <row r="38" spans="1:24">
      <c r="A38" s="832"/>
      <c r="B38" s="837"/>
      <c r="C38" s="830"/>
      <c r="K38" s="725"/>
    </row>
    <row r="39" spans="1:24">
      <c r="A39" s="832"/>
      <c r="B39" s="837"/>
      <c r="C39" s="830"/>
      <c r="D39" s="387"/>
      <c r="E39" s="387"/>
      <c r="F39" s="1134"/>
      <c r="G39" s="1134"/>
      <c r="H39" s="739"/>
    </row>
    <row r="40" spans="1:24">
      <c r="D40" s="387"/>
      <c r="E40" s="387"/>
      <c r="F40" s="387"/>
    </row>
    <row r="41" spans="1:24">
      <c r="D41" s="541"/>
      <c r="E41" s="387"/>
      <c r="F41" s="740"/>
    </row>
  </sheetData>
  <mergeCells count="11">
    <mergeCell ref="F39:G39"/>
    <mergeCell ref="D1:X1"/>
    <mergeCell ref="C3:H3"/>
    <mergeCell ref="J3:P3"/>
    <mergeCell ref="R3:X3"/>
    <mergeCell ref="C14:H14"/>
    <mergeCell ref="J14:P14"/>
    <mergeCell ref="R14:X14"/>
    <mergeCell ref="C25:H25"/>
    <mergeCell ref="J25:P25"/>
    <mergeCell ref="R25:X25"/>
  </mergeCells>
  <pageMargins left="1" right="0.5" top="1" bottom="0.4" header="0.8" footer="0"/>
  <pageSetup paperSize="5" scale="46" fitToHeight="0" orientation="landscape" r:id="rId1"/>
  <headerFooter alignWithMargins="0">
    <oddHeader>&amp;R&amp;"Times New Roman,Bold"KyPSC Case No. 2020-00142
STAFF-DR-01-004 Attachment
Page &amp;P of &amp;N</oddHeader>
    <oddFooter>&amp;R&amp;"Arial,Bold"&amp;16&amp;KFF0000C.&amp;P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59999389629810485"/>
  </sheetPr>
  <dimension ref="A1:R56"/>
  <sheetViews>
    <sheetView tabSelected="1" view="pageLayout" zoomScaleNormal="100" workbookViewId="0">
      <selection activeCell="E16" sqref="E16"/>
    </sheetView>
  </sheetViews>
  <sheetFormatPr defaultRowHeight="14.5"/>
  <cols>
    <col min="1" max="1" width="13.36328125" bestFit="1" customWidth="1"/>
    <col min="2" max="2" width="18.6328125" bestFit="1" customWidth="1"/>
    <col min="3" max="3" width="46.54296875" bestFit="1" customWidth="1"/>
    <col min="4" max="4" width="20.36328125" bestFit="1" customWidth="1"/>
    <col min="5" max="5" width="10.6328125" customWidth="1"/>
    <col min="8" max="8" width="11.6328125" bestFit="1" customWidth="1"/>
    <col min="9" max="9" width="11.36328125" bestFit="1" customWidth="1"/>
    <col min="10" max="10" width="14.54296875" style="858" customWidth="1"/>
  </cols>
  <sheetData>
    <row r="1" spans="1:18" s="858" customFormat="1" ht="15" thickBot="1">
      <c r="A1" s="858" t="s">
        <v>421</v>
      </c>
      <c r="B1" s="858" t="s">
        <v>422</v>
      </c>
    </row>
    <row r="2" spans="1:18" s="858" customFormat="1">
      <c r="A2" s="858">
        <v>2017</v>
      </c>
      <c r="B2" s="1">
        <f>SUMIF($E:$E,Table3[[#This Row],[Year]],$H:$H)</f>
        <v>232</v>
      </c>
      <c r="C2" s="1001" t="s">
        <v>321</v>
      </c>
      <c r="D2" s="1008">
        <f>SUMIF($E:$E,"&lt;=2019",$H:$H)</f>
        <v>1574</v>
      </c>
    </row>
    <row r="3" spans="1:18" s="858" customFormat="1">
      <c r="A3" s="858">
        <v>2018</v>
      </c>
      <c r="B3" s="1">
        <f>SUMIF($E:$E,Table3[[#This Row],[Year]],$H:$H)</f>
        <v>260</v>
      </c>
      <c r="C3" s="1006" t="s">
        <v>265</v>
      </c>
      <c r="D3" s="1009">
        <f>SUMIF($E:$E,"&gt;2019",$H:$H)</f>
        <v>2908</v>
      </c>
    </row>
    <row r="4" spans="1:18" s="858" customFormat="1" ht="15" thickBot="1">
      <c r="A4" s="1011">
        <v>2019</v>
      </c>
      <c r="B4" s="1012">
        <f>SUMIF($E:$E,Table3[[#This Row],[Year]],$H:$H)</f>
        <v>1082</v>
      </c>
      <c r="C4" s="1003" t="s">
        <v>93</v>
      </c>
      <c r="D4" s="1013">
        <f>SUBTOTAL(9,D2:D3)</f>
        <v>4482</v>
      </c>
    </row>
    <row r="5" spans="1:18" s="858" customFormat="1">
      <c r="A5" s="858">
        <v>2020</v>
      </c>
      <c r="B5" s="1">
        <f>SUMIF($E:$E,Table3[[#This Row],[Year]],$H:$H)</f>
        <v>1082</v>
      </c>
    </row>
    <row r="6" spans="1:18" s="858" customFormat="1">
      <c r="A6" s="858">
        <v>2021</v>
      </c>
      <c r="B6" s="1">
        <f>SUMIF($E:$E,Table3[[#This Row],[Year]],$H:$H)</f>
        <v>913</v>
      </c>
    </row>
    <row r="7" spans="1:18" s="858" customFormat="1">
      <c r="A7" s="858">
        <v>2022</v>
      </c>
      <c r="B7" s="1">
        <f>SUMIF($E:$E,Table3[[#This Row],[Year]],$H:$H)</f>
        <v>913</v>
      </c>
    </row>
    <row r="8" spans="1:18" s="858" customFormat="1">
      <c r="A8" s="392" t="s">
        <v>31</v>
      </c>
      <c r="B8" s="999">
        <f>SUBTOTAL(9,B2:B7)</f>
        <v>4482</v>
      </c>
    </row>
    <row r="9" spans="1:18" s="858" customFormat="1">
      <c r="A9" s="760" t="s">
        <v>281</v>
      </c>
    </row>
    <row r="10" spans="1:18" s="858" customFormat="1">
      <c r="A10" s="926"/>
    </row>
    <row r="11" spans="1:18" s="858" customFormat="1"/>
    <row r="12" spans="1:18">
      <c r="A12" s="927" t="s">
        <v>0</v>
      </c>
      <c r="B12" s="927" t="s">
        <v>1</v>
      </c>
      <c r="C12" s="927" t="s">
        <v>2</v>
      </c>
      <c r="D12" s="927" t="s">
        <v>3</v>
      </c>
      <c r="E12" s="927" t="s">
        <v>4</v>
      </c>
      <c r="F12" s="927" t="s">
        <v>5</v>
      </c>
      <c r="G12" s="927" t="s">
        <v>6</v>
      </c>
      <c r="H12" s="927" t="s">
        <v>7</v>
      </c>
      <c r="I12" s="927" t="s">
        <v>18</v>
      </c>
    </row>
    <row r="13" spans="1:18">
      <c r="A13" s="858" t="s">
        <v>318</v>
      </c>
      <c r="B13" s="858" t="s">
        <v>26</v>
      </c>
      <c r="C13" s="858" t="s">
        <v>27</v>
      </c>
      <c r="D13" s="858" t="s">
        <v>20</v>
      </c>
      <c r="E13" s="858">
        <v>2017</v>
      </c>
      <c r="F13" s="858">
        <v>167252</v>
      </c>
      <c r="G13" s="858">
        <v>167303</v>
      </c>
      <c r="H13" s="858">
        <v>52</v>
      </c>
      <c r="I13" s="858" t="s">
        <v>228</v>
      </c>
      <c r="K13" s="2"/>
      <c r="L13" s="2"/>
      <c r="M13" s="2"/>
      <c r="N13" s="2"/>
      <c r="O13" s="2"/>
      <c r="P13" s="2"/>
      <c r="Q13" s="2"/>
      <c r="R13" s="2"/>
    </row>
    <row r="14" spans="1:18">
      <c r="A14" s="858" t="s">
        <v>318</v>
      </c>
      <c r="B14" s="858" t="s">
        <v>29</v>
      </c>
      <c r="C14" s="858" t="s">
        <v>30</v>
      </c>
      <c r="D14" s="858" t="s">
        <v>20</v>
      </c>
      <c r="E14" s="858">
        <v>2017</v>
      </c>
      <c r="F14" s="858">
        <v>167330</v>
      </c>
      <c r="G14" s="858">
        <v>167343</v>
      </c>
      <c r="H14" s="858">
        <v>14</v>
      </c>
      <c r="I14" s="858" t="s">
        <v>228</v>
      </c>
      <c r="K14" s="942"/>
      <c r="L14" s="942"/>
      <c r="M14" s="942"/>
      <c r="N14" s="942"/>
      <c r="O14" s="942"/>
      <c r="P14" s="942"/>
      <c r="Q14" s="858"/>
      <c r="R14" s="858"/>
    </row>
    <row r="15" spans="1:18">
      <c r="A15" s="858" t="s">
        <v>318</v>
      </c>
      <c r="B15" s="858">
        <v>999900001079</v>
      </c>
      <c r="C15" s="858" t="s">
        <v>209</v>
      </c>
      <c r="D15" s="858" t="s">
        <v>22</v>
      </c>
      <c r="E15" s="858">
        <v>2017</v>
      </c>
      <c r="F15" s="858">
        <v>167344</v>
      </c>
      <c r="G15" s="858">
        <v>167402</v>
      </c>
      <c r="H15" s="858">
        <v>59</v>
      </c>
      <c r="I15" s="858" t="s">
        <v>228</v>
      </c>
      <c r="K15" s="942"/>
      <c r="L15" s="942"/>
      <c r="M15" s="942"/>
      <c r="N15" s="942"/>
      <c r="O15" s="942"/>
      <c r="P15" s="942"/>
      <c r="Q15" s="858"/>
      <c r="R15" s="858"/>
    </row>
    <row r="16" spans="1:18">
      <c r="A16" s="858" t="s">
        <v>318</v>
      </c>
      <c r="B16" s="858">
        <v>999900001079</v>
      </c>
      <c r="C16" s="858" t="s">
        <v>209</v>
      </c>
      <c r="D16" s="858" t="s">
        <v>22</v>
      </c>
      <c r="E16" s="858">
        <v>2017</v>
      </c>
      <c r="F16" s="858">
        <v>315117</v>
      </c>
      <c r="G16" s="858">
        <v>315119</v>
      </c>
      <c r="H16" s="858">
        <v>3</v>
      </c>
      <c r="I16" s="858" t="s">
        <v>228</v>
      </c>
      <c r="K16" s="942"/>
      <c r="L16" s="942"/>
      <c r="M16" s="942"/>
      <c r="N16" s="942"/>
      <c r="O16" s="942"/>
      <c r="P16" s="942"/>
      <c r="Q16" s="858"/>
      <c r="R16" s="858"/>
    </row>
    <row r="17" spans="1:18">
      <c r="A17" s="858" t="s">
        <v>318</v>
      </c>
      <c r="B17" s="858">
        <v>999900001079</v>
      </c>
      <c r="C17" s="858" t="s">
        <v>209</v>
      </c>
      <c r="D17" s="858" t="s">
        <v>22</v>
      </c>
      <c r="E17" s="858">
        <v>2017</v>
      </c>
      <c r="F17" s="858">
        <v>315120</v>
      </c>
      <c r="G17" s="858">
        <v>315120</v>
      </c>
      <c r="H17" s="858">
        <v>1</v>
      </c>
      <c r="I17" s="858" t="s">
        <v>228</v>
      </c>
      <c r="K17" s="942"/>
      <c r="L17" s="942"/>
      <c r="M17" s="942"/>
      <c r="N17" s="942"/>
      <c r="O17" s="942"/>
      <c r="P17" s="942"/>
      <c r="Q17" s="858"/>
      <c r="R17" s="858"/>
    </row>
    <row r="18" spans="1:18" ht="15.5">
      <c r="A18" s="858" t="s">
        <v>318</v>
      </c>
      <c r="B18" s="858">
        <v>999900001079</v>
      </c>
      <c r="C18" s="858" t="s">
        <v>209</v>
      </c>
      <c r="D18" s="858" t="s">
        <v>22</v>
      </c>
      <c r="E18" s="858">
        <v>2017</v>
      </c>
      <c r="F18" s="858">
        <v>401652</v>
      </c>
      <c r="G18" s="858">
        <v>401754</v>
      </c>
      <c r="H18" s="858">
        <v>103</v>
      </c>
      <c r="I18" s="858" t="s">
        <v>228</v>
      </c>
      <c r="K18" s="942"/>
      <c r="L18" s="958"/>
      <c r="M18" s="942"/>
      <c r="N18" s="942"/>
      <c r="O18" s="942"/>
      <c r="P18" s="942"/>
      <c r="Q18" s="858"/>
      <c r="R18" s="858"/>
    </row>
    <row r="19" spans="1:18" ht="15.5">
      <c r="A19" s="858" t="s">
        <v>318</v>
      </c>
      <c r="B19" s="858" t="s">
        <v>26</v>
      </c>
      <c r="C19" s="858" t="s">
        <v>27</v>
      </c>
      <c r="D19" s="858" t="s">
        <v>20</v>
      </c>
      <c r="E19" s="858">
        <v>2018</v>
      </c>
      <c r="F19" s="858">
        <v>86018</v>
      </c>
      <c r="G19" s="858">
        <v>86105</v>
      </c>
      <c r="H19" s="858">
        <v>88</v>
      </c>
      <c r="I19" s="858" t="s">
        <v>228</v>
      </c>
      <c r="K19" s="942"/>
      <c r="L19" s="958"/>
      <c r="M19" s="942"/>
      <c r="N19" s="942"/>
      <c r="O19" s="942"/>
      <c r="P19" s="942"/>
      <c r="Q19" s="858"/>
      <c r="R19" s="858"/>
    </row>
    <row r="20" spans="1:18" ht="15.5">
      <c r="A20" s="858" t="s">
        <v>318</v>
      </c>
      <c r="B20" s="858">
        <v>999900001079</v>
      </c>
      <c r="C20" s="858" t="s">
        <v>209</v>
      </c>
      <c r="D20" s="858" t="s">
        <v>22</v>
      </c>
      <c r="E20" s="858">
        <v>2018</v>
      </c>
      <c r="F20" s="858">
        <v>159131</v>
      </c>
      <c r="G20" s="858">
        <v>159299</v>
      </c>
      <c r="H20" s="858">
        <v>169</v>
      </c>
      <c r="I20" s="858" t="s">
        <v>228</v>
      </c>
      <c r="K20" s="942"/>
      <c r="L20" s="958"/>
      <c r="M20" s="942"/>
      <c r="N20" s="942"/>
      <c r="O20" s="942"/>
      <c r="P20" s="942"/>
      <c r="Q20" s="858"/>
      <c r="R20" s="858"/>
    </row>
    <row r="21" spans="1:18">
      <c r="A21" s="858" t="s">
        <v>318</v>
      </c>
      <c r="B21" s="858">
        <v>999900001079</v>
      </c>
      <c r="C21" s="858" t="s">
        <v>209</v>
      </c>
      <c r="D21" s="858" t="s">
        <v>22</v>
      </c>
      <c r="E21" s="858">
        <v>2018</v>
      </c>
      <c r="F21" s="858">
        <v>309436</v>
      </c>
      <c r="G21" s="858">
        <v>309438</v>
      </c>
      <c r="H21" s="858">
        <v>3</v>
      </c>
      <c r="I21" s="858" t="s">
        <v>228</v>
      </c>
      <c r="K21" s="942"/>
      <c r="L21" s="942"/>
      <c r="M21" s="942"/>
      <c r="N21" s="942"/>
      <c r="O21" s="942"/>
      <c r="P21" s="942"/>
      <c r="Q21" s="858"/>
      <c r="R21" s="858"/>
    </row>
    <row r="22" spans="1:18" ht="15.5">
      <c r="A22" s="858" t="s">
        <v>318</v>
      </c>
      <c r="B22" s="858" t="s">
        <v>26</v>
      </c>
      <c r="C22" s="858" t="s">
        <v>27</v>
      </c>
      <c r="D22" s="858" t="s">
        <v>20</v>
      </c>
      <c r="E22" s="858">
        <v>2019</v>
      </c>
      <c r="F22" s="858">
        <v>93128</v>
      </c>
      <c r="G22" s="858">
        <v>94020</v>
      </c>
      <c r="H22" s="858">
        <v>893</v>
      </c>
      <c r="I22" s="858" t="s">
        <v>228</v>
      </c>
      <c r="K22" s="942"/>
      <c r="L22" s="958"/>
      <c r="M22" s="942"/>
      <c r="N22" s="942"/>
      <c r="O22" s="942"/>
      <c r="P22" s="942"/>
      <c r="Q22" s="858"/>
      <c r="R22" s="858"/>
    </row>
    <row r="23" spans="1:18" ht="15.5">
      <c r="A23" s="858" t="s">
        <v>318</v>
      </c>
      <c r="B23" s="858">
        <v>999900001079</v>
      </c>
      <c r="C23" s="858" t="s">
        <v>209</v>
      </c>
      <c r="D23" s="858" t="s">
        <v>22</v>
      </c>
      <c r="E23" s="858">
        <v>2019</v>
      </c>
      <c r="F23" s="858">
        <v>167562</v>
      </c>
      <c r="G23" s="858">
        <v>167730</v>
      </c>
      <c r="H23" s="858">
        <v>169</v>
      </c>
      <c r="I23" s="858" t="s">
        <v>228</v>
      </c>
      <c r="K23" s="942"/>
      <c r="L23" s="958"/>
      <c r="M23" s="942"/>
      <c r="N23" s="942"/>
      <c r="O23" s="942"/>
      <c r="P23" s="942"/>
      <c r="Q23" s="858"/>
      <c r="R23" s="858"/>
    </row>
    <row r="24" spans="1:18">
      <c r="A24" s="858" t="s">
        <v>318</v>
      </c>
      <c r="B24" s="858" t="s">
        <v>29</v>
      </c>
      <c r="C24" s="858" t="s">
        <v>30</v>
      </c>
      <c r="D24" s="858" t="s">
        <v>20</v>
      </c>
      <c r="E24" s="858">
        <v>2019</v>
      </c>
      <c r="F24" s="858">
        <v>180739</v>
      </c>
      <c r="G24" s="858">
        <v>180741</v>
      </c>
      <c r="H24" s="858">
        <v>3</v>
      </c>
      <c r="I24" s="858" t="s">
        <v>228</v>
      </c>
      <c r="K24" s="942"/>
      <c r="L24" s="942"/>
      <c r="M24" s="942"/>
      <c r="N24" s="942"/>
      <c r="O24" s="942"/>
      <c r="P24" s="942"/>
      <c r="Q24" s="858"/>
      <c r="R24" s="858"/>
    </row>
    <row r="25" spans="1:18">
      <c r="A25" s="858" t="s">
        <v>318</v>
      </c>
      <c r="B25" s="858" t="s">
        <v>29</v>
      </c>
      <c r="C25" s="858" t="s">
        <v>30</v>
      </c>
      <c r="D25" s="858" t="s">
        <v>20</v>
      </c>
      <c r="E25" s="858">
        <v>2019</v>
      </c>
      <c r="F25" s="858">
        <v>180742</v>
      </c>
      <c r="G25" s="858">
        <v>180745</v>
      </c>
      <c r="H25" s="858">
        <v>4</v>
      </c>
      <c r="I25" s="858" t="s">
        <v>228</v>
      </c>
      <c r="K25" s="942"/>
      <c r="L25" s="942"/>
      <c r="M25" s="942"/>
      <c r="N25" s="942"/>
      <c r="O25" s="942"/>
      <c r="P25" s="942"/>
      <c r="Q25" s="858"/>
      <c r="R25" s="858"/>
    </row>
    <row r="26" spans="1:18">
      <c r="A26" s="858" t="s">
        <v>318</v>
      </c>
      <c r="B26" s="858" t="s">
        <v>29</v>
      </c>
      <c r="C26" s="858" t="s">
        <v>30</v>
      </c>
      <c r="D26" s="858" t="s">
        <v>20</v>
      </c>
      <c r="E26" s="858">
        <v>2019</v>
      </c>
      <c r="F26" s="858">
        <v>180746</v>
      </c>
      <c r="G26" s="858">
        <v>180749</v>
      </c>
      <c r="H26" s="858">
        <v>4</v>
      </c>
      <c r="I26" s="858" t="s">
        <v>228</v>
      </c>
      <c r="K26" s="942"/>
      <c r="L26" s="942"/>
      <c r="M26" s="942"/>
      <c r="N26" s="942"/>
      <c r="O26" s="942"/>
      <c r="P26" s="942"/>
      <c r="Q26" s="858"/>
      <c r="R26" s="858"/>
    </row>
    <row r="27" spans="1:18">
      <c r="A27" s="858" t="s">
        <v>318</v>
      </c>
      <c r="B27" s="858" t="s">
        <v>29</v>
      </c>
      <c r="C27" s="858" t="s">
        <v>30</v>
      </c>
      <c r="D27" s="858" t="s">
        <v>20</v>
      </c>
      <c r="E27" s="858">
        <v>2019</v>
      </c>
      <c r="F27" s="858">
        <v>180750</v>
      </c>
      <c r="G27" s="858">
        <v>180752</v>
      </c>
      <c r="H27" s="858">
        <v>3</v>
      </c>
      <c r="I27" s="858" t="s">
        <v>228</v>
      </c>
      <c r="K27" s="858"/>
      <c r="L27" s="858"/>
      <c r="M27" s="858"/>
      <c r="N27" s="858"/>
      <c r="O27" s="858"/>
      <c r="P27" s="858"/>
      <c r="Q27" s="858"/>
      <c r="R27" s="858"/>
    </row>
    <row r="28" spans="1:18">
      <c r="A28" s="858" t="s">
        <v>318</v>
      </c>
      <c r="B28" s="858" t="s">
        <v>29</v>
      </c>
      <c r="C28" s="858" t="s">
        <v>30</v>
      </c>
      <c r="D28" s="858" t="s">
        <v>20</v>
      </c>
      <c r="E28" s="858">
        <v>2019</v>
      </c>
      <c r="F28" s="858">
        <v>180753</v>
      </c>
      <c r="G28" s="858">
        <v>180755</v>
      </c>
      <c r="H28" s="858">
        <v>3</v>
      </c>
      <c r="I28" s="858" t="s">
        <v>228</v>
      </c>
      <c r="K28" s="858"/>
      <c r="L28" s="858"/>
      <c r="M28" s="858"/>
      <c r="N28" s="858"/>
      <c r="O28" s="858"/>
      <c r="P28" s="858"/>
      <c r="Q28" s="858"/>
      <c r="R28" s="858"/>
    </row>
    <row r="29" spans="1:18">
      <c r="A29" s="858" t="s">
        <v>318</v>
      </c>
      <c r="B29" s="858" t="s">
        <v>29</v>
      </c>
      <c r="C29" s="858" t="s">
        <v>30</v>
      </c>
      <c r="D29" s="858" t="s">
        <v>20</v>
      </c>
      <c r="E29" s="858">
        <v>2019</v>
      </c>
      <c r="F29" s="858">
        <v>180756</v>
      </c>
      <c r="G29" s="858">
        <v>180758</v>
      </c>
      <c r="H29" s="858">
        <v>3</v>
      </c>
      <c r="I29" s="858" t="s">
        <v>228</v>
      </c>
      <c r="K29" s="858"/>
      <c r="L29" s="858"/>
      <c r="M29" s="858"/>
      <c r="N29" s="858"/>
      <c r="O29" s="858"/>
      <c r="P29" s="858"/>
      <c r="Q29" s="858"/>
      <c r="R29" s="858"/>
    </row>
    <row r="30" spans="1:18">
      <c r="A30" s="858" t="s">
        <v>318</v>
      </c>
      <c r="B30" s="858" t="s">
        <v>26</v>
      </c>
      <c r="C30" s="858" t="s">
        <v>27</v>
      </c>
      <c r="D30" s="858" t="s">
        <v>20</v>
      </c>
      <c r="E30" s="858">
        <v>2020</v>
      </c>
      <c r="F30" s="858">
        <v>93128</v>
      </c>
      <c r="G30" s="858">
        <v>94020</v>
      </c>
      <c r="H30" s="858">
        <v>893</v>
      </c>
      <c r="I30" s="858" t="s">
        <v>228</v>
      </c>
      <c r="K30" s="858"/>
      <c r="L30" s="858"/>
      <c r="M30" s="858"/>
      <c r="N30" s="858"/>
      <c r="O30" s="858"/>
      <c r="P30" s="858"/>
      <c r="Q30" s="858"/>
      <c r="R30" s="858"/>
    </row>
    <row r="31" spans="1:18">
      <c r="A31" s="858" t="s">
        <v>318</v>
      </c>
      <c r="B31" s="858">
        <v>999900001079</v>
      </c>
      <c r="C31" s="858" t="s">
        <v>209</v>
      </c>
      <c r="D31" s="858" t="s">
        <v>22</v>
      </c>
      <c r="E31" s="858">
        <v>2020</v>
      </c>
      <c r="F31" s="858">
        <v>167562</v>
      </c>
      <c r="G31" s="858">
        <v>167730</v>
      </c>
      <c r="H31" s="858">
        <v>169</v>
      </c>
      <c r="I31" s="858" t="s">
        <v>228</v>
      </c>
    </row>
    <row r="32" spans="1:18">
      <c r="A32" s="858" t="s">
        <v>318</v>
      </c>
      <c r="B32" s="858" t="s">
        <v>29</v>
      </c>
      <c r="C32" s="858" t="s">
        <v>30</v>
      </c>
      <c r="D32" s="858" t="s">
        <v>20</v>
      </c>
      <c r="E32" s="858">
        <v>2020</v>
      </c>
      <c r="F32" s="858">
        <v>180739</v>
      </c>
      <c r="G32" s="858">
        <v>180741</v>
      </c>
      <c r="H32" s="858">
        <v>3</v>
      </c>
      <c r="I32" s="858" t="s">
        <v>228</v>
      </c>
    </row>
    <row r="33" spans="1:9">
      <c r="A33" s="858" t="s">
        <v>318</v>
      </c>
      <c r="B33" s="858" t="s">
        <v>29</v>
      </c>
      <c r="C33" s="858" t="s">
        <v>30</v>
      </c>
      <c r="D33" s="858" t="s">
        <v>20</v>
      </c>
      <c r="E33" s="858">
        <v>2020</v>
      </c>
      <c r="F33" s="858">
        <v>180742</v>
      </c>
      <c r="G33" s="858">
        <v>180745</v>
      </c>
      <c r="H33" s="858">
        <v>4</v>
      </c>
      <c r="I33" s="858" t="s">
        <v>228</v>
      </c>
    </row>
    <row r="34" spans="1:9">
      <c r="A34" s="858" t="s">
        <v>318</v>
      </c>
      <c r="B34" s="858" t="s">
        <v>29</v>
      </c>
      <c r="C34" s="858" t="s">
        <v>30</v>
      </c>
      <c r="D34" s="858" t="s">
        <v>20</v>
      </c>
      <c r="E34" s="858">
        <v>2020</v>
      </c>
      <c r="F34" s="858">
        <v>180746</v>
      </c>
      <c r="G34" s="858">
        <v>180749</v>
      </c>
      <c r="H34" s="858">
        <v>4</v>
      </c>
      <c r="I34" s="858" t="s">
        <v>228</v>
      </c>
    </row>
    <row r="35" spans="1:9">
      <c r="A35" s="858" t="s">
        <v>318</v>
      </c>
      <c r="B35" s="858" t="s">
        <v>29</v>
      </c>
      <c r="C35" s="858" t="s">
        <v>30</v>
      </c>
      <c r="D35" s="858" t="s">
        <v>20</v>
      </c>
      <c r="E35" s="858">
        <v>2020</v>
      </c>
      <c r="F35" s="858">
        <v>180750</v>
      </c>
      <c r="G35" s="858">
        <v>180752</v>
      </c>
      <c r="H35" s="858">
        <v>3</v>
      </c>
      <c r="I35" s="858" t="s">
        <v>228</v>
      </c>
    </row>
    <row r="36" spans="1:9">
      <c r="A36" s="858" t="s">
        <v>318</v>
      </c>
      <c r="B36" s="858" t="s">
        <v>29</v>
      </c>
      <c r="C36" s="858" t="s">
        <v>30</v>
      </c>
      <c r="D36" s="858" t="s">
        <v>20</v>
      </c>
      <c r="E36" s="858">
        <v>2020</v>
      </c>
      <c r="F36" s="858">
        <v>180753</v>
      </c>
      <c r="G36" s="858">
        <v>180755</v>
      </c>
      <c r="H36" s="858">
        <v>3</v>
      </c>
      <c r="I36" s="858" t="s">
        <v>228</v>
      </c>
    </row>
    <row r="37" spans="1:9">
      <c r="A37" s="858" t="s">
        <v>318</v>
      </c>
      <c r="B37" s="858" t="s">
        <v>29</v>
      </c>
      <c r="C37" s="858" t="s">
        <v>30</v>
      </c>
      <c r="D37" s="858" t="s">
        <v>20</v>
      </c>
      <c r="E37" s="858">
        <v>2020</v>
      </c>
      <c r="F37" s="858">
        <v>180756</v>
      </c>
      <c r="G37" s="858">
        <v>180758</v>
      </c>
      <c r="H37" s="858">
        <v>3</v>
      </c>
      <c r="I37" s="858" t="s">
        <v>228</v>
      </c>
    </row>
    <row r="38" spans="1:9">
      <c r="A38" s="858" t="s">
        <v>318</v>
      </c>
      <c r="B38" s="858" t="s">
        <v>26</v>
      </c>
      <c r="C38" s="858" t="s">
        <v>27</v>
      </c>
      <c r="D38" s="858" t="s">
        <v>20</v>
      </c>
      <c r="E38" s="858">
        <v>2021</v>
      </c>
      <c r="F38" s="858">
        <v>57306</v>
      </c>
      <c r="G38" s="858">
        <v>58198</v>
      </c>
      <c r="H38" s="858">
        <v>893</v>
      </c>
      <c r="I38" s="858" t="s">
        <v>228</v>
      </c>
    </row>
    <row r="39" spans="1:9">
      <c r="A39" s="858" t="s">
        <v>318</v>
      </c>
      <c r="B39" s="858" t="s">
        <v>29</v>
      </c>
      <c r="C39" s="858" t="s">
        <v>30</v>
      </c>
      <c r="D39" s="858" t="s">
        <v>20</v>
      </c>
      <c r="E39" s="858">
        <v>2021</v>
      </c>
      <c r="F39" s="858">
        <v>140039</v>
      </c>
      <c r="G39" s="858">
        <v>140041</v>
      </c>
      <c r="H39" s="858">
        <v>3</v>
      </c>
      <c r="I39" s="858" t="s">
        <v>228</v>
      </c>
    </row>
    <row r="40" spans="1:9">
      <c r="A40" s="858" t="s">
        <v>318</v>
      </c>
      <c r="B40" s="858" t="s">
        <v>29</v>
      </c>
      <c r="C40" s="858" t="s">
        <v>30</v>
      </c>
      <c r="D40" s="858" t="s">
        <v>20</v>
      </c>
      <c r="E40" s="858">
        <v>2021</v>
      </c>
      <c r="F40" s="858">
        <v>140042</v>
      </c>
      <c r="G40" s="858">
        <v>140045</v>
      </c>
      <c r="H40" s="858">
        <v>4</v>
      </c>
      <c r="I40" s="858" t="s">
        <v>228</v>
      </c>
    </row>
    <row r="41" spans="1:9">
      <c r="A41" s="858" t="s">
        <v>318</v>
      </c>
      <c r="B41" s="858" t="s">
        <v>29</v>
      </c>
      <c r="C41" s="858" t="s">
        <v>30</v>
      </c>
      <c r="D41" s="858" t="s">
        <v>20</v>
      </c>
      <c r="E41" s="858">
        <v>2021</v>
      </c>
      <c r="F41" s="858">
        <v>140046</v>
      </c>
      <c r="G41" s="858">
        <v>140049</v>
      </c>
      <c r="H41" s="858">
        <v>4</v>
      </c>
      <c r="I41" s="858" t="s">
        <v>228</v>
      </c>
    </row>
    <row r="42" spans="1:9">
      <c r="A42" s="858" t="s">
        <v>318</v>
      </c>
      <c r="B42" s="858" t="s">
        <v>29</v>
      </c>
      <c r="C42" s="858" t="s">
        <v>30</v>
      </c>
      <c r="D42" s="858" t="s">
        <v>20</v>
      </c>
      <c r="E42" s="858">
        <v>2021</v>
      </c>
      <c r="F42" s="858">
        <v>140050</v>
      </c>
      <c r="G42" s="858">
        <v>140052</v>
      </c>
      <c r="H42" s="858">
        <v>3</v>
      </c>
      <c r="I42" s="858" t="s">
        <v>228</v>
      </c>
    </row>
    <row r="43" spans="1:9">
      <c r="A43" s="858" t="s">
        <v>318</v>
      </c>
      <c r="B43" s="858" t="s">
        <v>29</v>
      </c>
      <c r="C43" s="858" t="s">
        <v>30</v>
      </c>
      <c r="D43" s="858" t="s">
        <v>20</v>
      </c>
      <c r="E43" s="858">
        <v>2021</v>
      </c>
      <c r="F43" s="858">
        <v>140053</v>
      </c>
      <c r="G43" s="858">
        <v>140055</v>
      </c>
      <c r="H43" s="858">
        <v>3</v>
      </c>
      <c r="I43" s="858" t="s">
        <v>228</v>
      </c>
    </row>
    <row r="44" spans="1:9">
      <c r="A44" s="858" t="s">
        <v>318</v>
      </c>
      <c r="B44" s="858" t="s">
        <v>29</v>
      </c>
      <c r="C44" s="858" t="s">
        <v>30</v>
      </c>
      <c r="D44" s="858" t="s">
        <v>20</v>
      </c>
      <c r="E44" s="858">
        <v>2021</v>
      </c>
      <c r="F44" s="858">
        <v>140056</v>
      </c>
      <c r="G44" s="858">
        <v>140058</v>
      </c>
      <c r="H44" s="858">
        <v>3</v>
      </c>
      <c r="I44" s="858" t="s">
        <v>228</v>
      </c>
    </row>
    <row r="45" spans="1:9" s="858" customFormat="1">
      <c r="A45" s="858" t="s">
        <v>318</v>
      </c>
      <c r="B45" s="858" t="s">
        <v>26</v>
      </c>
      <c r="C45" s="858" t="s">
        <v>27</v>
      </c>
      <c r="D45" s="858" t="s">
        <v>20</v>
      </c>
      <c r="E45" s="858">
        <v>2022</v>
      </c>
      <c r="F45" s="858">
        <v>48460</v>
      </c>
      <c r="G45" s="858">
        <v>49352</v>
      </c>
      <c r="H45" s="858">
        <v>893</v>
      </c>
      <c r="I45" s="858" t="s">
        <v>228</v>
      </c>
    </row>
    <row r="46" spans="1:9">
      <c r="A46" s="858" t="s">
        <v>318</v>
      </c>
      <c r="B46" s="858" t="s">
        <v>29</v>
      </c>
      <c r="C46" s="858" t="s">
        <v>30</v>
      </c>
      <c r="D46" s="858" t="s">
        <v>20</v>
      </c>
      <c r="E46" s="858">
        <v>2022</v>
      </c>
      <c r="F46" s="858">
        <v>121580</v>
      </c>
      <c r="G46" s="858">
        <v>121582</v>
      </c>
      <c r="H46" s="858">
        <v>3</v>
      </c>
      <c r="I46" s="858" t="s">
        <v>228</v>
      </c>
    </row>
    <row r="47" spans="1:9">
      <c r="A47" s="858" t="s">
        <v>318</v>
      </c>
      <c r="B47" s="858" t="s">
        <v>29</v>
      </c>
      <c r="C47" s="858" t="s">
        <v>30</v>
      </c>
      <c r="D47" s="858" t="s">
        <v>20</v>
      </c>
      <c r="E47" s="858">
        <v>2022</v>
      </c>
      <c r="F47" s="858">
        <v>121583</v>
      </c>
      <c r="G47" s="858">
        <v>121586</v>
      </c>
      <c r="H47" s="858">
        <v>4</v>
      </c>
      <c r="I47" s="858" t="s">
        <v>228</v>
      </c>
    </row>
    <row r="48" spans="1:9">
      <c r="A48" s="858" t="s">
        <v>318</v>
      </c>
      <c r="B48" s="858" t="s">
        <v>29</v>
      </c>
      <c r="C48" s="858" t="s">
        <v>30</v>
      </c>
      <c r="D48" s="858" t="s">
        <v>20</v>
      </c>
      <c r="E48" s="858">
        <v>2022</v>
      </c>
      <c r="F48" s="858">
        <v>121587</v>
      </c>
      <c r="G48" s="858">
        <v>121590</v>
      </c>
      <c r="H48" s="858">
        <v>4</v>
      </c>
      <c r="I48" s="858" t="s">
        <v>228</v>
      </c>
    </row>
    <row r="49" spans="1:9">
      <c r="A49" s="858" t="s">
        <v>318</v>
      </c>
      <c r="B49" s="858" t="s">
        <v>29</v>
      </c>
      <c r="C49" s="858" t="s">
        <v>30</v>
      </c>
      <c r="D49" s="858" t="s">
        <v>20</v>
      </c>
      <c r="E49" s="858">
        <v>2022</v>
      </c>
      <c r="F49" s="858">
        <v>121591</v>
      </c>
      <c r="G49" s="858">
        <v>121593</v>
      </c>
      <c r="H49" s="858">
        <v>3</v>
      </c>
      <c r="I49" s="858" t="s">
        <v>228</v>
      </c>
    </row>
    <row r="50" spans="1:9">
      <c r="A50" s="858" t="s">
        <v>318</v>
      </c>
      <c r="B50" s="858" t="s">
        <v>29</v>
      </c>
      <c r="C50" s="858" t="s">
        <v>30</v>
      </c>
      <c r="D50" s="858" t="s">
        <v>20</v>
      </c>
      <c r="E50" s="858">
        <v>2022</v>
      </c>
      <c r="F50" s="858">
        <v>121594</v>
      </c>
      <c r="G50" s="858">
        <v>121596</v>
      </c>
      <c r="H50" s="858">
        <v>3</v>
      </c>
      <c r="I50" s="858" t="s">
        <v>228</v>
      </c>
    </row>
    <row r="51" spans="1:9">
      <c r="A51" s="858" t="s">
        <v>318</v>
      </c>
      <c r="B51" s="858" t="s">
        <v>29</v>
      </c>
      <c r="C51" s="858" t="s">
        <v>30</v>
      </c>
      <c r="D51" s="858" t="s">
        <v>20</v>
      </c>
      <c r="E51" s="858">
        <v>2022</v>
      </c>
      <c r="F51" s="858">
        <v>121597</v>
      </c>
      <c r="G51" s="858">
        <v>121599</v>
      </c>
      <c r="H51" s="858">
        <v>3</v>
      </c>
      <c r="I51" s="858" t="s">
        <v>228</v>
      </c>
    </row>
    <row r="52" spans="1:9">
      <c r="A52" s="883"/>
      <c r="B52" s="883"/>
      <c r="C52" s="883"/>
      <c r="D52" s="883"/>
      <c r="E52" s="858"/>
      <c r="F52" s="858"/>
      <c r="G52" s="858"/>
      <c r="H52" s="858"/>
    </row>
    <row r="53" spans="1:9">
      <c r="A53" s="883"/>
      <c r="B53" s="883"/>
      <c r="C53" s="883"/>
      <c r="D53" s="883"/>
      <c r="E53" s="858"/>
      <c r="F53" s="858"/>
      <c r="G53" s="858"/>
      <c r="H53" s="858"/>
    </row>
    <row r="54" spans="1:9">
      <c r="A54" s="883"/>
      <c r="B54" s="883"/>
      <c r="C54" s="883"/>
      <c r="D54" s="883"/>
      <c r="E54" s="858"/>
      <c r="F54" s="858"/>
      <c r="G54" s="858"/>
      <c r="H54" s="858"/>
    </row>
    <row r="55" spans="1:9">
      <c r="A55" s="883"/>
      <c r="B55" s="883"/>
      <c r="C55" s="883"/>
      <c r="D55" s="883"/>
      <c r="E55" s="858"/>
      <c r="F55" s="858"/>
      <c r="G55" s="858"/>
      <c r="H55" s="858"/>
    </row>
    <row r="56" spans="1:9">
      <c r="D56" s="858"/>
      <c r="E56" s="858"/>
      <c r="F56" s="858"/>
      <c r="G56" s="858"/>
      <c r="H56" s="858"/>
    </row>
  </sheetData>
  <pageMargins left="1" right="0.5" top="1" bottom="0.4" header="0.8" footer="0"/>
  <pageSetup paperSize="5" scale="46" orientation="landscape" r:id="rId1"/>
  <headerFooter alignWithMargins="0">
    <oddHeader>&amp;R&amp;"Times New Roman,Bold"KyPSC Case No. 2020-00142
STAFF-DR-01-004 Attachment
Page &amp;P of &amp;N</oddHeader>
    <oddFooter>&amp;R&amp;"Arial,Bold"&amp;16&amp;KFF0000C.&amp;P</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Y72"/>
  <sheetViews>
    <sheetView tabSelected="1" view="pageLayout" zoomScaleNormal="100" workbookViewId="0">
      <selection activeCell="E16" sqref="E16"/>
    </sheetView>
  </sheetViews>
  <sheetFormatPr defaultColWidth="16.453125" defaultRowHeight="14.5"/>
  <cols>
    <col min="1" max="1" width="17" style="360" bestFit="1" customWidth="1"/>
    <col min="2" max="2" width="4.54296875" style="360" bestFit="1" customWidth="1"/>
    <col min="3" max="3" width="17.453125" style="360" customWidth="1"/>
    <col min="4" max="4" width="18.6328125" style="360" customWidth="1"/>
    <col min="5" max="5" width="12" style="360" customWidth="1"/>
    <col min="6" max="6" width="7.36328125" style="360" customWidth="1"/>
    <col min="7" max="7" width="14.6328125" style="360" customWidth="1"/>
    <col min="8" max="8" width="4.6328125" style="360" customWidth="1"/>
    <col min="9" max="9" width="16.54296875" style="360" customWidth="1"/>
    <col min="10" max="10" width="17.36328125" style="360" customWidth="1"/>
    <col min="11" max="11" width="16.453125" style="360"/>
    <col min="12" max="12" width="7.54296875" style="360" customWidth="1"/>
    <col min="13" max="13" width="16.453125" style="360"/>
    <col min="14" max="14" width="4.36328125" style="360" customWidth="1"/>
    <col min="15" max="15" width="14.453125" style="360" customWidth="1"/>
    <col min="16" max="16" width="17.36328125" style="360" customWidth="1"/>
    <col min="17" max="16384" width="16.453125" style="360"/>
  </cols>
  <sheetData>
    <row r="1" spans="1:25" s="750" customFormat="1" ht="41.25" customHeight="1">
      <c r="A1" s="1148" t="s">
        <v>406</v>
      </c>
      <c r="B1" s="1148"/>
      <c r="C1" s="1148"/>
      <c r="D1" s="1148"/>
      <c r="E1" s="1148"/>
      <c r="F1" s="1148"/>
      <c r="G1" s="1148"/>
      <c r="H1" s="1148"/>
      <c r="I1" s="1148"/>
      <c r="J1" s="1148"/>
      <c r="K1" s="1148"/>
      <c r="L1" s="1148"/>
      <c r="M1" s="1148"/>
      <c r="N1" s="1148"/>
      <c r="O1" s="1148"/>
      <c r="P1" s="1148"/>
      <c r="Q1" s="1148"/>
      <c r="R1" s="749"/>
      <c r="S1" s="749"/>
      <c r="T1" s="749"/>
      <c r="U1" s="749"/>
      <c r="V1" s="749"/>
      <c r="W1" s="749"/>
      <c r="X1" s="749"/>
      <c r="Y1" s="749"/>
    </row>
    <row r="2" spans="1:25" s="357" customFormat="1">
      <c r="A2" s="975"/>
      <c r="B2" s="975"/>
      <c r="C2" s="975"/>
      <c r="D2" s="975"/>
      <c r="E2" s="356"/>
      <c r="F2" s="356"/>
      <c r="G2" s="358"/>
      <c r="H2" s="358"/>
      <c r="I2" s="358"/>
      <c r="J2" s="358"/>
      <c r="K2" s="358"/>
      <c r="L2" s="358"/>
      <c r="M2" s="358"/>
      <c r="N2" s="356"/>
      <c r="O2" s="356"/>
      <c r="P2" s="356"/>
      <c r="Q2" s="356"/>
      <c r="R2" s="356"/>
      <c r="S2" s="356"/>
      <c r="T2" s="356"/>
      <c r="U2" s="356"/>
      <c r="V2" s="356"/>
      <c r="W2" s="356"/>
      <c r="X2" s="356"/>
      <c r="Y2" s="356"/>
    </row>
    <row r="3" spans="1:25" ht="21.5" thickBot="1">
      <c r="A3" s="1142" t="s">
        <v>373</v>
      </c>
      <c r="B3" s="1142"/>
      <c r="C3" s="1142"/>
      <c r="D3" s="1142"/>
      <c r="E3" s="1142"/>
      <c r="F3" s="363"/>
      <c r="G3" s="1143" t="s">
        <v>426</v>
      </c>
      <c r="H3" s="1143"/>
      <c r="I3" s="1143"/>
      <c r="J3" s="1143"/>
      <c r="K3" s="1143"/>
      <c r="M3" s="1144" t="s">
        <v>427</v>
      </c>
      <c r="N3" s="1144"/>
      <c r="O3" s="1144"/>
      <c r="P3" s="1144"/>
      <c r="Q3" s="1144"/>
    </row>
    <row r="4" spans="1:25" ht="15" thickBot="1">
      <c r="A4" s="1139" t="s">
        <v>231</v>
      </c>
      <c r="B4" s="1140"/>
      <c r="C4" s="1140"/>
      <c r="D4" s="1140"/>
      <c r="E4" s="1141"/>
      <c r="F4" s="363"/>
      <c r="G4" s="1139" t="s">
        <v>231</v>
      </c>
      <c r="H4" s="1140"/>
      <c r="I4" s="1140"/>
      <c r="J4" s="1140"/>
      <c r="K4" s="1141"/>
      <c r="M4" s="1139" t="s">
        <v>231</v>
      </c>
      <c r="N4" s="1140"/>
      <c r="O4" s="1140"/>
      <c r="P4" s="1140"/>
      <c r="Q4" s="1141"/>
    </row>
    <row r="5" spans="1:25">
      <c r="A5" s="368"/>
      <c r="B5" s="369"/>
      <c r="C5" s="361"/>
      <c r="D5" s="361"/>
      <c r="E5" s="362"/>
      <c r="G5" s="368"/>
      <c r="H5" s="369"/>
      <c r="I5" s="361"/>
      <c r="J5" s="361"/>
      <c r="K5" s="362"/>
      <c r="M5" s="368"/>
      <c r="N5" s="369"/>
      <c r="O5" s="361"/>
      <c r="P5" s="361"/>
      <c r="Q5" s="362"/>
    </row>
    <row r="6" spans="1:25" s="748" customFormat="1" ht="30.75" customHeight="1">
      <c r="A6" s="744"/>
      <c r="B6" s="745"/>
      <c r="C6" s="746" t="s">
        <v>127</v>
      </c>
      <c r="D6" s="746" t="s">
        <v>128</v>
      </c>
      <c r="E6" s="747" t="s">
        <v>93</v>
      </c>
      <c r="G6" s="744"/>
      <c r="H6" s="745"/>
      <c r="I6" s="746" t="s">
        <v>127</v>
      </c>
      <c r="J6" s="746" t="s">
        <v>128</v>
      </c>
      <c r="K6" s="747" t="s">
        <v>93</v>
      </c>
      <c r="M6" s="744"/>
      <c r="N6" s="745"/>
      <c r="O6" s="746" t="s">
        <v>127</v>
      </c>
      <c r="P6" s="746" t="s">
        <v>128</v>
      </c>
      <c r="Q6" s="747" t="s">
        <v>93</v>
      </c>
    </row>
    <row r="7" spans="1:25">
      <c r="A7" s="370" t="s">
        <v>129</v>
      </c>
      <c r="B7" s="365"/>
      <c r="C7" s="973">
        <v>271</v>
      </c>
      <c r="D7" s="973">
        <v>15</v>
      </c>
      <c r="E7" s="871">
        <f t="shared" ref="E7:E18" si="0">ROUND(C7+D7,0)</f>
        <v>286</v>
      </c>
      <c r="F7" s="363"/>
      <c r="G7" s="872" t="s">
        <v>129</v>
      </c>
      <c r="H7" s="873"/>
      <c r="I7" s="973">
        <v>191</v>
      </c>
      <c r="J7" s="973">
        <v>14</v>
      </c>
      <c r="K7" s="599">
        <f>ROUND(I7+J7,0)</f>
        <v>205</v>
      </c>
      <c r="M7" s="370" t="s">
        <v>129</v>
      </c>
      <c r="N7" s="365"/>
      <c r="O7" s="741"/>
      <c r="P7" s="741"/>
      <c r="Q7" s="599">
        <f>ROUND(O7+P7,0)</f>
        <v>0</v>
      </c>
    </row>
    <row r="8" spans="1:25">
      <c r="A8" s="370" t="s">
        <v>130</v>
      </c>
      <c r="B8" s="365"/>
      <c r="C8" s="974">
        <v>209</v>
      </c>
      <c r="D8" s="974">
        <v>14</v>
      </c>
      <c r="E8" s="871">
        <f t="shared" si="0"/>
        <v>223</v>
      </c>
      <c r="F8" s="363"/>
      <c r="G8" s="872" t="s">
        <v>130</v>
      </c>
      <c r="H8" s="873"/>
      <c r="I8" s="974">
        <v>123</v>
      </c>
      <c r="J8" s="974">
        <v>9</v>
      </c>
      <c r="K8" s="366">
        <f>ROUND(I8+J8,0)</f>
        <v>132</v>
      </c>
      <c r="M8" s="370" t="s">
        <v>130</v>
      </c>
      <c r="N8" s="365"/>
      <c r="O8" s="742"/>
      <c r="P8" s="742"/>
      <c r="Q8" s="366">
        <f>ROUND(O8+P8,0)</f>
        <v>0</v>
      </c>
    </row>
    <row r="9" spans="1:25">
      <c r="A9" s="872" t="s">
        <v>131</v>
      </c>
      <c r="B9" s="873"/>
      <c r="C9" s="974">
        <v>247</v>
      </c>
      <c r="D9" s="974">
        <v>31</v>
      </c>
      <c r="E9" s="871">
        <f t="shared" si="0"/>
        <v>278</v>
      </c>
      <c r="F9" s="363"/>
      <c r="G9" s="872" t="s">
        <v>131</v>
      </c>
      <c r="H9" s="873"/>
      <c r="I9" s="974">
        <v>143</v>
      </c>
      <c r="J9" s="974">
        <v>20</v>
      </c>
      <c r="K9" s="871">
        <f t="shared" ref="K9:K18" si="1">ROUND(I9+J9,0)</f>
        <v>163</v>
      </c>
      <c r="M9" s="370" t="s">
        <v>131</v>
      </c>
      <c r="N9" s="365"/>
      <c r="O9" s="742"/>
      <c r="P9" s="742"/>
      <c r="Q9" s="366">
        <f t="shared" ref="Q9:Q18" si="2">ROUND(O9+P9,0)</f>
        <v>0</v>
      </c>
    </row>
    <row r="10" spans="1:25">
      <c r="A10" s="872" t="s">
        <v>132</v>
      </c>
      <c r="B10" s="873"/>
      <c r="C10" s="974">
        <v>10</v>
      </c>
      <c r="D10" s="974">
        <v>0</v>
      </c>
      <c r="E10" s="871">
        <f t="shared" si="0"/>
        <v>10</v>
      </c>
      <c r="F10" s="363"/>
      <c r="G10" s="872" t="s">
        <v>132</v>
      </c>
      <c r="H10" s="873"/>
      <c r="I10" s="974">
        <v>3</v>
      </c>
      <c r="J10" s="974">
        <v>0</v>
      </c>
      <c r="K10" s="871">
        <f t="shared" si="1"/>
        <v>3</v>
      </c>
      <c r="M10" s="370" t="s">
        <v>132</v>
      </c>
      <c r="N10" s="365"/>
      <c r="O10" s="742"/>
      <c r="P10" s="742"/>
      <c r="Q10" s="366">
        <f t="shared" si="2"/>
        <v>0</v>
      </c>
    </row>
    <row r="11" spans="1:25" s="363" customFormat="1">
      <c r="A11" s="872" t="s">
        <v>133</v>
      </c>
      <c r="B11" s="873"/>
      <c r="C11" s="974">
        <v>209</v>
      </c>
      <c r="D11" s="974">
        <v>39</v>
      </c>
      <c r="E11" s="871">
        <f t="shared" si="0"/>
        <v>248</v>
      </c>
      <c r="G11" s="872" t="s">
        <v>133</v>
      </c>
      <c r="H11" s="873"/>
      <c r="I11" s="974">
        <v>218</v>
      </c>
      <c r="J11" s="974">
        <v>27</v>
      </c>
      <c r="K11" s="871">
        <f t="shared" si="1"/>
        <v>245</v>
      </c>
      <c r="M11" s="872" t="s">
        <v>133</v>
      </c>
      <c r="N11" s="873"/>
      <c r="O11" s="991">
        <f>I11</f>
        <v>218</v>
      </c>
      <c r="P11" s="991">
        <f>J11</f>
        <v>27</v>
      </c>
      <c r="Q11" s="871">
        <f t="shared" si="2"/>
        <v>245</v>
      </c>
    </row>
    <row r="12" spans="1:25" s="363" customFormat="1">
      <c r="A12" s="872" t="s">
        <v>134</v>
      </c>
      <c r="B12" s="873"/>
      <c r="C12" s="974">
        <v>201</v>
      </c>
      <c r="D12" s="974">
        <v>12</v>
      </c>
      <c r="E12" s="871">
        <f t="shared" si="0"/>
        <v>213</v>
      </c>
      <c r="G12" s="872" t="s">
        <v>134</v>
      </c>
      <c r="H12" s="873"/>
      <c r="I12" s="974">
        <v>195</v>
      </c>
      <c r="J12" s="974">
        <v>17</v>
      </c>
      <c r="K12" s="871">
        <f t="shared" si="1"/>
        <v>212</v>
      </c>
      <c r="M12" s="872" t="s">
        <v>134</v>
      </c>
      <c r="N12" s="873"/>
      <c r="O12" s="991">
        <f>I12</f>
        <v>195</v>
      </c>
      <c r="P12" s="991">
        <f t="shared" ref="P12:P15" si="3">J12</f>
        <v>17</v>
      </c>
      <c r="Q12" s="871">
        <f t="shared" si="2"/>
        <v>212</v>
      </c>
    </row>
    <row r="13" spans="1:25" s="363" customFormat="1">
      <c r="A13" s="872" t="s">
        <v>135</v>
      </c>
      <c r="B13" s="873"/>
      <c r="C13" s="974">
        <v>279</v>
      </c>
      <c r="D13" s="974">
        <v>3</v>
      </c>
      <c r="E13" s="871">
        <f t="shared" si="0"/>
        <v>282</v>
      </c>
      <c r="G13" s="872" t="s">
        <v>135</v>
      </c>
      <c r="H13" s="873"/>
      <c r="I13" s="974">
        <v>209</v>
      </c>
      <c r="J13" s="974">
        <v>23</v>
      </c>
      <c r="K13" s="871">
        <f t="shared" si="1"/>
        <v>232</v>
      </c>
      <c r="M13" s="872" t="s">
        <v>135</v>
      </c>
      <c r="N13" s="873"/>
      <c r="O13" s="991">
        <f t="shared" ref="O13" si="4">I13</f>
        <v>209</v>
      </c>
      <c r="P13" s="991">
        <f t="shared" si="3"/>
        <v>23</v>
      </c>
      <c r="Q13" s="871">
        <f t="shared" si="2"/>
        <v>232</v>
      </c>
    </row>
    <row r="14" spans="1:25" s="363" customFormat="1">
      <c r="A14" s="872" t="s">
        <v>136</v>
      </c>
      <c r="B14" s="873"/>
      <c r="C14" s="974">
        <v>272</v>
      </c>
      <c r="D14" s="974">
        <v>1</v>
      </c>
      <c r="E14" s="871">
        <f t="shared" si="0"/>
        <v>273</v>
      </c>
      <c r="G14" s="872" t="s">
        <v>136</v>
      </c>
      <c r="H14" s="873"/>
      <c r="I14" s="974">
        <v>181</v>
      </c>
      <c r="J14" s="974">
        <v>16</v>
      </c>
      <c r="K14" s="871">
        <f t="shared" si="1"/>
        <v>197</v>
      </c>
      <c r="M14" s="872" t="s">
        <v>136</v>
      </c>
      <c r="N14" s="873"/>
      <c r="O14" s="991">
        <f>I14</f>
        <v>181</v>
      </c>
      <c r="P14" s="991">
        <f t="shared" si="3"/>
        <v>16</v>
      </c>
      <c r="Q14" s="871">
        <f t="shared" si="2"/>
        <v>197</v>
      </c>
    </row>
    <row r="15" spans="1:25" s="363" customFormat="1">
      <c r="A15" s="872" t="s">
        <v>137</v>
      </c>
      <c r="B15" s="873"/>
      <c r="C15" s="1032">
        <v>222</v>
      </c>
      <c r="D15" s="1032">
        <v>9</v>
      </c>
      <c r="E15" s="871">
        <f t="shared" si="0"/>
        <v>231</v>
      </c>
      <c r="G15" s="872" t="s">
        <v>137</v>
      </c>
      <c r="H15" s="873"/>
      <c r="I15" s="1032">
        <v>182</v>
      </c>
      <c r="J15" s="1032">
        <v>22</v>
      </c>
      <c r="K15" s="871">
        <f t="shared" si="1"/>
        <v>204</v>
      </c>
      <c r="M15" s="872" t="s">
        <v>137</v>
      </c>
      <c r="N15" s="873"/>
      <c r="O15" s="1033">
        <f>I15</f>
        <v>182</v>
      </c>
      <c r="P15" s="991">
        <f t="shared" si="3"/>
        <v>22</v>
      </c>
      <c r="Q15" s="871">
        <f t="shared" si="2"/>
        <v>204</v>
      </c>
    </row>
    <row r="16" spans="1:25">
      <c r="A16" s="872" t="s">
        <v>138</v>
      </c>
      <c r="B16" s="933"/>
      <c r="C16" s="974"/>
      <c r="D16" s="974"/>
      <c r="E16" s="871">
        <f t="shared" si="0"/>
        <v>0</v>
      </c>
      <c r="F16" s="363"/>
      <c r="G16" s="872" t="s">
        <v>138</v>
      </c>
      <c r="H16" s="873"/>
      <c r="I16" s="974"/>
      <c r="J16" s="974"/>
      <c r="K16" s="871">
        <f t="shared" si="1"/>
        <v>0</v>
      </c>
      <c r="M16" s="370" t="s">
        <v>138</v>
      </c>
      <c r="N16" s="371"/>
      <c r="O16" s="742"/>
      <c r="P16" s="742"/>
      <c r="Q16" s="366">
        <f t="shared" si="2"/>
        <v>0</v>
      </c>
    </row>
    <row r="17" spans="1:25">
      <c r="A17" s="872" t="s">
        <v>139</v>
      </c>
      <c r="B17" s="933"/>
      <c r="C17" s="974"/>
      <c r="D17" s="974"/>
      <c r="E17" s="871">
        <f t="shared" si="0"/>
        <v>0</v>
      </c>
      <c r="F17" s="363"/>
      <c r="G17" s="872" t="s">
        <v>139</v>
      </c>
      <c r="H17" s="933"/>
      <c r="I17" s="974"/>
      <c r="J17" s="974"/>
      <c r="K17" s="871">
        <f t="shared" si="1"/>
        <v>0</v>
      </c>
      <c r="M17" s="370" t="s">
        <v>139</v>
      </c>
      <c r="N17" s="371"/>
      <c r="O17" s="742"/>
      <c r="P17" s="742"/>
      <c r="Q17" s="366">
        <f t="shared" si="2"/>
        <v>0</v>
      </c>
    </row>
    <row r="18" spans="1:25" ht="15" thickBot="1">
      <c r="A18" s="960" t="s">
        <v>140</v>
      </c>
      <c r="B18" s="961"/>
      <c r="C18" s="990"/>
      <c r="D18" s="990"/>
      <c r="E18" s="959">
        <f t="shared" si="0"/>
        <v>0</v>
      </c>
      <c r="F18" s="363"/>
      <c r="G18" s="960" t="s">
        <v>140</v>
      </c>
      <c r="H18" s="961"/>
      <c r="I18" s="990"/>
      <c r="J18" s="990"/>
      <c r="K18" s="959">
        <f t="shared" si="1"/>
        <v>0</v>
      </c>
      <c r="M18" s="372" t="s">
        <v>140</v>
      </c>
      <c r="N18" s="373"/>
      <c r="O18" s="743"/>
      <c r="P18" s="743"/>
      <c r="Q18" s="367">
        <f t="shared" si="2"/>
        <v>0</v>
      </c>
    </row>
    <row r="19" spans="1:25">
      <c r="A19" s="359"/>
      <c r="B19" s="359"/>
      <c r="C19" s="359"/>
      <c r="D19" s="359"/>
      <c r="E19" s="359"/>
      <c r="F19" s="359"/>
      <c r="G19" s="359"/>
      <c r="H19" s="359"/>
      <c r="I19" s="359"/>
      <c r="J19" s="359"/>
      <c r="K19" s="359"/>
      <c r="L19" s="357"/>
      <c r="M19" s="357"/>
      <c r="N19" s="357"/>
      <c r="O19" s="357"/>
      <c r="P19" s="357"/>
      <c r="Q19" s="357"/>
      <c r="R19" s="357"/>
      <c r="S19" s="357"/>
      <c r="T19" s="357"/>
      <c r="U19" s="357"/>
      <c r="V19" s="357"/>
      <c r="W19" s="357"/>
      <c r="X19" s="357"/>
      <c r="Y19" s="357"/>
    </row>
    <row r="20" spans="1:25" ht="21.5" thickBot="1">
      <c r="A20" s="1142" t="s">
        <v>146</v>
      </c>
      <c r="B20" s="1142"/>
      <c r="C20" s="1142"/>
      <c r="D20" s="1142"/>
      <c r="E20" s="1142"/>
      <c r="F20" s="363"/>
      <c r="G20" s="1143" t="s">
        <v>369</v>
      </c>
      <c r="H20" s="1143"/>
      <c r="I20" s="1143"/>
      <c r="J20" s="1143"/>
      <c r="K20" s="1143"/>
      <c r="M20" s="1144" t="s">
        <v>370</v>
      </c>
      <c r="N20" s="1144"/>
      <c r="O20" s="1144"/>
      <c r="P20" s="1144"/>
      <c r="Q20" s="1144"/>
    </row>
    <row r="21" spans="1:25" ht="15" thickBot="1">
      <c r="A21" s="1149" t="s">
        <v>141</v>
      </c>
      <c r="B21" s="1150"/>
      <c r="C21" s="1150"/>
      <c r="D21" s="1150"/>
      <c r="E21" s="1151"/>
      <c r="F21" s="363"/>
      <c r="G21" s="1149" t="s">
        <v>141</v>
      </c>
      <c r="H21" s="1150"/>
      <c r="I21" s="1150"/>
      <c r="J21" s="1150"/>
      <c r="K21" s="1151"/>
      <c r="M21" s="1139" t="s">
        <v>141</v>
      </c>
      <c r="N21" s="1140"/>
      <c r="O21" s="1140"/>
      <c r="P21" s="1140"/>
      <c r="Q21" s="1141"/>
    </row>
    <row r="22" spans="1:25">
      <c r="A22" s="1018"/>
      <c r="B22" s="1019"/>
      <c r="C22" s="1020"/>
      <c r="D22" s="1020"/>
      <c r="E22" s="1021"/>
      <c r="F22" s="363"/>
      <c r="G22" s="1018"/>
      <c r="H22" s="1019"/>
      <c r="I22" s="1020"/>
      <c r="J22" s="1020"/>
      <c r="K22" s="1021"/>
      <c r="M22" s="368"/>
      <c r="N22" s="369"/>
      <c r="O22" s="361"/>
      <c r="P22" s="361"/>
      <c r="Q22" s="362"/>
    </row>
    <row r="23" spans="1:25" s="748" customFormat="1" ht="30.75" customHeight="1">
      <c r="A23" s="1022"/>
      <c r="B23" s="1023"/>
      <c r="C23" s="1024" t="s">
        <v>127</v>
      </c>
      <c r="D23" s="1024" t="s">
        <v>128</v>
      </c>
      <c r="E23" s="1025" t="s">
        <v>93</v>
      </c>
      <c r="F23" s="1026"/>
      <c r="G23" s="1022"/>
      <c r="H23" s="1023"/>
      <c r="I23" s="1024" t="s">
        <v>127</v>
      </c>
      <c r="J23" s="1024" t="s">
        <v>128</v>
      </c>
      <c r="K23" s="1025" t="s">
        <v>93</v>
      </c>
      <c r="M23" s="744"/>
      <c r="N23" s="745"/>
      <c r="O23" s="746" t="s">
        <v>127</v>
      </c>
      <c r="P23" s="746" t="s">
        <v>128</v>
      </c>
      <c r="Q23" s="747" t="s">
        <v>93</v>
      </c>
    </row>
    <row r="24" spans="1:25">
      <c r="A24" s="872" t="s">
        <v>129</v>
      </c>
      <c r="B24" s="873"/>
      <c r="C24" s="973">
        <v>285</v>
      </c>
      <c r="D24" s="973">
        <v>15</v>
      </c>
      <c r="E24" s="871">
        <f t="shared" ref="E24:E35" si="5">ROUND(C24+D24,0)</f>
        <v>300</v>
      </c>
      <c r="F24" s="363"/>
      <c r="G24" s="872" t="s">
        <v>129</v>
      </c>
      <c r="H24" s="873"/>
      <c r="I24" s="973">
        <v>197</v>
      </c>
      <c r="J24" s="973">
        <v>13</v>
      </c>
      <c r="K24" s="945">
        <f>ROUND(I24+J24,0)</f>
        <v>210</v>
      </c>
      <c r="M24" s="370" t="s">
        <v>129</v>
      </c>
      <c r="N24" s="365"/>
      <c r="O24" s="741"/>
      <c r="P24" s="741"/>
      <c r="Q24" s="599">
        <f>ROUND(O24+P24,0)</f>
        <v>0</v>
      </c>
    </row>
    <row r="25" spans="1:25">
      <c r="A25" s="872" t="s">
        <v>130</v>
      </c>
      <c r="B25" s="873"/>
      <c r="C25" s="974">
        <v>219</v>
      </c>
      <c r="D25" s="974">
        <v>14</v>
      </c>
      <c r="E25" s="871">
        <f t="shared" si="5"/>
        <v>233</v>
      </c>
      <c r="F25" s="363"/>
      <c r="G25" s="872" t="s">
        <v>130</v>
      </c>
      <c r="H25" s="873"/>
      <c r="I25" s="974">
        <v>129</v>
      </c>
      <c r="J25" s="974">
        <v>10</v>
      </c>
      <c r="K25" s="871">
        <f>ROUND(I25+J25,0)</f>
        <v>139</v>
      </c>
      <c r="M25" s="370" t="s">
        <v>130</v>
      </c>
      <c r="N25" s="365"/>
      <c r="O25" s="742"/>
      <c r="P25" s="742"/>
      <c r="Q25" s="366">
        <f>ROUND(O25+P25,0)</f>
        <v>0</v>
      </c>
    </row>
    <row r="26" spans="1:25">
      <c r="A26" s="872" t="s">
        <v>131</v>
      </c>
      <c r="B26" s="873"/>
      <c r="C26" s="974">
        <v>248</v>
      </c>
      <c r="D26" s="974">
        <v>31</v>
      </c>
      <c r="E26" s="871">
        <f t="shared" si="5"/>
        <v>279</v>
      </c>
      <c r="F26" s="363"/>
      <c r="G26" s="872" t="s">
        <v>131</v>
      </c>
      <c r="H26" s="873"/>
      <c r="I26" s="974">
        <v>144</v>
      </c>
      <c r="J26" s="974">
        <v>19</v>
      </c>
      <c r="K26" s="871">
        <f t="shared" ref="K26:K35" si="6">ROUND(I26+J26,0)</f>
        <v>163</v>
      </c>
      <c r="M26" s="370" t="s">
        <v>131</v>
      </c>
      <c r="N26" s="365"/>
      <c r="O26" s="742"/>
      <c r="P26" s="742"/>
      <c r="Q26" s="366">
        <f t="shared" ref="Q26:Q35" si="7">ROUND(O26+P26,0)</f>
        <v>0</v>
      </c>
    </row>
    <row r="27" spans="1:25">
      <c r="A27" s="872" t="s">
        <v>132</v>
      </c>
      <c r="B27" s="873"/>
      <c r="C27" s="974">
        <v>11</v>
      </c>
      <c r="D27" s="974">
        <v>0</v>
      </c>
      <c r="E27" s="871">
        <f t="shared" si="5"/>
        <v>11</v>
      </c>
      <c r="F27" s="363"/>
      <c r="G27" s="872" t="s">
        <v>132</v>
      </c>
      <c r="H27" s="873"/>
      <c r="I27" s="974">
        <v>4</v>
      </c>
      <c r="J27" s="974">
        <v>0</v>
      </c>
      <c r="K27" s="871">
        <f t="shared" si="6"/>
        <v>4</v>
      </c>
      <c r="L27" s="363"/>
      <c r="M27" s="872" t="s">
        <v>132</v>
      </c>
      <c r="N27" s="873"/>
      <c r="O27" s="988"/>
      <c r="P27" s="988"/>
      <c r="Q27" s="366">
        <f t="shared" si="7"/>
        <v>0</v>
      </c>
    </row>
    <row r="28" spans="1:25" s="363" customFormat="1">
      <c r="A28" s="872" t="s">
        <v>133</v>
      </c>
      <c r="B28" s="873"/>
      <c r="C28" s="974">
        <v>209</v>
      </c>
      <c r="D28" s="974">
        <v>25</v>
      </c>
      <c r="E28" s="871">
        <f t="shared" si="5"/>
        <v>234</v>
      </c>
      <c r="G28" s="872" t="s">
        <v>133</v>
      </c>
      <c r="H28" s="873"/>
      <c r="I28" s="974">
        <v>219</v>
      </c>
      <c r="J28" s="974">
        <v>25</v>
      </c>
      <c r="K28" s="871">
        <f t="shared" si="6"/>
        <v>244</v>
      </c>
      <c r="M28" s="872" t="s">
        <v>133</v>
      </c>
      <c r="N28" s="873"/>
      <c r="O28" s="991">
        <f>I28</f>
        <v>219</v>
      </c>
      <c r="P28" s="991">
        <f>J28</f>
        <v>25</v>
      </c>
      <c r="Q28" s="871">
        <f t="shared" si="7"/>
        <v>244</v>
      </c>
    </row>
    <row r="29" spans="1:25" s="363" customFormat="1">
      <c r="A29" s="872" t="s">
        <v>134</v>
      </c>
      <c r="B29" s="873"/>
      <c r="C29" s="974">
        <v>203</v>
      </c>
      <c r="D29" s="974">
        <v>11</v>
      </c>
      <c r="E29" s="871">
        <f t="shared" si="5"/>
        <v>214</v>
      </c>
      <c r="G29" s="872" t="s">
        <v>134</v>
      </c>
      <c r="H29" s="873"/>
      <c r="I29" s="974">
        <v>198</v>
      </c>
      <c r="J29" s="974">
        <v>19</v>
      </c>
      <c r="K29" s="871">
        <f t="shared" si="6"/>
        <v>217</v>
      </c>
      <c r="M29" s="872" t="s">
        <v>134</v>
      </c>
      <c r="N29" s="873"/>
      <c r="O29" s="991">
        <f t="shared" ref="O29:O34" si="8">I29</f>
        <v>198</v>
      </c>
      <c r="P29" s="991">
        <f t="shared" ref="P29:P34" si="9">J29</f>
        <v>19</v>
      </c>
      <c r="Q29" s="871">
        <f t="shared" si="7"/>
        <v>217</v>
      </c>
    </row>
    <row r="30" spans="1:25" s="363" customFormat="1">
      <c r="A30" s="872" t="s">
        <v>135</v>
      </c>
      <c r="B30" s="873"/>
      <c r="C30" s="974">
        <v>293</v>
      </c>
      <c r="D30" s="974">
        <v>4</v>
      </c>
      <c r="E30" s="871">
        <f t="shared" si="5"/>
        <v>297</v>
      </c>
      <c r="G30" s="872" t="s">
        <v>135</v>
      </c>
      <c r="H30" s="873"/>
      <c r="I30" s="974">
        <v>217</v>
      </c>
      <c r="J30" s="974">
        <v>25</v>
      </c>
      <c r="K30" s="871">
        <f t="shared" si="6"/>
        <v>242</v>
      </c>
      <c r="M30" s="872" t="s">
        <v>135</v>
      </c>
      <c r="N30" s="873"/>
      <c r="O30" s="991">
        <f>I30</f>
        <v>217</v>
      </c>
      <c r="P30" s="991">
        <f t="shared" si="9"/>
        <v>25</v>
      </c>
      <c r="Q30" s="871">
        <f t="shared" si="7"/>
        <v>242</v>
      </c>
    </row>
    <row r="31" spans="1:25" s="363" customFormat="1">
      <c r="A31" s="872" t="s">
        <v>136</v>
      </c>
      <c r="B31" s="873"/>
      <c r="C31" s="1032">
        <v>278</v>
      </c>
      <c r="D31" s="1032">
        <v>2</v>
      </c>
      <c r="E31" s="871">
        <f t="shared" si="5"/>
        <v>280</v>
      </c>
      <c r="G31" s="872" t="s">
        <v>136</v>
      </c>
      <c r="H31" s="873"/>
      <c r="I31" s="1032">
        <v>188</v>
      </c>
      <c r="J31" s="1032">
        <v>16</v>
      </c>
      <c r="K31" s="871">
        <f t="shared" si="6"/>
        <v>204</v>
      </c>
      <c r="M31" s="872" t="s">
        <v>136</v>
      </c>
      <c r="N31" s="873"/>
      <c r="O31" s="991">
        <f t="shared" si="8"/>
        <v>188</v>
      </c>
      <c r="P31" s="991">
        <f t="shared" si="9"/>
        <v>16</v>
      </c>
      <c r="Q31" s="871">
        <f t="shared" si="7"/>
        <v>204</v>
      </c>
    </row>
    <row r="32" spans="1:25" s="363" customFormat="1">
      <c r="A32" s="872" t="s">
        <v>137</v>
      </c>
      <c r="B32" s="873"/>
      <c r="C32" s="974"/>
      <c r="D32" s="974"/>
      <c r="E32" s="871">
        <f t="shared" si="5"/>
        <v>0</v>
      </c>
      <c r="G32" s="872" t="s">
        <v>137</v>
      </c>
      <c r="H32" s="873"/>
      <c r="I32" s="974"/>
      <c r="J32" s="974"/>
      <c r="K32" s="871">
        <f t="shared" si="6"/>
        <v>0</v>
      </c>
      <c r="M32" s="872" t="s">
        <v>137</v>
      </c>
      <c r="N32" s="873"/>
      <c r="O32" s="991">
        <f t="shared" si="8"/>
        <v>0</v>
      </c>
      <c r="P32" s="991">
        <f t="shared" si="9"/>
        <v>0</v>
      </c>
      <c r="Q32" s="871">
        <f t="shared" si="7"/>
        <v>0</v>
      </c>
    </row>
    <row r="33" spans="1:17">
      <c r="A33" s="872" t="s">
        <v>138</v>
      </c>
      <c r="B33" s="933"/>
      <c r="C33" s="974"/>
      <c r="D33" s="974"/>
      <c r="E33" s="871">
        <f t="shared" si="5"/>
        <v>0</v>
      </c>
      <c r="F33" s="363"/>
      <c r="G33" s="872" t="s">
        <v>138</v>
      </c>
      <c r="H33" s="933"/>
      <c r="I33" s="974"/>
      <c r="J33" s="974"/>
      <c r="K33" s="871">
        <f t="shared" si="6"/>
        <v>0</v>
      </c>
      <c r="M33" s="370" t="s">
        <v>138</v>
      </c>
      <c r="N33" s="371"/>
      <c r="O33" s="742">
        <f t="shared" si="8"/>
        <v>0</v>
      </c>
      <c r="P33" s="742">
        <f t="shared" si="9"/>
        <v>0</v>
      </c>
      <c r="Q33" s="366">
        <f t="shared" si="7"/>
        <v>0</v>
      </c>
    </row>
    <row r="34" spans="1:17">
      <c r="A34" s="872" t="s">
        <v>139</v>
      </c>
      <c r="B34" s="933"/>
      <c r="C34" s="974"/>
      <c r="D34" s="974"/>
      <c r="E34" s="871">
        <f t="shared" si="5"/>
        <v>0</v>
      </c>
      <c r="F34" s="363"/>
      <c r="G34" s="872" t="s">
        <v>139</v>
      </c>
      <c r="H34" s="933"/>
      <c r="I34" s="974"/>
      <c r="J34" s="974"/>
      <c r="K34" s="871">
        <f t="shared" si="6"/>
        <v>0</v>
      </c>
      <c r="M34" s="370" t="s">
        <v>139</v>
      </c>
      <c r="N34" s="371"/>
      <c r="O34" s="742">
        <f t="shared" si="8"/>
        <v>0</v>
      </c>
      <c r="P34" s="742">
        <f t="shared" si="9"/>
        <v>0</v>
      </c>
      <c r="Q34" s="366">
        <f t="shared" si="7"/>
        <v>0</v>
      </c>
    </row>
    <row r="35" spans="1:17" ht="15" thickBot="1">
      <c r="A35" s="960" t="s">
        <v>140</v>
      </c>
      <c r="B35" s="961"/>
      <c r="C35" s="990"/>
      <c r="D35" s="990"/>
      <c r="E35" s="959">
        <f t="shared" si="5"/>
        <v>0</v>
      </c>
      <c r="F35" s="363"/>
      <c r="G35" s="960" t="s">
        <v>140</v>
      </c>
      <c r="H35" s="961"/>
      <c r="I35" s="990"/>
      <c r="J35" s="990"/>
      <c r="K35" s="959">
        <f t="shared" si="6"/>
        <v>0</v>
      </c>
      <c r="M35" s="372" t="s">
        <v>140</v>
      </c>
      <c r="N35" s="373"/>
      <c r="O35" s="743"/>
      <c r="P35" s="743"/>
      <c r="Q35" s="367">
        <f t="shared" si="7"/>
        <v>0</v>
      </c>
    </row>
    <row r="36" spans="1:17">
      <c r="A36" s="363"/>
      <c r="B36" s="363"/>
      <c r="C36" s="363"/>
      <c r="D36" s="363"/>
      <c r="E36" s="363"/>
      <c r="F36" s="363"/>
      <c r="G36" s="363"/>
      <c r="H36" s="363"/>
      <c r="I36" s="363"/>
      <c r="J36" s="363"/>
      <c r="K36" s="363"/>
    </row>
    <row r="37" spans="1:17" ht="21.5" thickBot="1">
      <c r="A37" s="1142" t="s">
        <v>146</v>
      </c>
      <c r="B37" s="1142"/>
      <c r="C37" s="1142"/>
      <c r="D37" s="1142"/>
      <c r="E37" s="1142"/>
      <c r="F37" s="363"/>
      <c r="G37" s="1143" t="s">
        <v>369</v>
      </c>
      <c r="H37" s="1143"/>
      <c r="I37" s="1143"/>
      <c r="J37" s="1143"/>
      <c r="K37" s="1143"/>
      <c r="M37" s="1144" t="s">
        <v>370</v>
      </c>
      <c r="N37" s="1144"/>
      <c r="O37" s="1144"/>
      <c r="P37" s="1144"/>
      <c r="Q37" s="1144"/>
    </row>
    <row r="38" spans="1:17" ht="15" thickBot="1">
      <c r="A38" s="1149" t="s">
        <v>142</v>
      </c>
      <c r="B38" s="1150"/>
      <c r="C38" s="1150"/>
      <c r="D38" s="1150"/>
      <c r="E38" s="1151"/>
      <c r="F38" s="363"/>
      <c r="G38" s="1149" t="s">
        <v>142</v>
      </c>
      <c r="H38" s="1150"/>
      <c r="I38" s="1150"/>
      <c r="J38" s="1150"/>
      <c r="K38" s="1151"/>
      <c r="M38" s="1145" t="s">
        <v>142</v>
      </c>
      <c r="N38" s="1146"/>
      <c r="O38" s="1146"/>
      <c r="P38" s="1146"/>
      <c r="Q38" s="1147"/>
    </row>
    <row r="39" spans="1:17">
      <c r="A39" s="1018"/>
      <c r="B39" s="1019"/>
      <c r="C39" s="1020"/>
      <c r="D39" s="1020"/>
      <c r="E39" s="1027"/>
      <c r="F39" s="363"/>
      <c r="G39" s="1018"/>
      <c r="H39" s="1019"/>
      <c r="I39" s="1020"/>
      <c r="J39" s="1020"/>
      <c r="K39" s="1027"/>
      <c r="M39" s="368"/>
      <c r="N39" s="369"/>
      <c r="O39" s="361"/>
      <c r="P39" s="361"/>
      <c r="Q39" s="374"/>
    </row>
    <row r="40" spans="1:17" ht="30" customHeight="1">
      <c r="A40" s="1018"/>
      <c r="B40" s="1019"/>
      <c r="C40" s="1024" t="s">
        <v>127</v>
      </c>
      <c r="D40" s="1024" t="s">
        <v>128</v>
      </c>
      <c r="E40" s="1028" t="s">
        <v>93</v>
      </c>
      <c r="F40" s="363"/>
      <c r="G40" s="1018"/>
      <c r="H40" s="1019"/>
      <c r="I40" s="1024" t="s">
        <v>127</v>
      </c>
      <c r="J40" s="1024" t="s">
        <v>128</v>
      </c>
      <c r="K40" s="1028" t="s">
        <v>93</v>
      </c>
      <c r="M40" s="368"/>
      <c r="N40" s="369"/>
      <c r="O40" s="746" t="s">
        <v>127</v>
      </c>
      <c r="P40" s="746" t="s">
        <v>128</v>
      </c>
      <c r="Q40" s="364" t="s">
        <v>93</v>
      </c>
    </row>
    <row r="41" spans="1:17">
      <c r="A41" s="872" t="s">
        <v>129</v>
      </c>
      <c r="B41" s="873"/>
      <c r="C41" s="974">
        <v>288</v>
      </c>
      <c r="D41" s="974">
        <v>12</v>
      </c>
      <c r="E41" s="871">
        <f t="shared" ref="E41:E52" si="10">ROUND(C41+D41,0)</f>
        <v>300</v>
      </c>
      <c r="F41" s="363"/>
      <c r="G41" s="872" t="s">
        <v>129</v>
      </c>
      <c r="H41" s="873"/>
      <c r="I41" s="974">
        <v>200</v>
      </c>
      <c r="J41" s="974">
        <v>11</v>
      </c>
      <c r="K41" s="871">
        <f t="shared" ref="K41:K52" si="11">ROUND(I41+J41,0)</f>
        <v>211</v>
      </c>
      <c r="M41" s="370" t="s">
        <v>129</v>
      </c>
      <c r="N41" s="365"/>
      <c r="O41" s="742"/>
      <c r="P41" s="742"/>
      <c r="Q41" s="366">
        <f t="shared" ref="Q41:Q52" si="12">ROUND(O41+P41,0)</f>
        <v>0</v>
      </c>
    </row>
    <row r="42" spans="1:17">
      <c r="A42" s="872" t="s">
        <v>130</v>
      </c>
      <c r="B42" s="873"/>
      <c r="C42" s="974">
        <v>219</v>
      </c>
      <c r="D42" s="974">
        <v>15</v>
      </c>
      <c r="E42" s="871">
        <f t="shared" si="10"/>
        <v>234</v>
      </c>
      <c r="F42" s="363"/>
      <c r="G42" s="872" t="s">
        <v>130</v>
      </c>
      <c r="H42" s="873"/>
      <c r="I42" s="974">
        <v>129</v>
      </c>
      <c r="J42" s="974">
        <v>10</v>
      </c>
      <c r="K42" s="871">
        <f t="shared" si="11"/>
        <v>139</v>
      </c>
      <c r="M42" s="370" t="s">
        <v>130</v>
      </c>
      <c r="N42" s="365"/>
      <c r="O42" s="742"/>
      <c r="P42" s="742"/>
      <c r="Q42" s="366">
        <f t="shared" si="12"/>
        <v>0</v>
      </c>
    </row>
    <row r="43" spans="1:17" s="363" customFormat="1">
      <c r="A43" s="872" t="s">
        <v>131</v>
      </c>
      <c r="B43" s="873"/>
      <c r="C43" s="974">
        <v>248</v>
      </c>
      <c r="D43" s="974">
        <v>30</v>
      </c>
      <c r="E43" s="871">
        <f t="shared" si="10"/>
        <v>278</v>
      </c>
      <c r="G43" s="872" t="s">
        <v>131</v>
      </c>
      <c r="H43" s="873"/>
      <c r="I43" s="974">
        <v>144</v>
      </c>
      <c r="J43" s="974">
        <v>19</v>
      </c>
      <c r="K43" s="871">
        <f t="shared" si="11"/>
        <v>163</v>
      </c>
      <c r="M43" s="872" t="s">
        <v>131</v>
      </c>
      <c r="N43" s="873"/>
      <c r="O43" s="742"/>
      <c r="P43" s="742"/>
      <c r="Q43" s="871">
        <f t="shared" si="12"/>
        <v>0</v>
      </c>
    </row>
    <row r="44" spans="1:17">
      <c r="A44" s="872" t="s">
        <v>132</v>
      </c>
      <c r="B44" s="873"/>
      <c r="C44" s="974">
        <v>2</v>
      </c>
      <c r="D44" s="974">
        <v>0</v>
      </c>
      <c r="E44" s="871">
        <f t="shared" si="10"/>
        <v>2</v>
      </c>
      <c r="F44" s="363"/>
      <c r="G44" s="872" t="s">
        <v>132</v>
      </c>
      <c r="H44" s="873"/>
      <c r="I44" s="974">
        <v>5</v>
      </c>
      <c r="J44" s="974">
        <v>0</v>
      </c>
      <c r="K44" s="871">
        <f t="shared" si="11"/>
        <v>5</v>
      </c>
      <c r="M44" s="370" t="s">
        <v>132</v>
      </c>
      <c r="N44" s="365"/>
      <c r="O44" s="742"/>
      <c r="P44" s="742"/>
      <c r="Q44" s="366">
        <f t="shared" si="12"/>
        <v>0</v>
      </c>
    </row>
    <row r="45" spans="1:17" s="363" customFormat="1">
      <c r="A45" s="872" t="s">
        <v>133</v>
      </c>
      <c r="B45" s="873"/>
      <c r="C45" s="974"/>
      <c r="D45" s="974"/>
      <c r="E45" s="871">
        <f t="shared" si="10"/>
        <v>0</v>
      </c>
      <c r="G45" s="872" t="s">
        <v>133</v>
      </c>
      <c r="H45" s="873"/>
      <c r="I45" s="974"/>
      <c r="J45" s="974"/>
      <c r="K45" s="871">
        <f t="shared" si="11"/>
        <v>0</v>
      </c>
      <c r="M45" s="872" t="s">
        <v>133</v>
      </c>
      <c r="N45" s="873"/>
      <c r="O45" s="991">
        <f>I45</f>
        <v>0</v>
      </c>
      <c r="P45" s="991">
        <f>J45</f>
        <v>0</v>
      </c>
      <c r="Q45" s="871">
        <f t="shared" si="12"/>
        <v>0</v>
      </c>
    </row>
    <row r="46" spans="1:17" s="363" customFormat="1">
      <c r="A46" s="872" t="s">
        <v>134</v>
      </c>
      <c r="B46" s="873"/>
      <c r="C46" s="974"/>
      <c r="D46" s="974"/>
      <c r="E46" s="871">
        <f t="shared" si="10"/>
        <v>0</v>
      </c>
      <c r="G46" s="872" t="s">
        <v>134</v>
      </c>
      <c r="H46" s="873"/>
      <c r="I46" s="974"/>
      <c r="J46" s="974"/>
      <c r="K46" s="871">
        <f t="shared" si="11"/>
        <v>0</v>
      </c>
      <c r="M46" s="872" t="s">
        <v>134</v>
      </c>
      <c r="N46" s="873"/>
      <c r="O46" s="991">
        <f t="shared" ref="O46:O49" si="13">I46</f>
        <v>0</v>
      </c>
      <c r="P46" s="991">
        <f t="shared" ref="P46:P49" si="14">J46</f>
        <v>0</v>
      </c>
      <c r="Q46" s="871">
        <f t="shared" si="12"/>
        <v>0</v>
      </c>
    </row>
    <row r="47" spans="1:17" s="363" customFormat="1">
      <c r="A47" s="872" t="s">
        <v>135</v>
      </c>
      <c r="B47" s="933"/>
      <c r="C47" s="974"/>
      <c r="D47" s="974"/>
      <c r="E47" s="871">
        <f t="shared" si="10"/>
        <v>0</v>
      </c>
      <c r="G47" s="872" t="s">
        <v>135</v>
      </c>
      <c r="H47" s="933"/>
      <c r="I47" s="974"/>
      <c r="J47" s="974"/>
      <c r="K47" s="871">
        <f t="shared" si="11"/>
        <v>0</v>
      </c>
      <c r="M47" s="872" t="s">
        <v>135</v>
      </c>
      <c r="N47" s="933"/>
      <c r="O47" s="991">
        <f t="shared" si="13"/>
        <v>0</v>
      </c>
      <c r="P47" s="991">
        <f t="shared" si="14"/>
        <v>0</v>
      </c>
      <c r="Q47" s="871">
        <f t="shared" si="12"/>
        <v>0</v>
      </c>
    </row>
    <row r="48" spans="1:17">
      <c r="A48" s="872" t="s">
        <v>136</v>
      </c>
      <c r="B48" s="933"/>
      <c r="C48" s="974"/>
      <c r="D48" s="974"/>
      <c r="E48" s="871">
        <f t="shared" si="10"/>
        <v>0</v>
      </c>
      <c r="F48" s="363"/>
      <c r="G48" s="872" t="s">
        <v>136</v>
      </c>
      <c r="H48" s="933"/>
      <c r="I48" s="974"/>
      <c r="J48" s="974"/>
      <c r="K48" s="871">
        <f t="shared" si="11"/>
        <v>0</v>
      </c>
      <c r="L48" s="363"/>
      <c r="M48" s="872" t="s">
        <v>136</v>
      </c>
      <c r="N48" s="933"/>
      <c r="O48" s="991">
        <f t="shared" si="13"/>
        <v>0</v>
      </c>
      <c r="P48" s="991">
        <f t="shared" si="14"/>
        <v>0</v>
      </c>
      <c r="Q48" s="366">
        <f t="shared" si="12"/>
        <v>0</v>
      </c>
    </row>
    <row r="49" spans="1:17">
      <c r="A49" s="872" t="s">
        <v>137</v>
      </c>
      <c r="B49" s="933"/>
      <c r="C49" s="974"/>
      <c r="D49" s="974"/>
      <c r="E49" s="871">
        <f t="shared" si="10"/>
        <v>0</v>
      </c>
      <c r="F49" s="363"/>
      <c r="G49" s="872" t="s">
        <v>137</v>
      </c>
      <c r="H49" s="933"/>
      <c r="I49" s="974"/>
      <c r="J49" s="974"/>
      <c r="K49" s="871">
        <f t="shared" si="11"/>
        <v>0</v>
      </c>
      <c r="L49" s="363"/>
      <c r="M49" s="872" t="s">
        <v>137</v>
      </c>
      <c r="N49" s="933"/>
      <c r="O49" s="991">
        <f t="shared" si="13"/>
        <v>0</v>
      </c>
      <c r="P49" s="991">
        <f t="shared" si="14"/>
        <v>0</v>
      </c>
      <c r="Q49" s="366">
        <f t="shared" si="12"/>
        <v>0</v>
      </c>
    </row>
    <row r="50" spans="1:17">
      <c r="A50" s="872" t="s">
        <v>138</v>
      </c>
      <c r="B50" s="933"/>
      <c r="C50" s="974"/>
      <c r="D50" s="974"/>
      <c r="E50" s="871">
        <f t="shared" si="10"/>
        <v>0</v>
      </c>
      <c r="F50" s="363"/>
      <c r="G50" s="872" t="s">
        <v>138</v>
      </c>
      <c r="H50" s="933"/>
      <c r="I50" s="974"/>
      <c r="J50" s="974"/>
      <c r="K50" s="871">
        <f t="shared" si="11"/>
        <v>0</v>
      </c>
      <c r="M50" s="370" t="s">
        <v>138</v>
      </c>
      <c r="N50" s="371"/>
      <c r="O50" s="742"/>
      <c r="P50" s="742"/>
      <c r="Q50" s="366">
        <f t="shared" si="12"/>
        <v>0</v>
      </c>
    </row>
    <row r="51" spans="1:17">
      <c r="A51" s="872" t="s">
        <v>139</v>
      </c>
      <c r="B51" s="933"/>
      <c r="C51" s="974"/>
      <c r="D51" s="974"/>
      <c r="E51" s="871">
        <f t="shared" si="10"/>
        <v>0</v>
      </c>
      <c r="F51" s="363"/>
      <c r="G51" s="872" t="s">
        <v>139</v>
      </c>
      <c r="H51" s="933"/>
      <c r="I51" s="974"/>
      <c r="J51" s="974"/>
      <c r="K51" s="871">
        <f t="shared" si="11"/>
        <v>0</v>
      </c>
      <c r="M51" s="370" t="s">
        <v>139</v>
      </c>
      <c r="N51" s="371"/>
      <c r="O51" s="742"/>
      <c r="P51" s="742"/>
      <c r="Q51" s="366">
        <f t="shared" si="12"/>
        <v>0</v>
      </c>
    </row>
    <row r="52" spans="1:17" ht="15" thickBot="1">
      <c r="A52" s="960" t="s">
        <v>140</v>
      </c>
      <c r="B52" s="961"/>
      <c r="C52" s="990"/>
      <c r="D52" s="990"/>
      <c r="E52" s="959">
        <f t="shared" si="10"/>
        <v>0</v>
      </c>
      <c r="F52" s="363"/>
      <c r="G52" s="960" t="s">
        <v>140</v>
      </c>
      <c r="H52" s="961"/>
      <c r="I52" s="990"/>
      <c r="J52" s="990"/>
      <c r="K52" s="959">
        <f t="shared" si="11"/>
        <v>0</v>
      </c>
      <c r="M52" s="372" t="s">
        <v>140</v>
      </c>
      <c r="N52" s="373"/>
      <c r="O52" s="743"/>
      <c r="P52" s="743"/>
      <c r="Q52" s="367">
        <f t="shared" si="12"/>
        <v>0</v>
      </c>
    </row>
    <row r="53" spans="1:17">
      <c r="A53" s="363"/>
      <c r="B53" s="363"/>
      <c r="C53" s="363"/>
      <c r="D53" s="363"/>
      <c r="E53" s="363"/>
      <c r="F53" s="363"/>
      <c r="G53" s="363"/>
      <c r="H53" s="363"/>
      <c r="I53" s="363"/>
      <c r="J53" s="363"/>
      <c r="K53" s="363"/>
    </row>
    <row r="54" spans="1:17">
      <c r="A54" s="363"/>
      <c r="B54" s="363"/>
      <c r="C54" s="363"/>
      <c r="D54" s="363"/>
      <c r="E54" s="363"/>
      <c r="F54" s="363"/>
      <c r="G54" s="363"/>
      <c r="H54" s="363"/>
      <c r="I54" s="363"/>
      <c r="J54" s="363"/>
      <c r="K54" s="363"/>
    </row>
    <row r="55" spans="1:17">
      <c r="A55" s="363"/>
      <c r="B55" s="363"/>
      <c r="C55" s="363"/>
      <c r="D55" s="363"/>
      <c r="E55" s="363"/>
      <c r="F55" s="363"/>
      <c r="G55" s="363"/>
      <c r="H55" s="363"/>
      <c r="I55" s="363"/>
      <c r="J55" s="363"/>
      <c r="K55" s="363"/>
    </row>
    <row r="56" spans="1:17">
      <c r="A56" s="363"/>
      <c r="B56" s="363"/>
      <c r="C56" s="363"/>
      <c r="D56" s="363"/>
      <c r="E56" s="363"/>
      <c r="F56" s="363"/>
      <c r="G56" s="363"/>
      <c r="H56" s="363"/>
      <c r="I56" s="363"/>
      <c r="J56" s="363"/>
      <c r="K56" s="363"/>
    </row>
    <row r="57" spans="1:17">
      <c r="A57" s="363"/>
      <c r="B57" s="363"/>
      <c r="C57" s="363"/>
      <c r="D57" s="363"/>
      <c r="E57" s="363"/>
      <c r="F57" s="363"/>
      <c r="G57" s="363"/>
      <c r="H57" s="363"/>
      <c r="I57" s="363"/>
      <c r="J57" s="363"/>
      <c r="K57" s="363"/>
    </row>
    <row r="58" spans="1:17">
      <c r="A58" s="363"/>
      <c r="B58" s="363"/>
      <c r="C58" s="363"/>
      <c r="D58" s="363"/>
      <c r="E58" s="363"/>
      <c r="F58" s="363"/>
      <c r="G58" s="363"/>
      <c r="H58" s="363"/>
      <c r="I58" s="363"/>
      <c r="J58" s="363"/>
      <c r="K58" s="363"/>
    </row>
    <row r="59" spans="1:17">
      <c r="A59" s="363"/>
      <c r="B59" s="363"/>
      <c r="C59" s="363"/>
      <c r="D59" s="363"/>
      <c r="E59" s="363"/>
      <c r="F59" s="363"/>
      <c r="G59" s="363"/>
      <c r="H59" s="363"/>
      <c r="I59" s="363"/>
      <c r="J59" s="363"/>
      <c r="K59" s="363"/>
    </row>
    <row r="60" spans="1:17">
      <c r="A60" s="363"/>
      <c r="B60" s="363"/>
      <c r="C60" s="363"/>
      <c r="D60" s="363"/>
      <c r="E60" s="363"/>
      <c r="F60" s="363"/>
      <c r="G60" s="363"/>
      <c r="H60" s="363"/>
      <c r="I60" s="363"/>
      <c r="J60" s="363"/>
      <c r="K60" s="363"/>
    </row>
    <row r="61" spans="1:17">
      <c r="A61" s="363"/>
      <c r="B61" s="363"/>
      <c r="C61" s="363"/>
      <c r="D61" s="363"/>
      <c r="E61" s="363"/>
      <c r="F61" s="363"/>
      <c r="G61" s="363"/>
      <c r="H61" s="363"/>
      <c r="I61" s="363"/>
      <c r="J61" s="363"/>
      <c r="K61" s="363"/>
    </row>
    <row r="62" spans="1:17">
      <c r="A62" s="363"/>
      <c r="B62" s="363"/>
      <c r="C62" s="363"/>
      <c r="D62" s="363"/>
      <c r="E62" s="363"/>
      <c r="F62" s="363"/>
      <c r="G62" s="363"/>
      <c r="H62" s="363"/>
      <c r="I62" s="363"/>
      <c r="J62" s="363"/>
      <c r="K62" s="363"/>
    </row>
    <row r="63" spans="1:17">
      <c r="A63" s="363"/>
      <c r="B63" s="363"/>
      <c r="C63" s="363"/>
      <c r="D63" s="363"/>
      <c r="E63" s="363"/>
      <c r="F63" s="363"/>
      <c r="G63" s="363"/>
      <c r="H63" s="363"/>
      <c r="I63" s="363"/>
      <c r="J63" s="363"/>
      <c r="K63" s="363"/>
    </row>
    <row r="64" spans="1:17">
      <c r="A64" s="363"/>
      <c r="B64" s="363"/>
      <c r="C64" s="363"/>
      <c r="D64" s="363"/>
      <c r="E64" s="363"/>
      <c r="F64" s="363"/>
      <c r="G64" s="363"/>
      <c r="H64" s="363"/>
      <c r="I64" s="363"/>
      <c r="J64" s="363"/>
      <c r="K64" s="363"/>
    </row>
    <row r="65" spans="1:11">
      <c r="A65" s="363"/>
      <c r="B65" s="363"/>
      <c r="C65" s="363"/>
      <c r="D65" s="363"/>
      <c r="E65" s="363"/>
      <c r="F65" s="363"/>
      <c r="G65" s="363"/>
      <c r="H65" s="363"/>
      <c r="I65" s="363"/>
      <c r="J65" s="363"/>
      <c r="K65" s="363"/>
    </row>
    <row r="66" spans="1:11">
      <c r="A66" s="363"/>
      <c r="B66" s="363"/>
      <c r="C66" s="363"/>
      <c r="D66" s="363"/>
      <c r="E66" s="363"/>
      <c r="F66" s="363"/>
      <c r="G66" s="363"/>
      <c r="H66" s="363"/>
      <c r="I66" s="363"/>
      <c r="J66" s="363"/>
      <c r="K66" s="363"/>
    </row>
    <row r="67" spans="1:11">
      <c r="A67" s="363"/>
      <c r="B67" s="363"/>
      <c r="C67" s="363"/>
      <c r="D67" s="363"/>
      <c r="E67" s="363"/>
      <c r="F67" s="363"/>
      <c r="G67" s="363"/>
      <c r="H67" s="363"/>
      <c r="I67" s="363"/>
      <c r="J67" s="363"/>
      <c r="K67" s="363"/>
    </row>
    <row r="68" spans="1:11">
      <c r="A68" s="363"/>
      <c r="B68" s="363"/>
      <c r="C68" s="363"/>
      <c r="D68" s="363"/>
      <c r="E68" s="363"/>
      <c r="F68" s="363"/>
      <c r="G68" s="363"/>
      <c r="H68" s="363"/>
      <c r="I68" s="363"/>
      <c r="J68" s="363"/>
      <c r="K68" s="363"/>
    </row>
    <row r="69" spans="1:11">
      <c r="A69" s="363"/>
      <c r="B69" s="363"/>
      <c r="C69" s="363"/>
      <c r="D69" s="363"/>
      <c r="E69" s="363"/>
      <c r="F69" s="363"/>
      <c r="G69" s="363"/>
      <c r="H69" s="363"/>
      <c r="I69" s="363"/>
      <c r="J69" s="363"/>
      <c r="K69" s="363"/>
    </row>
    <row r="70" spans="1:11">
      <c r="A70" s="363"/>
      <c r="B70" s="363"/>
      <c r="C70" s="363"/>
      <c r="D70" s="363"/>
      <c r="E70" s="363"/>
      <c r="F70" s="363"/>
      <c r="G70" s="363"/>
      <c r="H70" s="363"/>
      <c r="I70" s="363"/>
      <c r="J70" s="363"/>
      <c r="K70" s="363"/>
    </row>
    <row r="71" spans="1:11">
      <c r="A71" s="363"/>
      <c r="B71" s="363"/>
      <c r="C71" s="363"/>
      <c r="D71" s="363"/>
      <c r="E71" s="363"/>
      <c r="F71" s="363"/>
      <c r="G71" s="363"/>
      <c r="H71" s="363"/>
      <c r="I71" s="363"/>
      <c r="J71" s="363"/>
      <c r="K71" s="363"/>
    </row>
    <row r="72" spans="1:11">
      <c r="A72" s="363"/>
      <c r="B72" s="363"/>
      <c r="C72" s="363"/>
      <c r="D72" s="363"/>
      <c r="E72" s="363"/>
      <c r="F72" s="363"/>
      <c r="G72" s="363"/>
      <c r="H72" s="363"/>
      <c r="I72" s="363"/>
      <c r="J72" s="363"/>
      <c r="K72" s="363"/>
    </row>
  </sheetData>
  <mergeCells count="19">
    <mergeCell ref="M38:Q38"/>
    <mergeCell ref="A1:Q1"/>
    <mergeCell ref="A20:E20"/>
    <mergeCell ref="A21:E21"/>
    <mergeCell ref="A38:E38"/>
    <mergeCell ref="G20:K20"/>
    <mergeCell ref="G21:K21"/>
    <mergeCell ref="G38:K38"/>
    <mergeCell ref="A3:E3"/>
    <mergeCell ref="G3:K3"/>
    <mergeCell ref="M3:Q3"/>
    <mergeCell ref="A4:E4"/>
    <mergeCell ref="G4:K4"/>
    <mergeCell ref="M4:Q4"/>
    <mergeCell ref="A37:E37"/>
    <mergeCell ref="G37:K37"/>
    <mergeCell ref="M37:Q37"/>
    <mergeCell ref="M20:Q20"/>
    <mergeCell ref="M21:Q21"/>
  </mergeCells>
  <pageMargins left="1" right="0.5" top="1" bottom="0.4" header="0.8" footer="0"/>
  <pageSetup paperSize="5" scale="46" fitToHeight="0" orientation="landscape" r:id="rId1"/>
  <headerFooter alignWithMargins="0">
    <oddHeader>&amp;R&amp;"Times New Roman,Bold"KyPSC Case No. 2020-00142
STAFF-DR-01-004 Attachment
Page &amp;P of &amp;N</oddHeader>
    <oddFooter>&amp;R&amp;"Arial,Bold"&amp;16&amp;KFF0000C.&amp;P</oddFooter>
  </headerFooter>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39"/>
  <sheetViews>
    <sheetView tabSelected="1" view="pageLayout" zoomScaleNormal="100" workbookViewId="0">
      <selection activeCell="E16" sqref="E16"/>
    </sheetView>
  </sheetViews>
  <sheetFormatPr defaultColWidth="8.6328125" defaultRowHeight="12.5"/>
  <cols>
    <col min="1" max="1" width="2.36328125" style="1038" customWidth="1"/>
    <col min="2" max="3" width="14.6328125" style="1038" customWidth="1"/>
    <col min="4" max="7" width="15.453125" style="1038" customWidth="1"/>
    <col min="8" max="8" width="8.6328125" style="1038"/>
    <col min="9" max="9" width="12.36328125" style="1038" customWidth="1"/>
    <col min="10" max="11" width="8.6328125" style="1038"/>
    <col min="12" max="12" width="20.54296875" style="1038" customWidth="1"/>
    <col min="13" max="16384" width="8.6328125" style="1038"/>
  </cols>
  <sheetData>
    <row r="1" spans="2:7" ht="12.75" customHeight="1">
      <c r="G1" s="1039" t="s">
        <v>376</v>
      </c>
    </row>
    <row r="2" spans="2:7" ht="12.75" customHeight="1"/>
    <row r="3" spans="2:7" ht="12.75" customHeight="1">
      <c r="B3" s="1040" t="s">
        <v>462</v>
      </c>
      <c r="C3" s="1040"/>
      <c r="D3" s="1041"/>
      <c r="E3" s="1041"/>
      <c r="F3" s="1041"/>
      <c r="G3" s="1041"/>
    </row>
    <row r="4" spans="2:7" ht="12.75" customHeight="1">
      <c r="B4" s="1040" t="s">
        <v>463</v>
      </c>
      <c r="C4" s="1040"/>
      <c r="D4" s="1041"/>
      <c r="E4" s="1041"/>
      <c r="F4" s="1041"/>
      <c r="G4" s="1041"/>
    </row>
    <row r="5" spans="2:7" ht="12.75" customHeight="1">
      <c r="B5" s="1041"/>
      <c r="C5" s="1041"/>
      <c r="D5" s="1041"/>
      <c r="E5" s="1041"/>
      <c r="F5" s="1041"/>
      <c r="G5" s="1041"/>
    </row>
    <row r="6" spans="2:7" ht="12.75" customHeight="1">
      <c r="B6" s="1041" t="s">
        <v>377</v>
      </c>
      <c r="C6" s="1041"/>
      <c r="D6" s="1041"/>
      <c r="E6" s="1041"/>
      <c r="F6" s="1041"/>
      <c r="G6" s="1041"/>
    </row>
    <row r="7" spans="2:7" ht="12.75" customHeight="1">
      <c r="B7" s="1041"/>
      <c r="C7" s="1041"/>
      <c r="D7" s="1041"/>
      <c r="E7" s="1041"/>
      <c r="F7" s="1041"/>
      <c r="G7" s="1041"/>
    </row>
    <row r="8" spans="2:7" ht="12.75" customHeight="1">
      <c r="B8" s="1078" t="s">
        <v>467</v>
      </c>
      <c r="C8" s="1041"/>
      <c r="D8" s="1041"/>
      <c r="E8" s="1041"/>
      <c r="F8" s="1041"/>
      <c r="G8" s="1041"/>
    </row>
    <row r="9" spans="2:7" ht="12.75" customHeight="1"/>
    <row r="10" spans="2:7" ht="12.75" customHeight="1"/>
    <row r="11" spans="2:7" ht="15" customHeight="1">
      <c r="B11" s="1095" t="s">
        <v>378</v>
      </c>
      <c r="C11" s="1096"/>
      <c r="D11" s="1096"/>
      <c r="E11" s="1096"/>
      <c r="F11" s="1096"/>
      <c r="G11" s="1097"/>
    </row>
    <row r="12" spans="2:7" ht="12.75" customHeight="1">
      <c r="B12" s="1042"/>
      <c r="C12" s="1043" t="s">
        <v>379</v>
      </c>
      <c r="D12" s="1043" t="s">
        <v>380</v>
      </c>
      <c r="E12" s="1043"/>
      <c r="F12" s="1043"/>
      <c r="G12" s="1044" t="s">
        <v>381</v>
      </c>
    </row>
    <row r="13" spans="2:7" ht="12.75" customHeight="1">
      <c r="B13" s="1045"/>
      <c r="C13" s="1046" t="s">
        <v>382</v>
      </c>
      <c r="D13" s="1046" t="s">
        <v>229</v>
      </c>
      <c r="E13" s="1046" t="s">
        <v>383</v>
      </c>
      <c r="F13" s="1046" t="s">
        <v>384</v>
      </c>
      <c r="G13" s="1047" t="s">
        <v>382</v>
      </c>
    </row>
    <row r="14" spans="2:7" ht="12.75" customHeight="1">
      <c r="B14" s="1042"/>
      <c r="C14" s="1048"/>
      <c r="D14" s="1048"/>
      <c r="E14" s="1048"/>
      <c r="F14" s="1048"/>
      <c r="G14" s="1049"/>
    </row>
    <row r="15" spans="2:7" ht="15" customHeight="1">
      <c r="B15" s="1050" t="s">
        <v>465</v>
      </c>
      <c r="C15" s="1048"/>
      <c r="D15" s="1048"/>
      <c r="E15" s="1048"/>
      <c r="F15" s="1048"/>
      <c r="G15" s="1049"/>
    </row>
    <row r="16" spans="2:7" ht="12.75" customHeight="1">
      <c r="B16" s="1042" t="s">
        <v>385</v>
      </c>
      <c r="C16" s="1051">
        <v>134299</v>
      </c>
      <c r="D16" s="1051">
        <f>'&lt;C&gt;158150-Current ARP'!C38</f>
        <v>1133</v>
      </c>
      <c r="E16" s="1051">
        <f>-SUM('&lt;C&gt;158150-Current ARP'!C46:C52)</f>
        <v>215</v>
      </c>
      <c r="F16" s="1051">
        <v>0</v>
      </c>
      <c r="G16" s="1052">
        <f>C16+D16-E16-F16</f>
        <v>135217</v>
      </c>
    </row>
    <row r="17" spans="2:7" ht="12.75" customHeight="1">
      <c r="B17" s="1042" t="s">
        <v>230</v>
      </c>
      <c r="C17" s="1053">
        <v>17016.43</v>
      </c>
      <c r="D17" s="1054">
        <v>0</v>
      </c>
      <c r="E17" s="1053">
        <f>-SUM('&lt;C&gt;158150-Current ARP'!G46:G52)-SUM('&lt;C&gt;158150-Current ARP'!G63:G66)</f>
        <v>29.250000000000004</v>
      </c>
      <c r="F17" s="1054">
        <v>0</v>
      </c>
      <c r="G17" s="1055">
        <f>C17+D17-E17-F17</f>
        <v>16987.18</v>
      </c>
    </row>
    <row r="18" spans="2:7" ht="12.75" customHeight="1">
      <c r="B18" s="1042" t="s">
        <v>386</v>
      </c>
      <c r="C18" s="1056">
        <f>IF(C16=0,0,ROUND(C17/C16,6))</f>
        <v>0.12670600000000001</v>
      </c>
      <c r="D18" s="1056">
        <f>IF(D16=0,0,ROUND(D17/D16,6))</f>
        <v>0</v>
      </c>
      <c r="E18" s="1056">
        <f>IF(E16=0,0,ROUND(E17/E16,6))</f>
        <v>0.136047</v>
      </c>
      <c r="F18" s="1056">
        <f>IF(F16=0,0,ROUND(F17/F16,6))</f>
        <v>0</v>
      </c>
      <c r="G18" s="1057">
        <f>IF(G16=0,0,ROUND(G17/G16,6))</f>
        <v>0.12562899999999999</v>
      </c>
    </row>
    <row r="19" spans="2:7" ht="12.75" customHeight="1">
      <c r="B19" s="1042"/>
      <c r="C19" s="1048"/>
      <c r="D19" s="1048"/>
      <c r="E19" s="1048"/>
      <c r="F19" s="1048"/>
      <c r="G19" s="1049"/>
    </row>
    <row r="20" spans="2:7" ht="12.75" customHeight="1">
      <c r="B20" s="1058" t="s">
        <v>388</v>
      </c>
      <c r="C20" s="1059"/>
      <c r="D20" s="1059"/>
      <c r="E20" s="1059"/>
      <c r="F20" s="1059"/>
      <c r="G20" s="1060"/>
    </row>
    <row r="21" spans="2:7" ht="12.75" customHeight="1">
      <c r="B21" s="1061" t="s">
        <v>385</v>
      </c>
      <c r="C21" s="1051">
        <v>7420</v>
      </c>
      <c r="D21" s="1051">
        <f>'&lt;D&gt; 158170 Total CSNOX'!C32</f>
        <v>766</v>
      </c>
      <c r="E21" s="1051">
        <f>-SUM('&lt;D&gt; 158170 Total CSNOX'!C37:C40)</f>
        <v>174</v>
      </c>
      <c r="F21" s="1051">
        <v>0</v>
      </c>
      <c r="G21" s="1062">
        <f>C21+D21-E21-F21</f>
        <v>8012</v>
      </c>
    </row>
    <row r="22" spans="2:7" ht="12.75" customHeight="1">
      <c r="B22" s="1061" t="s">
        <v>230</v>
      </c>
      <c r="C22" s="1053">
        <v>3997.45</v>
      </c>
      <c r="D22" s="1054">
        <v>0</v>
      </c>
      <c r="E22" s="1053">
        <f>-SUM('&lt;D&gt; 158170 Total CSNOX'!E37:E40)-SUM('&lt;D&gt; 158170 Total CSNOX'!E53:E56)</f>
        <v>86.240000000000009</v>
      </c>
      <c r="F22" s="1054">
        <v>0</v>
      </c>
      <c r="G22" s="1063">
        <f>C22+D22-E22-F22</f>
        <v>3911.21</v>
      </c>
    </row>
    <row r="23" spans="2:7" ht="12.75" customHeight="1">
      <c r="B23" s="1061" t="s">
        <v>386</v>
      </c>
      <c r="C23" s="1064">
        <f>IF(C21=0,0,ROUND(C22/C21,6))</f>
        <v>0.53874</v>
      </c>
      <c r="D23" s="1064">
        <f>IF(D21=0,0,ROUND(D22/D21,6))</f>
        <v>0</v>
      </c>
      <c r="E23" s="1064">
        <f>IF(E21=0,0,ROUND(E22/E21,6))</f>
        <v>0.49563200000000002</v>
      </c>
      <c r="F23" s="1064">
        <f>IF(F21=0,0,ROUND(F22/F21,6))</f>
        <v>0</v>
      </c>
      <c r="G23" s="1065">
        <f>IF(G21=0,0,ROUND(G22/G21,6))</f>
        <v>0.48816900000000002</v>
      </c>
    </row>
    <row r="24" spans="2:7" ht="12.75" customHeight="1">
      <c r="B24" s="1061"/>
      <c r="C24" s="1059"/>
      <c r="D24" s="1059"/>
      <c r="E24" s="1059"/>
      <c r="F24" s="1059"/>
      <c r="G24" s="1060"/>
    </row>
    <row r="25" spans="2:7" ht="12.75" customHeight="1">
      <c r="B25" s="1058" t="s">
        <v>389</v>
      </c>
      <c r="C25" s="1059"/>
      <c r="D25" s="1059"/>
      <c r="E25" s="1059"/>
      <c r="F25" s="1059"/>
      <c r="G25" s="1060"/>
    </row>
    <row r="26" spans="2:7" ht="12.75" customHeight="1">
      <c r="B26" s="1061" t="s">
        <v>385</v>
      </c>
      <c r="C26" s="1051">
        <v>1398</v>
      </c>
      <c r="D26" s="1051">
        <f>'&lt;B1&gt; Current 0158183 CSOSG2'!C20</f>
        <v>176</v>
      </c>
      <c r="E26" s="1051">
        <f>-SUM('&lt;B1&gt; Current 0158183 CSOSG2'!C37:C39)</f>
        <v>0</v>
      </c>
      <c r="F26" s="1051">
        <v>0</v>
      </c>
      <c r="G26" s="1062">
        <f>C26+D26-E26-F26</f>
        <v>1574</v>
      </c>
    </row>
    <row r="27" spans="2:7" ht="12.75" customHeight="1">
      <c r="B27" s="1061" t="s">
        <v>230</v>
      </c>
      <c r="C27" s="1053">
        <v>2484.6999999999998</v>
      </c>
      <c r="D27" s="1054">
        <v>0</v>
      </c>
      <c r="E27" s="1053">
        <f>-SUM('&lt;B1&gt; Current 0158183 CSOSG2'!G37:G39)</f>
        <v>0</v>
      </c>
      <c r="F27" s="1054">
        <v>0</v>
      </c>
      <c r="G27" s="1063">
        <f>C27+D27-E27-F27</f>
        <v>2484.6999999999998</v>
      </c>
    </row>
    <row r="28" spans="2:7" ht="12.75" customHeight="1">
      <c r="B28" s="1061" t="s">
        <v>386</v>
      </c>
      <c r="C28" s="1064">
        <f>IF(C26=0,0,ROUND(C27/C26,6))</f>
        <v>1.777325</v>
      </c>
      <c r="D28" s="1064">
        <f>IF(D26=0,0,ROUND(D27/D26,6))</f>
        <v>0</v>
      </c>
      <c r="E28" s="1064">
        <f>IF(E26=0,0,ROUND(E27/E26,6))</f>
        <v>0</v>
      </c>
      <c r="F28" s="1064">
        <f>IF(F26=0,0,ROUND(F27/F26,6))</f>
        <v>0</v>
      </c>
      <c r="G28" s="1065">
        <f>IF(G26=0,0,ROUND(G27/G26,6))</f>
        <v>1.5785899999999999</v>
      </c>
    </row>
    <row r="29" spans="2:7" ht="12.75" customHeight="1">
      <c r="B29" s="1061"/>
      <c r="C29" s="1059"/>
      <c r="D29" s="1059"/>
      <c r="E29" s="1059"/>
      <c r="F29" s="1059"/>
      <c r="G29" s="1060"/>
    </row>
    <row r="30" spans="2:7" ht="12.75" customHeight="1">
      <c r="B30" s="1066" t="s">
        <v>387</v>
      </c>
      <c r="C30" s="1059"/>
      <c r="D30" s="1059"/>
      <c r="E30" s="1059"/>
      <c r="F30" s="1059"/>
      <c r="G30" s="1060"/>
    </row>
    <row r="31" spans="2:7" ht="12.75" customHeight="1">
      <c r="B31" s="1061" t="s">
        <v>385</v>
      </c>
      <c r="C31" s="1067">
        <f t="shared" ref="C31:G32" si="0">C16+C21+C26</f>
        <v>143117</v>
      </c>
      <c r="D31" s="1067">
        <f t="shared" si="0"/>
        <v>2075</v>
      </c>
      <c r="E31" s="1067">
        <f t="shared" si="0"/>
        <v>389</v>
      </c>
      <c r="F31" s="1067">
        <f t="shared" si="0"/>
        <v>0</v>
      </c>
      <c r="G31" s="1068">
        <f t="shared" si="0"/>
        <v>144803</v>
      </c>
    </row>
    <row r="32" spans="2:7" ht="12.75" customHeight="1">
      <c r="B32" s="1069" t="s">
        <v>230</v>
      </c>
      <c r="C32" s="1070">
        <f t="shared" si="0"/>
        <v>23498.58</v>
      </c>
      <c r="D32" s="1071">
        <f t="shared" si="0"/>
        <v>0</v>
      </c>
      <c r="E32" s="1072">
        <f>E17+E22+E27</f>
        <v>115.49000000000001</v>
      </c>
      <c r="F32" s="1071">
        <f t="shared" si="0"/>
        <v>0</v>
      </c>
      <c r="G32" s="1073">
        <f t="shared" si="0"/>
        <v>23383.09</v>
      </c>
    </row>
    <row r="33" spans="2:11">
      <c r="B33" s="1074"/>
      <c r="C33" s="1074"/>
      <c r="D33" s="1074"/>
      <c r="E33" s="1074"/>
      <c r="F33" s="1074"/>
      <c r="G33" s="1074"/>
      <c r="K33" s="1077"/>
    </row>
    <row r="34" spans="2:11" ht="40.25" customHeight="1">
      <c r="B34" s="1098" t="s">
        <v>466</v>
      </c>
      <c r="C34" s="1098"/>
      <c r="D34" s="1098"/>
      <c r="E34" s="1098"/>
      <c r="F34" s="1098"/>
      <c r="G34" s="1098"/>
    </row>
    <row r="35" spans="2:11" ht="17" customHeight="1">
      <c r="B35" s="1098"/>
      <c r="C35" s="1098"/>
      <c r="D35" s="1098"/>
      <c r="E35" s="1098"/>
      <c r="F35" s="1098"/>
      <c r="G35" s="1098"/>
    </row>
    <row r="36" spans="2:11" ht="17" customHeight="1">
      <c r="B36" s="1075"/>
      <c r="C36" s="1075"/>
      <c r="D36" s="1075"/>
      <c r="E36" s="1075"/>
      <c r="F36" s="1075"/>
      <c r="G36" s="1075"/>
    </row>
    <row r="37" spans="2:11" ht="17" customHeight="1">
      <c r="B37" s="1075"/>
      <c r="C37" s="1075"/>
      <c r="D37" s="1075"/>
      <c r="E37" s="1075"/>
      <c r="F37" s="1075"/>
      <c r="G37" s="1075"/>
    </row>
    <row r="38" spans="2:11" ht="17" customHeight="1">
      <c r="B38" s="1075"/>
      <c r="C38" s="1075"/>
      <c r="D38" s="1075"/>
      <c r="E38" s="1075"/>
      <c r="F38" s="1075"/>
      <c r="G38" s="1075"/>
    </row>
    <row r="39" spans="2:11">
      <c r="B39" s="1076"/>
      <c r="C39" s="1076"/>
      <c r="D39" s="1076"/>
      <c r="E39" s="1076"/>
      <c r="F39" s="1076"/>
      <c r="G39" s="1076"/>
    </row>
  </sheetData>
  <mergeCells count="3">
    <mergeCell ref="B11:G11"/>
    <mergeCell ref="B34:G34"/>
    <mergeCell ref="B35:G35"/>
  </mergeCells>
  <printOptions horizontalCentered="1"/>
  <pageMargins left="1" right="0.5" top="1" bottom="0.4" header="0.8" footer="0"/>
  <pageSetup scale="46" orientation="portrait" r:id="rId1"/>
  <headerFooter alignWithMargins="0">
    <oddHeader>&amp;R&amp;"Times New Roman,Bold"KyPSC Case No. 2020-00142
STAFF-DR-01-004 Attachment
Page &amp;P of &amp;N</oddHeader>
    <oddFooter>&amp;R&amp;"Arial,Bold"&amp;16&amp;KFF0000C.&amp;P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P152"/>
  <sheetViews>
    <sheetView tabSelected="1" view="pageLayout" zoomScaleNormal="100" workbookViewId="0">
      <selection activeCell="E16" sqref="E16"/>
    </sheetView>
  </sheetViews>
  <sheetFormatPr defaultColWidth="9.36328125" defaultRowHeight="12.5"/>
  <cols>
    <col min="1" max="1" width="26.6328125" style="175" customWidth="1"/>
    <col min="2" max="2" width="17.6328125" style="175" customWidth="1"/>
    <col min="3" max="4" width="12.36328125" style="175" customWidth="1"/>
    <col min="5" max="5" width="9.36328125" style="175" customWidth="1"/>
    <col min="6" max="6" width="10.54296875" style="175" bestFit="1" customWidth="1"/>
    <col min="7" max="7" width="13.36328125" style="175" customWidth="1"/>
    <col min="8" max="8" width="12.54296875" style="175" customWidth="1"/>
    <col min="9" max="9" width="11.6328125" style="175" bestFit="1" customWidth="1"/>
    <col min="10" max="12" width="14.6328125" style="175" customWidth="1"/>
    <col min="13" max="13" width="15.6328125" style="175" customWidth="1"/>
    <col min="14" max="14" width="9.36328125" style="175" customWidth="1"/>
    <col min="15" max="16384" width="9.36328125" style="175"/>
  </cols>
  <sheetData>
    <row r="1" spans="1:14" ht="42" customHeight="1">
      <c r="A1" s="1152" t="s">
        <v>226</v>
      </c>
      <c r="B1" s="1152"/>
      <c r="C1" s="1152"/>
      <c r="D1" s="1152"/>
      <c r="E1" s="1152"/>
      <c r="F1" s="1152"/>
      <c r="G1" s="1152"/>
      <c r="H1" s="1152"/>
      <c r="I1" s="1152"/>
      <c r="J1" s="1152"/>
      <c r="K1" s="1152"/>
      <c r="L1" s="1152"/>
      <c r="M1" s="1152"/>
    </row>
    <row r="2" spans="1:14" s="272" customFormat="1" ht="20">
      <c r="A2" s="752"/>
      <c r="B2" s="752"/>
      <c r="C2" s="752"/>
      <c r="D2" s="752"/>
      <c r="E2" s="752"/>
      <c r="F2" s="752"/>
      <c r="G2" s="752"/>
      <c r="H2" s="752"/>
      <c r="I2" s="752"/>
      <c r="J2" s="752"/>
      <c r="K2" s="752"/>
      <c r="L2" s="752"/>
      <c r="M2" s="752"/>
    </row>
    <row r="3" spans="1:14" s="272" customFormat="1" ht="15" customHeight="1">
      <c r="A3" s="753" t="s">
        <v>367</v>
      </c>
      <c r="B3" s="752"/>
      <c r="C3" s="752"/>
      <c r="D3" s="752"/>
      <c r="E3" s="752"/>
      <c r="F3" s="752"/>
      <c r="G3" s="752"/>
      <c r="H3" s="752"/>
      <c r="I3" s="752"/>
      <c r="J3" s="752"/>
      <c r="K3" s="752"/>
      <c r="L3" s="752"/>
      <c r="M3" s="752"/>
    </row>
    <row r="4" spans="1:14" s="272" customFormat="1" ht="15" customHeight="1">
      <c r="A4" s="753"/>
      <c r="B4" s="752"/>
      <c r="C4" s="752"/>
      <c r="D4" s="752"/>
      <c r="E4" s="752"/>
      <c r="F4" s="752"/>
      <c r="G4" s="752"/>
      <c r="H4" s="752"/>
      <c r="I4" s="752"/>
      <c r="J4" s="752"/>
      <c r="K4" s="752"/>
      <c r="L4" s="752"/>
      <c r="M4" s="752"/>
      <c r="N4" s="781"/>
    </row>
    <row r="5" spans="1:14" s="757" customFormat="1" ht="17.5">
      <c r="A5" s="1153" t="s">
        <v>263</v>
      </c>
      <c r="B5" s="1153"/>
      <c r="C5" s="1153"/>
      <c r="D5" s="1153"/>
      <c r="E5" s="1153"/>
      <c r="F5" s="1153"/>
      <c r="G5" s="1153"/>
      <c r="H5" s="1153"/>
      <c r="I5" s="1153"/>
      <c r="J5" s="1153"/>
      <c r="K5" s="1153"/>
      <c r="L5" s="1153"/>
      <c r="M5" s="1153"/>
      <c r="N5" s="781"/>
    </row>
    <row r="6" spans="1:14" s="757" customFormat="1" ht="13">
      <c r="A6" s="997" t="s">
        <v>143</v>
      </c>
      <c r="B6" s="376">
        <v>43709</v>
      </c>
      <c r="C6" s="930"/>
      <c r="D6" s="929"/>
      <c r="E6" s="781"/>
      <c r="F6" s="781"/>
      <c r="G6" s="781"/>
      <c r="H6" s="781"/>
      <c r="I6" s="781"/>
      <c r="J6" s="781"/>
      <c r="K6" s="781"/>
      <c r="L6" s="781"/>
      <c r="M6" s="781"/>
      <c r="N6" s="754"/>
    </row>
    <row r="7" spans="1:14" s="757" customFormat="1" ht="13">
      <c r="A7" s="997" t="s">
        <v>144</v>
      </c>
      <c r="B7" s="377" t="s">
        <v>405</v>
      </c>
      <c r="C7" s="930"/>
      <c r="D7" s="931"/>
      <c r="E7" s="781"/>
      <c r="F7" s="781"/>
      <c r="G7" s="781"/>
      <c r="H7" s="781"/>
      <c r="I7" s="781"/>
      <c r="J7" s="781"/>
      <c r="K7" s="781"/>
      <c r="L7" s="781"/>
      <c r="M7" s="781"/>
      <c r="N7" s="754"/>
    </row>
    <row r="8" spans="1:14" s="757" customFormat="1" ht="13">
      <c r="A8" s="997" t="s">
        <v>145</v>
      </c>
      <c r="B8" s="868">
        <v>43739</v>
      </c>
      <c r="C8" s="930"/>
      <c r="D8" s="932"/>
      <c r="E8" s="781"/>
      <c r="F8" s="781"/>
      <c r="G8" s="781"/>
      <c r="H8" s="781"/>
      <c r="I8" s="781"/>
      <c r="J8" s="781"/>
      <c r="K8" s="781"/>
      <c r="L8" s="781"/>
      <c r="M8" s="781"/>
      <c r="N8" s="754"/>
    </row>
    <row r="9" spans="1:14" s="757" customFormat="1" ht="13">
      <c r="B9" s="898"/>
      <c r="N9" s="754"/>
    </row>
    <row r="10" spans="1:14" s="757" customFormat="1" ht="13">
      <c r="A10" s="379"/>
      <c r="B10" s="1154" t="s">
        <v>146</v>
      </c>
      <c r="C10" s="1155"/>
      <c r="D10" s="1155"/>
      <c r="E10" s="1156"/>
      <c r="F10" s="1157" t="s">
        <v>147</v>
      </c>
      <c r="G10" s="1158"/>
      <c r="H10" s="1158"/>
      <c r="I10" s="1159"/>
      <c r="J10" s="1160" t="s">
        <v>146</v>
      </c>
      <c r="K10" s="1161"/>
      <c r="L10" s="1160" t="s">
        <v>147</v>
      </c>
      <c r="M10" s="1161"/>
      <c r="N10" s="781"/>
    </row>
    <row r="11" spans="1:14" s="757" customFormat="1" ht="13">
      <c r="A11" s="380"/>
      <c r="B11" s="1163" t="s">
        <v>148</v>
      </c>
      <c r="C11" s="1164"/>
      <c r="D11" s="1164" t="s">
        <v>149</v>
      </c>
      <c r="E11" s="1165"/>
      <c r="F11" s="1163" t="s">
        <v>148</v>
      </c>
      <c r="G11" s="1164"/>
      <c r="H11" s="1164" t="s">
        <v>149</v>
      </c>
      <c r="I11" s="1165"/>
      <c r="J11" s="1166" t="s">
        <v>150</v>
      </c>
      <c r="K11" s="1167"/>
      <c r="L11" s="1167"/>
      <c r="M11" s="1172"/>
      <c r="N11" s="781"/>
    </row>
    <row r="12" spans="1:14" s="757" customFormat="1" ht="13">
      <c r="A12" s="934" t="s">
        <v>151</v>
      </c>
      <c r="B12" s="383" t="s">
        <v>91</v>
      </c>
      <c r="C12" s="382" t="s">
        <v>152</v>
      </c>
      <c r="D12" s="383" t="s">
        <v>91</v>
      </c>
      <c r="E12" s="382" t="s">
        <v>152</v>
      </c>
      <c r="F12" s="383" t="s">
        <v>91</v>
      </c>
      <c r="G12" s="382" t="s">
        <v>152</v>
      </c>
      <c r="H12" s="383" t="s">
        <v>91</v>
      </c>
      <c r="I12" s="382" t="s">
        <v>152</v>
      </c>
      <c r="J12" s="935" t="s">
        <v>91</v>
      </c>
      <c r="K12" s="935" t="s">
        <v>152</v>
      </c>
      <c r="L12" s="935" t="s">
        <v>91</v>
      </c>
      <c r="M12" s="935" t="s">
        <v>152</v>
      </c>
      <c r="N12" s="781"/>
    </row>
    <row r="13" spans="1:14" s="757" customFormat="1">
      <c r="A13" s="962" t="s">
        <v>153</v>
      </c>
      <c r="B13" s="970">
        <v>221.50335999999999</v>
      </c>
      <c r="C13" s="967">
        <v>28.8</v>
      </c>
      <c r="D13" s="965">
        <v>8.8679100000000002</v>
      </c>
      <c r="E13" s="967">
        <v>1.1499999999999999</v>
      </c>
      <c r="F13" s="970">
        <v>170.15593999999999</v>
      </c>
      <c r="G13" s="967">
        <v>352.22</v>
      </c>
      <c r="H13" s="965">
        <v>7.0415200000000002</v>
      </c>
      <c r="I13" s="967">
        <v>14.58</v>
      </c>
      <c r="J13" s="970">
        <v>536.85</v>
      </c>
      <c r="K13" s="967">
        <v>53.66</v>
      </c>
      <c r="L13" s="965">
        <v>229.31801999999999</v>
      </c>
      <c r="M13" s="967">
        <v>6377.33</v>
      </c>
      <c r="N13" s="781"/>
    </row>
    <row r="14" spans="1:14" s="757" customFormat="1">
      <c r="A14" s="962" t="s">
        <v>154</v>
      </c>
      <c r="B14" s="970">
        <v>1.014E-2</v>
      </c>
      <c r="C14" s="967">
        <v>0</v>
      </c>
      <c r="D14" s="965">
        <v>4.2199999999999998E-3</v>
      </c>
      <c r="E14" s="967">
        <v>0</v>
      </c>
      <c r="F14" s="970">
        <v>2.1020400000000001</v>
      </c>
      <c r="G14" s="967">
        <v>4.3499999999999996</v>
      </c>
      <c r="H14" s="965">
        <v>0.87997999999999998</v>
      </c>
      <c r="I14" s="967">
        <v>1.82</v>
      </c>
      <c r="J14" s="970">
        <v>1.71</v>
      </c>
      <c r="K14" s="967">
        <v>0</v>
      </c>
      <c r="L14" s="965">
        <v>0</v>
      </c>
      <c r="M14" s="967">
        <v>0</v>
      </c>
      <c r="N14" s="781"/>
    </row>
    <row r="15" spans="1:14" s="757" customFormat="1">
      <c r="A15" s="962" t="s">
        <v>155</v>
      </c>
      <c r="B15" s="970">
        <v>1.465E-2</v>
      </c>
      <c r="C15" s="967">
        <v>0</v>
      </c>
      <c r="D15" s="965">
        <v>1.141E-2</v>
      </c>
      <c r="E15" s="967">
        <v>0</v>
      </c>
      <c r="F15" s="970">
        <v>3.5168200000000001</v>
      </c>
      <c r="G15" s="967">
        <v>7.28</v>
      </c>
      <c r="H15" s="965">
        <v>2.6309999999999998</v>
      </c>
      <c r="I15" s="967">
        <v>5.45</v>
      </c>
      <c r="J15" s="970">
        <v>1.51</v>
      </c>
      <c r="K15" s="967">
        <v>0</v>
      </c>
      <c r="L15" s="965">
        <v>0</v>
      </c>
      <c r="M15" s="967">
        <v>0</v>
      </c>
      <c r="N15" s="781"/>
    </row>
    <row r="16" spans="1:14" s="757" customFormat="1">
      <c r="A16" s="962" t="s">
        <v>156</v>
      </c>
      <c r="B16" s="970">
        <v>1.516E-2</v>
      </c>
      <c r="C16" s="967">
        <v>0</v>
      </c>
      <c r="D16" s="965">
        <v>1.3100000000000001E-2</v>
      </c>
      <c r="E16" s="967">
        <v>0</v>
      </c>
      <c r="F16" s="970">
        <v>3.5110899999999998</v>
      </c>
      <c r="G16" s="967">
        <v>7.27</v>
      </c>
      <c r="H16" s="965">
        <v>2.77481</v>
      </c>
      <c r="I16" s="967">
        <v>5.74</v>
      </c>
      <c r="J16" s="970">
        <v>1.89</v>
      </c>
      <c r="K16" s="967">
        <v>0</v>
      </c>
      <c r="L16" s="965">
        <v>0</v>
      </c>
      <c r="M16" s="967">
        <v>0</v>
      </c>
      <c r="N16" s="781"/>
    </row>
    <row r="17" spans="1:16" s="757" customFormat="1">
      <c r="A17" s="962" t="s">
        <v>157</v>
      </c>
      <c r="B17" s="970">
        <v>5.5399999999999998E-3</v>
      </c>
      <c r="C17" s="967">
        <v>0</v>
      </c>
      <c r="D17" s="965">
        <v>1.4800000000000001E-2</v>
      </c>
      <c r="E17" s="967">
        <v>0</v>
      </c>
      <c r="F17" s="970">
        <v>1.27796</v>
      </c>
      <c r="G17" s="967">
        <v>2.65</v>
      </c>
      <c r="H17" s="965">
        <v>3.3818100000000002</v>
      </c>
      <c r="I17" s="967">
        <v>7</v>
      </c>
      <c r="J17" s="970">
        <v>0</v>
      </c>
      <c r="K17" s="967">
        <v>0</v>
      </c>
      <c r="L17" s="965">
        <v>0.10109</v>
      </c>
      <c r="M17" s="967">
        <v>2.81</v>
      </c>
      <c r="N17" s="781"/>
    </row>
    <row r="18" spans="1:16" s="757" customFormat="1">
      <c r="A18" s="962" t="s">
        <v>158</v>
      </c>
      <c r="B18" s="970">
        <v>2.7699999999999999E-3</v>
      </c>
      <c r="C18" s="967">
        <v>0</v>
      </c>
      <c r="D18" s="965">
        <v>1.537E-2</v>
      </c>
      <c r="E18" s="967">
        <v>0</v>
      </c>
      <c r="F18" s="970">
        <v>0.59157000000000004</v>
      </c>
      <c r="G18" s="967">
        <v>1.22</v>
      </c>
      <c r="H18" s="965">
        <v>3.3014399999999999</v>
      </c>
      <c r="I18" s="967">
        <v>6.83</v>
      </c>
      <c r="J18" s="970">
        <v>8.4</v>
      </c>
      <c r="K18" s="967">
        <v>0</v>
      </c>
      <c r="L18" s="965">
        <v>0</v>
      </c>
      <c r="M18" s="967">
        <v>0</v>
      </c>
      <c r="N18" s="781"/>
    </row>
    <row r="19" spans="1:16" s="757" customFormat="1">
      <c r="A19" s="962" t="s">
        <v>159</v>
      </c>
      <c r="B19" s="970">
        <v>3.2499999999999999E-3</v>
      </c>
      <c r="C19" s="967">
        <v>0</v>
      </c>
      <c r="D19" s="965">
        <v>1.2970000000000001E-2</v>
      </c>
      <c r="E19" s="967">
        <v>0</v>
      </c>
      <c r="F19" s="970">
        <v>0.66318999999999995</v>
      </c>
      <c r="G19" s="967">
        <v>1.37</v>
      </c>
      <c r="H19" s="965">
        <v>2.4734400000000001</v>
      </c>
      <c r="I19" s="967">
        <v>5.12</v>
      </c>
      <c r="J19" s="970">
        <v>6.79</v>
      </c>
      <c r="K19" s="967">
        <v>0</v>
      </c>
      <c r="L19" s="965">
        <v>0</v>
      </c>
      <c r="M19" s="967">
        <v>0</v>
      </c>
      <c r="N19" s="781"/>
    </row>
    <row r="20" spans="1:16" s="757" customFormat="1" ht="13" thickBot="1">
      <c r="A20" s="963"/>
      <c r="B20" s="971"/>
      <c r="C20" s="968"/>
      <c r="D20" s="966"/>
      <c r="E20" s="968"/>
      <c r="F20" s="971"/>
      <c r="G20" s="968"/>
      <c r="H20" s="966"/>
      <c r="I20" s="968"/>
      <c r="J20" s="971"/>
      <c r="K20" s="968"/>
      <c r="L20" s="966"/>
      <c r="M20" s="968"/>
      <c r="N20" s="781"/>
    </row>
    <row r="21" spans="1:16" s="757" customFormat="1" ht="13" thickTop="1">
      <c r="A21" s="964" t="s">
        <v>160</v>
      </c>
      <c r="B21" s="385">
        <f t="shared" ref="B21:M21" si="0">SUM(B13:B20)</f>
        <v>221.55486999999999</v>
      </c>
      <c r="C21" s="969">
        <f t="shared" si="0"/>
        <v>28.8</v>
      </c>
      <c r="D21" s="386">
        <f t="shared" si="0"/>
        <v>8.9397799999999989</v>
      </c>
      <c r="E21" s="969">
        <f t="shared" si="0"/>
        <v>1.1499999999999999</v>
      </c>
      <c r="F21" s="838">
        <f t="shared" si="0"/>
        <v>181.81860999999995</v>
      </c>
      <c r="G21" s="969">
        <f t="shared" si="0"/>
        <v>376.36</v>
      </c>
      <c r="H21" s="838">
        <f t="shared" si="0"/>
        <v>22.484000000000002</v>
      </c>
      <c r="I21" s="969">
        <f t="shared" si="0"/>
        <v>46.539999999999992</v>
      </c>
      <c r="J21" s="972">
        <f t="shared" si="0"/>
        <v>557.15</v>
      </c>
      <c r="K21" s="972">
        <f t="shared" si="0"/>
        <v>53.66</v>
      </c>
      <c r="L21" s="972">
        <f t="shared" si="0"/>
        <v>229.41910999999999</v>
      </c>
      <c r="M21" s="972">
        <f t="shared" si="0"/>
        <v>6380.14</v>
      </c>
      <c r="N21" s="781"/>
    </row>
    <row r="22" spans="1:16" s="757" customFormat="1">
      <c r="N22" s="781"/>
    </row>
    <row r="23" spans="1:16" s="757" customFormat="1" ht="52.5" customHeight="1">
      <c r="A23" s="1168"/>
      <c r="B23" s="1168"/>
      <c r="C23" s="1168"/>
      <c r="D23" s="1168"/>
      <c r="E23" s="1168"/>
      <c r="F23" s="1168"/>
      <c r="G23" s="1168"/>
      <c r="H23" s="1168"/>
      <c r="I23" s="1168"/>
      <c r="J23" s="1168"/>
      <c r="K23" s="1168"/>
      <c r="L23" s="1168"/>
      <c r="M23" s="1168"/>
      <c r="N23" s="936"/>
      <c r="P23" s="820"/>
    </row>
    <row r="24" spans="1:16" s="272" customFormat="1" ht="15" customHeight="1">
      <c r="A24" s="753"/>
      <c r="B24" s="752"/>
      <c r="C24" s="752"/>
      <c r="D24" s="752"/>
      <c r="E24" s="752"/>
      <c r="F24" s="752"/>
      <c r="G24" s="752"/>
      <c r="H24" s="752"/>
      <c r="I24" s="752"/>
      <c r="J24" s="752"/>
      <c r="K24" s="752"/>
      <c r="L24" s="752"/>
      <c r="M24" s="752"/>
      <c r="N24" s="781"/>
    </row>
    <row r="25" spans="1:16" ht="17.5">
      <c r="A25" s="1153" t="s">
        <v>227</v>
      </c>
      <c r="B25" s="1153"/>
      <c r="C25" s="1153"/>
      <c r="D25" s="1153"/>
      <c r="E25" s="1153"/>
      <c r="F25" s="1153"/>
      <c r="G25" s="1153"/>
      <c r="H25" s="1153"/>
      <c r="I25" s="1153"/>
      <c r="J25" s="1153"/>
      <c r="K25" s="1153"/>
      <c r="L25" s="1153"/>
      <c r="M25" s="1153"/>
      <c r="N25" s="781"/>
    </row>
    <row r="26" spans="1:16" ht="13">
      <c r="A26" s="997" t="s">
        <v>143</v>
      </c>
      <c r="B26" s="376">
        <v>43678</v>
      </c>
      <c r="C26" s="375"/>
      <c r="D26" s="376"/>
      <c r="N26" s="754"/>
    </row>
    <row r="27" spans="1:16" ht="13">
      <c r="A27" s="997" t="s">
        <v>144</v>
      </c>
      <c r="B27" s="377" t="s">
        <v>401</v>
      </c>
      <c r="C27" s="375"/>
      <c r="D27" s="377"/>
      <c r="N27" s="754"/>
    </row>
    <row r="28" spans="1:16" ht="13">
      <c r="A28" s="997" t="s">
        <v>145</v>
      </c>
      <c r="B28" s="868">
        <v>43731</v>
      </c>
      <c r="C28" s="375"/>
      <c r="D28" s="378"/>
      <c r="N28" s="754"/>
    </row>
    <row r="29" spans="1:16" ht="13">
      <c r="B29" s="898"/>
      <c r="N29" s="1037"/>
      <c r="O29" s="604"/>
      <c r="P29" s="604"/>
    </row>
    <row r="30" spans="1:16" ht="13">
      <c r="A30" s="379"/>
      <c r="B30" s="1154" t="s">
        <v>146</v>
      </c>
      <c r="C30" s="1155"/>
      <c r="D30" s="1155"/>
      <c r="E30" s="1156"/>
      <c r="F30" s="1157" t="s">
        <v>147</v>
      </c>
      <c r="G30" s="1158"/>
      <c r="H30" s="1158"/>
      <c r="I30" s="1159"/>
      <c r="J30" s="1160" t="s">
        <v>146</v>
      </c>
      <c r="K30" s="1161"/>
      <c r="L30" s="1160" t="s">
        <v>147</v>
      </c>
      <c r="M30" s="1162"/>
      <c r="N30" s="604"/>
      <c r="O30" s="604"/>
      <c r="P30" s="604"/>
    </row>
    <row r="31" spans="1:16" ht="13">
      <c r="A31" s="380"/>
      <c r="B31" s="1163" t="s">
        <v>148</v>
      </c>
      <c r="C31" s="1164"/>
      <c r="D31" s="1164" t="s">
        <v>149</v>
      </c>
      <c r="E31" s="1165"/>
      <c r="F31" s="1163" t="s">
        <v>148</v>
      </c>
      <c r="G31" s="1164"/>
      <c r="H31" s="1164" t="s">
        <v>149</v>
      </c>
      <c r="I31" s="1165"/>
      <c r="J31" s="1166" t="s">
        <v>150</v>
      </c>
      <c r="K31" s="1167"/>
      <c r="L31" s="1167"/>
      <c r="M31" s="1167"/>
      <c r="N31" s="604"/>
      <c r="O31" s="604"/>
      <c r="P31" s="604"/>
    </row>
    <row r="32" spans="1:16" ht="13">
      <c r="A32" s="934" t="s">
        <v>151</v>
      </c>
      <c r="B32" s="382" t="s">
        <v>91</v>
      </c>
      <c r="C32" s="383" t="s">
        <v>152</v>
      </c>
      <c r="D32" s="382" t="s">
        <v>91</v>
      </c>
      <c r="E32" s="383" t="s">
        <v>152</v>
      </c>
      <c r="F32" s="382" t="s">
        <v>91</v>
      </c>
      <c r="G32" s="383" t="s">
        <v>152</v>
      </c>
      <c r="H32" s="382" t="s">
        <v>91</v>
      </c>
      <c r="I32" s="383" t="s">
        <v>152</v>
      </c>
      <c r="J32" s="935" t="s">
        <v>91</v>
      </c>
      <c r="K32" s="935" t="s">
        <v>152</v>
      </c>
      <c r="L32" s="935" t="s">
        <v>91</v>
      </c>
      <c r="M32" s="1035" t="s">
        <v>152</v>
      </c>
      <c r="N32" s="604"/>
      <c r="O32" s="604"/>
      <c r="P32" s="604"/>
    </row>
    <row r="33" spans="1:16">
      <c r="A33" s="962" t="s">
        <v>153</v>
      </c>
      <c r="B33" s="970">
        <v>277.50583</v>
      </c>
      <c r="C33" s="967">
        <v>36.08</v>
      </c>
      <c r="D33" s="965">
        <v>1.7037199999999999</v>
      </c>
      <c r="E33" s="967">
        <v>0.22</v>
      </c>
      <c r="F33" s="970">
        <v>180.29254</v>
      </c>
      <c r="G33" s="967">
        <v>373.21</v>
      </c>
      <c r="H33" s="965">
        <v>1.7028099999999999</v>
      </c>
      <c r="I33" s="967">
        <v>3.52</v>
      </c>
      <c r="J33" s="970">
        <v>279.20999999999998</v>
      </c>
      <c r="K33" s="967">
        <v>36.299999999999997</v>
      </c>
      <c r="L33" s="965">
        <v>182</v>
      </c>
      <c r="M33" s="1036">
        <v>376.72999999999996</v>
      </c>
      <c r="N33" s="604"/>
      <c r="O33" s="604"/>
      <c r="P33" s="604"/>
    </row>
    <row r="34" spans="1:16">
      <c r="A34" s="962" t="s">
        <v>154</v>
      </c>
      <c r="B34" s="970">
        <v>5.6299999999999996E-3</v>
      </c>
      <c r="C34" s="967">
        <v>0</v>
      </c>
      <c r="D34" s="965">
        <v>1.2489999999999999E-2</v>
      </c>
      <c r="E34" s="967">
        <v>0</v>
      </c>
      <c r="F34" s="970">
        <v>1.10545</v>
      </c>
      <c r="G34" s="967">
        <v>2.29</v>
      </c>
      <c r="H34" s="965">
        <v>2.4410400000000001</v>
      </c>
      <c r="I34" s="967">
        <v>5.05</v>
      </c>
      <c r="J34" s="970">
        <v>0.02</v>
      </c>
      <c r="K34" s="967">
        <v>0</v>
      </c>
      <c r="L34" s="965">
        <v>3.55</v>
      </c>
      <c r="M34" s="1036">
        <v>7.34</v>
      </c>
      <c r="N34" s="604"/>
      <c r="O34" s="604"/>
      <c r="P34" s="604"/>
    </row>
    <row r="35" spans="1:16">
      <c r="A35" s="962" t="s">
        <v>155</v>
      </c>
      <c r="B35" s="970">
        <v>1.213E-2</v>
      </c>
      <c r="C35" s="967">
        <v>0</v>
      </c>
      <c r="D35" s="965">
        <v>6.4599999999999996E-3</v>
      </c>
      <c r="E35" s="967">
        <v>0</v>
      </c>
      <c r="F35" s="970">
        <v>2.59795</v>
      </c>
      <c r="G35" s="967">
        <v>5.38</v>
      </c>
      <c r="H35" s="965">
        <v>1.3779600000000001</v>
      </c>
      <c r="I35" s="967">
        <v>2.85</v>
      </c>
      <c r="J35" s="970">
        <v>0.02</v>
      </c>
      <c r="K35" s="967">
        <v>0</v>
      </c>
      <c r="L35" s="965">
        <v>3.98</v>
      </c>
      <c r="M35" s="1036">
        <v>8.23</v>
      </c>
      <c r="N35" s="604"/>
      <c r="O35" s="604"/>
      <c r="P35" s="604"/>
    </row>
    <row r="36" spans="1:16">
      <c r="A36" s="962" t="s">
        <v>156</v>
      </c>
      <c r="B36" s="970">
        <v>4.8500000000000001E-3</v>
      </c>
      <c r="C36" s="967">
        <v>0</v>
      </c>
      <c r="D36" s="965">
        <v>1.277E-2</v>
      </c>
      <c r="E36" s="967">
        <v>0</v>
      </c>
      <c r="F36" s="970">
        <v>0.97472000000000003</v>
      </c>
      <c r="G36" s="967">
        <v>2.02</v>
      </c>
      <c r="H36" s="965">
        <v>2.6360999999999999</v>
      </c>
      <c r="I36" s="967">
        <v>5.46</v>
      </c>
      <c r="J36" s="970">
        <v>0.02</v>
      </c>
      <c r="K36" s="967">
        <v>0</v>
      </c>
      <c r="L36" s="965">
        <v>3.61</v>
      </c>
      <c r="M36" s="967">
        <v>7.48</v>
      </c>
      <c r="N36" s="781"/>
    </row>
    <row r="37" spans="1:16">
      <c r="A37" s="962" t="s">
        <v>157</v>
      </c>
      <c r="B37" s="970">
        <v>4.1799999999999997E-3</v>
      </c>
      <c r="C37" s="967">
        <v>0</v>
      </c>
      <c r="D37" s="965">
        <v>1.2239999999999999E-2</v>
      </c>
      <c r="E37" s="967">
        <v>0</v>
      </c>
      <c r="F37" s="970">
        <v>0.94137000000000004</v>
      </c>
      <c r="G37" s="967">
        <v>1.95</v>
      </c>
      <c r="H37" s="965">
        <v>2.77129</v>
      </c>
      <c r="I37" s="967">
        <v>5.74</v>
      </c>
      <c r="J37" s="970">
        <v>0.02</v>
      </c>
      <c r="K37" s="967">
        <v>0</v>
      </c>
      <c r="L37" s="965">
        <v>3.71</v>
      </c>
      <c r="M37" s="967">
        <v>7.69</v>
      </c>
      <c r="N37" s="781"/>
    </row>
    <row r="38" spans="1:16">
      <c r="A38" s="962" t="s">
        <v>158</v>
      </c>
      <c r="B38" s="970">
        <v>5.5999999999999999E-3</v>
      </c>
      <c r="C38" s="967">
        <v>0</v>
      </c>
      <c r="D38" s="965">
        <v>1.332E-2</v>
      </c>
      <c r="E38" s="967">
        <v>0</v>
      </c>
      <c r="F38" s="970">
        <v>1.20042</v>
      </c>
      <c r="G38" s="967">
        <v>2.48</v>
      </c>
      <c r="H38" s="965">
        <v>2.84287</v>
      </c>
      <c r="I38" s="967">
        <v>5.88</v>
      </c>
      <c r="J38" s="970">
        <v>0.02</v>
      </c>
      <c r="K38" s="967">
        <v>0</v>
      </c>
      <c r="L38" s="965">
        <v>4.04</v>
      </c>
      <c r="M38" s="967">
        <v>8.36</v>
      </c>
      <c r="N38" s="781"/>
    </row>
    <row r="39" spans="1:16">
      <c r="A39" s="962" t="s">
        <v>159</v>
      </c>
      <c r="B39" s="970">
        <v>5.6699999999999997E-3</v>
      </c>
      <c r="C39" s="967">
        <v>0</v>
      </c>
      <c r="D39" s="965">
        <v>1.3089999999999999E-2</v>
      </c>
      <c r="E39" s="967">
        <v>0</v>
      </c>
      <c r="F39" s="970">
        <v>1.06392</v>
      </c>
      <c r="G39" s="967">
        <v>2.2000000000000002</v>
      </c>
      <c r="H39" s="965">
        <v>2.4436399999999998</v>
      </c>
      <c r="I39" s="967">
        <v>5.0599999999999996</v>
      </c>
      <c r="J39" s="970">
        <v>0.02</v>
      </c>
      <c r="K39" s="967">
        <v>0</v>
      </c>
      <c r="L39" s="965">
        <v>3.51</v>
      </c>
      <c r="M39" s="967">
        <v>7.26</v>
      </c>
      <c r="N39" s="781"/>
    </row>
    <row r="40" spans="1:16" ht="13" thickBot="1">
      <c r="A40" s="963"/>
      <c r="B40" s="971"/>
      <c r="C40" s="968"/>
      <c r="D40" s="966"/>
      <c r="E40" s="968"/>
      <c r="F40" s="971"/>
      <c r="G40" s="968"/>
      <c r="H40" s="966"/>
      <c r="I40" s="968"/>
      <c r="J40" s="971"/>
      <c r="K40" s="968"/>
      <c r="L40" s="966"/>
      <c r="M40" s="968"/>
      <c r="N40" s="781"/>
    </row>
    <row r="41" spans="1:16" ht="13" thickTop="1">
      <c r="A41" s="964" t="s">
        <v>160</v>
      </c>
      <c r="B41" s="385">
        <f t="shared" ref="B41:I41" si="1">SUM(B33:B40)</f>
        <v>277.54389000000003</v>
      </c>
      <c r="C41" s="969">
        <f t="shared" si="1"/>
        <v>36.08</v>
      </c>
      <c r="D41" s="385">
        <f t="shared" si="1"/>
        <v>1.7740899999999997</v>
      </c>
      <c r="E41" s="969">
        <f t="shared" si="1"/>
        <v>0.22</v>
      </c>
      <c r="F41" s="838">
        <f t="shared" si="1"/>
        <v>188.17636999999999</v>
      </c>
      <c r="G41" s="969">
        <f t="shared" si="1"/>
        <v>389.53</v>
      </c>
      <c r="H41" s="838">
        <f t="shared" si="1"/>
        <v>16.215710000000001</v>
      </c>
      <c r="I41" s="969">
        <f t="shared" si="1"/>
        <v>33.559999999999995</v>
      </c>
      <c r="J41" s="969">
        <f t="shared" ref="J41:M41" si="2">SUM(J33:J40)</f>
        <v>279.32999999999987</v>
      </c>
      <c r="K41" s="969">
        <f t="shared" si="2"/>
        <v>36.299999999999997</v>
      </c>
      <c r="L41" s="969">
        <f t="shared" si="2"/>
        <v>204.4</v>
      </c>
      <c r="M41" s="969">
        <f t="shared" si="2"/>
        <v>423.09</v>
      </c>
      <c r="N41" s="781"/>
    </row>
    <row r="42" spans="1:16">
      <c r="N42" s="781"/>
    </row>
    <row r="43" spans="1:16" ht="52.5" customHeight="1">
      <c r="A43" s="1168"/>
      <c r="B43" s="1168"/>
      <c r="C43" s="1168"/>
      <c r="D43" s="1168"/>
      <c r="E43" s="1168"/>
      <c r="F43" s="1168"/>
      <c r="G43" s="1168"/>
      <c r="H43" s="1168"/>
      <c r="I43" s="1168"/>
      <c r="J43" s="1168"/>
      <c r="K43" s="1168"/>
      <c r="L43" s="1168"/>
      <c r="M43" s="1168"/>
      <c r="N43" s="936"/>
    </row>
    <row r="44" spans="1:16">
      <c r="N44" s="781"/>
    </row>
    <row r="45" spans="1:16" ht="17.5">
      <c r="A45" s="1153" t="s">
        <v>368</v>
      </c>
      <c r="B45" s="1153"/>
      <c r="C45" s="1153"/>
      <c r="D45" s="1153"/>
      <c r="E45" s="1153"/>
      <c r="F45" s="1153"/>
      <c r="G45" s="1153"/>
      <c r="H45" s="1153"/>
      <c r="I45" s="1153"/>
      <c r="J45" s="1153"/>
      <c r="K45" s="1153"/>
      <c r="L45" s="1153"/>
      <c r="M45" s="1153"/>
      <c r="N45" s="781"/>
    </row>
    <row r="46" spans="1:16" ht="14.5">
      <c r="A46" s="997" t="s">
        <v>143</v>
      </c>
      <c r="B46" s="376">
        <v>43586</v>
      </c>
      <c r="C46" s="376"/>
      <c r="D46"/>
      <c r="E46"/>
      <c r="F46"/>
      <c r="G46"/>
      <c r="H46"/>
      <c r="I46"/>
      <c r="J46"/>
      <c r="K46"/>
      <c r="L46"/>
      <c r="M46"/>
      <c r="N46"/>
    </row>
    <row r="47" spans="1:16" ht="14.5">
      <c r="A47" s="997" t="s">
        <v>144</v>
      </c>
      <c r="B47" s="377" t="s">
        <v>114</v>
      </c>
      <c r="C47" s="377"/>
      <c r="D47"/>
      <c r="E47"/>
      <c r="F47"/>
      <c r="G47"/>
      <c r="H47"/>
      <c r="I47"/>
      <c r="J47"/>
      <c r="K47"/>
      <c r="L47"/>
      <c r="M47"/>
      <c r="N47"/>
    </row>
    <row r="48" spans="1:16" ht="14.5">
      <c r="A48" s="997" t="s">
        <v>145</v>
      </c>
      <c r="B48" s="868">
        <v>43696</v>
      </c>
      <c r="C48" s="378"/>
      <c r="D48"/>
      <c r="E48"/>
      <c r="F48"/>
      <c r="G48"/>
      <c r="H48"/>
      <c r="I48"/>
      <c r="J48"/>
      <c r="K48"/>
      <c r="L48"/>
      <c r="M48"/>
      <c r="N48"/>
    </row>
    <row r="49" spans="1:14" ht="14.5">
      <c r="A49"/>
      <c r="B49" s="898"/>
      <c r="C49"/>
      <c r="D49"/>
      <c r="E49"/>
      <c r="F49"/>
      <c r="G49"/>
      <c r="H49"/>
      <c r="I49"/>
      <c r="J49"/>
      <c r="K49"/>
      <c r="L49"/>
      <c r="M49"/>
      <c r="N49"/>
    </row>
    <row r="50" spans="1:14" ht="14.5">
      <c r="A50"/>
      <c r="B50"/>
      <c r="C50"/>
      <c r="D50"/>
      <c r="E50"/>
      <c r="F50"/>
      <c r="G50"/>
      <c r="H50"/>
      <c r="I50"/>
      <c r="J50"/>
      <c r="K50"/>
      <c r="L50"/>
      <c r="M50"/>
      <c r="N50" s="2"/>
    </row>
    <row r="51" spans="1:14" ht="14.5">
      <c r="A51" s="379"/>
      <c r="B51" s="1154" t="s">
        <v>146</v>
      </c>
      <c r="C51" s="1155"/>
      <c r="D51" s="1155"/>
      <c r="E51" s="1156"/>
      <c r="F51" s="1157" t="s">
        <v>147</v>
      </c>
      <c r="G51" s="1158"/>
      <c r="H51" s="1158"/>
      <c r="I51" s="1159"/>
      <c r="J51" s="1160" t="s">
        <v>146</v>
      </c>
      <c r="K51" s="1161"/>
      <c r="L51" s="1160" t="s">
        <v>147</v>
      </c>
      <c r="M51" s="1161"/>
      <c r="N51" s="2"/>
    </row>
    <row r="52" spans="1:14" ht="14.5">
      <c r="A52" s="380"/>
      <c r="B52" s="1163" t="s">
        <v>148</v>
      </c>
      <c r="C52" s="1164"/>
      <c r="D52" s="1164" t="s">
        <v>149</v>
      </c>
      <c r="E52" s="1165"/>
      <c r="F52" s="1163" t="s">
        <v>148</v>
      </c>
      <c r="G52" s="1164"/>
      <c r="H52" s="1164" t="s">
        <v>149</v>
      </c>
      <c r="I52" s="1165"/>
      <c r="J52" s="1169" t="s">
        <v>150</v>
      </c>
      <c r="K52" s="1170"/>
      <c r="L52" s="1170"/>
      <c r="M52" s="1171"/>
      <c r="N52" s="2"/>
    </row>
    <row r="53" spans="1:14" ht="14.5">
      <c r="A53" s="381" t="s">
        <v>151</v>
      </c>
      <c r="B53" s="382" t="s">
        <v>91</v>
      </c>
      <c r="C53" s="383" t="s">
        <v>152</v>
      </c>
      <c r="D53" s="382" t="s">
        <v>91</v>
      </c>
      <c r="E53" s="383" t="s">
        <v>152</v>
      </c>
      <c r="F53" s="382" t="s">
        <v>91</v>
      </c>
      <c r="G53" s="383" t="s">
        <v>152</v>
      </c>
      <c r="H53" s="382" t="s">
        <v>91</v>
      </c>
      <c r="I53" s="383" t="s">
        <v>152</v>
      </c>
      <c r="J53" s="384" t="s">
        <v>91</v>
      </c>
      <c r="K53" s="384" t="s">
        <v>152</v>
      </c>
      <c r="L53" s="384" t="s">
        <v>91</v>
      </c>
      <c r="M53" s="384" t="s">
        <v>152</v>
      </c>
      <c r="N53" s="2"/>
    </row>
    <row r="54" spans="1:14" ht="14.5">
      <c r="A54" s="962" t="s">
        <v>153</v>
      </c>
      <c r="B54" s="970"/>
      <c r="C54" s="967"/>
      <c r="D54" s="965"/>
      <c r="E54" s="967"/>
      <c r="F54" s="970"/>
      <c r="G54" s="967"/>
      <c r="H54" s="965"/>
      <c r="I54" s="967"/>
      <c r="J54" s="970"/>
      <c r="K54" s="967"/>
      <c r="L54" s="965"/>
      <c r="M54" s="967"/>
      <c r="N54" s="2"/>
    </row>
    <row r="55" spans="1:14" ht="14.5">
      <c r="A55" s="962" t="s">
        <v>154</v>
      </c>
      <c r="B55" s="970"/>
      <c r="C55" s="967"/>
      <c r="D55" s="965"/>
      <c r="E55" s="967"/>
      <c r="F55" s="970"/>
      <c r="G55" s="967"/>
      <c r="H55" s="965"/>
      <c r="I55" s="967"/>
      <c r="J55" s="970"/>
      <c r="K55" s="967"/>
      <c r="L55" s="965"/>
      <c r="M55" s="967"/>
      <c r="N55" s="2"/>
    </row>
    <row r="56" spans="1:14" ht="14.5">
      <c r="A56" s="962" t="s">
        <v>155</v>
      </c>
      <c r="B56" s="970"/>
      <c r="C56" s="967"/>
      <c r="D56" s="965"/>
      <c r="E56" s="967"/>
      <c r="F56" s="970"/>
      <c r="G56" s="967"/>
      <c r="H56" s="965"/>
      <c r="I56" s="967"/>
      <c r="J56" s="970"/>
      <c r="K56" s="967"/>
      <c r="L56" s="965"/>
      <c r="M56" s="967"/>
      <c r="N56" s="2"/>
    </row>
    <row r="57" spans="1:14" ht="14.5">
      <c r="A57" s="962" t="s">
        <v>156</v>
      </c>
      <c r="B57" s="970"/>
      <c r="C57" s="967"/>
      <c r="D57" s="965"/>
      <c r="E57" s="967"/>
      <c r="F57" s="970"/>
      <c r="G57" s="967"/>
      <c r="H57" s="965"/>
      <c r="I57" s="967"/>
      <c r="J57" s="970"/>
      <c r="K57" s="967"/>
      <c r="L57" s="965"/>
      <c r="M57" s="967"/>
      <c r="N57" s="2"/>
    </row>
    <row r="58" spans="1:14" ht="14.5">
      <c r="A58" s="962" t="s">
        <v>157</v>
      </c>
      <c r="B58" s="970"/>
      <c r="C58" s="967"/>
      <c r="D58" s="965"/>
      <c r="E58" s="967"/>
      <c r="F58" s="970"/>
      <c r="G58" s="967"/>
      <c r="H58" s="965"/>
      <c r="I58" s="967"/>
      <c r="J58" s="970"/>
      <c r="K58" s="967"/>
      <c r="L58" s="965"/>
      <c r="M58" s="967"/>
      <c r="N58" s="2"/>
    </row>
    <row r="59" spans="1:14" ht="14.5">
      <c r="A59" s="962" t="s">
        <v>158</v>
      </c>
      <c r="B59" s="970"/>
      <c r="C59" s="967"/>
      <c r="D59" s="965"/>
      <c r="E59" s="967"/>
      <c r="F59" s="970"/>
      <c r="G59" s="967"/>
      <c r="H59" s="965"/>
      <c r="I59" s="967"/>
      <c r="J59" s="970"/>
      <c r="K59" s="967"/>
      <c r="L59" s="965"/>
      <c r="M59" s="967"/>
      <c r="N59" s="2"/>
    </row>
    <row r="60" spans="1:14" ht="14.5">
      <c r="A60" s="962" t="s">
        <v>159</v>
      </c>
      <c r="B60" s="970"/>
      <c r="C60" s="967"/>
      <c r="D60" s="965"/>
      <c r="E60" s="967"/>
      <c r="F60" s="970"/>
      <c r="G60" s="967"/>
      <c r="H60" s="965"/>
      <c r="I60" s="967"/>
      <c r="J60" s="970"/>
      <c r="K60" s="967"/>
      <c r="L60" s="965"/>
      <c r="M60" s="967"/>
      <c r="N60" s="2"/>
    </row>
    <row r="61" spans="1:14" ht="15" thickBot="1">
      <c r="A61" s="963"/>
      <c r="B61" s="971"/>
      <c r="C61" s="968"/>
      <c r="D61" s="966"/>
      <c r="E61" s="968"/>
      <c r="F61" s="971"/>
      <c r="G61" s="968"/>
      <c r="H61" s="966"/>
      <c r="I61" s="968"/>
      <c r="J61" s="971"/>
      <c r="K61" s="968"/>
      <c r="L61" s="966"/>
      <c r="M61" s="968"/>
      <c r="N61" s="2"/>
    </row>
    <row r="62" spans="1:14" ht="15" thickTop="1">
      <c r="A62" s="964" t="s">
        <v>160</v>
      </c>
      <c r="B62" s="385">
        <f t="shared" ref="B62:J62" si="3">SUM(B54:B61)</f>
        <v>0</v>
      </c>
      <c r="C62" s="969">
        <f t="shared" si="3"/>
        <v>0</v>
      </c>
      <c r="D62" s="385">
        <f t="shared" si="3"/>
        <v>0</v>
      </c>
      <c r="E62" s="969">
        <f t="shared" si="3"/>
        <v>0</v>
      </c>
      <c r="F62" s="838">
        <f t="shared" si="3"/>
        <v>0</v>
      </c>
      <c r="G62" s="969">
        <f t="shared" si="3"/>
        <v>0</v>
      </c>
      <c r="H62" s="838">
        <f t="shared" si="3"/>
        <v>0</v>
      </c>
      <c r="I62" s="969">
        <f t="shared" si="3"/>
        <v>0</v>
      </c>
      <c r="J62" s="972">
        <f t="shared" si="3"/>
        <v>0</v>
      </c>
      <c r="K62" s="972">
        <f t="shared" ref="K62:M62" si="4">SUM(K54:K61)</f>
        <v>0</v>
      </c>
      <c r="L62" s="972">
        <f t="shared" si="4"/>
        <v>0</v>
      </c>
      <c r="M62" s="972">
        <f t="shared" si="4"/>
        <v>0</v>
      </c>
      <c r="N62" s="2"/>
    </row>
    <row r="63" spans="1:14" ht="14.5">
      <c r="A63"/>
      <c r="B63"/>
      <c r="C63"/>
      <c r="D63"/>
      <c r="E63"/>
      <c r="F63"/>
      <c r="G63"/>
      <c r="H63"/>
      <c r="I63"/>
      <c r="J63"/>
      <c r="K63"/>
      <c r="L63"/>
      <c r="M63"/>
      <c r="N63" s="2"/>
    </row>
    <row r="64" spans="1:14" ht="49.5" customHeight="1">
      <c r="A64" s="1168"/>
      <c r="B64" s="1168"/>
      <c r="C64" s="1168"/>
      <c r="D64" s="1168"/>
      <c r="E64" s="1168"/>
      <c r="F64" s="1168"/>
      <c r="G64" s="1168"/>
      <c r="H64" s="1168"/>
      <c r="I64" s="1168"/>
      <c r="J64" s="1168"/>
      <c r="K64" s="1168"/>
      <c r="L64" s="1168"/>
      <c r="M64" s="1168"/>
      <c r="N64" s="885"/>
    </row>
    <row r="66" spans="1:10">
      <c r="A66" s="604"/>
      <c r="B66" s="604"/>
      <c r="C66" s="604"/>
      <c r="D66" s="604"/>
      <c r="E66" s="604"/>
      <c r="F66" s="604"/>
      <c r="G66" s="604"/>
      <c r="H66" s="604"/>
      <c r="I66" s="604"/>
    </row>
    <row r="67" spans="1:10" ht="18">
      <c r="A67" s="949"/>
      <c r="B67" s="604"/>
      <c r="C67" s="604"/>
      <c r="D67" s="604"/>
      <c r="E67" s="604"/>
      <c r="F67" s="604"/>
      <c r="G67" s="604"/>
      <c r="H67" s="604"/>
      <c r="I67" s="604"/>
      <c r="J67" s="781"/>
    </row>
    <row r="68" spans="1:10">
      <c r="A68" s="604"/>
      <c r="B68" s="604"/>
      <c r="C68" s="604"/>
      <c r="D68" s="604"/>
      <c r="E68" s="604"/>
      <c r="F68" s="604"/>
      <c r="G68" s="604"/>
      <c r="H68" s="604"/>
      <c r="I68" s="604"/>
    </row>
    <row r="69" spans="1:10">
      <c r="A69" s="604"/>
      <c r="B69" s="604"/>
      <c r="C69" s="604"/>
      <c r="D69" s="604"/>
      <c r="E69" s="604"/>
      <c r="F69" s="604"/>
      <c r="G69" s="604"/>
      <c r="H69" s="604"/>
      <c r="I69" s="604"/>
    </row>
    <row r="70" spans="1:10">
      <c r="A70" s="604"/>
      <c r="B70" s="604"/>
      <c r="C70" s="604"/>
      <c r="D70" s="604"/>
      <c r="E70" s="604"/>
      <c r="F70" s="604"/>
      <c r="G70" s="604"/>
      <c r="H70" s="604"/>
      <c r="I70" s="604"/>
    </row>
    <row r="71" spans="1:10">
      <c r="A71" s="604"/>
      <c r="B71" s="604"/>
      <c r="C71" s="604"/>
      <c r="D71" s="604"/>
      <c r="E71" s="604"/>
      <c r="F71" s="604"/>
      <c r="G71" s="604"/>
      <c r="H71" s="604"/>
      <c r="I71" s="604"/>
    </row>
    <row r="72" spans="1:10">
      <c r="A72" s="604"/>
      <c r="B72" s="604"/>
      <c r="C72" s="604"/>
      <c r="D72" s="604"/>
      <c r="E72" s="604"/>
      <c r="F72" s="604"/>
      <c r="G72" s="604"/>
      <c r="H72" s="604"/>
      <c r="I72" s="604"/>
    </row>
    <row r="74" spans="1:10" ht="13">
      <c r="A74" s="597"/>
    </row>
    <row r="82" spans="1:14" ht="13">
      <c r="A82" s="899"/>
      <c r="B82" s="900"/>
      <c r="C82" s="901"/>
      <c r="D82" s="901"/>
      <c r="E82" s="902"/>
      <c r="F82" s="902"/>
      <c r="G82" s="902"/>
      <c r="H82" s="1173"/>
      <c r="I82" s="1173"/>
      <c r="J82" s="1174"/>
      <c r="K82" s="1174"/>
      <c r="L82" s="902"/>
      <c r="M82" s="902"/>
      <c r="N82" s="604"/>
    </row>
    <row r="83" spans="1:14" ht="13">
      <c r="A83" s="899"/>
      <c r="B83" s="903"/>
      <c r="C83" s="904"/>
      <c r="D83" s="905"/>
      <c r="E83" s="902"/>
      <c r="F83" s="902"/>
      <c r="G83" s="902"/>
      <c r="H83" s="1173"/>
      <c r="I83" s="1173"/>
      <c r="J83" s="1175"/>
      <c r="K83" s="1175"/>
      <c r="L83" s="902"/>
      <c r="M83" s="902"/>
      <c r="N83" s="604"/>
    </row>
    <row r="84" spans="1:14" ht="13">
      <c r="A84" s="899"/>
      <c r="B84" s="906"/>
      <c r="C84" s="907"/>
      <c r="D84" s="906"/>
      <c r="E84" s="902"/>
      <c r="F84" s="902"/>
      <c r="G84" s="902"/>
      <c r="H84" s="1173"/>
      <c r="I84" s="1173"/>
      <c r="J84" s="906"/>
      <c r="K84" s="906"/>
      <c r="L84" s="908"/>
      <c r="M84" s="908"/>
      <c r="N84" s="604"/>
    </row>
    <row r="85" spans="1:14" ht="13">
      <c r="A85" s="909"/>
      <c r="B85" s="903"/>
      <c r="C85" s="903"/>
      <c r="D85" s="902"/>
      <c r="E85" s="902"/>
      <c r="F85" s="902"/>
      <c r="G85" s="902"/>
      <c r="H85" s="902"/>
      <c r="I85" s="902"/>
      <c r="J85" s="902"/>
      <c r="K85" s="902"/>
      <c r="L85" s="902"/>
      <c r="M85" s="902"/>
      <c r="N85" s="604"/>
    </row>
    <row r="86" spans="1:14" ht="13">
      <c r="A86" s="909"/>
      <c r="B86" s="1176"/>
      <c r="C86" s="1176"/>
      <c r="D86" s="902"/>
      <c r="E86" s="902"/>
      <c r="F86" s="902"/>
      <c r="G86" s="902"/>
      <c r="H86" s="902"/>
      <c r="I86" s="902"/>
      <c r="J86" s="902"/>
      <c r="K86" s="902"/>
      <c r="L86" s="902"/>
      <c r="M86" s="902"/>
      <c r="N86" s="604"/>
    </row>
    <row r="87" spans="1:14">
      <c r="A87" s="910"/>
      <c r="B87" s="910"/>
      <c r="C87" s="910"/>
      <c r="D87" s="902"/>
      <c r="E87" s="902"/>
      <c r="F87" s="902"/>
      <c r="G87" s="902"/>
      <c r="H87" s="902"/>
      <c r="I87" s="902"/>
      <c r="J87" s="902"/>
      <c r="K87" s="902"/>
      <c r="L87" s="902"/>
      <c r="M87" s="902"/>
      <c r="N87" s="604"/>
    </row>
    <row r="88" spans="1:14" ht="13">
      <c r="A88" s="902"/>
      <c r="B88" s="1177"/>
      <c r="C88" s="1177"/>
      <c r="D88" s="1177"/>
      <c r="E88" s="1177"/>
      <c r="F88" s="1177"/>
      <c r="G88" s="1177"/>
      <c r="H88" s="1177"/>
      <c r="I88" s="1177"/>
      <c r="J88" s="1177"/>
      <c r="K88" s="1177"/>
      <c r="L88" s="1177"/>
      <c r="M88" s="1177"/>
      <c r="N88" s="604"/>
    </row>
    <row r="89" spans="1:14" ht="13">
      <c r="A89" s="911"/>
      <c r="B89" s="1180"/>
      <c r="C89" s="1180"/>
      <c r="D89" s="1180"/>
      <c r="E89" s="1180"/>
      <c r="F89" s="1180"/>
      <c r="G89" s="1180"/>
      <c r="H89" s="1180"/>
      <c r="I89" s="1180"/>
      <c r="J89" s="1181"/>
      <c r="K89" s="1181"/>
      <c r="L89" s="1181"/>
      <c r="M89" s="1181"/>
      <c r="N89" s="604"/>
    </row>
    <row r="90" spans="1:14" ht="13">
      <c r="A90" s="912"/>
      <c r="B90" s="913"/>
      <c r="C90" s="913"/>
      <c r="D90" s="913"/>
      <c r="E90" s="913"/>
      <c r="F90" s="913"/>
      <c r="G90" s="913"/>
      <c r="H90" s="913"/>
      <c r="I90" s="913"/>
      <c r="J90" s="914"/>
      <c r="K90" s="914"/>
      <c r="L90" s="914"/>
      <c r="M90" s="914"/>
      <c r="N90" s="604"/>
    </row>
    <row r="91" spans="1:14">
      <c r="A91" s="915"/>
      <c r="B91" s="916"/>
      <c r="C91" s="917"/>
      <c r="D91" s="918"/>
      <c r="E91" s="917"/>
      <c r="F91" s="916"/>
      <c r="G91" s="917"/>
      <c r="H91" s="918"/>
      <c r="I91" s="917"/>
      <c r="J91" s="916"/>
      <c r="K91" s="917"/>
      <c r="L91" s="918"/>
      <c r="M91" s="917"/>
      <c r="N91" s="604"/>
    </row>
    <row r="92" spans="1:14">
      <c r="A92" s="915"/>
      <c r="B92" s="916"/>
      <c r="C92" s="917"/>
      <c r="D92" s="918"/>
      <c r="E92" s="917"/>
      <c r="F92" s="916"/>
      <c r="G92" s="917"/>
      <c r="H92" s="918"/>
      <c r="I92" s="917"/>
      <c r="J92" s="916"/>
      <c r="K92" s="917"/>
      <c r="L92" s="918"/>
      <c r="M92" s="917"/>
      <c r="N92" s="604"/>
    </row>
    <row r="93" spans="1:14">
      <c r="A93" s="915"/>
      <c r="B93" s="916"/>
      <c r="C93" s="917"/>
      <c r="D93" s="918"/>
      <c r="E93" s="917"/>
      <c r="F93" s="916"/>
      <c r="G93" s="917"/>
      <c r="H93" s="918"/>
      <c r="I93" s="917"/>
      <c r="J93" s="916"/>
      <c r="K93" s="917"/>
      <c r="L93" s="918"/>
      <c r="M93" s="917"/>
      <c r="N93" s="604"/>
    </row>
    <row r="94" spans="1:14">
      <c r="A94" s="915"/>
      <c r="B94" s="916"/>
      <c r="C94" s="917"/>
      <c r="D94" s="918"/>
      <c r="E94" s="917"/>
      <c r="F94" s="916"/>
      <c r="G94" s="917"/>
      <c r="H94" s="918"/>
      <c r="I94" s="917"/>
      <c r="J94" s="916"/>
      <c r="K94" s="917"/>
      <c r="L94" s="918"/>
      <c r="M94" s="917"/>
      <c r="N94" s="604"/>
    </row>
    <row r="95" spans="1:14">
      <c r="A95" s="915"/>
      <c r="B95" s="916"/>
      <c r="C95" s="917"/>
      <c r="D95" s="918"/>
      <c r="E95" s="917"/>
      <c r="F95" s="916"/>
      <c r="G95" s="917"/>
      <c r="H95" s="918"/>
      <c r="I95" s="917"/>
      <c r="J95" s="916"/>
      <c r="K95" s="917"/>
      <c r="L95" s="918"/>
      <c r="M95" s="917"/>
      <c r="N95" s="604"/>
    </row>
    <row r="96" spans="1:14">
      <c r="A96" s="915"/>
      <c r="B96" s="916"/>
      <c r="C96" s="917"/>
      <c r="D96" s="918"/>
      <c r="E96" s="917"/>
      <c r="F96" s="916"/>
      <c r="G96" s="917"/>
      <c r="H96" s="918"/>
      <c r="I96" s="917"/>
      <c r="J96" s="916"/>
      <c r="K96" s="917"/>
      <c r="L96" s="918"/>
      <c r="M96" s="917"/>
      <c r="N96" s="604"/>
    </row>
    <row r="97" spans="1:14">
      <c r="A97" s="915"/>
      <c r="B97" s="916"/>
      <c r="C97" s="917"/>
      <c r="D97" s="918"/>
      <c r="E97" s="917"/>
      <c r="F97" s="916"/>
      <c r="G97" s="917"/>
      <c r="H97" s="918"/>
      <c r="I97" s="917"/>
      <c r="J97" s="916"/>
      <c r="K97" s="917"/>
      <c r="L97" s="918"/>
      <c r="M97" s="917"/>
      <c r="N97" s="604"/>
    </row>
    <row r="98" spans="1:14">
      <c r="A98" s="915"/>
      <c r="B98" s="916"/>
      <c r="C98" s="917"/>
      <c r="D98" s="918"/>
      <c r="E98" s="917"/>
      <c r="F98" s="916"/>
      <c r="G98" s="917"/>
      <c r="H98" s="918"/>
      <c r="I98" s="917"/>
      <c r="J98" s="916"/>
      <c r="K98" s="917"/>
      <c r="L98" s="918"/>
      <c r="M98" s="917"/>
      <c r="N98" s="604"/>
    </row>
    <row r="99" spans="1:14">
      <c r="A99" s="915"/>
      <c r="B99" s="916"/>
      <c r="C99" s="917"/>
      <c r="D99" s="918"/>
      <c r="E99" s="917"/>
      <c r="F99" s="916"/>
      <c r="G99" s="917"/>
      <c r="H99" s="919"/>
      <c r="I99" s="917"/>
      <c r="J99" s="916"/>
      <c r="K99" s="917"/>
      <c r="L99" s="918"/>
      <c r="M99" s="917"/>
      <c r="N99" s="604"/>
    </row>
    <row r="100" spans="1:14">
      <c r="A100" s="604"/>
      <c r="B100" s="604"/>
      <c r="C100" s="604"/>
      <c r="D100" s="604"/>
      <c r="E100" s="604"/>
      <c r="F100" s="604"/>
      <c r="G100" s="604"/>
      <c r="H100" s="604"/>
      <c r="I100" s="604"/>
      <c r="J100" s="604"/>
      <c r="K100" s="604"/>
      <c r="L100" s="604"/>
      <c r="M100" s="604"/>
      <c r="N100" s="604"/>
    </row>
    <row r="101" spans="1:14">
      <c r="A101" s="1178"/>
      <c r="B101" s="1179"/>
      <c r="C101" s="1179"/>
      <c r="D101" s="1179"/>
      <c r="E101" s="1179"/>
      <c r="F101" s="1179"/>
      <c r="G101" s="1179"/>
      <c r="H101" s="1179"/>
      <c r="I101" s="1179"/>
      <c r="J101" s="1179"/>
      <c r="K101" s="1179"/>
      <c r="L101" s="1179"/>
      <c r="M101" s="1179"/>
      <c r="N101" s="604"/>
    </row>
    <row r="102" spans="1:14">
      <c r="A102" s="604"/>
      <c r="B102" s="604"/>
      <c r="C102" s="604"/>
      <c r="D102" s="604"/>
      <c r="E102" s="604"/>
      <c r="F102" s="604"/>
      <c r="G102" s="604"/>
      <c r="H102" s="604"/>
      <c r="I102" s="604"/>
      <c r="J102" s="604"/>
      <c r="K102" s="604"/>
      <c r="L102" s="604"/>
      <c r="M102" s="604"/>
      <c r="N102" s="604"/>
    </row>
    <row r="103" spans="1:14">
      <c r="A103" s="604"/>
      <c r="B103" s="604"/>
      <c r="C103" s="604"/>
      <c r="D103" s="604"/>
      <c r="E103" s="604"/>
      <c r="F103" s="604"/>
      <c r="G103" s="604"/>
      <c r="H103" s="604"/>
      <c r="I103" s="604"/>
      <c r="J103" s="604"/>
      <c r="K103" s="604"/>
      <c r="L103" s="604"/>
      <c r="M103" s="604"/>
      <c r="N103" s="604"/>
    </row>
    <row r="104" spans="1:14" ht="13">
      <c r="A104" s="920"/>
      <c r="B104" s="921"/>
      <c r="C104" s="920"/>
      <c r="D104" s="921"/>
      <c r="E104" s="920"/>
      <c r="F104" s="921"/>
      <c r="G104" s="920"/>
      <c r="H104" s="921"/>
      <c r="I104" s="604"/>
      <c r="J104" s="604"/>
      <c r="K104" s="604"/>
      <c r="L104" s="604"/>
      <c r="M104" s="604"/>
      <c r="N104" s="604"/>
    </row>
    <row r="105" spans="1:14" ht="13">
      <c r="A105" s="922"/>
      <c r="B105" s="604"/>
      <c r="C105" s="715"/>
      <c r="D105" s="604"/>
      <c r="E105" s="715"/>
      <c r="F105" s="604"/>
      <c r="G105" s="715"/>
      <c r="H105" s="604"/>
      <c r="I105" s="715"/>
      <c r="J105" s="604"/>
      <c r="K105" s="604"/>
      <c r="L105" s="604"/>
      <c r="M105" s="604"/>
      <c r="N105" s="604"/>
    </row>
    <row r="106" spans="1:14">
      <c r="A106" s="604"/>
      <c r="B106" s="604"/>
      <c r="C106" s="604"/>
      <c r="D106" s="604"/>
      <c r="E106" s="604"/>
      <c r="F106" s="604"/>
      <c r="G106" s="604"/>
      <c r="H106" s="604"/>
      <c r="I106" s="604"/>
      <c r="J106" s="604"/>
      <c r="K106" s="604"/>
      <c r="L106" s="604"/>
      <c r="M106" s="604"/>
      <c r="N106" s="604"/>
    </row>
    <row r="107" spans="1:14">
      <c r="A107" s="604"/>
      <c r="B107" s="604"/>
      <c r="C107" s="604"/>
      <c r="D107" s="604"/>
      <c r="E107" s="604"/>
      <c r="F107" s="604"/>
      <c r="G107" s="604"/>
      <c r="H107" s="604"/>
      <c r="I107" s="604"/>
      <c r="J107" s="604"/>
      <c r="K107" s="604"/>
      <c r="L107" s="604"/>
      <c r="M107" s="604"/>
      <c r="N107" s="604"/>
    </row>
    <row r="108" spans="1:14">
      <c r="A108" s="604"/>
      <c r="B108" s="604"/>
      <c r="C108" s="604"/>
      <c r="D108" s="604"/>
      <c r="E108" s="604"/>
      <c r="F108" s="604"/>
      <c r="G108" s="604"/>
      <c r="H108" s="604"/>
      <c r="I108" s="604"/>
      <c r="J108" s="604"/>
      <c r="K108" s="604"/>
      <c r="L108" s="604"/>
      <c r="M108" s="604"/>
      <c r="N108" s="604"/>
    </row>
    <row r="123" spans="1:8" ht="18">
      <c r="A123" s="941"/>
      <c r="B123" s="781"/>
    </row>
    <row r="125" spans="1:8" s="820" customFormat="1">
      <c r="A125" s="758"/>
      <c r="B125" s="758"/>
      <c r="C125" s="758"/>
      <c r="D125" s="758"/>
      <c r="E125" s="758"/>
      <c r="F125" s="758"/>
      <c r="G125" s="758"/>
      <c r="H125" s="758"/>
    </row>
    <row r="126" spans="1:8" s="820" customFormat="1">
      <c r="A126" s="758"/>
      <c r="B126" s="758"/>
      <c r="C126" s="758"/>
      <c r="D126" s="758"/>
      <c r="E126" s="758"/>
      <c r="F126" s="758"/>
      <c r="G126" s="758"/>
      <c r="H126" s="758"/>
    </row>
    <row r="127" spans="1:8" s="820" customFormat="1">
      <c r="A127" s="758"/>
      <c r="B127" s="758"/>
      <c r="C127" s="758"/>
      <c r="D127" s="758"/>
      <c r="E127" s="758"/>
      <c r="F127" s="758"/>
      <c r="G127" s="758"/>
      <c r="H127" s="758"/>
    </row>
    <row r="128" spans="1:8" s="820" customFormat="1">
      <c r="A128" s="758"/>
      <c r="B128" s="758"/>
      <c r="C128" s="758"/>
      <c r="D128" s="758"/>
      <c r="E128" s="758"/>
      <c r="F128" s="758"/>
      <c r="G128" s="758"/>
      <c r="H128" s="758"/>
    </row>
    <row r="129" spans="1:8">
      <c r="A129" s="758"/>
      <c r="B129" s="758"/>
      <c r="C129" s="758"/>
      <c r="D129" s="758"/>
      <c r="E129" s="758"/>
      <c r="F129" s="758"/>
      <c r="G129" s="758"/>
      <c r="H129" s="758"/>
    </row>
    <row r="130" spans="1:8">
      <c r="A130" s="758"/>
      <c r="B130" s="758"/>
      <c r="C130" s="758"/>
      <c r="D130" s="758"/>
      <c r="E130" s="758"/>
      <c r="F130" s="758"/>
      <c r="G130" s="758"/>
      <c r="H130" s="758"/>
    </row>
    <row r="131" spans="1:8">
      <c r="A131" s="758"/>
      <c r="B131" s="758"/>
      <c r="C131" s="758"/>
      <c r="D131" s="758"/>
      <c r="E131" s="758"/>
      <c r="F131" s="758"/>
      <c r="G131" s="758"/>
      <c r="H131" s="758"/>
    </row>
    <row r="132" spans="1:8">
      <c r="A132" s="758"/>
      <c r="B132" s="758"/>
      <c r="C132" s="758"/>
      <c r="D132" s="758"/>
      <c r="E132" s="758"/>
      <c r="F132" s="758"/>
      <c r="G132" s="758"/>
      <c r="H132" s="758"/>
    </row>
    <row r="133" spans="1:8">
      <c r="A133" s="758"/>
      <c r="B133" s="758"/>
      <c r="C133" s="758"/>
      <c r="D133" s="758"/>
      <c r="E133" s="758"/>
      <c r="F133" s="758"/>
      <c r="G133" s="758"/>
      <c r="H133" s="758"/>
    </row>
    <row r="134" spans="1:8">
      <c r="A134" s="758"/>
      <c r="B134" s="758"/>
      <c r="C134" s="758"/>
      <c r="D134" s="758"/>
      <c r="E134" s="758"/>
      <c r="F134" s="758"/>
      <c r="G134" s="758"/>
      <c r="H134" s="758"/>
    </row>
    <row r="135" spans="1:8">
      <c r="A135" s="758"/>
      <c r="B135" s="758"/>
      <c r="C135" s="758"/>
      <c r="D135" s="758"/>
      <c r="E135" s="758"/>
      <c r="F135" s="758"/>
      <c r="G135" s="758"/>
      <c r="H135" s="758"/>
    </row>
    <row r="136" spans="1:8">
      <c r="A136" s="758"/>
      <c r="B136" s="758"/>
      <c r="C136" s="758"/>
      <c r="D136" s="758"/>
      <c r="E136" s="758"/>
      <c r="F136" s="758"/>
      <c r="G136" s="758"/>
      <c r="H136" s="758"/>
    </row>
    <row r="137" spans="1:8">
      <c r="A137" s="758"/>
      <c r="B137" s="758"/>
      <c r="C137" s="758"/>
      <c r="D137" s="758"/>
      <c r="E137" s="758"/>
      <c r="F137" s="758"/>
      <c r="G137" s="758"/>
      <c r="H137" s="758"/>
    </row>
    <row r="138" spans="1:8">
      <c r="A138" s="758"/>
      <c r="B138" s="758"/>
      <c r="C138" s="758"/>
      <c r="D138" s="758"/>
      <c r="E138" s="758"/>
      <c r="F138" s="758"/>
      <c r="G138" s="758"/>
      <c r="H138" s="758"/>
    </row>
    <row r="139" spans="1:8">
      <c r="A139" s="758"/>
      <c r="B139" s="758"/>
      <c r="C139" s="758"/>
      <c r="D139" s="758"/>
      <c r="E139" s="758"/>
      <c r="F139" s="758"/>
      <c r="G139" s="758"/>
      <c r="H139" s="758"/>
    </row>
    <row r="140" spans="1:8">
      <c r="A140" s="758"/>
      <c r="B140" s="758"/>
      <c r="C140" s="758"/>
      <c r="D140" s="758"/>
      <c r="E140" s="758"/>
      <c r="F140" s="758"/>
      <c r="G140" s="758"/>
      <c r="H140" s="758"/>
    </row>
    <row r="141" spans="1:8">
      <c r="A141" s="758"/>
      <c r="B141" s="758"/>
      <c r="C141" s="758"/>
      <c r="D141" s="758"/>
      <c r="E141" s="758"/>
      <c r="F141" s="758"/>
      <c r="G141" s="758"/>
      <c r="H141" s="758"/>
    </row>
    <row r="142" spans="1:8">
      <c r="A142" s="758"/>
      <c r="B142" s="758"/>
      <c r="C142" s="758"/>
      <c r="D142" s="758"/>
      <c r="E142" s="758"/>
      <c r="F142" s="758"/>
      <c r="G142" s="758"/>
      <c r="H142" s="758"/>
    </row>
    <row r="143" spans="1:8">
      <c r="A143" s="758"/>
      <c r="B143" s="758"/>
      <c r="C143" s="758"/>
      <c r="D143" s="758"/>
      <c r="E143" s="758"/>
      <c r="F143" s="758"/>
      <c r="G143" s="758"/>
      <c r="H143" s="758"/>
    </row>
    <row r="144" spans="1:8">
      <c r="A144" s="758"/>
      <c r="B144" s="758"/>
      <c r="C144" s="758"/>
      <c r="D144" s="758"/>
      <c r="E144" s="758"/>
      <c r="F144" s="758"/>
      <c r="G144" s="758"/>
      <c r="H144" s="758"/>
    </row>
    <row r="145" spans="1:8">
      <c r="A145" s="758"/>
      <c r="B145" s="758"/>
      <c r="C145" s="758"/>
      <c r="D145" s="758"/>
      <c r="E145" s="758"/>
      <c r="F145" s="758"/>
      <c r="G145" s="758"/>
      <c r="H145" s="758"/>
    </row>
    <row r="146" spans="1:8">
      <c r="A146" s="758"/>
      <c r="B146" s="758"/>
      <c r="C146" s="758"/>
      <c r="D146" s="758"/>
      <c r="E146" s="758"/>
      <c r="F146" s="758"/>
      <c r="G146" s="758"/>
      <c r="H146" s="758"/>
    </row>
    <row r="147" spans="1:8">
      <c r="A147" s="758"/>
      <c r="B147" s="758"/>
      <c r="C147" s="758"/>
      <c r="D147" s="758"/>
      <c r="E147" s="758"/>
      <c r="F147" s="758"/>
      <c r="G147" s="758"/>
      <c r="H147" s="758"/>
    </row>
    <row r="148" spans="1:8">
      <c r="A148" s="758"/>
      <c r="B148" s="758"/>
      <c r="C148" s="758"/>
      <c r="D148" s="758"/>
      <c r="E148" s="758"/>
      <c r="F148" s="758"/>
      <c r="G148" s="758"/>
      <c r="H148" s="758"/>
    </row>
    <row r="149" spans="1:8">
      <c r="A149" s="758"/>
      <c r="B149" s="758"/>
      <c r="C149" s="758"/>
      <c r="D149" s="758"/>
      <c r="E149" s="758"/>
      <c r="F149" s="758"/>
      <c r="G149" s="758"/>
      <c r="H149" s="758"/>
    </row>
    <row r="150" spans="1:8">
      <c r="A150" s="758"/>
      <c r="B150" s="758"/>
      <c r="C150" s="758"/>
      <c r="D150" s="758"/>
      <c r="E150" s="758"/>
      <c r="F150" s="758"/>
      <c r="G150" s="758"/>
      <c r="H150" s="758"/>
    </row>
    <row r="151" spans="1:8">
      <c r="A151" s="758"/>
      <c r="B151" s="758"/>
      <c r="C151" s="758"/>
      <c r="D151" s="758"/>
      <c r="E151" s="758"/>
      <c r="F151" s="758"/>
      <c r="G151" s="758"/>
      <c r="H151" s="758"/>
    </row>
    <row r="152" spans="1:8">
      <c r="A152" s="758"/>
      <c r="B152" s="758"/>
      <c r="C152" s="758"/>
      <c r="D152" s="758"/>
      <c r="E152" s="758"/>
      <c r="F152" s="758"/>
      <c r="G152" s="758"/>
      <c r="H152" s="758"/>
    </row>
  </sheetData>
  <mergeCells count="50">
    <mergeCell ref="A101:M101"/>
    <mergeCell ref="B89:C89"/>
    <mergeCell ref="D89:E89"/>
    <mergeCell ref="F89:G89"/>
    <mergeCell ref="H89:I89"/>
    <mergeCell ref="J89:M89"/>
    <mergeCell ref="B86:C86"/>
    <mergeCell ref="B88:E88"/>
    <mergeCell ref="F88:I88"/>
    <mergeCell ref="J88:K88"/>
    <mergeCell ref="L88:M88"/>
    <mergeCell ref="H82:I82"/>
    <mergeCell ref="J82:K82"/>
    <mergeCell ref="H83:I83"/>
    <mergeCell ref="J83:K83"/>
    <mergeCell ref="H84:I84"/>
    <mergeCell ref="A23:M23"/>
    <mergeCell ref="B11:C11"/>
    <mergeCell ref="D11:E11"/>
    <mergeCell ref="F11:G11"/>
    <mergeCell ref="H11:I11"/>
    <mergeCell ref="J11:M11"/>
    <mergeCell ref="A5:M5"/>
    <mergeCell ref="B10:E10"/>
    <mergeCell ref="F10:I10"/>
    <mergeCell ref="J10:K10"/>
    <mergeCell ref="L10:M10"/>
    <mergeCell ref="A64:M64"/>
    <mergeCell ref="A43:M43"/>
    <mergeCell ref="B52:C52"/>
    <mergeCell ref="D52:E52"/>
    <mergeCell ref="F52:G52"/>
    <mergeCell ref="H52:I52"/>
    <mergeCell ref="J52:M52"/>
    <mergeCell ref="A1:M1"/>
    <mergeCell ref="A25:M25"/>
    <mergeCell ref="A45:M45"/>
    <mergeCell ref="B51:E51"/>
    <mergeCell ref="F51:I51"/>
    <mergeCell ref="J51:K51"/>
    <mergeCell ref="L51:M51"/>
    <mergeCell ref="B30:E30"/>
    <mergeCell ref="F30:I30"/>
    <mergeCell ref="J30:K30"/>
    <mergeCell ref="L30:M30"/>
    <mergeCell ref="B31:C31"/>
    <mergeCell ref="D31:E31"/>
    <mergeCell ref="F31:G31"/>
    <mergeCell ref="H31:I31"/>
    <mergeCell ref="J31:M31"/>
  </mergeCells>
  <pageMargins left="1" right="0.5" top="1" bottom="0.4" header="0.8" footer="0"/>
  <pageSetup paperSize="5" scale="46" fitToHeight="0" orientation="landscape" r:id="rId1"/>
  <headerFooter alignWithMargins="0">
    <oddHeader>&amp;R&amp;"Times New Roman,Bold"KyPSC Case No. 2020-00142
STAFF-DR-01-004 Attachment
Page &amp;P of &amp;N</oddHeader>
    <oddFooter>&amp;R&amp;"Arial,Bold"&amp;16&amp;KFF0000C.&amp;P</oddFooter>
  </headerFooter>
  <rowBreaks count="2" manualBreakCount="2">
    <brk id="24" max="12" man="1"/>
    <brk id="43"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39"/>
  <sheetViews>
    <sheetView tabSelected="1" view="pageLayout" zoomScaleNormal="100" workbookViewId="0">
      <selection activeCell="E16" sqref="E16"/>
    </sheetView>
  </sheetViews>
  <sheetFormatPr defaultColWidth="8.6328125" defaultRowHeight="12.5"/>
  <cols>
    <col min="1" max="1" width="2.36328125" style="1038" customWidth="1"/>
    <col min="2" max="3" width="14.6328125" style="1038" customWidth="1"/>
    <col min="4" max="7" width="15.453125" style="1038" customWidth="1"/>
    <col min="8" max="16384" width="8.6328125" style="1038"/>
  </cols>
  <sheetData>
    <row r="1" spans="2:7" ht="12.75" customHeight="1">
      <c r="G1" s="1039" t="s">
        <v>376</v>
      </c>
    </row>
    <row r="2" spans="2:7" ht="12.75" customHeight="1"/>
    <row r="3" spans="2:7" ht="12.75" customHeight="1">
      <c r="B3" s="1040" t="s">
        <v>462</v>
      </c>
      <c r="C3" s="1040"/>
      <c r="D3" s="1041"/>
      <c r="E3" s="1041"/>
      <c r="F3" s="1041"/>
      <c r="G3" s="1041"/>
    </row>
    <row r="4" spans="2:7" ht="12.75" customHeight="1">
      <c r="B4" s="1040" t="s">
        <v>463</v>
      </c>
      <c r="C4" s="1040"/>
      <c r="D4" s="1041"/>
      <c r="E4" s="1041"/>
      <c r="F4" s="1041"/>
      <c r="G4" s="1041"/>
    </row>
    <row r="5" spans="2:7" ht="12.75" customHeight="1">
      <c r="B5" s="1041"/>
      <c r="C5" s="1041"/>
      <c r="D5" s="1041"/>
      <c r="E5" s="1041"/>
      <c r="F5" s="1041"/>
      <c r="G5" s="1041"/>
    </row>
    <row r="6" spans="2:7" ht="12.75" customHeight="1">
      <c r="B6" s="1041" t="s">
        <v>377</v>
      </c>
      <c r="C6" s="1041"/>
      <c r="D6" s="1041"/>
      <c r="E6" s="1041"/>
      <c r="F6" s="1041"/>
      <c r="G6" s="1041"/>
    </row>
    <row r="7" spans="2:7" ht="12.75" customHeight="1">
      <c r="B7" s="1041"/>
      <c r="C7" s="1041"/>
      <c r="D7" s="1041"/>
      <c r="E7" s="1041"/>
      <c r="F7" s="1041"/>
      <c r="G7" s="1041"/>
    </row>
    <row r="8" spans="2:7" ht="12.75" customHeight="1">
      <c r="B8" s="1078" t="s">
        <v>468</v>
      </c>
      <c r="C8" s="1041"/>
      <c r="D8" s="1041"/>
      <c r="E8" s="1041"/>
      <c r="F8" s="1041"/>
      <c r="G8" s="1041"/>
    </row>
    <row r="9" spans="2:7" ht="12.75" customHeight="1"/>
    <row r="10" spans="2:7" ht="12.75" customHeight="1"/>
    <row r="11" spans="2:7" ht="15" customHeight="1">
      <c r="B11" s="1095" t="s">
        <v>378</v>
      </c>
      <c r="C11" s="1096"/>
      <c r="D11" s="1096"/>
      <c r="E11" s="1096"/>
      <c r="F11" s="1096"/>
      <c r="G11" s="1097"/>
    </row>
    <row r="12" spans="2:7" ht="12.75" customHeight="1">
      <c r="B12" s="1042"/>
      <c r="C12" s="1043" t="s">
        <v>379</v>
      </c>
      <c r="D12" s="1043" t="s">
        <v>380</v>
      </c>
      <c r="E12" s="1043"/>
      <c r="F12" s="1043"/>
      <c r="G12" s="1044" t="s">
        <v>381</v>
      </c>
    </row>
    <row r="13" spans="2:7" ht="12.75" customHeight="1">
      <c r="B13" s="1045"/>
      <c r="C13" s="1046" t="s">
        <v>382</v>
      </c>
      <c r="D13" s="1046" t="s">
        <v>229</v>
      </c>
      <c r="E13" s="1046" t="s">
        <v>383</v>
      </c>
      <c r="F13" s="1046" t="s">
        <v>384</v>
      </c>
      <c r="G13" s="1047" t="s">
        <v>382</v>
      </c>
    </row>
    <row r="14" spans="2:7" ht="12.75" customHeight="1">
      <c r="B14" s="1042"/>
      <c r="C14" s="1048"/>
      <c r="D14" s="1048"/>
      <c r="E14" s="1048"/>
      <c r="F14" s="1048"/>
      <c r="G14" s="1049"/>
    </row>
    <row r="15" spans="2:7" ht="15" customHeight="1">
      <c r="B15" s="1050" t="s">
        <v>465</v>
      </c>
      <c r="C15" s="1048"/>
      <c r="D15" s="1048"/>
      <c r="E15" s="1048"/>
      <c r="F15" s="1048"/>
      <c r="G15" s="1049"/>
    </row>
    <row r="16" spans="2:7" ht="12.75" customHeight="1">
      <c r="B16" s="1042" t="s">
        <v>385</v>
      </c>
      <c r="C16" s="1051">
        <v>135207</v>
      </c>
      <c r="D16" s="1051">
        <v>0</v>
      </c>
      <c r="E16" s="1051">
        <f>-SUM('&lt;C&gt;158150-Current ARP'!C78:C82)</f>
        <v>249</v>
      </c>
      <c r="F16" s="1051">
        <v>0</v>
      </c>
      <c r="G16" s="1052">
        <f>C16+D16-E16-F16</f>
        <v>134958</v>
      </c>
    </row>
    <row r="17" spans="2:7" ht="12.75" customHeight="1">
      <c r="B17" s="1042" t="s">
        <v>230</v>
      </c>
      <c r="C17" s="1053">
        <v>16987.18</v>
      </c>
      <c r="D17" s="1054">
        <v>0</v>
      </c>
      <c r="E17" s="1053">
        <f>-SUM('&lt;C&gt;158150-Current ARP'!G78:G82)</f>
        <v>32.370000000000005</v>
      </c>
      <c r="F17" s="1054">
        <v>0</v>
      </c>
      <c r="G17" s="1055">
        <f>C17+D17-E17-F17</f>
        <v>16954.810000000001</v>
      </c>
    </row>
    <row r="18" spans="2:7" ht="12.75" customHeight="1">
      <c r="B18" s="1042" t="s">
        <v>386</v>
      </c>
      <c r="C18" s="1056">
        <f>IF(C16=0,0,ROUND(C17/C16,6))</f>
        <v>0.125638</v>
      </c>
      <c r="D18" s="1056">
        <f>IF(D16=0,0,ROUND(D17/D16,6))</f>
        <v>0</v>
      </c>
      <c r="E18" s="1056">
        <f>IF(E16=0,0,ROUND(E17/E16,6))</f>
        <v>0.13</v>
      </c>
      <c r="F18" s="1056">
        <f>IF(F16=0,0,ROUND(F17/F16,6))</f>
        <v>0</v>
      </c>
      <c r="G18" s="1057">
        <f>IF(G16=0,0,ROUND(G17/G16,6))</f>
        <v>0.12562999999999999</v>
      </c>
    </row>
    <row r="19" spans="2:7" ht="12.75" customHeight="1">
      <c r="B19" s="1042"/>
      <c r="C19" s="1048"/>
      <c r="D19" s="1048"/>
      <c r="E19" s="1048"/>
      <c r="F19" s="1048"/>
      <c r="G19" s="1049"/>
    </row>
    <row r="20" spans="2:7" ht="12.75" customHeight="1">
      <c r="B20" s="1058" t="s">
        <v>388</v>
      </c>
      <c r="C20" s="1059"/>
      <c r="D20" s="1059"/>
      <c r="E20" s="1059"/>
      <c r="F20" s="1059"/>
      <c r="G20" s="1060"/>
    </row>
    <row r="21" spans="2:7" ht="12.75" customHeight="1">
      <c r="B21" s="1061" t="s">
        <v>385</v>
      </c>
      <c r="C21" s="1051">
        <v>8010</v>
      </c>
      <c r="D21" s="1051">
        <v>0</v>
      </c>
      <c r="E21" s="1051">
        <f>-SUM('&lt;D&gt; 158170 Total CSNOX'!C69:C72)</f>
        <v>247</v>
      </c>
      <c r="F21" s="1051">
        <v>0</v>
      </c>
      <c r="G21" s="1062">
        <f>C21+D21-E21-F21</f>
        <v>7763</v>
      </c>
    </row>
    <row r="22" spans="2:7" ht="12.75" customHeight="1">
      <c r="B22" s="1061" t="s">
        <v>230</v>
      </c>
      <c r="C22" s="1053">
        <v>3911.21</v>
      </c>
      <c r="D22" s="1054">
        <v>0</v>
      </c>
      <c r="E22" s="1053">
        <f>-SUM('&lt;D&gt; 158170 Total CSNOX'!E69:E72)</f>
        <v>121.02999999999999</v>
      </c>
      <c r="F22" s="1054">
        <v>0</v>
      </c>
      <c r="G22" s="1063">
        <f>C22+D22-E22-F22</f>
        <v>3790.18</v>
      </c>
    </row>
    <row r="23" spans="2:7" ht="12.75" customHeight="1">
      <c r="B23" s="1061" t="s">
        <v>386</v>
      </c>
      <c r="C23" s="1064">
        <f>IF(C21=0,0,ROUND(C22/C21,6))</f>
        <v>0.48829099999999998</v>
      </c>
      <c r="D23" s="1064">
        <f>IF(D21=0,0,ROUND(D22/D21,6))</f>
        <v>0</v>
      </c>
      <c r="E23" s="1064">
        <f>IF(E21=0,0,ROUND(E22/E21,6))</f>
        <v>0.49</v>
      </c>
      <c r="F23" s="1064">
        <f>IF(F21=0,0,ROUND(F22/F21,6))</f>
        <v>0</v>
      </c>
      <c r="G23" s="1065">
        <f>IF(G21=0,0,ROUND(G22/G21,6))</f>
        <v>0.48823699999999998</v>
      </c>
    </row>
    <row r="24" spans="2:7" ht="12.75" customHeight="1">
      <c r="B24" s="1061"/>
      <c r="C24" s="1059"/>
      <c r="D24" s="1059"/>
      <c r="E24" s="1059"/>
      <c r="F24" s="1059"/>
      <c r="G24" s="1060"/>
    </row>
    <row r="25" spans="2:7" ht="12.75" customHeight="1">
      <c r="B25" s="1058" t="s">
        <v>389</v>
      </c>
      <c r="C25" s="1059"/>
      <c r="D25" s="1059"/>
      <c r="E25" s="1059"/>
      <c r="F25" s="1059"/>
      <c r="G25" s="1060"/>
    </row>
    <row r="26" spans="2:7" ht="12.75" customHeight="1">
      <c r="B26" s="1061" t="s">
        <v>385</v>
      </c>
      <c r="C26" s="1051">
        <v>1574</v>
      </c>
      <c r="D26" s="1051">
        <v>0</v>
      </c>
      <c r="E26" s="1051">
        <f>-SUM('&lt;B1&gt; Current 0158183 CSOSG2'!C60:C62)</f>
        <v>245</v>
      </c>
      <c r="F26" s="1051">
        <v>0</v>
      </c>
      <c r="G26" s="1062">
        <f>C26+D26-E26-F26</f>
        <v>1329</v>
      </c>
    </row>
    <row r="27" spans="2:7" ht="12.75" customHeight="1">
      <c r="B27" s="1061" t="s">
        <v>230</v>
      </c>
      <c r="C27" s="1053">
        <v>2484.6999999999998</v>
      </c>
      <c r="D27" s="1054">
        <v>0</v>
      </c>
      <c r="E27" s="1053">
        <f>-SUM('&lt;B1&gt; Current 0158183 CSOSG2'!G60:G62)</f>
        <v>387.1</v>
      </c>
      <c r="F27" s="1054">
        <v>0</v>
      </c>
      <c r="G27" s="1063">
        <f>C27+D27-E27-F27</f>
        <v>2097.6</v>
      </c>
    </row>
    <row r="28" spans="2:7" ht="12.75" customHeight="1">
      <c r="B28" s="1061" t="s">
        <v>386</v>
      </c>
      <c r="C28" s="1064">
        <f>IF(C26=0,0,ROUND(C27/C26,6))</f>
        <v>1.5785899999999999</v>
      </c>
      <c r="D28" s="1064">
        <f>IF(D26=0,0,ROUND(D27/D26,6))</f>
        <v>0</v>
      </c>
      <c r="E28" s="1064">
        <f>IF(E26=0,0,ROUND(E27/E26,6))</f>
        <v>1.58</v>
      </c>
      <c r="F28" s="1064">
        <f>IF(F26=0,0,ROUND(F27/F26,6))</f>
        <v>0</v>
      </c>
      <c r="G28" s="1065">
        <f>IF(G26=0,0,ROUND(G27/G26,6))</f>
        <v>1.57833</v>
      </c>
    </row>
    <row r="29" spans="2:7" ht="12.75" customHeight="1">
      <c r="B29" s="1061"/>
      <c r="C29" s="1059"/>
      <c r="D29" s="1059"/>
      <c r="E29" s="1059"/>
      <c r="F29" s="1059"/>
      <c r="G29" s="1060"/>
    </row>
    <row r="30" spans="2:7" ht="12.75" customHeight="1">
      <c r="B30" s="1066" t="s">
        <v>387</v>
      </c>
      <c r="C30" s="1059"/>
      <c r="D30" s="1059"/>
      <c r="E30" s="1059"/>
      <c r="F30" s="1059"/>
      <c r="G30" s="1060"/>
    </row>
    <row r="31" spans="2:7" ht="12.75" customHeight="1">
      <c r="B31" s="1061" t="s">
        <v>385</v>
      </c>
      <c r="C31" s="1067">
        <f t="shared" ref="C31:G32" si="0">C16+C21+C26</f>
        <v>144791</v>
      </c>
      <c r="D31" s="1067">
        <f t="shared" si="0"/>
        <v>0</v>
      </c>
      <c r="E31" s="1067">
        <f t="shared" si="0"/>
        <v>741</v>
      </c>
      <c r="F31" s="1067">
        <f t="shared" si="0"/>
        <v>0</v>
      </c>
      <c r="G31" s="1068">
        <f t="shared" si="0"/>
        <v>144050</v>
      </c>
    </row>
    <row r="32" spans="2:7" ht="12.75" customHeight="1">
      <c r="B32" s="1069" t="s">
        <v>230</v>
      </c>
      <c r="C32" s="1070">
        <f t="shared" si="0"/>
        <v>23383.09</v>
      </c>
      <c r="D32" s="1071">
        <f t="shared" si="0"/>
        <v>0</v>
      </c>
      <c r="E32" s="1072">
        <f>E17+E22+E27</f>
        <v>540.5</v>
      </c>
      <c r="F32" s="1071">
        <f t="shared" si="0"/>
        <v>0</v>
      </c>
      <c r="G32" s="1073">
        <f t="shared" si="0"/>
        <v>22842.59</v>
      </c>
    </row>
    <row r="33" spans="2:7">
      <c r="B33" s="1074"/>
      <c r="C33" s="1074"/>
      <c r="D33" s="1074"/>
      <c r="E33" s="1074"/>
      <c r="F33" s="1074"/>
      <c r="G33" s="1074"/>
    </row>
    <row r="34" spans="2:7" ht="40.25" customHeight="1">
      <c r="B34" s="1098" t="s">
        <v>466</v>
      </c>
      <c r="C34" s="1098"/>
      <c r="D34" s="1098"/>
      <c r="E34" s="1098"/>
      <c r="F34" s="1098"/>
      <c r="G34" s="1098"/>
    </row>
    <row r="35" spans="2:7" ht="17" customHeight="1">
      <c r="B35" s="1098"/>
      <c r="C35" s="1098"/>
      <c r="D35" s="1098"/>
      <c r="E35" s="1098"/>
      <c r="F35" s="1098"/>
      <c r="G35" s="1098"/>
    </row>
    <row r="36" spans="2:7" ht="17" customHeight="1">
      <c r="B36" s="1075"/>
      <c r="C36" s="1075"/>
      <c r="D36" s="1075"/>
      <c r="E36" s="1075"/>
      <c r="F36" s="1075"/>
      <c r="G36" s="1075"/>
    </row>
    <row r="37" spans="2:7" ht="17" customHeight="1">
      <c r="B37" s="1075"/>
      <c r="C37" s="1075"/>
      <c r="D37" s="1075"/>
      <c r="E37" s="1075"/>
      <c r="F37" s="1075"/>
      <c r="G37" s="1075"/>
    </row>
    <row r="38" spans="2:7" ht="17" customHeight="1">
      <c r="B38" s="1075"/>
      <c r="C38" s="1075"/>
      <c r="D38" s="1075"/>
      <c r="E38" s="1075"/>
      <c r="F38" s="1075"/>
      <c r="G38" s="1075"/>
    </row>
    <row r="39" spans="2:7">
      <c r="B39" s="1076"/>
      <c r="C39" s="1076"/>
      <c r="D39" s="1076"/>
      <c r="E39" s="1076"/>
      <c r="F39" s="1076"/>
      <c r="G39" s="1076"/>
    </row>
  </sheetData>
  <mergeCells count="3">
    <mergeCell ref="B11:G11"/>
    <mergeCell ref="B34:G34"/>
    <mergeCell ref="B35:G35"/>
  </mergeCells>
  <printOptions horizontalCentered="1"/>
  <pageMargins left="1" right="0.5" top="1" bottom="0.4" header="0.8" footer="0"/>
  <pageSetup scale="46" orientation="portrait" r:id="rId1"/>
  <headerFooter alignWithMargins="0">
    <oddHeader>&amp;R&amp;"Times New Roman,Bold"KyPSC Case No. 2020-00142
STAFF-DR-01-004 Attachment
Page &amp;P of &amp;N</oddHeader>
    <oddFooter>&amp;R&amp;"Arial,Bold"&amp;16&amp;KFF0000C.&amp;P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39"/>
  <sheetViews>
    <sheetView tabSelected="1" view="pageLayout" zoomScaleNormal="100" workbookViewId="0">
      <selection activeCell="E16" sqref="E16"/>
    </sheetView>
  </sheetViews>
  <sheetFormatPr defaultColWidth="8.6328125" defaultRowHeight="12.5"/>
  <cols>
    <col min="1" max="1" width="2.36328125" style="1038" customWidth="1"/>
    <col min="2" max="3" width="14.6328125" style="1038" customWidth="1"/>
    <col min="4" max="7" width="15.453125" style="1038" customWidth="1"/>
    <col min="8" max="16384" width="8.6328125" style="1038"/>
  </cols>
  <sheetData>
    <row r="1" spans="2:7" ht="12.75" customHeight="1">
      <c r="G1" s="1039" t="s">
        <v>376</v>
      </c>
    </row>
    <row r="2" spans="2:7" ht="12.75" customHeight="1"/>
    <row r="3" spans="2:7" ht="12.75" customHeight="1">
      <c r="B3" s="1040" t="s">
        <v>462</v>
      </c>
      <c r="C3" s="1040"/>
      <c r="D3" s="1041"/>
      <c r="E3" s="1041"/>
      <c r="F3" s="1041"/>
      <c r="G3" s="1041"/>
    </row>
    <row r="4" spans="2:7" ht="12.75" customHeight="1">
      <c r="B4" s="1040" t="s">
        <v>463</v>
      </c>
      <c r="C4" s="1040"/>
      <c r="D4" s="1041"/>
      <c r="E4" s="1041"/>
      <c r="F4" s="1041"/>
      <c r="G4" s="1041"/>
    </row>
    <row r="5" spans="2:7" ht="12.75" customHeight="1">
      <c r="B5" s="1041"/>
      <c r="C5" s="1041"/>
      <c r="D5" s="1041"/>
      <c r="E5" s="1041"/>
      <c r="F5" s="1041"/>
      <c r="G5" s="1041"/>
    </row>
    <row r="6" spans="2:7" ht="12.75" customHeight="1">
      <c r="B6" s="1041" t="s">
        <v>377</v>
      </c>
      <c r="C6" s="1041"/>
      <c r="D6" s="1041"/>
      <c r="E6" s="1041"/>
      <c r="F6" s="1041"/>
      <c r="G6" s="1041"/>
    </row>
    <row r="7" spans="2:7" ht="12.75" customHeight="1">
      <c r="B7" s="1041"/>
      <c r="C7" s="1041"/>
      <c r="D7" s="1041"/>
      <c r="E7" s="1041"/>
      <c r="F7" s="1041"/>
      <c r="G7" s="1041"/>
    </row>
    <row r="8" spans="2:7" ht="12.75" customHeight="1">
      <c r="B8" s="1078" t="s">
        <v>469</v>
      </c>
      <c r="C8" s="1041"/>
      <c r="D8" s="1041"/>
      <c r="E8" s="1041"/>
      <c r="F8" s="1041"/>
      <c r="G8" s="1041"/>
    </row>
    <row r="9" spans="2:7" ht="12.75" customHeight="1"/>
    <row r="10" spans="2:7" ht="12.75" customHeight="1"/>
    <row r="11" spans="2:7" ht="15" customHeight="1">
      <c r="B11" s="1095" t="s">
        <v>378</v>
      </c>
      <c r="C11" s="1096"/>
      <c r="D11" s="1096"/>
      <c r="E11" s="1096"/>
      <c r="F11" s="1096"/>
      <c r="G11" s="1097"/>
    </row>
    <row r="12" spans="2:7" ht="12.75" customHeight="1">
      <c r="B12" s="1042"/>
      <c r="C12" s="1043" t="s">
        <v>379</v>
      </c>
      <c r="D12" s="1043" t="s">
        <v>380</v>
      </c>
      <c r="E12" s="1043"/>
      <c r="F12" s="1043"/>
      <c r="G12" s="1044" t="s">
        <v>381</v>
      </c>
    </row>
    <row r="13" spans="2:7" ht="12.75" customHeight="1">
      <c r="B13" s="1045"/>
      <c r="C13" s="1046" t="s">
        <v>382</v>
      </c>
      <c r="D13" s="1046" t="s">
        <v>229</v>
      </c>
      <c r="E13" s="1046" t="s">
        <v>383</v>
      </c>
      <c r="F13" s="1046" t="s">
        <v>384</v>
      </c>
      <c r="G13" s="1047" t="s">
        <v>382</v>
      </c>
    </row>
    <row r="14" spans="2:7" ht="12.75" customHeight="1">
      <c r="B14" s="1042"/>
      <c r="C14" s="1048"/>
      <c r="D14" s="1048"/>
      <c r="E14" s="1048"/>
      <c r="F14" s="1048"/>
      <c r="G14" s="1049"/>
    </row>
    <row r="15" spans="2:7" ht="15" customHeight="1">
      <c r="B15" s="1050" t="s">
        <v>465</v>
      </c>
      <c r="C15" s="1048"/>
      <c r="D15" s="1048"/>
      <c r="E15" s="1048"/>
      <c r="F15" s="1048"/>
      <c r="G15" s="1049"/>
    </row>
    <row r="16" spans="2:7" ht="12.75" customHeight="1">
      <c r="B16" s="1042" t="s">
        <v>385</v>
      </c>
      <c r="C16" s="1051">
        <v>134958</v>
      </c>
      <c r="D16" s="1051">
        <v>0</v>
      </c>
      <c r="E16" s="1051">
        <f>-SUM('&lt;C&gt;158150-Current ARP'!C93:C95)</f>
        <v>200</v>
      </c>
      <c r="F16" s="1051">
        <v>0</v>
      </c>
      <c r="G16" s="1052">
        <f>C16+D16-E16-F16</f>
        <v>134758</v>
      </c>
    </row>
    <row r="17" spans="2:7" ht="12.75" customHeight="1">
      <c r="B17" s="1042" t="s">
        <v>230</v>
      </c>
      <c r="C17" s="1053">
        <v>16954.810000000001</v>
      </c>
      <c r="D17" s="1054">
        <v>0</v>
      </c>
      <c r="E17" s="1053">
        <f>-SUM('&lt;C&gt;158150-Current ARP'!G93:G95)</f>
        <v>26</v>
      </c>
      <c r="F17" s="1054">
        <v>0</v>
      </c>
      <c r="G17" s="1055">
        <f>C17+D17-E17-F17</f>
        <v>16928.810000000001</v>
      </c>
    </row>
    <row r="18" spans="2:7" ht="12.75" customHeight="1">
      <c r="B18" s="1042" t="s">
        <v>386</v>
      </c>
      <c r="C18" s="1056">
        <f>IF(C16=0,0,ROUND(C17/C16,6))</f>
        <v>0.12562999999999999</v>
      </c>
      <c r="D18" s="1056">
        <f>IF(D16=0,0,ROUND(D17/D16,6))</f>
        <v>0</v>
      </c>
      <c r="E18" s="1056">
        <f>IF(E16=0,0,ROUND(E17/E16,6))</f>
        <v>0.13</v>
      </c>
      <c r="F18" s="1056">
        <f>IF(F16=0,0,ROUND(F17/F16,6))</f>
        <v>0</v>
      </c>
      <c r="G18" s="1057">
        <f>IF(G16=0,0,ROUND(G17/G16,6))</f>
        <v>0.12562400000000001</v>
      </c>
    </row>
    <row r="19" spans="2:7" ht="12.75" customHeight="1">
      <c r="B19" s="1042"/>
      <c r="C19" s="1048"/>
      <c r="D19" s="1048"/>
      <c r="E19" s="1048"/>
      <c r="F19" s="1048"/>
      <c r="G19" s="1049"/>
    </row>
    <row r="20" spans="2:7" ht="12.75" customHeight="1">
      <c r="B20" s="1058" t="s">
        <v>388</v>
      </c>
      <c r="C20" s="1059"/>
      <c r="D20" s="1059"/>
      <c r="E20" s="1059"/>
      <c r="F20" s="1059"/>
      <c r="G20" s="1060"/>
    </row>
    <row r="21" spans="2:7" ht="12.75" customHeight="1">
      <c r="B21" s="1061" t="s">
        <v>385</v>
      </c>
      <c r="C21" s="1051">
        <v>7763</v>
      </c>
      <c r="D21" s="1051">
        <v>0</v>
      </c>
      <c r="E21" s="1051">
        <f>-SUM('&lt;D&gt; 158170 Total CSNOX'!C84:C86)</f>
        <v>211</v>
      </c>
      <c r="F21" s="1051">
        <v>0</v>
      </c>
      <c r="G21" s="1062">
        <f>C21+D21-E21-F21</f>
        <v>7552</v>
      </c>
    </row>
    <row r="22" spans="2:7" ht="12.75" customHeight="1">
      <c r="B22" s="1061" t="s">
        <v>230</v>
      </c>
      <c r="C22" s="1053">
        <v>3790.18</v>
      </c>
      <c r="D22" s="1054">
        <v>0</v>
      </c>
      <c r="E22" s="1053">
        <f>-SUM('&lt;D&gt; 158170 Total CSNOX'!E84:E86)</f>
        <v>103.39</v>
      </c>
      <c r="F22" s="1054">
        <v>0</v>
      </c>
      <c r="G22" s="1063">
        <f>C22+D22-E22-F22</f>
        <v>3686.79</v>
      </c>
    </row>
    <row r="23" spans="2:7" ht="12.75" customHeight="1">
      <c r="B23" s="1061" t="s">
        <v>386</v>
      </c>
      <c r="C23" s="1064">
        <f>IF(C21=0,0,ROUND(C22/C21,6))</f>
        <v>0.48823699999999998</v>
      </c>
      <c r="D23" s="1064">
        <f>IF(D21=0,0,ROUND(D22/D21,6))</f>
        <v>0</v>
      </c>
      <c r="E23" s="1064">
        <f>IF(E21=0,0,ROUND(E22/E21,6))</f>
        <v>0.49</v>
      </c>
      <c r="F23" s="1064">
        <f>IF(F21=0,0,ROUND(F22/F21,6))</f>
        <v>0</v>
      </c>
      <c r="G23" s="1065">
        <f>IF(G21=0,0,ROUND(G22/G21,6))</f>
        <v>0.48818699999999998</v>
      </c>
    </row>
    <row r="24" spans="2:7" ht="12.75" customHeight="1">
      <c r="B24" s="1061"/>
      <c r="C24" s="1059"/>
      <c r="D24" s="1059"/>
      <c r="E24" s="1059"/>
      <c r="F24" s="1059"/>
      <c r="G24" s="1060"/>
    </row>
    <row r="25" spans="2:7" ht="12.75" customHeight="1">
      <c r="B25" s="1058" t="s">
        <v>389</v>
      </c>
      <c r="C25" s="1059"/>
      <c r="D25" s="1059"/>
      <c r="E25" s="1059"/>
      <c r="F25" s="1059"/>
      <c r="G25" s="1060"/>
    </row>
    <row r="26" spans="2:7" ht="12.75" customHeight="1">
      <c r="B26" s="1061" t="s">
        <v>385</v>
      </c>
      <c r="C26" s="1051">
        <v>1329</v>
      </c>
      <c r="D26" s="1051">
        <v>0</v>
      </c>
      <c r="E26" s="1051">
        <f>-SUM('&lt;B1&gt; Current 0158183 CSOSG2'!C72:C74)</f>
        <v>211</v>
      </c>
      <c r="F26" s="1051">
        <v>0</v>
      </c>
      <c r="G26" s="1062">
        <f>C26+D26-E26-F26</f>
        <v>1118</v>
      </c>
    </row>
    <row r="27" spans="2:7" ht="12.75" customHeight="1">
      <c r="B27" s="1061" t="s">
        <v>230</v>
      </c>
      <c r="C27" s="1053">
        <v>2097.6</v>
      </c>
      <c r="D27" s="1054">
        <v>0</v>
      </c>
      <c r="E27" s="1053">
        <f>-SUM('&lt;B1&gt; Current 0158183 CSOSG2'!G72:G74)</f>
        <v>333.38000000000005</v>
      </c>
      <c r="F27" s="1054">
        <v>0</v>
      </c>
      <c r="G27" s="1063">
        <f>C27+D27-E27-F27</f>
        <v>1764.2199999999998</v>
      </c>
    </row>
    <row r="28" spans="2:7" ht="12.75" customHeight="1">
      <c r="B28" s="1061" t="s">
        <v>386</v>
      </c>
      <c r="C28" s="1064">
        <f>IF(C26=0,0,ROUND(C27/C26,6))</f>
        <v>1.57833</v>
      </c>
      <c r="D28" s="1064">
        <f>IF(D26=0,0,ROUND(D27/D26,6))</f>
        <v>0</v>
      </c>
      <c r="E28" s="1064">
        <f>IF(E26=0,0,ROUND(E27/E26,6))</f>
        <v>1.58</v>
      </c>
      <c r="F28" s="1064">
        <f>IF(F26=0,0,ROUND(F27/F26,6))</f>
        <v>0</v>
      </c>
      <c r="G28" s="1065">
        <f>IF(G26=0,0,ROUND(G27/G26,6))</f>
        <v>1.578014</v>
      </c>
    </row>
    <row r="29" spans="2:7" ht="12.75" customHeight="1">
      <c r="B29" s="1061"/>
      <c r="C29" s="1059"/>
      <c r="D29" s="1059"/>
      <c r="E29" s="1059"/>
      <c r="F29" s="1059"/>
      <c r="G29" s="1060"/>
    </row>
    <row r="30" spans="2:7" ht="12.75" customHeight="1">
      <c r="B30" s="1066" t="s">
        <v>387</v>
      </c>
      <c r="C30" s="1059"/>
      <c r="D30" s="1059"/>
      <c r="E30" s="1059"/>
      <c r="F30" s="1059"/>
      <c r="G30" s="1060"/>
    </row>
    <row r="31" spans="2:7" ht="12.75" customHeight="1">
      <c r="B31" s="1061" t="s">
        <v>385</v>
      </c>
      <c r="C31" s="1067">
        <f t="shared" ref="C31:G32" si="0">C16+C21+C26</f>
        <v>144050</v>
      </c>
      <c r="D31" s="1067">
        <f t="shared" si="0"/>
        <v>0</v>
      </c>
      <c r="E31" s="1067">
        <f t="shared" si="0"/>
        <v>622</v>
      </c>
      <c r="F31" s="1067">
        <f t="shared" si="0"/>
        <v>0</v>
      </c>
      <c r="G31" s="1068">
        <f t="shared" si="0"/>
        <v>143428</v>
      </c>
    </row>
    <row r="32" spans="2:7" ht="12.75" customHeight="1">
      <c r="B32" s="1069" t="s">
        <v>230</v>
      </c>
      <c r="C32" s="1070">
        <f t="shared" si="0"/>
        <v>22842.59</v>
      </c>
      <c r="D32" s="1071">
        <f t="shared" si="0"/>
        <v>0</v>
      </c>
      <c r="E32" s="1072">
        <f>E17+E22+E27</f>
        <v>462.77000000000004</v>
      </c>
      <c r="F32" s="1071">
        <f t="shared" si="0"/>
        <v>0</v>
      </c>
      <c r="G32" s="1073">
        <f t="shared" si="0"/>
        <v>22379.820000000003</v>
      </c>
    </row>
    <row r="33" spans="2:7">
      <c r="B33" s="1074"/>
      <c r="C33" s="1074"/>
      <c r="D33" s="1074"/>
      <c r="E33" s="1074"/>
      <c r="F33" s="1074"/>
      <c r="G33" s="1074"/>
    </row>
    <row r="34" spans="2:7" ht="40.25" customHeight="1">
      <c r="B34" s="1098" t="s">
        <v>466</v>
      </c>
      <c r="C34" s="1098"/>
      <c r="D34" s="1098"/>
      <c r="E34" s="1098"/>
      <c r="F34" s="1098"/>
      <c r="G34" s="1098"/>
    </row>
    <row r="35" spans="2:7" ht="17" customHeight="1">
      <c r="B35" s="1098"/>
      <c r="C35" s="1098"/>
      <c r="D35" s="1098"/>
      <c r="E35" s="1098"/>
      <c r="F35" s="1098"/>
      <c r="G35" s="1098"/>
    </row>
    <row r="36" spans="2:7" ht="17" customHeight="1">
      <c r="B36" s="1075"/>
      <c r="C36" s="1075"/>
      <c r="D36" s="1075"/>
      <c r="E36" s="1075"/>
      <c r="F36" s="1075"/>
      <c r="G36" s="1075"/>
    </row>
    <row r="37" spans="2:7" ht="17" customHeight="1">
      <c r="B37" s="1075"/>
      <c r="C37" s="1075"/>
      <c r="D37" s="1075"/>
      <c r="E37" s="1075"/>
      <c r="F37" s="1075"/>
      <c r="G37" s="1075"/>
    </row>
    <row r="38" spans="2:7" ht="17" customHeight="1">
      <c r="B38" s="1075"/>
      <c r="C38" s="1075"/>
      <c r="D38" s="1075"/>
      <c r="E38" s="1075"/>
      <c r="F38" s="1075"/>
      <c r="G38" s="1075"/>
    </row>
    <row r="39" spans="2:7">
      <c r="B39" s="1076"/>
      <c r="C39" s="1076"/>
      <c r="D39" s="1076"/>
      <c r="E39" s="1076"/>
      <c r="F39" s="1076"/>
      <c r="G39" s="1076"/>
    </row>
  </sheetData>
  <mergeCells count="3">
    <mergeCell ref="B11:G11"/>
    <mergeCell ref="B34:G34"/>
    <mergeCell ref="B35:G35"/>
  </mergeCells>
  <printOptions horizontalCentered="1"/>
  <pageMargins left="1" right="0.5" top="1" bottom="0.4" header="0.8" footer="0"/>
  <pageSetup scale="46" orientation="portrait" r:id="rId1"/>
  <headerFooter alignWithMargins="0">
    <oddHeader>&amp;R&amp;"Times New Roman,Bold"KyPSC Case No. 2020-00142
STAFF-DR-01-004 Attachment
Page &amp;P of &amp;N</oddHeader>
    <oddFooter>&amp;R&amp;"Arial,Bold"&amp;16&amp;KFF0000C.&amp;P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39"/>
  <sheetViews>
    <sheetView tabSelected="1" view="pageLayout" zoomScaleNormal="100" workbookViewId="0">
      <selection activeCell="E16" sqref="E16"/>
    </sheetView>
  </sheetViews>
  <sheetFormatPr defaultColWidth="8.6328125" defaultRowHeight="12.5"/>
  <cols>
    <col min="1" max="1" width="2.36328125" style="1038" customWidth="1"/>
    <col min="2" max="3" width="14.6328125" style="1038" customWidth="1"/>
    <col min="4" max="7" width="15.453125" style="1038" customWidth="1"/>
    <col min="8" max="16384" width="8.6328125" style="1038"/>
  </cols>
  <sheetData>
    <row r="1" spans="2:7" ht="12.75" customHeight="1">
      <c r="G1" s="1039" t="s">
        <v>376</v>
      </c>
    </row>
    <row r="2" spans="2:7" ht="12.75" customHeight="1"/>
    <row r="3" spans="2:7" ht="12.75" customHeight="1">
      <c r="B3" s="1040" t="s">
        <v>462</v>
      </c>
      <c r="C3" s="1040"/>
      <c r="D3" s="1041"/>
      <c r="E3" s="1041"/>
      <c r="F3" s="1041"/>
      <c r="G3" s="1041"/>
    </row>
    <row r="4" spans="2:7" ht="12.75" customHeight="1">
      <c r="B4" s="1040" t="s">
        <v>463</v>
      </c>
      <c r="C4" s="1040"/>
      <c r="D4" s="1041"/>
      <c r="E4" s="1041"/>
      <c r="F4" s="1041"/>
      <c r="G4" s="1041"/>
    </row>
    <row r="5" spans="2:7" ht="12.75" customHeight="1">
      <c r="B5" s="1041"/>
      <c r="C5" s="1041"/>
      <c r="D5" s="1041"/>
      <c r="E5" s="1041"/>
      <c r="F5" s="1041"/>
      <c r="G5" s="1041"/>
    </row>
    <row r="6" spans="2:7" ht="12.75" customHeight="1">
      <c r="B6" s="1041" t="s">
        <v>377</v>
      </c>
      <c r="C6" s="1041"/>
      <c r="D6" s="1041"/>
      <c r="E6" s="1041"/>
      <c r="F6" s="1041"/>
      <c r="G6" s="1041"/>
    </row>
    <row r="7" spans="2:7" ht="12.75" customHeight="1">
      <c r="B7" s="1041"/>
      <c r="C7" s="1041"/>
      <c r="D7" s="1041"/>
      <c r="E7" s="1041"/>
      <c r="F7" s="1041"/>
      <c r="G7" s="1041"/>
    </row>
    <row r="8" spans="2:7" ht="12.75" customHeight="1">
      <c r="B8" s="1078" t="s">
        <v>470</v>
      </c>
      <c r="C8" s="1041"/>
      <c r="D8" s="1041"/>
      <c r="E8" s="1041"/>
      <c r="F8" s="1041"/>
      <c r="G8" s="1041"/>
    </row>
    <row r="9" spans="2:7" ht="12.75" customHeight="1"/>
    <row r="10" spans="2:7" ht="12.75" customHeight="1"/>
    <row r="11" spans="2:7" ht="15" customHeight="1">
      <c r="B11" s="1095" t="s">
        <v>378</v>
      </c>
      <c r="C11" s="1096"/>
      <c r="D11" s="1096"/>
      <c r="E11" s="1096"/>
      <c r="F11" s="1096"/>
      <c r="G11" s="1097"/>
    </row>
    <row r="12" spans="2:7" ht="12.75" customHeight="1">
      <c r="B12" s="1042"/>
      <c r="C12" s="1043" t="s">
        <v>379</v>
      </c>
      <c r="D12" s="1043" t="s">
        <v>380</v>
      </c>
      <c r="E12" s="1043"/>
      <c r="F12" s="1043"/>
      <c r="G12" s="1044" t="s">
        <v>381</v>
      </c>
    </row>
    <row r="13" spans="2:7" ht="12.75" customHeight="1">
      <c r="B13" s="1045"/>
      <c r="C13" s="1046" t="s">
        <v>382</v>
      </c>
      <c r="D13" s="1046" t="s">
        <v>229</v>
      </c>
      <c r="E13" s="1046" t="s">
        <v>383</v>
      </c>
      <c r="F13" s="1046" t="s">
        <v>384</v>
      </c>
      <c r="G13" s="1047" t="s">
        <v>382</v>
      </c>
    </row>
    <row r="14" spans="2:7" ht="12.75" customHeight="1">
      <c r="B14" s="1042"/>
      <c r="C14" s="1048"/>
      <c r="D14" s="1048"/>
      <c r="E14" s="1048"/>
      <c r="F14" s="1048"/>
      <c r="G14" s="1049"/>
    </row>
    <row r="15" spans="2:7" ht="15" customHeight="1">
      <c r="B15" s="1050" t="s">
        <v>465</v>
      </c>
      <c r="C15" s="1048"/>
      <c r="D15" s="1048"/>
      <c r="E15" s="1048"/>
      <c r="F15" s="1048"/>
      <c r="G15" s="1049"/>
    </row>
    <row r="16" spans="2:7" ht="12.75" customHeight="1">
      <c r="B16" s="1042" t="s">
        <v>385</v>
      </c>
      <c r="C16" s="1051">
        <v>134758</v>
      </c>
      <c r="D16" s="1051">
        <v>0</v>
      </c>
      <c r="E16" s="1051">
        <f>-SUM('&lt;C&gt;158150-Current ARP'!C108:C110)-SUM('&lt;C&gt;158150-Current ARP'!C123:C125)</f>
        <v>561</v>
      </c>
      <c r="F16" s="1051">
        <v>0</v>
      </c>
      <c r="G16" s="1052">
        <f>C16+D16-E16-F16</f>
        <v>134197</v>
      </c>
    </row>
    <row r="17" spans="2:7" ht="12.75" customHeight="1">
      <c r="B17" s="1042" t="s">
        <v>230</v>
      </c>
      <c r="C17" s="1053">
        <v>16928.810000000001</v>
      </c>
      <c r="D17" s="1054">
        <v>0</v>
      </c>
      <c r="E17" s="1053">
        <f>-SUM('&lt;C&gt;158150-Current ARP'!G108:G110)-SUM('&lt;C&gt;158150-Current ARP'!G123:G125)</f>
        <v>72.930000000000007</v>
      </c>
      <c r="F17" s="1054">
        <v>0</v>
      </c>
      <c r="G17" s="1055">
        <f>C17+D17-E17-F17</f>
        <v>16855.88</v>
      </c>
    </row>
    <row r="18" spans="2:7" ht="12.75" customHeight="1">
      <c r="B18" s="1042" t="s">
        <v>386</v>
      </c>
      <c r="C18" s="1056">
        <f>IF(C16=0,0,ROUND(C17/C16,6))</f>
        <v>0.12562400000000001</v>
      </c>
      <c r="D18" s="1056">
        <f>IF(D16=0,0,ROUND(D17/D16,6))</f>
        <v>0</v>
      </c>
      <c r="E18" s="1056">
        <f>IF(E16=0,0,ROUND(E17/E16,6))</f>
        <v>0.13</v>
      </c>
      <c r="F18" s="1056">
        <f>IF(F16=0,0,ROUND(F17/F16,6))</f>
        <v>0</v>
      </c>
      <c r="G18" s="1057">
        <f>IF(G16=0,0,ROUND(G17/G16,6))</f>
        <v>0.12560499999999999</v>
      </c>
    </row>
    <row r="19" spans="2:7" ht="12.75" customHeight="1">
      <c r="B19" s="1042"/>
      <c r="C19" s="1048"/>
      <c r="D19" s="1048"/>
      <c r="E19" s="1048"/>
      <c r="F19" s="1048"/>
      <c r="G19" s="1049"/>
    </row>
    <row r="20" spans="2:7" ht="12.75" customHeight="1">
      <c r="B20" s="1058" t="s">
        <v>388</v>
      </c>
      <c r="C20" s="1059"/>
      <c r="D20" s="1059"/>
      <c r="E20" s="1059"/>
      <c r="F20" s="1059"/>
      <c r="G20" s="1060"/>
    </row>
    <row r="21" spans="2:7" ht="12.75" customHeight="1">
      <c r="B21" s="1061" t="s">
        <v>385</v>
      </c>
      <c r="C21" s="1051">
        <v>7552</v>
      </c>
      <c r="D21" s="1051">
        <v>0</v>
      </c>
      <c r="E21" s="1051">
        <f>-SUM('&lt;D&gt; 158170 Total CSNOX'!C98:C100)-SUM('&lt;D&gt; 158170 Total CSNOX'!C112:C114)</f>
        <v>445</v>
      </c>
      <c r="F21" s="1051">
        <v>0</v>
      </c>
      <c r="G21" s="1062">
        <f>C21+D21-E21-F21</f>
        <v>7107</v>
      </c>
    </row>
    <row r="22" spans="2:7" ht="12.75" customHeight="1">
      <c r="B22" s="1061" t="s">
        <v>230</v>
      </c>
      <c r="C22" s="1053">
        <v>3686.79</v>
      </c>
      <c r="D22" s="1054">
        <v>0</v>
      </c>
      <c r="E22" s="1053">
        <f>-SUM('&lt;D&gt; 158170 Total CSNOX'!E98:E100)-SUM('&lt;D&gt; 158170 Total CSNOX'!E112:E114)</f>
        <v>218.05</v>
      </c>
      <c r="F22" s="1054">
        <v>0</v>
      </c>
      <c r="G22" s="1063">
        <f>C22+D22-E22-F22</f>
        <v>3468.74</v>
      </c>
    </row>
    <row r="23" spans="2:7" ht="12.75" customHeight="1">
      <c r="B23" s="1061" t="s">
        <v>386</v>
      </c>
      <c r="C23" s="1064">
        <f>IF(C21=0,0,ROUND(C22/C21,6))</f>
        <v>0.48818699999999998</v>
      </c>
      <c r="D23" s="1064">
        <f>IF(D21=0,0,ROUND(D22/D21,6))</f>
        <v>0</v>
      </c>
      <c r="E23" s="1064">
        <f>IF(E21=0,0,ROUND(E22/E21,6))</f>
        <v>0.49</v>
      </c>
      <c r="F23" s="1064">
        <f>IF(F21=0,0,ROUND(F22/F21,6))</f>
        <v>0</v>
      </c>
      <c r="G23" s="1065">
        <f>IF(G21=0,0,ROUND(G22/G21,6))</f>
        <v>0.48807400000000001</v>
      </c>
    </row>
    <row r="24" spans="2:7" ht="12.75" customHeight="1">
      <c r="B24" s="1061"/>
      <c r="C24" s="1059"/>
      <c r="D24" s="1059"/>
      <c r="E24" s="1059"/>
      <c r="F24" s="1059"/>
      <c r="G24" s="1060"/>
    </row>
    <row r="25" spans="2:7" ht="12.75" customHeight="1">
      <c r="B25" s="1058" t="s">
        <v>389</v>
      </c>
      <c r="C25" s="1059"/>
      <c r="D25" s="1059"/>
      <c r="E25" s="1059"/>
      <c r="F25" s="1059"/>
      <c r="G25" s="1060"/>
    </row>
    <row r="26" spans="2:7" ht="12.75" customHeight="1">
      <c r="B26" s="1061" t="s">
        <v>385</v>
      </c>
      <c r="C26" s="1051">
        <v>1118</v>
      </c>
      <c r="D26" s="1051">
        <v>0</v>
      </c>
      <c r="E26" s="1051">
        <f>-SUM('&lt;B1&gt; Current 0158183 CSOSG2'!C84:C86)-SUM('&lt;B1&gt; Current 0158183 CSOSG2'!C97:C99)</f>
        <v>444</v>
      </c>
      <c r="F26" s="1051">
        <v>0</v>
      </c>
      <c r="G26" s="1062">
        <f>C26+D26-E26-F26</f>
        <v>674</v>
      </c>
    </row>
    <row r="27" spans="2:7" ht="12.75" customHeight="1">
      <c r="B27" s="1061" t="s">
        <v>230</v>
      </c>
      <c r="C27" s="1053">
        <v>1764.2199999999998</v>
      </c>
      <c r="D27" s="1054">
        <v>0</v>
      </c>
      <c r="E27" s="1053">
        <f>-SUM('&lt;B1&gt; Current 0158183 CSOSG2'!G84:G86)-SUM('&lt;B1&gt; Current 0158183 CSOSG2'!G97:G99)</f>
        <v>701.52</v>
      </c>
      <c r="F27" s="1054">
        <v>0</v>
      </c>
      <c r="G27" s="1063">
        <f>C27+D27-E27-F27</f>
        <v>1062.6999999999998</v>
      </c>
    </row>
    <row r="28" spans="2:7" ht="12.75" customHeight="1">
      <c r="B28" s="1061" t="s">
        <v>386</v>
      </c>
      <c r="C28" s="1064">
        <f>IF(C26=0,0,ROUND(C27/C26,6))</f>
        <v>1.578014</v>
      </c>
      <c r="D28" s="1064">
        <f>IF(D26=0,0,ROUND(D27/D26,6))</f>
        <v>0</v>
      </c>
      <c r="E28" s="1064">
        <f>IF(E26=0,0,ROUND(E27/E26,6))</f>
        <v>1.58</v>
      </c>
      <c r="F28" s="1064">
        <f>IF(F26=0,0,ROUND(F27/F26,6))</f>
        <v>0</v>
      </c>
      <c r="G28" s="1065">
        <f>IF(G26=0,0,ROUND(G27/G26,6))</f>
        <v>1.5767059999999999</v>
      </c>
    </row>
    <row r="29" spans="2:7" ht="12.75" customHeight="1">
      <c r="B29" s="1061"/>
      <c r="C29" s="1059"/>
      <c r="D29" s="1059"/>
      <c r="E29" s="1059"/>
      <c r="F29" s="1059"/>
      <c r="G29" s="1060"/>
    </row>
    <row r="30" spans="2:7" ht="12.75" customHeight="1">
      <c r="B30" s="1066" t="s">
        <v>387</v>
      </c>
      <c r="C30" s="1059"/>
      <c r="D30" s="1059"/>
      <c r="E30" s="1059"/>
      <c r="F30" s="1059"/>
      <c r="G30" s="1060"/>
    </row>
    <row r="31" spans="2:7" ht="12.75" customHeight="1">
      <c r="B31" s="1061" t="s">
        <v>385</v>
      </c>
      <c r="C31" s="1067">
        <f t="shared" ref="C31:G32" si="0">C16+C21+C26</f>
        <v>143428</v>
      </c>
      <c r="D31" s="1067">
        <f t="shared" si="0"/>
        <v>0</v>
      </c>
      <c r="E31" s="1067">
        <f t="shared" si="0"/>
        <v>1450</v>
      </c>
      <c r="F31" s="1067">
        <f t="shared" si="0"/>
        <v>0</v>
      </c>
      <c r="G31" s="1068">
        <f t="shared" si="0"/>
        <v>141978</v>
      </c>
    </row>
    <row r="32" spans="2:7" ht="12.75" customHeight="1">
      <c r="B32" s="1069" t="s">
        <v>230</v>
      </c>
      <c r="C32" s="1070">
        <f t="shared" si="0"/>
        <v>22379.820000000003</v>
      </c>
      <c r="D32" s="1071">
        <f t="shared" si="0"/>
        <v>0</v>
      </c>
      <c r="E32" s="1072">
        <f>E17+E22+E27</f>
        <v>992.5</v>
      </c>
      <c r="F32" s="1071">
        <f t="shared" si="0"/>
        <v>0</v>
      </c>
      <c r="G32" s="1073">
        <f t="shared" si="0"/>
        <v>21387.320000000003</v>
      </c>
    </row>
    <row r="33" spans="2:7">
      <c r="B33" s="1074"/>
      <c r="C33" s="1074"/>
      <c r="D33" s="1074"/>
      <c r="E33" s="1074"/>
      <c r="F33" s="1074"/>
      <c r="G33" s="1074"/>
    </row>
    <row r="34" spans="2:7" ht="40.25" customHeight="1">
      <c r="B34" s="1098" t="s">
        <v>466</v>
      </c>
      <c r="C34" s="1098"/>
      <c r="D34" s="1098"/>
      <c r="E34" s="1098"/>
      <c r="F34" s="1098"/>
      <c r="G34" s="1098"/>
    </row>
    <row r="35" spans="2:7" ht="17" customHeight="1">
      <c r="B35" s="1098"/>
      <c r="C35" s="1098"/>
      <c r="D35" s="1098"/>
      <c r="E35" s="1098"/>
      <c r="F35" s="1098"/>
      <c r="G35" s="1098"/>
    </row>
    <row r="36" spans="2:7" ht="17" customHeight="1">
      <c r="B36" s="1075"/>
      <c r="C36" s="1075"/>
      <c r="D36" s="1075"/>
      <c r="E36" s="1075"/>
      <c r="F36" s="1075"/>
      <c r="G36" s="1075"/>
    </row>
    <row r="37" spans="2:7" ht="17" customHeight="1">
      <c r="B37" s="1075"/>
      <c r="C37" s="1075"/>
      <c r="D37" s="1075"/>
      <c r="E37" s="1075"/>
      <c r="F37" s="1075"/>
      <c r="G37" s="1075"/>
    </row>
    <row r="38" spans="2:7" ht="17" customHeight="1">
      <c r="B38" s="1075"/>
      <c r="C38" s="1075"/>
      <c r="D38" s="1075"/>
      <c r="E38" s="1075"/>
      <c r="F38" s="1075"/>
      <c r="G38" s="1075"/>
    </row>
    <row r="39" spans="2:7">
      <c r="B39" s="1076"/>
      <c r="C39" s="1076"/>
      <c r="D39" s="1076"/>
      <c r="E39" s="1076"/>
      <c r="F39" s="1076"/>
      <c r="G39" s="1076"/>
    </row>
  </sheetData>
  <mergeCells count="3">
    <mergeCell ref="B11:G11"/>
    <mergeCell ref="B34:G34"/>
    <mergeCell ref="B35:G35"/>
  </mergeCells>
  <printOptions horizontalCentered="1"/>
  <pageMargins left="1" right="0.5" top="1" bottom="0.4" header="0.8" footer="0"/>
  <pageSetup scale="46" orientation="portrait" r:id="rId1"/>
  <headerFooter alignWithMargins="0">
    <oddHeader>&amp;R&amp;"Times New Roman,Bold"KyPSC Case No. 2020-00142
STAFF-DR-01-004 Attachment
Page &amp;P of &amp;N</oddHeader>
    <oddFooter>&amp;R&amp;"Arial,Bold"&amp;16&amp;KFF0000C.&amp;P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39"/>
  <sheetViews>
    <sheetView tabSelected="1" view="pageLayout" zoomScaleNormal="100" workbookViewId="0">
      <selection activeCell="E16" sqref="E16"/>
    </sheetView>
  </sheetViews>
  <sheetFormatPr defaultColWidth="8.6328125" defaultRowHeight="12.5"/>
  <cols>
    <col min="1" max="1" width="2.36328125" style="1038" customWidth="1"/>
    <col min="2" max="3" width="14.6328125" style="1038" customWidth="1"/>
    <col min="4" max="7" width="15.453125" style="1038" customWidth="1"/>
    <col min="8" max="16384" width="8.6328125" style="1038"/>
  </cols>
  <sheetData>
    <row r="1" spans="2:7" ht="12.75" customHeight="1">
      <c r="G1" s="1039" t="s">
        <v>376</v>
      </c>
    </row>
    <row r="2" spans="2:7" ht="12.75" customHeight="1"/>
    <row r="3" spans="2:7" ht="12.75" customHeight="1">
      <c r="B3" s="1040" t="s">
        <v>462</v>
      </c>
      <c r="C3" s="1040"/>
      <c r="D3" s="1041"/>
      <c r="E3" s="1041"/>
      <c r="F3" s="1041"/>
      <c r="G3" s="1041"/>
    </row>
    <row r="4" spans="2:7" ht="12.75" customHeight="1">
      <c r="B4" s="1040" t="s">
        <v>463</v>
      </c>
      <c r="C4" s="1040"/>
      <c r="D4" s="1041"/>
      <c r="E4" s="1041"/>
      <c r="F4" s="1041"/>
      <c r="G4" s="1041"/>
    </row>
    <row r="5" spans="2:7" ht="12.75" customHeight="1">
      <c r="B5" s="1041"/>
      <c r="C5" s="1041"/>
      <c r="D5" s="1041"/>
      <c r="E5" s="1041"/>
      <c r="F5" s="1041"/>
      <c r="G5" s="1041"/>
    </row>
    <row r="6" spans="2:7" ht="12.75" customHeight="1">
      <c r="B6" s="1041" t="s">
        <v>377</v>
      </c>
      <c r="C6" s="1041"/>
      <c r="D6" s="1041"/>
      <c r="E6" s="1041"/>
      <c r="F6" s="1041"/>
      <c r="G6" s="1041"/>
    </row>
    <row r="7" spans="2:7" ht="12.75" customHeight="1">
      <c r="B7" s="1041"/>
      <c r="C7" s="1041"/>
      <c r="D7" s="1041"/>
      <c r="E7" s="1041"/>
      <c r="F7" s="1041"/>
      <c r="G7" s="1041"/>
    </row>
    <row r="8" spans="2:7" ht="12.75" customHeight="1">
      <c r="B8" s="1078" t="s">
        <v>461</v>
      </c>
      <c r="C8" s="1041"/>
      <c r="D8" s="1041"/>
      <c r="E8" s="1041"/>
      <c r="F8" s="1041"/>
      <c r="G8" s="1041"/>
    </row>
    <row r="9" spans="2:7" ht="12.75" customHeight="1"/>
    <row r="10" spans="2:7" ht="12.75" customHeight="1"/>
    <row r="11" spans="2:7" ht="15" customHeight="1">
      <c r="B11" s="1095" t="s">
        <v>378</v>
      </c>
      <c r="C11" s="1096"/>
      <c r="D11" s="1096"/>
      <c r="E11" s="1096"/>
      <c r="F11" s="1096"/>
      <c r="G11" s="1097"/>
    </row>
    <row r="12" spans="2:7" ht="12.75" customHeight="1">
      <c r="B12" s="1042"/>
      <c r="C12" s="1043" t="s">
        <v>379</v>
      </c>
      <c r="D12" s="1043" t="s">
        <v>380</v>
      </c>
      <c r="E12" s="1043"/>
      <c r="F12" s="1043"/>
      <c r="G12" s="1044" t="s">
        <v>381</v>
      </c>
    </row>
    <row r="13" spans="2:7" ht="12.75" customHeight="1">
      <c r="B13" s="1045"/>
      <c r="C13" s="1046" t="s">
        <v>382</v>
      </c>
      <c r="D13" s="1046" t="s">
        <v>229</v>
      </c>
      <c r="E13" s="1046" t="s">
        <v>383</v>
      </c>
      <c r="F13" s="1046" t="s">
        <v>384</v>
      </c>
      <c r="G13" s="1047" t="s">
        <v>382</v>
      </c>
    </row>
    <row r="14" spans="2:7" ht="12.75" customHeight="1">
      <c r="B14" s="1042"/>
      <c r="C14" s="1048"/>
      <c r="D14" s="1048"/>
      <c r="E14" s="1048"/>
      <c r="F14" s="1048"/>
      <c r="G14" s="1049"/>
    </row>
    <row r="15" spans="2:7" ht="15" customHeight="1">
      <c r="B15" s="1050" t="s">
        <v>465</v>
      </c>
      <c r="C15" s="1048"/>
      <c r="D15" s="1048"/>
      <c r="E15" s="1048"/>
      <c r="F15" s="1048"/>
      <c r="G15" s="1049"/>
    </row>
    <row r="16" spans="2:7" ht="12.75" customHeight="1">
      <c r="B16" s="1042" t="s">
        <v>385</v>
      </c>
      <c r="C16" s="1051">
        <v>134197</v>
      </c>
      <c r="D16" s="1051">
        <v>0</v>
      </c>
      <c r="E16" s="1051">
        <f>-SUM('&lt;C&gt;158150-Current ARP'!C138:C140)</f>
        <v>238</v>
      </c>
      <c r="F16" s="1051">
        <v>0</v>
      </c>
      <c r="G16" s="1052">
        <f>C16+D16-E16-F16</f>
        <v>133959</v>
      </c>
    </row>
    <row r="17" spans="2:7" ht="12.75" customHeight="1">
      <c r="B17" s="1042" t="s">
        <v>230</v>
      </c>
      <c r="C17" s="1053">
        <v>16855.88</v>
      </c>
      <c r="D17" s="1054">
        <v>0</v>
      </c>
      <c r="E17" s="1053">
        <f>-SUM('&lt;C&gt;158150-Current ARP'!G138:G140)</f>
        <v>30.94</v>
      </c>
      <c r="F17" s="1054">
        <v>0</v>
      </c>
      <c r="G17" s="1055">
        <f>C17+D17-E17-F17</f>
        <v>16824.940000000002</v>
      </c>
    </row>
    <row r="18" spans="2:7" ht="12.75" customHeight="1">
      <c r="B18" s="1042" t="s">
        <v>386</v>
      </c>
      <c r="C18" s="1056">
        <f>IF(C16=0,0,ROUND(C17/C16,6))</f>
        <v>0.12560499999999999</v>
      </c>
      <c r="D18" s="1056">
        <f>IF(D16=0,0,ROUND(D17/D16,6))</f>
        <v>0</v>
      </c>
      <c r="E18" s="1056">
        <f>IF(E16=0,0,ROUND(E17/E16,6))</f>
        <v>0.13</v>
      </c>
      <c r="F18" s="1056">
        <f>IF(F16=0,0,ROUND(F17/F16,6))</f>
        <v>0</v>
      </c>
      <c r="G18" s="1057">
        <f>IF(G16=0,0,ROUND(G17/G16,6))</f>
        <v>0.12559799999999999</v>
      </c>
    </row>
    <row r="19" spans="2:7" ht="12.75" customHeight="1">
      <c r="B19" s="1042"/>
      <c r="C19" s="1048"/>
      <c r="D19" s="1048"/>
      <c r="E19" s="1048"/>
      <c r="F19" s="1048"/>
      <c r="G19" s="1049"/>
    </row>
    <row r="20" spans="2:7" ht="12.75" customHeight="1">
      <c r="B20" s="1058" t="s">
        <v>388</v>
      </c>
      <c r="C20" s="1059"/>
      <c r="D20" s="1059"/>
      <c r="E20" s="1059"/>
      <c r="F20" s="1059"/>
      <c r="G20" s="1060"/>
    </row>
    <row r="21" spans="2:7" ht="12.75" customHeight="1">
      <c r="B21" s="1061" t="s">
        <v>385</v>
      </c>
      <c r="C21" s="1051">
        <v>7107</v>
      </c>
      <c r="D21" s="1051">
        <v>0</v>
      </c>
      <c r="E21" s="1051">
        <f>-SUM('&lt;D&gt; 158170 Total CSNOX'!C127:C129)</f>
        <v>211</v>
      </c>
      <c r="F21" s="1051">
        <v>0</v>
      </c>
      <c r="G21" s="1062">
        <f>C21+D21-E21-F21</f>
        <v>6896</v>
      </c>
    </row>
    <row r="22" spans="2:7" ht="12.75" customHeight="1">
      <c r="B22" s="1061" t="s">
        <v>230</v>
      </c>
      <c r="C22" s="1053">
        <v>3468.74</v>
      </c>
      <c r="D22" s="1054">
        <v>0</v>
      </c>
      <c r="E22" s="1053">
        <f>-SUM('&lt;D&gt; 158170 Total CSNOX'!E127:E129)</f>
        <v>102.98355705642327</v>
      </c>
      <c r="F22" s="1054">
        <v>0</v>
      </c>
      <c r="G22" s="1063">
        <f>C22+D22-E22-F22</f>
        <v>3365.7564429435765</v>
      </c>
    </row>
    <row r="23" spans="2:7" ht="12.75" customHeight="1">
      <c r="B23" s="1061" t="s">
        <v>386</v>
      </c>
      <c r="C23" s="1064">
        <f>IF(C21=0,0,ROUND(C22/C21,6))</f>
        <v>0.48807400000000001</v>
      </c>
      <c r="D23" s="1064">
        <f>IF(D21=0,0,ROUND(D22/D21,6))</f>
        <v>0</v>
      </c>
      <c r="E23" s="1064">
        <f>IF(E21=0,0,ROUND(E22/E21,6))</f>
        <v>0.48807400000000001</v>
      </c>
      <c r="F23" s="1064">
        <f>IF(F21=0,0,ROUND(F22/F21,6))</f>
        <v>0</v>
      </c>
      <c r="G23" s="1065">
        <f>IF(G21=0,0,ROUND(G22/G21,6))</f>
        <v>0.48807400000000001</v>
      </c>
    </row>
    <row r="24" spans="2:7" ht="12.75" customHeight="1">
      <c r="B24" s="1061"/>
      <c r="C24" s="1059"/>
      <c r="D24" s="1059"/>
      <c r="E24" s="1059"/>
      <c r="F24" s="1059"/>
      <c r="G24" s="1060"/>
    </row>
    <row r="25" spans="2:7" ht="12.75" customHeight="1">
      <c r="B25" s="1058" t="s">
        <v>389</v>
      </c>
      <c r="C25" s="1059"/>
      <c r="D25" s="1059"/>
      <c r="E25" s="1059"/>
      <c r="F25" s="1059"/>
      <c r="G25" s="1060"/>
    </row>
    <row r="26" spans="2:7" ht="12.75" customHeight="1">
      <c r="B26" s="1061" t="s">
        <v>385</v>
      </c>
      <c r="C26" s="1051">
        <v>674</v>
      </c>
      <c r="D26" s="1051">
        <v>0</v>
      </c>
      <c r="E26" s="1051">
        <f>-SUM('&lt;B1&gt; Current 0158183 CSOSG2'!C108:C110)</f>
        <v>211</v>
      </c>
      <c r="F26" s="1051">
        <v>0</v>
      </c>
      <c r="G26" s="1062">
        <f>C26+D26-E26-F26</f>
        <v>463</v>
      </c>
    </row>
    <row r="27" spans="2:7" ht="12.75" customHeight="1">
      <c r="B27" s="1061" t="s">
        <v>230</v>
      </c>
      <c r="C27" s="1053">
        <v>1062.6999999999998</v>
      </c>
      <c r="D27" s="1054">
        <v>0</v>
      </c>
      <c r="E27" s="1053">
        <f>-SUM('&lt;B1&gt; Current 0158183 CSOSG2'!G108:G110)</f>
        <v>332.68501483679518</v>
      </c>
      <c r="F27" s="1054">
        <v>0</v>
      </c>
      <c r="G27" s="1063">
        <f>C27+D27-E27-F27</f>
        <v>730.01498516320464</v>
      </c>
    </row>
    <row r="28" spans="2:7" ht="12.75" customHeight="1">
      <c r="B28" s="1061" t="s">
        <v>386</v>
      </c>
      <c r="C28" s="1064">
        <f>IF(C26=0,0,ROUND(C27/C26,6))</f>
        <v>1.5767059999999999</v>
      </c>
      <c r="D28" s="1064">
        <f>IF(D26=0,0,ROUND(D27/D26,6))</f>
        <v>0</v>
      </c>
      <c r="E28" s="1064">
        <f>IF(E26=0,0,ROUND(E27/E26,6))</f>
        <v>1.5767059999999999</v>
      </c>
      <c r="F28" s="1064">
        <f>IF(F26=0,0,ROUND(F27/F26,6))</f>
        <v>0</v>
      </c>
      <c r="G28" s="1065">
        <f>IF(G26=0,0,ROUND(G27/G26,6))</f>
        <v>1.5767059999999999</v>
      </c>
    </row>
    <row r="29" spans="2:7" ht="12.75" customHeight="1">
      <c r="B29" s="1061"/>
      <c r="C29" s="1059"/>
      <c r="D29" s="1059"/>
      <c r="E29" s="1059"/>
      <c r="F29" s="1059"/>
      <c r="G29" s="1060"/>
    </row>
    <row r="30" spans="2:7" ht="12.75" customHeight="1">
      <c r="B30" s="1066" t="s">
        <v>387</v>
      </c>
      <c r="C30" s="1059"/>
      <c r="D30" s="1059"/>
      <c r="E30" s="1059"/>
      <c r="F30" s="1059"/>
      <c r="G30" s="1060"/>
    </row>
    <row r="31" spans="2:7" ht="12.75" customHeight="1">
      <c r="B31" s="1061" t="s">
        <v>385</v>
      </c>
      <c r="C31" s="1067">
        <f t="shared" ref="C31:G32" si="0">C16+C21+C26</f>
        <v>141978</v>
      </c>
      <c r="D31" s="1067">
        <f t="shared" si="0"/>
        <v>0</v>
      </c>
      <c r="E31" s="1067">
        <f t="shared" si="0"/>
        <v>660</v>
      </c>
      <c r="F31" s="1067">
        <f t="shared" si="0"/>
        <v>0</v>
      </c>
      <c r="G31" s="1068">
        <f t="shared" si="0"/>
        <v>141318</v>
      </c>
    </row>
    <row r="32" spans="2:7" ht="12.75" customHeight="1">
      <c r="B32" s="1069" t="s">
        <v>230</v>
      </c>
      <c r="C32" s="1070">
        <f t="shared" si="0"/>
        <v>21387.320000000003</v>
      </c>
      <c r="D32" s="1071">
        <f t="shared" si="0"/>
        <v>0</v>
      </c>
      <c r="E32" s="1072">
        <f>E17+E22+E27</f>
        <v>466.60857189321848</v>
      </c>
      <c r="F32" s="1071">
        <f t="shared" si="0"/>
        <v>0</v>
      </c>
      <c r="G32" s="1073">
        <f t="shared" si="0"/>
        <v>20920.711428106784</v>
      </c>
    </row>
    <row r="33" spans="2:7">
      <c r="B33" s="1074"/>
      <c r="C33" s="1074"/>
      <c r="D33" s="1074"/>
      <c r="E33" s="1074"/>
      <c r="F33" s="1074"/>
      <c r="G33" s="1074"/>
    </row>
    <row r="34" spans="2:7" ht="40.25" customHeight="1">
      <c r="B34" s="1098" t="s">
        <v>466</v>
      </c>
      <c r="C34" s="1098"/>
      <c r="D34" s="1098"/>
      <c r="E34" s="1098"/>
      <c r="F34" s="1098"/>
      <c r="G34" s="1098"/>
    </row>
    <row r="35" spans="2:7" ht="17" customHeight="1">
      <c r="B35" s="1098"/>
      <c r="C35" s="1098"/>
      <c r="D35" s="1098"/>
      <c r="E35" s="1098"/>
      <c r="F35" s="1098"/>
      <c r="G35" s="1098"/>
    </row>
    <row r="36" spans="2:7" ht="17" customHeight="1">
      <c r="B36" s="1075"/>
      <c r="C36" s="1075"/>
      <c r="D36" s="1075"/>
      <c r="E36" s="1075"/>
      <c r="F36" s="1075"/>
      <c r="G36" s="1075"/>
    </row>
    <row r="37" spans="2:7" ht="17" customHeight="1">
      <c r="B37" s="1075"/>
      <c r="C37" s="1075"/>
      <c r="D37" s="1075"/>
      <c r="E37" s="1075"/>
      <c r="F37" s="1075"/>
      <c r="G37" s="1075"/>
    </row>
    <row r="38" spans="2:7" ht="17" customHeight="1">
      <c r="B38" s="1075"/>
      <c r="C38" s="1075"/>
      <c r="D38" s="1075"/>
      <c r="E38" s="1075"/>
      <c r="F38" s="1075"/>
      <c r="G38" s="1075"/>
    </row>
    <row r="39" spans="2:7">
      <c r="B39" s="1076"/>
      <c r="C39" s="1076"/>
      <c r="D39" s="1076"/>
      <c r="E39" s="1076"/>
      <c r="F39" s="1076"/>
      <c r="G39" s="1076"/>
    </row>
  </sheetData>
  <mergeCells count="3">
    <mergeCell ref="B11:G11"/>
    <mergeCell ref="B34:G34"/>
    <mergeCell ref="B35:G35"/>
  </mergeCells>
  <printOptions horizontalCentered="1"/>
  <pageMargins left="1" right="0.5" top="1" bottom="0.4" header="0.8" footer="0"/>
  <pageSetup scale="46" orientation="portrait" r:id="rId1"/>
  <headerFooter alignWithMargins="0">
    <oddHeader>&amp;R&amp;"Times New Roman,Bold"KyPSC Case No. 2020-00142
STAFF-DR-01-004 Attachment
Page &amp;P of &amp;N</oddHeader>
    <oddFooter>&amp;R&amp;"Arial,Bold"&amp;16&amp;KFF0000C.&amp;P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39997558519241921"/>
  </sheetPr>
  <dimension ref="A1:AY470"/>
  <sheetViews>
    <sheetView tabSelected="1" view="pageLayout" topLeftCell="A97" zoomScaleNormal="100" workbookViewId="0">
      <selection activeCell="E16" sqref="E16"/>
    </sheetView>
  </sheetViews>
  <sheetFormatPr defaultColWidth="9.36328125" defaultRowHeight="12.5"/>
  <cols>
    <col min="1" max="1" width="42.453125" style="4" customWidth="1"/>
    <col min="2" max="2" width="14.453125" style="149" customWidth="1"/>
    <col min="3" max="3" width="12.36328125" style="150" customWidth="1"/>
    <col min="4" max="4" width="10.6328125" style="151" customWidth="1"/>
    <col min="5" max="5" width="3.36328125" style="151" customWidth="1"/>
    <col min="6" max="6" width="2.36328125" style="4" bestFit="1" customWidth="1"/>
    <col min="7" max="7" width="15.36328125" style="4" customWidth="1"/>
    <col min="8" max="8" width="2.36328125" style="4" customWidth="1"/>
    <col min="9" max="9" width="11.6328125" style="147" customWidth="1"/>
    <col min="10" max="10" width="15.54296875" style="4" bestFit="1" customWidth="1"/>
    <col min="11" max="11" width="16.453125" style="4" customWidth="1"/>
    <col min="12" max="12" width="9.453125" style="124" customWidth="1"/>
    <col min="13" max="13" width="23.6328125" style="4" customWidth="1"/>
    <col min="14" max="14" width="3.54296875" style="4" customWidth="1"/>
    <col min="15" max="15" width="14.54296875" style="4" customWidth="1"/>
    <col min="16" max="16" width="7.54296875" style="124" customWidth="1"/>
    <col min="17" max="17" width="23.36328125" style="4" customWidth="1"/>
    <col min="18" max="18" width="3.36328125" style="4" customWidth="1"/>
    <col min="19" max="19" width="13.36328125" style="4" customWidth="1"/>
    <col min="20" max="20" width="13.453125" style="4" bestFit="1" customWidth="1"/>
    <col min="21" max="21" width="14.6328125" style="4" customWidth="1"/>
    <col min="22" max="22" width="16.36328125" style="4" customWidth="1"/>
    <col min="23" max="23" width="10.6328125" style="4" customWidth="1"/>
    <col min="24" max="24" width="11.453125" style="4" customWidth="1"/>
    <col min="25" max="26" width="9.36328125" style="4"/>
    <col min="27" max="27" width="11.6328125" style="4" bestFit="1" customWidth="1"/>
    <col min="28" max="16384" width="9.36328125" style="4"/>
  </cols>
  <sheetData>
    <row r="1" spans="1:24" ht="27" customHeight="1">
      <c r="A1" s="861" t="s">
        <v>32</v>
      </c>
      <c r="B1" s="862"/>
      <c r="C1" s="863"/>
      <c r="D1" s="864"/>
      <c r="E1" s="864"/>
      <c r="F1" s="865"/>
      <c r="G1" s="865"/>
      <c r="H1" s="865"/>
      <c r="I1" s="866"/>
      <c r="J1" s="860"/>
      <c r="K1" s="1100" t="s">
        <v>33</v>
      </c>
      <c r="L1" s="1100"/>
      <c r="M1" s="1100"/>
      <c r="N1" s="860"/>
      <c r="O1" s="1101" t="s">
        <v>34</v>
      </c>
      <c r="P1" s="1101"/>
      <c r="Q1" s="1101"/>
      <c r="R1" s="860"/>
      <c r="S1" s="1102" t="s">
        <v>262</v>
      </c>
      <c r="T1" s="1102"/>
      <c r="U1" s="1102"/>
      <c r="V1" s="1102"/>
      <c r="W1" s="1102"/>
      <c r="X1" s="3"/>
    </row>
    <row r="2" spans="1:24" s="11" customFormat="1" ht="39">
      <c r="A2" s="867" t="s">
        <v>36</v>
      </c>
      <c r="B2" s="859" t="s">
        <v>37</v>
      </c>
      <c r="C2" s="6" t="s">
        <v>38</v>
      </c>
      <c r="D2" s="7" t="s">
        <v>39</v>
      </c>
      <c r="E2" s="7"/>
      <c r="F2" s="5"/>
      <c r="G2" s="5" t="s">
        <v>40</v>
      </c>
      <c r="H2" s="5"/>
      <c r="I2" s="8" t="s">
        <v>41</v>
      </c>
      <c r="J2" s="9"/>
      <c r="K2" s="10" t="s">
        <v>42</v>
      </c>
      <c r="L2" s="6" t="s">
        <v>38</v>
      </c>
      <c r="M2" s="10" t="s">
        <v>43</v>
      </c>
      <c r="N2" s="9"/>
      <c r="O2" s="10" t="s">
        <v>42</v>
      </c>
      <c r="P2" s="6" t="s">
        <v>38</v>
      </c>
      <c r="Q2" s="10" t="s">
        <v>43</v>
      </c>
      <c r="R2" s="9"/>
      <c r="S2" s="5" t="s">
        <v>44</v>
      </c>
      <c r="T2" s="5" t="s">
        <v>45</v>
      </c>
      <c r="U2" s="5" t="s">
        <v>46</v>
      </c>
      <c r="V2" s="5" t="s">
        <v>47</v>
      </c>
      <c r="W2" s="5" t="s">
        <v>48</v>
      </c>
      <c r="X2" s="9"/>
    </row>
    <row r="3" spans="1:24" s="27" customFormat="1" ht="13">
      <c r="A3" s="12" t="s">
        <v>410</v>
      </c>
      <c r="B3" s="13"/>
      <c r="C3" s="14">
        <v>109794</v>
      </c>
      <c r="D3" s="15"/>
      <c r="E3" s="15"/>
      <c r="F3" s="16"/>
      <c r="G3" s="17">
        <v>17086.11</v>
      </c>
      <c r="H3" s="16"/>
      <c r="I3" s="18">
        <f>ROUND(+G3/C3,2)</f>
        <v>0.16</v>
      </c>
      <c r="J3" s="19"/>
      <c r="K3" s="20" t="s">
        <v>49</v>
      </c>
      <c r="L3" s="21"/>
      <c r="M3" s="22">
        <f>G3</f>
        <v>17086.11</v>
      </c>
      <c r="N3" s="23"/>
      <c r="O3" s="23"/>
      <c r="P3" s="24"/>
      <c r="Q3" s="23"/>
      <c r="R3" s="23"/>
      <c r="S3" s="23"/>
      <c r="T3" s="24">
        <v>109794</v>
      </c>
      <c r="U3" s="23"/>
      <c r="V3" s="25">
        <v>13940.31</v>
      </c>
      <c r="W3" s="26">
        <f>ROUND((+V3/T3),2)</f>
        <v>0.13</v>
      </c>
      <c r="X3" s="23"/>
    </row>
    <row r="4" spans="1:24" ht="1.5" customHeight="1">
      <c r="A4" s="3"/>
      <c r="B4" s="28"/>
      <c r="C4" s="29"/>
      <c r="D4" s="30"/>
      <c r="E4" s="30"/>
      <c r="F4" s="3"/>
      <c r="G4" s="31"/>
      <c r="H4" s="3"/>
      <c r="I4" s="31"/>
      <c r="J4" s="3"/>
      <c r="K4" s="32"/>
      <c r="L4" s="33"/>
      <c r="M4" s="3"/>
      <c r="N4" s="3"/>
      <c r="O4" s="3"/>
      <c r="P4" s="34"/>
      <c r="Q4" s="3"/>
      <c r="R4" s="3"/>
      <c r="S4" s="3"/>
      <c r="T4" s="3"/>
      <c r="U4" s="3"/>
      <c r="V4" s="3"/>
      <c r="W4" s="3"/>
      <c r="X4" s="3"/>
    </row>
    <row r="5" spans="1:24" ht="14.5">
      <c r="A5" s="35" t="s">
        <v>411</v>
      </c>
      <c r="B5" s="28"/>
      <c r="C5" s="36">
        <v>25041</v>
      </c>
      <c r="D5" s="37"/>
      <c r="E5" s="37"/>
      <c r="F5" s="3"/>
      <c r="G5" s="31">
        <v>0</v>
      </c>
      <c r="H5" s="3"/>
      <c r="I5" s="38">
        <f>SUM(G3:G5)/SUM(C3:C5)</f>
        <v>0.12671865613527644</v>
      </c>
      <c r="J5" s="3"/>
      <c r="K5" s="32"/>
      <c r="L5" s="33"/>
      <c r="M5" s="3"/>
      <c r="N5" s="3"/>
      <c r="O5" s="3"/>
      <c r="P5" s="34"/>
      <c r="Q5" s="3"/>
      <c r="R5" s="3"/>
      <c r="S5" s="3"/>
      <c r="T5" s="3">
        <v>25041</v>
      </c>
      <c r="U5" s="3"/>
      <c r="V5" s="3"/>
      <c r="W5" s="3"/>
      <c r="X5" s="3"/>
    </row>
    <row r="6" spans="1:24" ht="14.5">
      <c r="A6" s="39" t="s">
        <v>50</v>
      </c>
      <c r="B6" s="28" t="s">
        <v>195</v>
      </c>
      <c r="C6" s="40"/>
      <c r="D6" s="41"/>
      <c r="E6" s="41"/>
      <c r="F6" s="3"/>
      <c r="G6" s="42">
        <v>0</v>
      </c>
      <c r="H6" s="3"/>
      <c r="I6" s="43"/>
      <c r="J6" s="3"/>
      <c r="K6" s="32"/>
      <c r="L6" s="44"/>
      <c r="M6" s="3"/>
      <c r="N6" s="3"/>
      <c r="O6" s="3"/>
      <c r="P6" s="34"/>
      <c r="Q6" s="3"/>
      <c r="R6" s="3"/>
      <c r="S6" s="45"/>
      <c r="T6" s="34"/>
      <c r="U6" s="46"/>
      <c r="V6" s="31"/>
      <c r="W6" s="3"/>
      <c r="X6" s="3"/>
    </row>
    <row r="7" spans="1:24" ht="14.5">
      <c r="A7" s="47" t="s">
        <v>51</v>
      </c>
      <c r="B7" s="48"/>
      <c r="C7" s="49">
        <f>ROUND(SUM(C3:C6),0)</f>
        <v>134835</v>
      </c>
      <c r="D7" s="50"/>
      <c r="E7" s="50"/>
      <c r="F7" s="23"/>
      <c r="G7" s="25">
        <f>SUM(G3:G6)</f>
        <v>17086.11</v>
      </c>
      <c r="H7" s="23"/>
      <c r="I7" s="38">
        <f>ROUND(+G7/C7,2)</f>
        <v>0.13</v>
      </c>
      <c r="J7" s="3"/>
      <c r="K7" s="51"/>
      <c r="L7" s="34"/>
      <c r="M7" s="3"/>
      <c r="N7" s="3"/>
      <c r="O7" s="3"/>
      <c r="P7" s="34"/>
      <c r="Q7" s="3"/>
      <c r="R7" s="3"/>
      <c r="S7" s="45"/>
      <c r="T7" s="34">
        <f>C7</f>
        <v>134835</v>
      </c>
      <c r="U7" s="46"/>
      <c r="V7" s="31">
        <f>+V3+U7</f>
        <v>13940.31</v>
      </c>
      <c r="W7" s="52">
        <f>ROUND((+V7/T7),2)</f>
        <v>0.1</v>
      </c>
      <c r="X7" s="3"/>
    </row>
    <row r="8" spans="1:24" ht="6" customHeight="1">
      <c r="A8" s="47"/>
      <c r="B8" s="48"/>
      <c r="C8" s="49"/>
      <c r="D8" s="50"/>
      <c r="E8" s="50"/>
      <c r="F8" s="23"/>
      <c r="G8" s="25"/>
      <c r="H8" s="23"/>
      <c r="I8" s="25"/>
      <c r="J8" s="3"/>
      <c r="K8" s="51"/>
      <c r="L8" s="34"/>
      <c r="M8" s="3"/>
      <c r="N8" s="3"/>
      <c r="O8" s="3"/>
      <c r="P8" s="34"/>
      <c r="Q8" s="3"/>
      <c r="R8" s="3"/>
      <c r="S8" s="3"/>
      <c r="T8" s="3"/>
      <c r="U8" s="3"/>
      <c r="V8" s="3"/>
      <c r="W8" s="3"/>
      <c r="X8" s="3"/>
    </row>
    <row r="9" spans="1:24" ht="14.5">
      <c r="A9" s="3" t="s">
        <v>52</v>
      </c>
      <c r="B9" s="28">
        <f>B5</f>
        <v>0</v>
      </c>
      <c r="C9" s="40">
        <v>0</v>
      </c>
      <c r="D9" s="109">
        <f>+I7</f>
        <v>0.13</v>
      </c>
      <c r="E9" s="54"/>
      <c r="F9" s="39"/>
      <c r="G9" s="55">
        <f>SUM(C9*D9)</f>
        <v>0</v>
      </c>
      <c r="H9" s="23"/>
      <c r="I9" s="55"/>
      <c r="J9" s="3"/>
      <c r="K9" s="57" t="s">
        <v>53</v>
      </c>
      <c r="L9" s="58">
        <f>L10</f>
        <v>281</v>
      </c>
      <c r="M9" s="59">
        <f>+M10</f>
        <v>36.53</v>
      </c>
      <c r="N9" s="3"/>
      <c r="O9" s="57" t="s">
        <v>53</v>
      </c>
      <c r="P9" s="58">
        <f>P10</f>
        <v>17</v>
      </c>
      <c r="Q9" s="59">
        <f>+Q10</f>
        <v>2.21</v>
      </c>
      <c r="R9" s="3"/>
      <c r="S9" s="45">
        <f>+C9</f>
        <v>0</v>
      </c>
      <c r="T9" s="34">
        <f>+T7+S9</f>
        <v>134835</v>
      </c>
      <c r="U9" s="46">
        <v>0</v>
      </c>
      <c r="V9" s="31">
        <f>+V7+U9</f>
        <v>13940.31</v>
      </c>
      <c r="W9" s="52">
        <f>ROUND((+V9/T9),2)</f>
        <v>0.1</v>
      </c>
      <c r="X9" s="3"/>
    </row>
    <row r="10" spans="1:24" ht="14.5">
      <c r="A10" s="47" t="s">
        <v>51</v>
      </c>
      <c r="B10" s="28"/>
      <c r="C10" s="60">
        <f>SUM(C7:C9)</f>
        <v>134835</v>
      </c>
      <c r="D10" s="54"/>
      <c r="E10" s="54"/>
      <c r="F10" s="39"/>
      <c r="G10" s="55"/>
      <c r="H10" s="23"/>
      <c r="I10" s="55"/>
      <c r="J10" s="3"/>
      <c r="K10" s="20" t="s">
        <v>54</v>
      </c>
      <c r="L10" s="61">
        <f>SUM(L13:L15)</f>
        <v>281</v>
      </c>
      <c r="M10" s="62">
        <f>SUM(K13:K15)</f>
        <v>36.53</v>
      </c>
      <c r="N10" s="3"/>
      <c r="O10" s="20" t="s">
        <v>54</v>
      </c>
      <c r="P10" s="61">
        <f>SUM(P13:P15)</f>
        <v>17</v>
      </c>
      <c r="Q10" s="62">
        <f>SUM(O13:O15)</f>
        <v>2.21</v>
      </c>
      <c r="R10" s="3"/>
      <c r="S10" s="45"/>
      <c r="T10" s="34"/>
      <c r="U10" s="46"/>
      <c r="V10" s="31"/>
      <c r="W10" s="3"/>
      <c r="X10" s="3"/>
    </row>
    <row r="11" spans="1:24" ht="14.5">
      <c r="A11" s="47"/>
      <c r="B11" s="28"/>
      <c r="C11" s="63"/>
      <c r="D11" s="54"/>
      <c r="E11" s="54"/>
      <c r="F11" s="39"/>
      <c r="G11" s="55"/>
      <c r="H11" s="23"/>
      <c r="I11" s="55"/>
      <c r="J11" s="3"/>
      <c r="K11" s="56"/>
      <c r="L11" s="64"/>
      <c r="M11" s="65"/>
      <c r="N11" s="3"/>
      <c r="O11" s="56"/>
      <c r="P11" s="64"/>
      <c r="Q11" s="65"/>
      <c r="R11" s="3"/>
      <c r="S11" s="45"/>
      <c r="T11" s="34"/>
      <c r="U11" s="46"/>
      <c r="V11" s="31"/>
      <c r="W11" s="3"/>
      <c r="X11" s="3"/>
    </row>
    <row r="12" spans="1:24" ht="14.5">
      <c r="A12" s="66" t="s">
        <v>55</v>
      </c>
      <c r="B12" s="67"/>
      <c r="C12" s="68"/>
      <c r="D12" s="69"/>
      <c r="E12" s="69"/>
      <c r="F12" s="70"/>
      <c r="G12" s="71"/>
      <c r="H12" s="70"/>
      <c r="I12" s="71"/>
      <c r="J12" s="70"/>
      <c r="K12" s="846"/>
      <c r="L12" s="132"/>
      <c r="M12" s="70"/>
      <c r="N12" s="71"/>
      <c r="O12" s="130"/>
      <c r="P12" s="132"/>
      <c r="Q12" s="70"/>
      <c r="R12" s="70"/>
      <c r="S12" s="70"/>
      <c r="T12" s="70"/>
      <c r="U12" s="130"/>
      <c r="V12" s="70"/>
      <c r="W12" s="70"/>
      <c r="X12" s="3"/>
    </row>
    <row r="13" spans="1:24" ht="14.5">
      <c r="A13" s="439" t="s">
        <v>433</v>
      </c>
      <c r="B13" s="852" t="s">
        <v>267</v>
      </c>
      <c r="C13" s="74">
        <f>ROUND(-L13-P13,0)</f>
        <v>-286</v>
      </c>
      <c r="D13" s="114">
        <f>+$I$7</f>
        <v>0.13</v>
      </c>
      <c r="E13" s="75"/>
      <c r="F13" s="79"/>
      <c r="G13" s="77">
        <f>ROUND(-K13-O13,2)</f>
        <v>-37.18</v>
      </c>
      <c r="H13" s="79"/>
      <c r="I13" s="78"/>
      <c r="J13" s="79"/>
      <c r="K13" s="80">
        <f>+L13*D13</f>
        <v>35.230000000000004</v>
      </c>
      <c r="L13" s="79">
        <f>'&lt;E&gt;ARP PACE'!C11</f>
        <v>271</v>
      </c>
      <c r="M13" s="82" t="s">
        <v>58</v>
      </c>
      <c r="N13" s="79"/>
      <c r="O13" s="83">
        <f>+P13*D13</f>
        <v>1.9500000000000002</v>
      </c>
      <c r="P13" s="79">
        <f>'&lt;E&gt;ARP PACE'!C33</f>
        <v>15</v>
      </c>
      <c r="Q13" s="82" t="s">
        <v>59</v>
      </c>
      <c r="R13" s="79"/>
      <c r="S13" s="84">
        <f>C13</f>
        <v>-286</v>
      </c>
      <c r="T13" s="84">
        <f>+T9+S13</f>
        <v>134549</v>
      </c>
      <c r="U13" s="85">
        <f>S13*$W$7</f>
        <v>-28.6</v>
      </c>
      <c r="V13" s="80">
        <f>+V9+U13</f>
        <v>13911.71</v>
      </c>
      <c r="W13" s="86">
        <f>ROUND((+V13/T13),2)</f>
        <v>0.1</v>
      </c>
      <c r="X13" s="3"/>
    </row>
    <row r="14" spans="1:24" ht="14.5">
      <c r="A14" s="439" t="s">
        <v>451</v>
      </c>
      <c r="B14" s="852" t="str">
        <f>B13</f>
        <v>EACONSUME</v>
      </c>
      <c r="C14" s="74">
        <f>ROUND(-L14-P14,0)</f>
        <v>-13</v>
      </c>
      <c r="D14" s="114">
        <f>+$I$7</f>
        <v>0.13</v>
      </c>
      <c r="E14" s="75"/>
      <c r="F14" s="79"/>
      <c r="G14" s="77">
        <f>ROUND(-K14-O14,2)</f>
        <v>-1.69</v>
      </c>
      <c r="H14" s="79"/>
      <c r="I14" s="78"/>
      <c r="J14" s="79"/>
      <c r="K14" s="80">
        <f>+L14*D14</f>
        <v>1.4300000000000002</v>
      </c>
      <c r="L14" s="79">
        <f>239-228</f>
        <v>11</v>
      </c>
      <c r="M14" s="82" t="s">
        <v>58</v>
      </c>
      <c r="N14" s="79"/>
      <c r="O14" s="83">
        <f>+P14*D14</f>
        <v>0.26</v>
      </c>
      <c r="P14" s="79">
        <f>40-38</f>
        <v>2</v>
      </c>
      <c r="Q14" s="82" t="s">
        <v>59</v>
      </c>
      <c r="R14" s="79"/>
      <c r="S14" s="84">
        <f>C14</f>
        <v>-13</v>
      </c>
      <c r="T14" s="84">
        <f>+T13+S14</f>
        <v>134536</v>
      </c>
      <c r="U14" s="85">
        <f>S14*$W$7</f>
        <v>-1.3</v>
      </c>
      <c r="V14" s="80">
        <f>+V13+U14</f>
        <v>13910.41</v>
      </c>
      <c r="W14" s="86">
        <f>ROUND((+V14/T14),2)</f>
        <v>0.1</v>
      </c>
      <c r="X14" s="3"/>
    </row>
    <row r="15" spans="1:24" ht="14.5">
      <c r="A15" s="439" t="s">
        <v>450</v>
      </c>
      <c r="B15" s="73" t="str">
        <f>B14</f>
        <v>EACONSUME</v>
      </c>
      <c r="C15" s="74">
        <f>ROUND(-L15-P15,0)</f>
        <v>1</v>
      </c>
      <c r="D15" s="114">
        <f>+$I$7</f>
        <v>0.13</v>
      </c>
      <c r="E15" s="75"/>
      <c r="F15" s="79"/>
      <c r="G15" s="895">
        <f>ROUND(-K15-O15,2)</f>
        <v>0.13</v>
      </c>
      <c r="H15" s="79"/>
      <c r="I15" s="78"/>
      <c r="J15" s="79"/>
      <c r="K15" s="80">
        <f>+L15*D15</f>
        <v>-0.13</v>
      </c>
      <c r="L15" s="79">
        <f>178-179</f>
        <v>-1</v>
      </c>
      <c r="M15" s="82" t="s">
        <v>58</v>
      </c>
      <c r="N15" s="79"/>
      <c r="O15" s="83">
        <f>+P15*D15</f>
        <v>0</v>
      </c>
      <c r="P15" s="79">
        <f>10-10</f>
        <v>0</v>
      </c>
      <c r="Q15" s="82" t="s">
        <v>59</v>
      </c>
      <c r="R15" s="79"/>
      <c r="S15" s="84">
        <f>C15</f>
        <v>1</v>
      </c>
      <c r="T15" s="84">
        <f>+T14+S15</f>
        <v>134537</v>
      </c>
      <c r="U15" s="85">
        <f>S15*$W$7</f>
        <v>0.1</v>
      </c>
      <c r="V15" s="80">
        <f>+V14+U15</f>
        <v>13910.51</v>
      </c>
      <c r="W15" s="86">
        <f>ROUND((+V15/T15),2)</f>
        <v>0.1</v>
      </c>
      <c r="X15" s="3"/>
    </row>
    <row r="16" spans="1:24" ht="15" customHeight="1">
      <c r="A16" s="88"/>
      <c r="B16" s="89"/>
      <c r="C16" s="90"/>
      <c r="D16" s="30"/>
      <c r="E16" s="30"/>
      <c r="F16" s="3"/>
      <c r="G16" s="91">
        <f>SUM(G13:G15)</f>
        <v>-38.739999999999995</v>
      </c>
      <c r="H16" s="3"/>
      <c r="I16" s="31"/>
      <c r="J16" s="3"/>
      <c r="K16" s="3"/>
      <c r="L16" s="29"/>
      <c r="M16" s="92"/>
      <c r="N16" s="3"/>
      <c r="O16" s="92"/>
      <c r="P16" s="34"/>
      <c r="Q16" s="92"/>
      <c r="R16" s="3"/>
      <c r="S16" s="34"/>
      <c r="T16" s="34"/>
      <c r="U16" s="93"/>
      <c r="V16" s="31"/>
      <c r="W16" s="3"/>
      <c r="X16" s="3"/>
    </row>
    <row r="17" spans="1:24" s="27" customFormat="1" ht="13.5" customHeight="1">
      <c r="A17" s="12" t="s">
        <v>412</v>
      </c>
      <c r="B17" s="13"/>
      <c r="C17" s="14">
        <f>SUM(C13:C16)+C10</f>
        <v>134537</v>
      </c>
      <c r="D17" s="94"/>
      <c r="E17" s="94"/>
      <c r="F17" s="16"/>
      <c r="G17" s="17">
        <f>SUM(G7:G15)</f>
        <v>17047.370000000003</v>
      </c>
      <c r="H17" s="16"/>
      <c r="I17" s="62">
        <f>ROUND(+G17/C17,2)</f>
        <v>0.13</v>
      </c>
      <c r="J17" s="19"/>
      <c r="K17" s="20" t="s">
        <v>49</v>
      </c>
      <c r="L17" s="14"/>
      <c r="M17" s="22">
        <f>+G17</f>
        <v>17047.370000000003</v>
      </c>
      <c r="N17" s="23"/>
      <c r="O17" s="95"/>
      <c r="P17" s="96"/>
      <c r="Q17" s="97"/>
      <c r="R17" s="23"/>
      <c r="S17" s="3"/>
      <c r="T17" s="3"/>
      <c r="U17" s="25">
        <f>SUM(U13:U16)</f>
        <v>-29.8</v>
      </c>
      <c r="V17" s="3" t="s">
        <v>60</v>
      </c>
      <c r="W17" s="3"/>
      <c r="X17" s="23"/>
    </row>
    <row r="18" spans="1:24" ht="11.25" customHeight="1">
      <c r="A18" s="3"/>
      <c r="B18" s="28"/>
      <c r="C18" s="29"/>
      <c r="D18" s="30"/>
      <c r="E18" s="30"/>
      <c r="F18" s="3"/>
      <c r="G18" s="31"/>
      <c r="H18" s="3"/>
      <c r="I18" s="31"/>
      <c r="J18" s="3"/>
      <c r="K18" s="39"/>
      <c r="L18" s="34"/>
      <c r="M18" s="3"/>
      <c r="N18" s="3"/>
      <c r="O18" s="3"/>
      <c r="P18" s="34"/>
      <c r="Q18" s="3"/>
      <c r="R18" s="3"/>
      <c r="S18" s="3"/>
      <c r="T18" s="3"/>
      <c r="U18" s="3"/>
      <c r="V18" s="3"/>
      <c r="W18" s="3"/>
      <c r="X18" s="3"/>
    </row>
    <row r="19" spans="1:24" ht="14.5">
      <c r="A19" s="39" t="s">
        <v>61</v>
      </c>
      <c r="B19" s="28"/>
      <c r="C19" s="36"/>
      <c r="D19" s="41">
        <f>IF(C19=0,0,+G19/C19)</f>
        <v>0</v>
      </c>
      <c r="E19" s="41"/>
      <c r="F19" s="3"/>
      <c r="G19" s="32">
        <v>0</v>
      </c>
      <c r="H19" s="3"/>
      <c r="I19" s="43"/>
      <c r="J19" s="3"/>
      <c r="K19" s="32"/>
      <c r="L19" s="44"/>
      <c r="M19" s="3"/>
      <c r="N19" s="3"/>
      <c r="O19" s="3"/>
      <c r="P19" s="34"/>
      <c r="Q19" s="3"/>
      <c r="R19" s="3"/>
      <c r="S19" s="45"/>
      <c r="T19" s="34"/>
      <c r="U19" s="46"/>
      <c r="V19" s="31"/>
      <c r="W19" s="3"/>
      <c r="X19" s="3"/>
    </row>
    <row r="20" spans="1:24" ht="14.5">
      <c r="A20" s="39" t="s">
        <v>424</v>
      </c>
      <c r="B20" s="28" t="s">
        <v>195</v>
      </c>
      <c r="C20" s="40"/>
      <c r="D20" s="41"/>
      <c r="E20" s="41"/>
      <c r="F20" s="3"/>
      <c r="G20" s="42">
        <v>0</v>
      </c>
      <c r="H20" s="3"/>
      <c r="I20" s="43"/>
      <c r="J20" s="3"/>
      <c r="K20" s="32"/>
      <c r="L20" s="44"/>
      <c r="M20" s="3"/>
      <c r="N20" s="3"/>
      <c r="O20" s="3"/>
      <c r="P20" s="34"/>
      <c r="Q20" s="3"/>
      <c r="R20" s="3"/>
      <c r="S20" s="45"/>
      <c r="T20" s="34"/>
      <c r="U20" s="46"/>
      <c r="V20" s="31"/>
      <c r="W20" s="3"/>
      <c r="X20" s="3"/>
    </row>
    <row r="21" spans="1:24" ht="14.5">
      <c r="A21" s="47" t="s">
        <v>51</v>
      </c>
      <c r="B21" s="48"/>
      <c r="C21" s="49">
        <f>SUM(C17:C20)</f>
        <v>134537</v>
      </c>
      <c r="D21" s="50"/>
      <c r="E21" s="50"/>
      <c r="F21" s="23"/>
      <c r="G21" s="25">
        <f>SUM(G17:G20)</f>
        <v>17047.370000000003</v>
      </c>
      <c r="H21" s="23"/>
      <c r="I21" s="38">
        <f>ROUND(+G21/C21,2)</f>
        <v>0.13</v>
      </c>
      <c r="J21" s="3"/>
      <c r="K21" s="51"/>
      <c r="L21" s="34"/>
      <c r="M21" s="3"/>
      <c r="N21" s="3"/>
      <c r="O21" s="3"/>
      <c r="P21" s="34"/>
      <c r="Q21" s="3"/>
      <c r="R21" s="3"/>
      <c r="S21" s="45"/>
      <c r="T21" s="34">
        <f>C21</f>
        <v>134537</v>
      </c>
      <c r="U21" s="46"/>
      <c r="V21" s="31">
        <f>+V15+U21</f>
        <v>13910.51</v>
      </c>
      <c r="W21" s="52">
        <f>ROUND((+V21/T21),2)</f>
        <v>0.1</v>
      </c>
      <c r="X21" s="3"/>
    </row>
    <row r="22" spans="1:24" ht="6" customHeight="1">
      <c r="A22" s="47"/>
      <c r="B22" s="48"/>
      <c r="C22" s="49"/>
      <c r="D22" s="50"/>
      <c r="E22" s="50"/>
      <c r="F22" s="23"/>
      <c r="G22" s="25"/>
      <c r="H22" s="23"/>
      <c r="I22" s="25"/>
      <c r="J22" s="3"/>
      <c r="K22" s="51"/>
      <c r="L22" s="34"/>
      <c r="M22" s="3"/>
      <c r="N22" s="3"/>
      <c r="O22" s="3"/>
      <c r="P22" s="34"/>
      <c r="Q22" s="3"/>
      <c r="R22" s="3"/>
      <c r="S22" s="3"/>
      <c r="T22" s="3"/>
      <c r="U22" s="3"/>
      <c r="V22" s="3"/>
      <c r="W22" s="3"/>
      <c r="X22" s="3"/>
    </row>
    <row r="23" spans="1:24" ht="14.5">
      <c r="A23" s="39" t="s">
        <v>62</v>
      </c>
      <c r="B23" s="28">
        <f>B19</f>
        <v>0</v>
      </c>
      <c r="C23" s="40"/>
      <c r="D23" s="109">
        <f>+I21</f>
        <v>0.13</v>
      </c>
      <c r="E23" s="54"/>
      <c r="F23" s="39"/>
      <c r="G23" s="42">
        <f>SUM(C23*D23)</f>
        <v>0</v>
      </c>
      <c r="H23" s="23"/>
      <c r="I23" s="55"/>
      <c r="J23" s="3"/>
      <c r="K23" s="57" t="s">
        <v>53</v>
      </c>
      <c r="L23" s="58">
        <f>L24+L9</f>
        <v>510</v>
      </c>
      <c r="M23" s="59">
        <f>+M24+M9</f>
        <v>66.300000000000011</v>
      </c>
      <c r="N23" s="3"/>
      <c r="O23" s="57" t="s">
        <v>53</v>
      </c>
      <c r="P23" s="58">
        <f>P24+P9</f>
        <v>26</v>
      </c>
      <c r="Q23" s="59">
        <f>+Q24+Q9</f>
        <v>3.38</v>
      </c>
      <c r="R23" s="3"/>
      <c r="S23" s="45">
        <f>+C23</f>
        <v>0</v>
      </c>
      <c r="T23" s="34">
        <f>+T21+S23</f>
        <v>134537</v>
      </c>
      <c r="U23" s="46">
        <v>0</v>
      </c>
      <c r="V23" s="31">
        <f>+V21+U23</f>
        <v>13910.51</v>
      </c>
      <c r="W23" s="52">
        <f>ROUND((+V23/T23),2)</f>
        <v>0.1</v>
      </c>
      <c r="X23" s="3"/>
    </row>
    <row r="24" spans="1:24" ht="14.5">
      <c r="A24" s="47" t="s">
        <v>51</v>
      </c>
      <c r="B24" s="28"/>
      <c r="C24" s="60">
        <f>SUM(C21:C23)</f>
        <v>134537</v>
      </c>
      <c r="D24" s="54"/>
      <c r="E24" s="54"/>
      <c r="F24" s="39"/>
      <c r="G24" s="25">
        <f>SUM(G21:G23)</f>
        <v>17047.370000000003</v>
      </c>
      <c r="H24" s="23"/>
      <c r="I24" s="55"/>
      <c r="J24" s="3"/>
      <c r="K24" s="20" t="s">
        <v>54</v>
      </c>
      <c r="L24" s="61">
        <f>SUM(L29:L34)</f>
        <v>229</v>
      </c>
      <c r="M24" s="62">
        <f>SUM(K29:K34)</f>
        <v>29.770000000000003</v>
      </c>
      <c r="N24" s="3"/>
      <c r="O24" s="20" t="s">
        <v>54</v>
      </c>
      <c r="P24" s="61">
        <f>SUM(P29:P34)</f>
        <v>9</v>
      </c>
      <c r="Q24" s="62">
        <f>SUM(O29:O34)</f>
        <v>1.17</v>
      </c>
      <c r="R24" s="3"/>
      <c r="S24" s="45"/>
      <c r="T24" s="34"/>
      <c r="U24" s="46"/>
      <c r="V24" s="31"/>
      <c r="W24" s="3"/>
      <c r="X24" s="3"/>
    </row>
    <row r="25" spans="1:24" ht="14.5">
      <c r="A25" s="47"/>
      <c r="B25" s="28"/>
      <c r="C25" s="63"/>
      <c r="D25" s="54"/>
      <c r="E25" s="54"/>
      <c r="F25" s="39"/>
      <c r="G25" s="55"/>
      <c r="H25" s="23"/>
      <c r="I25" s="55"/>
      <c r="J25" s="3"/>
      <c r="K25" s="56"/>
      <c r="L25" s="64"/>
      <c r="M25" s="65"/>
      <c r="N25" s="3"/>
      <c r="O25" s="56"/>
      <c r="P25" s="64"/>
      <c r="Q25" s="65"/>
      <c r="R25" s="3"/>
      <c r="S25" s="45"/>
      <c r="T25" s="34"/>
      <c r="U25" s="46"/>
      <c r="V25" s="31"/>
      <c r="W25" s="3"/>
      <c r="X25" s="3"/>
    </row>
    <row r="26" spans="1:24" s="3" customFormat="1" ht="14.5">
      <c r="A26" s="66" t="s">
        <v>55</v>
      </c>
      <c r="B26" s="67"/>
      <c r="C26" s="68"/>
      <c r="D26" s="69"/>
      <c r="E26" s="69"/>
      <c r="F26" s="70"/>
      <c r="G26" s="71"/>
      <c r="H26" s="70"/>
      <c r="I26" s="71"/>
      <c r="J26" s="70"/>
      <c r="K26" s="846"/>
      <c r="L26" s="132"/>
      <c r="M26" s="70"/>
      <c r="N26" s="71"/>
      <c r="O26" s="130"/>
      <c r="P26" s="132"/>
      <c r="Q26" s="70"/>
      <c r="R26" s="70"/>
      <c r="S26" s="70"/>
      <c r="T26" s="70"/>
      <c r="U26" s="130"/>
      <c r="V26" s="70"/>
      <c r="W26" s="70"/>
    </row>
    <row r="27" spans="1:24" s="3" customFormat="1" ht="14.5">
      <c r="A27" s="72" t="s">
        <v>63</v>
      </c>
      <c r="B27" s="73"/>
      <c r="C27" s="74">
        <f>ROUND(-L27-P27,0)</f>
        <v>0</v>
      </c>
      <c r="D27" s="75">
        <f>+$I$21</f>
        <v>0.13</v>
      </c>
      <c r="E27" s="75"/>
      <c r="F27" s="79"/>
      <c r="G27" s="77">
        <f>C27*D27</f>
        <v>0</v>
      </c>
      <c r="H27" s="79"/>
      <c r="I27" s="78"/>
      <c r="J27" s="79"/>
      <c r="K27" s="80">
        <f>+L27*D27</f>
        <v>0</v>
      </c>
      <c r="L27" s="81"/>
      <c r="M27" s="82" t="s">
        <v>58</v>
      </c>
      <c r="N27" s="79"/>
      <c r="O27" s="83">
        <f>+P27*D27</f>
        <v>0</v>
      </c>
      <c r="P27" s="81">
        <v>0</v>
      </c>
      <c r="Q27" s="82" t="s">
        <v>59</v>
      </c>
      <c r="R27" s="79"/>
      <c r="S27" s="84">
        <f>C27</f>
        <v>0</v>
      </c>
      <c r="T27" s="84">
        <f>+T23+S27</f>
        <v>134537</v>
      </c>
      <c r="U27" s="85">
        <f>S27*W21</f>
        <v>0</v>
      </c>
      <c r="V27" s="80">
        <f>+V23+U27</f>
        <v>13910.51</v>
      </c>
      <c r="W27" s="86">
        <f>ROUND((+V27/T27),2)</f>
        <v>0.1</v>
      </c>
    </row>
    <row r="28" spans="1:24" ht="14.5">
      <c r="A28" s="72" t="s">
        <v>64</v>
      </c>
      <c r="B28" s="73"/>
      <c r="C28" s="74">
        <f>ROUND(-L28-P28,0)</f>
        <v>0</v>
      </c>
      <c r="D28" s="114">
        <f>+$I$21</f>
        <v>0.13</v>
      </c>
      <c r="E28" s="75"/>
      <c r="F28" s="79"/>
      <c r="G28" s="77">
        <f>ROUND(-K28-O28,2)</f>
        <v>0</v>
      </c>
      <c r="H28" s="79"/>
      <c r="I28" s="78"/>
      <c r="J28" s="79"/>
      <c r="K28" s="80">
        <f>+L28*D28</f>
        <v>0</v>
      </c>
      <c r="L28" s="81">
        <v>0</v>
      </c>
      <c r="M28" s="82" t="s">
        <v>58</v>
      </c>
      <c r="N28" s="79"/>
      <c r="O28" s="83">
        <f>+P28*D28</f>
        <v>0</v>
      </c>
      <c r="P28" s="81">
        <v>0</v>
      </c>
      <c r="Q28" s="82" t="s">
        <v>59</v>
      </c>
      <c r="R28" s="79"/>
      <c r="S28" s="84">
        <f>C28</f>
        <v>0</v>
      </c>
      <c r="T28" s="84">
        <f>+T27+S28</f>
        <v>134537</v>
      </c>
      <c r="U28" s="85">
        <f>S28*W21</f>
        <v>0</v>
      </c>
      <c r="V28" s="80">
        <f>+V27+U28</f>
        <v>13910.51</v>
      </c>
      <c r="W28" s="86">
        <f>ROUND((+V28/T28),2)</f>
        <v>0.1</v>
      </c>
      <c r="X28" s="3"/>
    </row>
    <row r="29" spans="1:24" ht="15.5">
      <c r="A29" s="72"/>
      <c r="B29" s="73"/>
      <c r="C29" s="74">
        <f>ROUND(-L29-P29,0)</f>
        <v>0</v>
      </c>
      <c r="D29" s="114">
        <f>+$I$21</f>
        <v>0.13</v>
      </c>
      <c r="E29" s="75"/>
      <c r="F29" s="76" t="s">
        <v>57</v>
      </c>
      <c r="G29" s="77">
        <f>ROUND(-K29-O29,2)</f>
        <v>0</v>
      </c>
      <c r="H29" s="79"/>
      <c r="I29" s="78"/>
      <c r="J29" s="79"/>
      <c r="K29" s="80">
        <f>+L29*D29</f>
        <v>0</v>
      </c>
      <c r="L29" s="81"/>
      <c r="M29" s="82" t="s">
        <v>58</v>
      </c>
      <c r="N29" s="79"/>
      <c r="O29" s="83">
        <f>+P29*D29</f>
        <v>0</v>
      </c>
      <c r="P29" s="81"/>
      <c r="Q29" s="82" t="s">
        <v>59</v>
      </c>
      <c r="R29" s="79"/>
      <c r="S29" s="84">
        <f>C29</f>
        <v>0</v>
      </c>
      <c r="T29" s="84">
        <f>+T28+S29</f>
        <v>134537</v>
      </c>
      <c r="U29" s="85">
        <f>S29*W21</f>
        <v>0</v>
      </c>
      <c r="V29" s="80">
        <f>+V28+U29</f>
        <v>13910.51</v>
      </c>
      <c r="W29" s="86">
        <f>ROUND((+V29/T29),2)</f>
        <v>0.1</v>
      </c>
      <c r="X29" s="3"/>
    </row>
    <row r="30" spans="1:24" ht="15.5">
      <c r="A30" s="72"/>
      <c r="B30" s="73"/>
      <c r="C30" s="74"/>
      <c r="D30" s="75"/>
      <c r="E30" s="75"/>
      <c r="F30" s="76"/>
      <c r="G30" s="77"/>
      <c r="H30" s="79"/>
      <c r="I30" s="78"/>
      <c r="J30" s="79"/>
      <c r="K30" s="80"/>
      <c r="L30" s="81"/>
      <c r="M30" s="82"/>
      <c r="N30" s="79"/>
      <c r="O30" s="83"/>
      <c r="P30" s="81"/>
      <c r="Q30" s="82"/>
      <c r="R30" s="79"/>
      <c r="S30" s="84"/>
      <c r="T30" s="84"/>
      <c r="U30" s="85"/>
      <c r="V30" s="80"/>
      <c r="W30" s="86"/>
      <c r="X30" s="3"/>
    </row>
    <row r="31" spans="1:24" ht="14.5">
      <c r="A31" s="439" t="s">
        <v>432</v>
      </c>
      <c r="B31" s="73" t="s">
        <v>267</v>
      </c>
      <c r="C31" s="74">
        <f>ROUND(-L31-P31,0)</f>
        <v>-223</v>
      </c>
      <c r="D31" s="75">
        <f>+$I$21</f>
        <v>0.13</v>
      </c>
      <c r="E31" s="75"/>
      <c r="F31" s="79"/>
      <c r="G31" s="77">
        <f>ROUND(-K31-O31,2)</f>
        <v>-28.99</v>
      </c>
      <c r="H31" s="79"/>
      <c r="I31" s="78"/>
      <c r="J31" s="79"/>
      <c r="K31" s="80">
        <f>+L31*D31</f>
        <v>27.17</v>
      </c>
      <c r="L31" s="79">
        <f>'&lt;E&gt;ARP PACE'!C12</f>
        <v>209</v>
      </c>
      <c r="M31" s="82" t="s">
        <v>58</v>
      </c>
      <c r="N31" s="79"/>
      <c r="O31" s="83">
        <f>+P31*D31</f>
        <v>1.82</v>
      </c>
      <c r="P31" s="79">
        <f>'&lt;E&gt;ARP PACE'!C34</f>
        <v>14</v>
      </c>
      <c r="Q31" s="82" t="s">
        <v>59</v>
      </c>
      <c r="R31" s="79"/>
      <c r="S31" s="84">
        <f>C31</f>
        <v>-223</v>
      </c>
      <c r="T31" s="84">
        <f>+T27+S31</f>
        <v>134314</v>
      </c>
      <c r="U31" s="85">
        <f>S31*$W$23</f>
        <v>-22.3</v>
      </c>
      <c r="V31" s="80">
        <f>+V29+U31</f>
        <v>13888.210000000001</v>
      </c>
      <c r="W31" s="86">
        <f>ROUND((+V31/T31),2)</f>
        <v>0.1</v>
      </c>
      <c r="X31" s="3"/>
    </row>
    <row r="32" spans="1:24" ht="15.5">
      <c r="A32" s="439" t="s">
        <v>448</v>
      </c>
      <c r="B32" s="73" t="str">
        <f>B31</f>
        <v>EACONSUME</v>
      </c>
      <c r="C32" s="74">
        <f>-L32-P32</f>
        <v>-14</v>
      </c>
      <c r="D32" s="75">
        <f>+$I$21</f>
        <v>0.13</v>
      </c>
      <c r="E32" s="75"/>
      <c r="F32" s="76" t="s">
        <v>57</v>
      </c>
      <c r="G32" s="77">
        <f>ROUND(-K32-O32,2)</f>
        <v>-1.82</v>
      </c>
      <c r="H32" s="79"/>
      <c r="I32" s="78"/>
      <c r="J32" s="79"/>
      <c r="K32" s="80">
        <f>+L32*D32</f>
        <v>1.82</v>
      </c>
      <c r="L32" s="81">
        <f>'&lt;E&gt;ARP PACE'!E11</f>
        <v>14</v>
      </c>
      <c r="M32" s="82" t="s">
        <v>58</v>
      </c>
      <c r="N32" s="79"/>
      <c r="O32" s="83">
        <f>+P32*D32</f>
        <v>0</v>
      </c>
      <c r="P32" s="81">
        <f>'&lt;E&gt;ARP PACE'!E33</f>
        <v>0</v>
      </c>
      <c r="Q32" s="82" t="s">
        <v>59</v>
      </c>
      <c r="R32" s="79"/>
      <c r="S32" s="84">
        <f>C32</f>
        <v>-14</v>
      </c>
      <c r="T32" s="84">
        <f>+T31+S32</f>
        <v>134300</v>
      </c>
      <c r="U32" s="85">
        <f>S32*W21</f>
        <v>-1.4000000000000001</v>
      </c>
      <c r="V32" s="80">
        <f>+V31+U32</f>
        <v>13886.810000000001</v>
      </c>
      <c r="W32" s="86">
        <f>ROUND((+V32/T32),2)</f>
        <v>0.1</v>
      </c>
      <c r="X32" s="3"/>
    </row>
    <row r="33" spans="1:51" ht="14.5">
      <c r="A33" s="439" t="s">
        <v>449</v>
      </c>
      <c r="B33" s="73" t="str">
        <f>B32</f>
        <v>EACONSUME</v>
      </c>
      <c r="C33" s="74">
        <f>-L33-P33</f>
        <v>-1</v>
      </c>
      <c r="D33" s="75">
        <f>+$I$21</f>
        <v>0.13</v>
      </c>
      <c r="E33" s="75"/>
      <c r="F33" s="79"/>
      <c r="G33" s="895">
        <f>ROUND(-K33-O33,2)</f>
        <v>-0.13</v>
      </c>
      <c r="H33" s="79"/>
      <c r="I33" s="78"/>
      <c r="J33" s="79"/>
      <c r="K33" s="80">
        <f>+L33*D33</f>
        <v>0.78</v>
      </c>
      <c r="L33" s="81">
        <f>212-206</f>
        <v>6</v>
      </c>
      <c r="M33" s="82" t="s">
        <v>58</v>
      </c>
      <c r="N33" s="79"/>
      <c r="O33" s="83">
        <f>+P33*D33</f>
        <v>-0.65</v>
      </c>
      <c r="P33" s="81">
        <f>18-23</f>
        <v>-5</v>
      </c>
      <c r="Q33" s="82" t="s">
        <v>59</v>
      </c>
      <c r="R33" s="79"/>
      <c r="S33" s="84">
        <f>C33</f>
        <v>-1</v>
      </c>
      <c r="T33" s="84">
        <f>+T32+S33</f>
        <v>134299</v>
      </c>
      <c r="U33" s="85">
        <f>S33*W21</f>
        <v>-0.1</v>
      </c>
      <c r="V33" s="80">
        <f>+V32+U33</f>
        <v>13886.710000000001</v>
      </c>
      <c r="W33" s="86">
        <f>ROUND((+V33/T33),2)</f>
        <v>0.1</v>
      </c>
      <c r="X33" s="3"/>
    </row>
    <row r="34" spans="1:51" ht="14.5">
      <c r="B34" s="89"/>
      <c r="C34" s="90"/>
      <c r="D34" s="30"/>
      <c r="E34" s="30"/>
      <c r="F34" s="3"/>
      <c r="G34" s="91">
        <f>SUM(G31:G33)</f>
        <v>-30.939999999999998</v>
      </c>
      <c r="H34" s="3"/>
      <c r="I34" s="31"/>
      <c r="J34" s="3"/>
      <c r="K34" s="3"/>
      <c r="L34" s="29"/>
      <c r="M34" s="92"/>
      <c r="N34" s="3"/>
      <c r="O34" s="92"/>
      <c r="P34" s="34"/>
      <c r="Q34" s="92"/>
      <c r="R34" s="3"/>
      <c r="S34" s="34"/>
      <c r="T34" s="34"/>
      <c r="U34" s="93"/>
      <c r="V34" s="31"/>
      <c r="W34" s="3"/>
      <c r="X34" s="3"/>
    </row>
    <row r="35" spans="1:51" s="98" customFormat="1" ht="13">
      <c r="A35" s="12" t="s">
        <v>325</v>
      </c>
      <c r="B35" s="13"/>
      <c r="C35" s="14">
        <f>SUM(C27:C34)+C24</f>
        <v>134299</v>
      </c>
      <c r="D35" s="94"/>
      <c r="E35" s="94"/>
      <c r="F35" s="16"/>
      <c r="G35" s="17">
        <f>SUM(G27:G33)+G24</f>
        <v>17016.430000000004</v>
      </c>
      <c r="H35" s="16"/>
      <c r="I35" s="62">
        <f>ROUND(+G35/C35,2)</f>
        <v>0.13</v>
      </c>
      <c r="J35" s="19"/>
      <c r="K35" s="20" t="s">
        <v>49</v>
      </c>
      <c r="L35" s="14"/>
      <c r="M35" s="22">
        <f>+G35</f>
        <v>17016.430000000004</v>
      </c>
      <c r="N35" s="23"/>
      <c r="O35" s="95"/>
      <c r="P35" s="96"/>
      <c r="Q35" s="97"/>
      <c r="R35" s="23"/>
      <c r="S35" s="3"/>
      <c r="T35" s="23"/>
      <c r="U35" s="25">
        <f>SUM(U27:U34)</f>
        <v>-23.8</v>
      </c>
      <c r="V35" s="3" t="s">
        <v>60</v>
      </c>
      <c r="W35" s="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row>
    <row r="36" spans="1:51">
      <c r="A36" s="3"/>
      <c r="B36" s="28"/>
      <c r="C36" s="29"/>
      <c r="D36" s="30"/>
      <c r="E36" s="30"/>
      <c r="F36" s="3"/>
      <c r="G36" s="91"/>
      <c r="H36" s="3"/>
      <c r="I36" s="31"/>
      <c r="J36" s="3"/>
      <c r="K36" s="3"/>
      <c r="L36" s="34"/>
      <c r="M36" s="3"/>
      <c r="N36" s="3"/>
      <c r="O36" s="3"/>
      <c r="P36" s="34"/>
      <c r="Q36" s="3"/>
      <c r="R36" s="3"/>
      <c r="S36" s="3"/>
      <c r="T36" s="3"/>
      <c r="U36" s="99" t="s">
        <v>65</v>
      </c>
      <c r="V36" s="3"/>
      <c r="W36" s="3"/>
      <c r="X36" s="3"/>
    </row>
    <row r="37" spans="1:51" s="108" customFormat="1" ht="14.5">
      <c r="A37" s="100" t="s">
        <v>66</v>
      </c>
      <c r="B37" s="101"/>
      <c r="C37" s="36"/>
      <c r="D37" s="37">
        <f>IF(C37=0,0,+G37/C37)</f>
        <v>0</v>
      </c>
      <c r="E37" s="37"/>
      <c r="F37" s="102"/>
      <c r="G37" s="32">
        <v>0</v>
      </c>
      <c r="H37" s="102"/>
      <c r="I37" s="103"/>
      <c r="J37" s="102"/>
      <c r="K37" s="32"/>
      <c r="L37" s="44"/>
      <c r="M37" s="102"/>
      <c r="N37" s="102"/>
      <c r="O37" s="102"/>
      <c r="P37" s="104"/>
      <c r="Q37" s="102"/>
      <c r="R37" s="102"/>
      <c r="S37" s="105"/>
      <c r="T37" s="104"/>
      <c r="U37" s="106"/>
      <c r="V37" s="107"/>
      <c r="W37" s="102"/>
      <c r="X37" s="102"/>
    </row>
    <row r="38" spans="1:51" ht="14.5">
      <c r="A38" s="39" t="s">
        <v>425</v>
      </c>
      <c r="B38" s="28"/>
      <c r="C38" s="40">
        <v>1133</v>
      </c>
      <c r="D38" s="41">
        <f>IF(C38=0,0,+G38/C38)</f>
        <v>0</v>
      </c>
      <c r="E38" s="41"/>
      <c r="F38" s="3"/>
      <c r="G38" s="42">
        <v>0</v>
      </c>
      <c r="H38" s="3"/>
      <c r="I38" s="43"/>
      <c r="J38" s="3"/>
      <c r="K38" s="32"/>
      <c r="L38" s="44"/>
      <c r="M38" s="3"/>
      <c r="N38" s="3"/>
      <c r="O38" s="3"/>
      <c r="P38" s="34"/>
      <c r="Q38" s="3"/>
      <c r="R38" s="3"/>
      <c r="S38" s="45"/>
      <c r="T38" s="34"/>
      <c r="U38" s="46"/>
      <c r="V38" s="31"/>
      <c r="W38" s="3"/>
      <c r="X38" s="3"/>
    </row>
    <row r="39" spans="1:51" ht="14.5">
      <c r="A39" s="47" t="s">
        <v>51</v>
      </c>
      <c r="B39" s="48"/>
      <c r="C39" s="49">
        <f>SUM(C35:C38)</f>
        <v>135432</v>
      </c>
      <c r="D39" s="50"/>
      <c r="E39" s="50"/>
      <c r="F39" s="23"/>
      <c r="G39" s="25">
        <f>SUM(G35:G38)</f>
        <v>17016.430000000004</v>
      </c>
      <c r="H39" s="23"/>
      <c r="I39" s="38">
        <f>ROUND(+G39/C39,2)</f>
        <v>0.13</v>
      </c>
      <c r="J39" s="3"/>
      <c r="K39" s="51"/>
      <c r="L39" s="34"/>
      <c r="M39" s="3"/>
      <c r="N39" s="3"/>
      <c r="O39" s="3"/>
      <c r="P39" s="34"/>
      <c r="Q39" s="3"/>
      <c r="R39" s="3"/>
      <c r="S39" s="45"/>
      <c r="T39" s="34">
        <f>C39</f>
        <v>135432</v>
      </c>
      <c r="U39" s="46"/>
      <c r="V39" s="31">
        <f>+V33+U39</f>
        <v>13886.710000000001</v>
      </c>
      <c r="W39" s="52">
        <f>ROUND((+V39/T39),2)</f>
        <v>0.1</v>
      </c>
      <c r="X39" s="3"/>
    </row>
    <row r="40" spans="1:51" ht="13">
      <c r="A40" s="47"/>
      <c r="B40" s="48"/>
      <c r="C40" s="49"/>
      <c r="D40" s="50"/>
      <c r="E40" s="50"/>
      <c r="F40" s="23"/>
      <c r="G40" s="25"/>
      <c r="H40" s="23"/>
      <c r="I40" s="25"/>
      <c r="J40" s="3"/>
      <c r="K40" s="51"/>
      <c r="L40" s="34"/>
      <c r="M40" s="3"/>
      <c r="N40" s="3"/>
      <c r="O40" s="3"/>
      <c r="P40" s="34"/>
      <c r="Q40" s="3"/>
      <c r="R40" s="3"/>
      <c r="S40" s="3"/>
      <c r="T40" s="3"/>
      <c r="U40" s="3"/>
      <c r="V40" s="3"/>
      <c r="W40" s="3"/>
      <c r="X40" s="3"/>
    </row>
    <row r="41" spans="1:51" ht="14.5">
      <c r="A41" s="39" t="s">
        <v>67</v>
      </c>
      <c r="B41" s="28">
        <f>B38</f>
        <v>0</v>
      </c>
      <c r="C41" s="40"/>
      <c r="D41" s="109">
        <f>+I39</f>
        <v>0.13</v>
      </c>
      <c r="E41" s="109"/>
      <c r="F41" s="39"/>
      <c r="G41" s="42">
        <f>SUM(C41*D41)</f>
        <v>0</v>
      </c>
      <c r="H41" s="23"/>
      <c r="I41" s="55"/>
      <c r="J41" s="3"/>
      <c r="K41" s="57" t="s">
        <v>53</v>
      </c>
      <c r="L41" s="58">
        <f>L42+L23</f>
        <v>704.94190476190477</v>
      </c>
      <c r="M41" s="59">
        <f>+M42+M23</f>
        <v>91.64244761904763</v>
      </c>
      <c r="N41" s="3"/>
      <c r="O41" s="57" t="s">
        <v>53</v>
      </c>
      <c r="P41" s="58">
        <f>P42+P23</f>
        <v>46.058095238095234</v>
      </c>
      <c r="Q41" s="59">
        <f>+Q42+Q23</f>
        <v>5.9875523809523807</v>
      </c>
      <c r="R41" s="3"/>
      <c r="S41" s="45">
        <f>+C41</f>
        <v>0</v>
      </c>
      <c r="T41" s="34">
        <f>+T39+S41</f>
        <v>135432</v>
      </c>
      <c r="U41" s="46">
        <v>0</v>
      </c>
      <c r="V41" s="31">
        <f>+V39+U41</f>
        <v>13886.710000000001</v>
      </c>
      <c r="W41" s="52">
        <f>ROUND((+V41/T41),2)</f>
        <v>0.1</v>
      </c>
      <c r="X41" s="3"/>
    </row>
    <row r="42" spans="1:51" ht="14.5">
      <c r="A42" s="47" t="s">
        <v>51</v>
      </c>
      <c r="B42" s="28"/>
      <c r="C42" s="60">
        <f>SUM(C39:C41)</f>
        <v>135432</v>
      </c>
      <c r="D42" s="54"/>
      <c r="E42" s="54"/>
      <c r="F42" s="39"/>
      <c r="G42" s="25">
        <f>SUM(G39:G41)</f>
        <v>17016.430000000004</v>
      </c>
      <c r="H42" s="23"/>
      <c r="I42" s="55"/>
      <c r="J42" s="3"/>
      <c r="K42" s="20" t="s">
        <v>54</v>
      </c>
      <c r="L42" s="61">
        <f>SUM(L45:L53)</f>
        <v>194.94190476190477</v>
      </c>
      <c r="M42" s="62">
        <f>SUM(K45:K53)</f>
        <v>25.342447619047615</v>
      </c>
      <c r="N42" s="3"/>
      <c r="O42" s="20" t="s">
        <v>54</v>
      </c>
      <c r="P42" s="61">
        <f>SUM(P45:P53)</f>
        <v>20.058095238095238</v>
      </c>
      <c r="Q42" s="62">
        <f>SUM(O45:O53)</f>
        <v>2.6075523809523808</v>
      </c>
      <c r="R42" s="3"/>
      <c r="S42" s="45"/>
      <c r="T42" s="34"/>
      <c r="U42" s="46"/>
      <c r="V42" s="31"/>
      <c r="W42" s="3"/>
      <c r="X42" s="3"/>
    </row>
    <row r="43" spans="1:51" ht="14.5">
      <c r="A43" s="47"/>
      <c r="B43" s="28"/>
      <c r="C43" s="63"/>
      <c r="D43" s="54"/>
      <c r="E43" s="54"/>
      <c r="F43" s="39"/>
      <c r="G43" s="55"/>
      <c r="H43" s="23"/>
      <c r="I43" s="55"/>
      <c r="J43" s="3"/>
      <c r="K43" s="56"/>
      <c r="L43" s="64"/>
      <c r="M43" s="65"/>
      <c r="N43" s="3"/>
      <c r="O43" s="56"/>
      <c r="P43" s="64"/>
      <c r="Q43" s="65"/>
      <c r="R43" s="3"/>
      <c r="S43" s="45"/>
      <c r="T43" s="34"/>
      <c r="U43" s="46"/>
      <c r="V43" s="31"/>
      <c r="W43" s="3"/>
      <c r="X43" s="3"/>
    </row>
    <row r="44" spans="1:51" ht="14.5">
      <c r="A44" s="66" t="s">
        <v>55</v>
      </c>
      <c r="B44" s="67"/>
      <c r="C44" s="68"/>
      <c r="D44" s="69"/>
      <c r="E44" s="69"/>
      <c r="F44" s="70"/>
      <c r="G44" s="71"/>
      <c r="H44" s="70"/>
      <c r="I44" s="71"/>
      <c r="J44" s="70"/>
      <c r="K44" s="846"/>
      <c r="L44" s="132"/>
      <c r="M44" s="70"/>
      <c r="N44" s="71"/>
      <c r="O44" s="130"/>
      <c r="P44" s="132"/>
      <c r="Q44" s="70"/>
      <c r="R44" s="70"/>
      <c r="S44" s="70"/>
      <c r="T44" s="70"/>
      <c r="U44" s="130"/>
      <c r="V44" s="70"/>
      <c r="W44" s="70"/>
      <c r="X44" s="3"/>
    </row>
    <row r="45" spans="1:51" ht="15.5">
      <c r="A45" s="72"/>
      <c r="B45" s="73"/>
      <c r="C45" s="74"/>
      <c r="D45" s="75"/>
      <c r="E45" s="75"/>
      <c r="F45" s="76"/>
      <c r="G45" s="77"/>
      <c r="H45" s="79"/>
      <c r="I45" s="78"/>
      <c r="J45" s="79"/>
      <c r="K45" s="80"/>
      <c r="L45" s="81"/>
      <c r="M45" s="82"/>
      <c r="N45" s="79"/>
      <c r="O45" s="83"/>
      <c r="P45" s="81"/>
      <c r="Q45" s="82"/>
      <c r="R45" s="79"/>
      <c r="S45" s="84">
        <f t="shared" ref="S45:S52" si="0">C45</f>
        <v>0</v>
      </c>
      <c r="T45" s="84">
        <f>+T41+S45</f>
        <v>135432</v>
      </c>
      <c r="U45" s="85">
        <f>S45*W39</f>
        <v>0</v>
      </c>
      <c r="V45" s="80">
        <f>+V41+U45</f>
        <v>13886.710000000001</v>
      </c>
      <c r="W45" s="86">
        <f>ROUND((+V45/T45),2)</f>
        <v>0.1</v>
      </c>
      <c r="X45" s="3"/>
    </row>
    <row r="46" spans="1:51" ht="14.5">
      <c r="A46" s="439" t="s">
        <v>431</v>
      </c>
      <c r="B46" s="73" t="s">
        <v>267</v>
      </c>
      <c r="C46" s="74">
        <f>ROUND(-L46-P46,0)</f>
        <v>-278</v>
      </c>
      <c r="D46" s="75">
        <f t="shared" ref="D46:D52" si="1">+$I$39</f>
        <v>0.13</v>
      </c>
      <c r="E46" s="75"/>
      <c r="F46" s="79"/>
      <c r="G46" s="77">
        <f>ROUND(-K46-O46,2)</f>
        <v>-36.14</v>
      </c>
      <c r="H46" s="79"/>
      <c r="I46" s="78"/>
      <c r="J46" s="79"/>
      <c r="K46" s="80">
        <f t="shared" ref="K46:K52" si="2">+L46*D46</f>
        <v>32.11</v>
      </c>
      <c r="L46" s="79">
        <f>'&lt;E&gt;ARP PACE'!C13</f>
        <v>247</v>
      </c>
      <c r="M46" s="82" t="s">
        <v>58</v>
      </c>
      <c r="N46" s="79"/>
      <c r="O46" s="83">
        <f t="shared" ref="O46:O52" si="3">+P46*D46</f>
        <v>4.03</v>
      </c>
      <c r="P46" s="79">
        <f>'&lt;E&gt;ARP PACE'!C35</f>
        <v>31</v>
      </c>
      <c r="Q46" s="82" t="s">
        <v>59</v>
      </c>
      <c r="R46" s="79"/>
      <c r="S46" s="84">
        <f>C46</f>
        <v>-278</v>
      </c>
      <c r="T46" s="84">
        <f>+T41+S46</f>
        <v>135154</v>
      </c>
      <c r="U46" s="85">
        <f>S46*$W$39</f>
        <v>-27.8</v>
      </c>
      <c r="V46" s="80">
        <f>+V45+U46</f>
        <v>13858.910000000002</v>
      </c>
      <c r="W46" s="86">
        <f>ROUND((+V46/T46),2)</f>
        <v>0.1</v>
      </c>
      <c r="X46" s="3"/>
    </row>
    <row r="47" spans="1:51" ht="15" customHeight="1">
      <c r="A47" s="439" t="s">
        <v>446</v>
      </c>
      <c r="B47" s="73" t="s">
        <v>267</v>
      </c>
      <c r="C47" s="74">
        <f>-L47-P47</f>
        <v>-10</v>
      </c>
      <c r="D47" s="75">
        <f t="shared" si="1"/>
        <v>0.13</v>
      </c>
      <c r="E47" s="75"/>
      <c r="F47" s="76" t="s">
        <v>57</v>
      </c>
      <c r="G47" s="77">
        <f>ROUND(-K47-O47,2)</f>
        <v>-1.3</v>
      </c>
      <c r="H47" s="79"/>
      <c r="I47" s="78"/>
      <c r="J47" s="78"/>
      <c r="K47" s="80">
        <f t="shared" si="2"/>
        <v>1.3</v>
      </c>
      <c r="L47" s="81">
        <f>'&lt;E&gt;ARP PACE'!E12</f>
        <v>10</v>
      </c>
      <c r="M47" s="82" t="s">
        <v>58</v>
      </c>
      <c r="N47" s="79"/>
      <c r="O47" s="83">
        <f t="shared" si="3"/>
        <v>0</v>
      </c>
      <c r="P47" s="81">
        <f>'&lt;E&gt;ARP PACE'!E34</f>
        <v>0</v>
      </c>
      <c r="Q47" s="82" t="s">
        <v>59</v>
      </c>
      <c r="R47" s="79"/>
      <c r="S47" s="84">
        <f t="shared" si="0"/>
        <v>-10</v>
      </c>
      <c r="T47" s="84">
        <f>+T46+S47</f>
        <v>135144</v>
      </c>
      <c r="U47" s="85">
        <f>S47*W39</f>
        <v>-1</v>
      </c>
      <c r="V47" s="80">
        <f t="shared" ref="V47:V52" si="4">+V46+U47</f>
        <v>13857.910000000002</v>
      </c>
      <c r="W47" s="86">
        <f t="shared" ref="W47:W52" si="5">ROUND((+V47/T47),2)</f>
        <v>0.1</v>
      </c>
      <c r="X47" s="3"/>
    </row>
    <row r="48" spans="1:51" ht="14.5">
      <c r="A48" s="439" t="s">
        <v>447</v>
      </c>
      <c r="B48" s="73" t="str">
        <f>B47</f>
        <v>EACONSUME</v>
      </c>
      <c r="C48" s="74">
        <f>-L48-P48</f>
        <v>-1</v>
      </c>
      <c r="D48" s="75">
        <f t="shared" si="1"/>
        <v>0.13</v>
      </c>
      <c r="E48" s="75"/>
      <c r="F48" s="79"/>
      <c r="G48" s="77">
        <f>ROUND(-K48-O48,2)</f>
        <v>-0.13</v>
      </c>
      <c r="H48" s="79"/>
      <c r="I48" s="78"/>
      <c r="J48" s="78"/>
      <c r="K48" s="80">
        <f t="shared" si="2"/>
        <v>0.65</v>
      </c>
      <c r="L48" s="81">
        <f>207-202</f>
        <v>5</v>
      </c>
      <c r="M48" s="82" t="s">
        <v>58</v>
      </c>
      <c r="N48" s="79"/>
      <c r="O48" s="83">
        <f t="shared" si="3"/>
        <v>-0.52</v>
      </c>
      <c r="P48" s="81">
        <f>28-32</f>
        <v>-4</v>
      </c>
      <c r="Q48" s="82" t="s">
        <v>59</v>
      </c>
      <c r="R48" s="79"/>
      <c r="S48" s="84">
        <f t="shared" si="0"/>
        <v>-1</v>
      </c>
      <c r="T48" s="84">
        <f>+T47+S48</f>
        <v>135143</v>
      </c>
      <c r="U48" s="85">
        <f>S48*W39</f>
        <v>-0.1</v>
      </c>
      <c r="V48" s="80">
        <f t="shared" si="4"/>
        <v>13857.810000000001</v>
      </c>
      <c r="W48" s="86">
        <f t="shared" si="5"/>
        <v>0.1</v>
      </c>
      <c r="X48" s="3"/>
    </row>
    <row r="49" spans="1:24" ht="14.5">
      <c r="A49" s="72" t="s">
        <v>374</v>
      </c>
      <c r="B49" s="73" t="str">
        <f>B47</f>
        <v>EACONSUME</v>
      </c>
      <c r="C49" s="74">
        <v>74</v>
      </c>
      <c r="D49" s="75">
        <f t="shared" si="1"/>
        <v>0.13</v>
      </c>
      <c r="E49" s="75"/>
      <c r="F49" s="79"/>
      <c r="G49" s="77">
        <f>ROUND(-K49-O49,2)</f>
        <v>9.6199999999999992</v>
      </c>
      <c r="H49" s="79"/>
      <c r="I49" s="78"/>
      <c r="J49" s="78"/>
      <c r="K49" s="80">
        <f>L49*D49</f>
        <v>-8.7175523809523803</v>
      </c>
      <c r="L49" s="81">
        <f>-(1903/(1903+197)*$C$49)</f>
        <v>-67.058095238095234</v>
      </c>
      <c r="M49" s="82" t="s">
        <v>58</v>
      </c>
      <c r="N49" s="79"/>
      <c r="O49" s="83">
        <f>P49*D49</f>
        <v>-0.90244761904761917</v>
      </c>
      <c r="P49" s="81">
        <f>-(197/(1903+197)*$C$49)</f>
        <v>-6.9419047619047625</v>
      </c>
      <c r="Q49" s="82" t="s">
        <v>59</v>
      </c>
      <c r="R49" s="79"/>
      <c r="S49" s="84">
        <f t="shared" si="0"/>
        <v>74</v>
      </c>
      <c r="T49" s="84">
        <f>+T48+S49</f>
        <v>135217</v>
      </c>
      <c r="U49" s="85">
        <f>S49*$W$39</f>
        <v>7.4</v>
      </c>
      <c r="V49" s="80">
        <f t="shared" si="4"/>
        <v>13865.210000000001</v>
      </c>
      <c r="W49" s="86">
        <f t="shared" si="5"/>
        <v>0.1</v>
      </c>
      <c r="X49" s="3"/>
    </row>
    <row r="50" spans="1:24" ht="14.5">
      <c r="A50" s="72" t="s">
        <v>375</v>
      </c>
      <c r="B50" s="73">
        <f>B45</f>
        <v>0</v>
      </c>
      <c r="C50" s="74">
        <v>0</v>
      </c>
      <c r="D50" s="75">
        <f t="shared" si="1"/>
        <v>0.13</v>
      </c>
      <c r="E50" s="75"/>
      <c r="F50" s="79"/>
      <c r="G50" s="77">
        <f>ROUND(-K50-O50,2)</f>
        <v>0</v>
      </c>
      <c r="H50" s="79"/>
      <c r="I50" s="78"/>
      <c r="J50" s="79"/>
      <c r="K50" s="80">
        <f t="shared" si="2"/>
        <v>0</v>
      </c>
      <c r="L50" s="111">
        <v>0</v>
      </c>
      <c r="M50" s="82" t="s">
        <v>58</v>
      </c>
      <c r="N50" s="79"/>
      <c r="O50" s="83">
        <f t="shared" si="3"/>
        <v>0</v>
      </c>
      <c r="P50" s="111">
        <v>0</v>
      </c>
      <c r="Q50" s="82" t="s">
        <v>59</v>
      </c>
      <c r="R50" s="79"/>
      <c r="S50" s="84">
        <f t="shared" si="0"/>
        <v>0</v>
      </c>
      <c r="T50" s="84">
        <f>+T49+S50</f>
        <v>135217</v>
      </c>
      <c r="U50" s="85">
        <f>S50*$W$39</f>
        <v>0</v>
      </c>
      <c r="V50" s="80">
        <f t="shared" si="4"/>
        <v>13865.210000000001</v>
      </c>
      <c r="W50" s="86">
        <f t="shared" si="5"/>
        <v>0.1</v>
      </c>
      <c r="X50" s="3"/>
    </row>
    <row r="51" spans="1:24" ht="14.5">
      <c r="A51" s="72" t="s">
        <v>68</v>
      </c>
      <c r="B51" s="73"/>
      <c r="C51" s="74">
        <v>0</v>
      </c>
      <c r="D51" s="75">
        <f t="shared" si="1"/>
        <v>0.13</v>
      </c>
      <c r="E51" s="75"/>
      <c r="F51" s="79"/>
      <c r="G51" s="77">
        <f>C51*D51</f>
        <v>0</v>
      </c>
      <c r="H51" s="79"/>
      <c r="I51" s="78"/>
      <c r="J51" s="79"/>
      <c r="K51" s="80">
        <f t="shared" si="2"/>
        <v>0</v>
      </c>
      <c r="L51" s="81">
        <v>0</v>
      </c>
      <c r="M51" s="82"/>
      <c r="N51" s="79"/>
      <c r="O51" s="83">
        <f t="shared" si="3"/>
        <v>0</v>
      </c>
      <c r="P51" s="111">
        <v>0</v>
      </c>
      <c r="Q51" s="82"/>
      <c r="R51" s="79"/>
      <c r="S51" s="84">
        <f t="shared" si="0"/>
        <v>0</v>
      </c>
      <c r="T51" s="84">
        <f>+T50+S51</f>
        <v>135217</v>
      </c>
      <c r="U51" s="85">
        <f>S51*$W$39</f>
        <v>0</v>
      </c>
      <c r="V51" s="80">
        <f t="shared" si="4"/>
        <v>13865.210000000001</v>
      </c>
      <c r="W51" s="86">
        <f t="shared" si="5"/>
        <v>0.1</v>
      </c>
      <c r="X51" s="3"/>
    </row>
    <row r="52" spans="1:24" ht="14.5">
      <c r="A52" s="112"/>
      <c r="B52" s="73"/>
      <c r="C52" s="74">
        <v>0</v>
      </c>
      <c r="D52" s="75">
        <f t="shared" si="1"/>
        <v>0.13</v>
      </c>
      <c r="E52" s="75"/>
      <c r="F52" s="79"/>
      <c r="G52" s="895">
        <f>C52*D52</f>
        <v>0</v>
      </c>
      <c r="H52" s="79"/>
      <c r="I52" s="78"/>
      <c r="J52" s="79"/>
      <c r="K52" s="80">
        <f t="shared" si="2"/>
        <v>0</v>
      </c>
      <c r="L52" s="81">
        <v>0</v>
      </c>
      <c r="M52" s="82" t="s">
        <v>58</v>
      </c>
      <c r="N52" s="79"/>
      <c r="O52" s="83">
        <f t="shared" si="3"/>
        <v>0</v>
      </c>
      <c r="P52" s="81">
        <v>0</v>
      </c>
      <c r="Q52" s="82" t="s">
        <v>59</v>
      </c>
      <c r="R52" s="79"/>
      <c r="S52" s="84">
        <f t="shared" si="0"/>
        <v>0</v>
      </c>
      <c r="T52" s="84">
        <f>+T50+S51</f>
        <v>135217</v>
      </c>
      <c r="U52" s="85">
        <f>S52*$W$39</f>
        <v>0</v>
      </c>
      <c r="V52" s="80">
        <f t="shared" si="4"/>
        <v>13865.210000000001</v>
      </c>
      <c r="W52" s="86">
        <f t="shared" si="5"/>
        <v>0.1</v>
      </c>
      <c r="X52" s="3"/>
    </row>
    <row r="53" spans="1:24" ht="14.5">
      <c r="B53" s="89"/>
      <c r="C53" s="90"/>
      <c r="D53" s="30"/>
      <c r="E53" s="30"/>
      <c r="F53" s="3"/>
      <c r="G53" s="91">
        <f>SUM(G46:G52)</f>
        <v>-27.950000000000003</v>
      </c>
      <c r="H53" s="3"/>
      <c r="I53" s="31"/>
      <c r="J53" s="3"/>
      <c r="K53" s="3"/>
      <c r="L53" s="29"/>
      <c r="M53" s="92"/>
      <c r="N53" s="3"/>
      <c r="O53" s="92"/>
      <c r="P53" s="34"/>
      <c r="Q53" s="92"/>
      <c r="R53" s="3"/>
      <c r="S53" s="34"/>
      <c r="T53" s="34"/>
      <c r="U53" s="93"/>
      <c r="V53" s="31"/>
      <c r="W53" s="3"/>
      <c r="X53" s="3"/>
    </row>
    <row r="54" spans="1:24" s="27" customFormat="1" ht="13">
      <c r="A54" s="12" t="s">
        <v>324</v>
      </c>
      <c r="B54" s="13"/>
      <c r="C54" s="14">
        <f>SUM(C45:C53)+C42</f>
        <v>135217</v>
      </c>
      <c r="D54" s="94"/>
      <c r="E54" s="94"/>
      <c r="F54" s="16"/>
      <c r="G54" s="17">
        <f>SUM(G45:G52)+G42</f>
        <v>16988.480000000003</v>
      </c>
      <c r="H54" s="16"/>
      <c r="I54" s="62">
        <f>ROUND(+G54/C54,2)</f>
        <v>0.13</v>
      </c>
      <c r="J54" s="19"/>
      <c r="K54" s="20" t="s">
        <v>49</v>
      </c>
      <c r="L54" s="14"/>
      <c r="M54" s="22">
        <f>+G54</f>
        <v>16988.480000000003</v>
      </c>
      <c r="N54" s="23"/>
      <c r="O54" s="95"/>
      <c r="P54" s="96"/>
      <c r="Q54" s="97"/>
      <c r="R54" s="23"/>
      <c r="S54" s="3"/>
      <c r="U54" s="25">
        <f>SUM(U45:U53)</f>
        <v>-21.5</v>
      </c>
      <c r="V54" s="3" t="s">
        <v>60</v>
      </c>
      <c r="W54" s="3"/>
      <c r="X54" s="23"/>
    </row>
    <row r="55" spans="1:24">
      <c r="A55" s="3"/>
      <c r="B55" s="28"/>
      <c r="C55" s="29"/>
      <c r="D55" s="30"/>
      <c r="E55" s="30"/>
      <c r="F55" s="3"/>
      <c r="G55" s="91"/>
      <c r="H55" s="3"/>
      <c r="I55" s="31"/>
      <c r="J55" s="3"/>
      <c r="K55" s="3"/>
      <c r="L55" s="34"/>
      <c r="M55" s="3"/>
      <c r="N55" s="3"/>
      <c r="O55" s="3"/>
      <c r="P55" s="34"/>
      <c r="Q55" s="3"/>
      <c r="R55" s="3"/>
      <c r="S55" s="3"/>
      <c r="T55" s="3"/>
      <c r="U55" s="3"/>
      <c r="V55" s="3"/>
      <c r="W55" s="3"/>
      <c r="X55" s="3"/>
    </row>
    <row r="56" spans="1:24" ht="14.5">
      <c r="A56" s="39" t="s">
        <v>69</v>
      </c>
      <c r="B56" s="28" t="s">
        <v>268</v>
      </c>
      <c r="C56" s="40"/>
      <c r="D56" s="41">
        <f>IF(C56=0,0,+G56/C56)</f>
        <v>0</v>
      </c>
      <c r="E56" s="41"/>
      <c r="F56" s="3"/>
      <c r="G56" s="42">
        <v>0</v>
      </c>
      <c r="H56" s="3"/>
      <c r="I56" s="43"/>
      <c r="J56" s="3"/>
      <c r="K56" s="113"/>
      <c r="L56" s="44"/>
      <c r="M56" s="3"/>
      <c r="N56" s="3"/>
      <c r="O56" s="3"/>
      <c r="P56" s="34"/>
      <c r="Q56" s="3"/>
      <c r="R56" s="3"/>
      <c r="S56" s="45"/>
      <c r="T56" s="34"/>
      <c r="U56" s="46"/>
      <c r="V56" s="31"/>
      <c r="W56" s="52"/>
      <c r="X56" s="3"/>
    </row>
    <row r="57" spans="1:24" ht="14.5">
      <c r="A57" s="47" t="s">
        <v>51</v>
      </c>
      <c r="B57" s="48"/>
      <c r="C57" s="49">
        <f>SUM(C54:C56)</f>
        <v>135217</v>
      </c>
      <c r="D57" s="50"/>
      <c r="E57" s="50"/>
      <c r="F57" s="23"/>
      <c r="G57" s="25">
        <f>SUM(G54:G56)</f>
        <v>16988.480000000003</v>
      </c>
      <c r="H57" s="23"/>
      <c r="I57" s="38">
        <f>ROUND(+G57/C57,2)</f>
        <v>0.13</v>
      </c>
      <c r="J57" s="3"/>
      <c r="K57" s="51"/>
      <c r="L57" s="34"/>
      <c r="M57" s="3"/>
      <c r="N57" s="3"/>
      <c r="O57" s="3"/>
      <c r="P57" s="34"/>
      <c r="Q57" s="3"/>
      <c r="R57" s="3"/>
      <c r="S57" s="45">
        <v>0</v>
      </c>
      <c r="T57" s="34">
        <f>C57</f>
        <v>135217</v>
      </c>
      <c r="U57" s="46"/>
      <c r="V57" s="31">
        <f>+V52+U57</f>
        <v>13865.210000000001</v>
      </c>
      <c r="W57" s="52">
        <f>ROUND((+V57/T57),2)</f>
        <v>0.1</v>
      </c>
      <c r="X57" s="3"/>
    </row>
    <row r="58" spans="1:24" ht="13">
      <c r="A58" s="47"/>
      <c r="B58" s="48"/>
      <c r="C58" s="49"/>
      <c r="D58" s="50"/>
      <c r="E58" s="50"/>
      <c r="F58" s="23"/>
      <c r="G58" s="25"/>
      <c r="H58" s="23"/>
      <c r="I58" s="25"/>
      <c r="J58" s="3"/>
      <c r="K58" s="51"/>
      <c r="L58" s="34"/>
      <c r="M58" s="3"/>
      <c r="N58" s="3"/>
      <c r="O58" s="3"/>
      <c r="P58" s="34"/>
      <c r="Q58" s="3"/>
      <c r="R58" s="3"/>
      <c r="S58" s="3"/>
      <c r="T58" s="3"/>
      <c r="U58" s="3"/>
      <c r="V58" s="3"/>
      <c r="W58" s="3"/>
      <c r="X58" s="3"/>
    </row>
    <row r="59" spans="1:24" ht="14.5">
      <c r="A59" s="39" t="s">
        <v>70</v>
      </c>
      <c r="B59" s="28" t="str">
        <f>B56</f>
        <v>NA</v>
      </c>
      <c r="C59" s="40">
        <v>0</v>
      </c>
      <c r="D59" s="54">
        <f>+I57</f>
        <v>0.13</v>
      </c>
      <c r="E59" s="54"/>
      <c r="F59" s="39"/>
      <c r="G59" s="42">
        <f>SUM(C59*D59)</f>
        <v>0</v>
      </c>
      <c r="H59" s="23"/>
      <c r="I59" s="55"/>
      <c r="J59" s="3"/>
      <c r="K59" s="57" t="s">
        <v>53</v>
      </c>
      <c r="L59" s="58">
        <f>L60+L41</f>
        <v>717.94190476190477</v>
      </c>
      <c r="M59" s="59">
        <f>+M60+M41</f>
        <v>93.332447619047628</v>
      </c>
      <c r="N59" s="3"/>
      <c r="O59" s="57" t="s">
        <v>53</v>
      </c>
      <c r="P59" s="58">
        <f>P60+P41</f>
        <v>43.058095238095234</v>
      </c>
      <c r="Q59" s="59">
        <f>+Q60+Q41</f>
        <v>5.5975523809523811</v>
      </c>
      <c r="R59" s="3"/>
      <c r="S59" s="45">
        <f>+C59</f>
        <v>0</v>
      </c>
      <c r="T59" s="34">
        <f>+T57+S59</f>
        <v>135217</v>
      </c>
      <c r="U59" s="46">
        <v>0</v>
      </c>
      <c r="V59" s="31">
        <f>+V57+U59</f>
        <v>13865.210000000001</v>
      </c>
      <c r="W59" s="52">
        <f>ROUND((+V59/T59),2)</f>
        <v>0.1</v>
      </c>
      <c r="X59" s="3"/>
    </row>
    <row r="60" spans="1:24" ht="14.5">
      <c r="A60" s="47" t="s">
        <v>51</v>
      </c>
      <c r="B60" s="28"/>
      <c r="C60" s="60">
        <f>ROUND(SUM(C57:C59),0)</f>
        <v>135217</v>
      </c>
      <c r="D60" s="54"/>
      <c r="E60" s="54"/>
      <c r="F60" s="39"/>
      <c r="G60" s="25">
        <f>SUM(G57:G59)</f>
        <v>16988.480000000003</v>
      </c>
      <c r="H60" s="23"/>
      <c r="I60" s="55"/>
      <c r="J60" s="3"/>
      <c r="K60" s="20" t="s">
        <v>54</v>
      </c>
      <c r="L60" s="61">
        <f>SUM(L63:L67)</f>
        <v>13</v>
      </c>
      <c r="M60" s="62">
        <f>SUM(K63:K67)</f>
        <v>1.6900000000000002</v>
      </c>
      <c r="N60" s="3"/>
      <c r="O60" s="20" t="s">
        <v>54</v>
      </c>
      <c r="P60" s="61">
        <f>SUM(P63:P67)</f>
        <v>-3</v>
      </c>
      <c r="Q60" s="62">
        <f>SUM(O63:O67)</f>
        <v>-0.39</v>
      </c>
      <c r="R60" s="3"/>
      <c r="S60" s="45"/>
      <c r="T60" s="34"/>
      <c r="U60" s="46"/>
      <c r="V60" s="31"/>
      <c r="W60" s="3"/>
      <c r="X60" s="3"/>
    </row>
    <row r="61" spans="1:24" ht="14.5">
      <c r="A61" s="47"/>
      <c r="B61" s="28"/>
      <c r="C61" s="63"/>
      <c r="D61" s="54"/>
      <c r="E61" s="54"/>
      <c r="F61" s="39"/>
      <c r="G61" s="55"/>
      <c r="H61" s="23"/>
      <c r="I61" s="55"/>
      <c r="J61" s="3"/>
      <c r="K61" s="56"/>
      <c r="L61" s="64"/>
      <c r="M61" s="65"/>
      <c r="N61" s="3"/>
      <c r="O61" s="56"/>
      <c r="P61" s="64"/>
      <c r="Q61" s="65"/>
      <c r="R61" s="3"/>
      <c r="S61" s="45"/>
      <c r="T61" s="34"/>
      <c r="U61" s="46"/>
      <c r="V61" s="31"/>
      <c r="W61" s="3"/>
      <c r="X61" s="3"/>
    </row>
    <row r="62" spans="1:24" ht="14.5">
      <c r="A62" s="66" t="s">
        <v>55</v>
      </c>
      <c r="B62" s="67"/>
      <c r="C62" s="68"/>
      <c r="D62" s="69"/>
      <c r="E62" s="69"/>
      <c r="F62" s="70"/>
      <c r="G62" s="71"/>
      <c r="H62" s="70"/>
      <c r="I62" s="71"/>
      <c r="J62" s="70"/>
      <c r="K62" s="70"/>
      <c r="L62" s="70"/>
      <c r="M62" s="70"/>
      <c r="N62" s="71"/>
      <c r="O62" s="70"/>
      <c r="P62" s="70"/>
      <c r="Q62" s="70"/>
      <c r="R62" s="70"/>
      <c r="S62" s="70"/>
      <c r="T62" s="70"/>
      <c r="U62" s="70"/>
      <c r="V62" s="70"/>
      <c r="W62" s="70"/>
      <c r="X62" s="3"/>
    </row>
    <row r="63" spans="1:24" ht="15.5">
      <c r="A63" s="439" t="s">
        <v>430</v>
      </c>
      <c r="B63" s="73" t="s">
        <v>267</v>
      </c>
      <c r="C63" s="74">
        <f>ROUND(-L63-P63,0)</f>
        <v>-10</v>
      </c>
      <c r="D63" s="114">
        <f>+$I$57</f>
        <v>0.13</v>
      </c>
      <c r="E63" s="115"/>
      <c r="F63" s="76" t="s">
        <v>57</v>
      </c>
      <c r="G63" s="77">
        <f>ROUND(-K63-O63,2)</f>
        <v>-1.3</v>
      </c>
      <c r="H63" s="79"/>
      <c r="I63" s="78"/>
      <c r="J63" s="78"/>
      <c r="K63" s="80">
        <f>+L63*D63</f>
        <v>1.3</v>
      </c>
      <c r="L63" s="81">
        <f>'&lt;E&gt;ARP PACE'!C14</f>
        <v>10</v>
      </c>
      <c r="M63" s="82" t="s">
        <v>58</v>
      </c>
      <c r="N63" s="79"/>
      <c r="O63" s="83">
        <f>+P63*D63</f>
        <v>0</v>
      </c>
      <c r="P63" s="81">
        <f>'&lt;E&gt;ARP PACE'!C36</f>
        <v>0</v>
      </c>
      <c r="Q63" s="82" t="s">
        <v>59</v>
      </c>
      <c r="R63" s="79"/>
      <c r="S63" s="84">
        <f>C63</f>
        <v>-10</v>
      </c>
      <c r="T63" s="84">
        <f>+T59+S63</f>
        <v>135207</v>
      </c>
      <c r="U63" s="85">
        <f>S63*W57</f>
        <v>-1</v>
      </c>
      <c r="V63" s="80">
        <f>+V59+U63</f>
        <v>13864.210000000001</v>
      </c>
      <c r="W63" s="86">
        <f>ROUND((+V63/T63),2)</f>
        <v>0.1</v>
      </c>
      <c r="X63" s="3"/>
    </row>
    <row r="64" spans="1:24" ht="15.5">
      <c r="A64" s="439" t="s">
        <v>444</v>
      </c>
      <c r="B64" s="73" t="str">
        <f>B63</f>
        <v>EACONSUME</v>
      </c>
      <c r="C64" s="74">
        <f>ROUND(-L64-P64,0)</f>
        <v>-1</v>
      </c>
      <c r="D64" s="75">
        <f>+$I$57</f>
        <v>0.13</v>
      </c>
      <c r="E64" s="75"/>
      <c r="F64" s="76" t="s">
        <v>57</v>
      </c>
      <c r="G64" s="77">
        <f>ROUND(-K64-O64,2)</f>
        <v>-0.13</v>
      </c>
      <c r="H64" s="79"/>
      <c r="I64" s="78"/>
      <c r="J64" s="78"/>
      <c r="K64" s="80">
        <f>+L64*D64</f>
        <v>0.13</v>
      </c>
      <c r="L64" s="81">
        <f>'&lt;E&gt;ARP PACE'!E13</f>
        <v>1</v>
      </c>
      <c r="M64" s="82" t="s">
        <v>58</v>
      </c>
      <c r="N64" s="79"/>
      <c r="O64" s="83">
        <f>+P64*D64</f>
        <v>0</v>
      </c>
      <c r="P64" s="81">
        <f>'&lt;E&gt;ARP PACE'!E35</f>
        <v>0</v>
      </c>
      <c r="Q64" s="82" t="s">
        <v>59</v>
      </c>
      <c r="R64" s="79"/>
      <c r="S64" s="84">
        <f>C64</f>
        <v>-1</v>
      </c>
      <c r="T64" s="84">
        <f>+T63+S64</f>
        <v>135206</v>
      </c>
      <c r="U64" s="85">
        <f>S64*W57</f>
        <v>-0.1</v>
      </c>
      <c r="V64" s="80">
        <f>+V63+U64</f>
        <v>13864.11</v>
      </c>
      <c r="W64" s="86">
        <f>ROUND((+V64/T64),2)</f>
        <v>0.1</v>
      </c>
      <c r="X64" s="3"/>
    </row>
    <row r="65" spans="1:24" ht="14.5">
      <c r="A65" s="439" t="s">
        <v>445</v>
      </c>
      <c r="B65" s="73" t="str">
        <f>B63</f>
        <v>EACONSUME</v>
      </c>
      <c r="C65" s="74">
        <f>ROUND(-L65-P65,0)</f>
        <v>1</v>
      </c>
      <c r="D65" s="75">
        <f>+$I$57</f>
        <v>0.13</v>
      </c>
      <c r="E65" s="75"/>
      <c r="F65" s="79"/>
      <c r="G65" s="875">
        <f>ROUND(-K65-O65,2)</f>
        <v>0.13</v>
      </c>
      <c r="H65" s="79"/>
      <c r="I65" s="78"/>
      <c r="J65" s="78"/>
      <c r="K65" s="80">
        <f>+L65*D65</f>
        <v>0.26</v>
      </c>
      <c r="L65" s="81">
        <f>241-239</f>
        <v>2</v>
      </c>
      <c r="M65" s="82" t="s">
        <v>58</v>
      </c>
      <c r="N65" s="79"/>
      <c r="O65" s="83">
        <f>+P65*D65</f>
        <v>-0.39</v>
      </c>
      <c r="P65" s="81">
        <f>37-40</f>
        <v>-3</v>
      </c>
      <c r="Q65" s="82" t="s">
        <v>59</v>
      </c>
      <c r="R65" s="79"/>
      <c r="S65" s="84">
        <f>C65</f>
        <v>1</v>
      </c>
      <c r="T65" s="84">
        <f>+T64+S65</f>
        <v>135207</v>
      </c>
      <c r="U65" s="85">
        <f>S65*W57</f>
        <v>0.1</v>
      </c>
      <c r="V65" s="80">
        <f>+V64+U65</f>
        <v>13864.210000000001</v>
      </c>
      <c r="W65" s="86">
        <f>ROUND((+V65/T65),2)</f>
        <v>0.1</v>
      </c>
      <c r="X65" s="3"/>
    </row>
    <row r="66" spans="1:24" ht="14.5">
      <c r="A66" s="87" t="s">
        <v>329</v>
      </c>
      <c r="B66" s="73" t="str">
        <f>B64</f>
        <v>EACONSUME</v>
      </c>
      <c r="C66" s="74">
        <f>ROUND(-L66-P66,0)</f>
        <v>0</v>
      </c>
      <c r="D66" s="114">
        <f>+$I$57</f>
        <v>0.13</v>
      </c>
      <c r="E66" s="75"/>
      <c r="F66" s="79"/>
      <c r="G66" s="875">
        <f>ROUND(-K66-O66,2)</f>
        <v>0</v>
      </c>
      <c r="H66" s="79"/>
      <c r="I66" s="78"/>
      <c r="J66" s="78"/>
      <c r="K66" s="80">
        <f>+L66*D66</f>
        <v>0</v>
      </c>
      <c r="L66" s="81"/>
      <c r="M66" s="82" t="s">
        <v>58</v>
      </c>
      <c r="N66" s="79"/>
      <c r="O66" s="83">
        <f>+P66*D66</f>
        <v>0</v>
      </c>
      <c r="P66" s="81"/>
      <c r="Q66" s="82" t="s">
        <v>59</v>
      </c>
      <c r="R66" s="79"/>
      <c r="S66" s="84">
        <f>C66</f>
        <v>0</v>
      </c>
      <c r="T66" s="84">
        <f>+T65+S66</f>
        <v>135207</v>
      </c>
      <c r="U66" s="85">
        <f>S66*W59</f>
        <v>0</v>
      </c>
      <c r="V66" s="80">
        <f>+V65+U66</f>
        <v>13864.210000000001</v>
      </c>
      <c r="W66" s="86">
        <f>ROUND((+V66/T66),2)</f>
        <v>0.1</v>
      </c>
      <c r="X66" s="3"/>
    </row>
    <row r="67" spans="1:24" ht="14.5">
      <c r="B67" s="89"/>
      <c r="C67" s="90"/>
      <c r="D67" s="30"/>
      <c r="E67" s="30"/>
      <c r="F67" s="3"/>
      <c r="G67" s="91">
        <f>SUM(G63:G66)</f>
        <v>-1.3000000000000003</v>
      </c>
      <c r="H67" s="3"/>
      <c r="I67" s="31"/>
      <c r="J67" s="3"/>
      <c r="K67" s="3"/>
      <c r="L67" s="29"/>
      <c r="M67" s="92"/>
      <c r="N67" s="3"/>
      <c r="O67" s="92"/>
      <c r="P67" s="34"/>
      <c r="Q67" s="92"/>
      <c r="R67" s="3"/>
      <c r="S67" s="34"/>
      <c r="T67" s="34"/>
      <c r="U67" s="93"/>
      <c r="V67" s="31"/>
      <c r="W67" s="3"/>
      <c r="X67" s="3"/>
    </row>
    <row r="68" spans="1:24" s="27" customFormat="1" ht="13">
      <c r="A68" s="12" t="s">
        <v>323</v>
      </c>
      <c r="B68" s="13"/>
      <c r="C68" s="14">
        <f>ROUND(SUM(C63:C67)+C60,0)</f>
        <v>135207</v>
      </c>
      <c r="D68" s="94"/>
      <c r="E68" s="94"/>
      <c r="F68" s="16"/>
      <c r="G68" s="17">
        <f>SUM(G63:G66)+G60</f>
        <v>16987.180000000004</v>
      </c>
      <c r="H68" s="16"/>
      <c r="I68" s="62">
        <f>ROUND(+G68/C68,2)</f>
        <v>0.13</v>
      </c>
      <c r="J68" s="19"/>
      <c r="K68" s="20" t="s">
        <v>49</v>
      </c>
      <c r="L68" s="14"/>
      <c r="M68" s="22">
        <f>+G68</f>
        <v>16987.180000000004</v>
      </c>
      <c r="N68" s="23"/>
      <c r="O68" s="95"/>
      <c r="P68" s="96"/>
      <c r="Q68" s="97"/>
      <c r="R68" s="23"/>
      <c r="S68" s="3"/>
      <c r="U68" s="25">
        <f>SUM(U63:U67)</f>
        <v>-1</v>
      </c>
      <c r="V68" s="3" t="s">
        <v>60</v>
      </c>
      <c r="W68" s="3"/>
      <c r="X68" s="23"/>
    </row>
    <row r="69" spans="1:24">
      <c r="A69" s="3"/>
      <c r="B69" s="28"/>
      <c r="C69" s="29"/>
      <c r="D69" s="30"/>
      <c r="E69" s="30"/>
      <c r="F69" s="3"/>
      <c r="G69" s="91"/>
      <c r="H69" s="3"/>
      <c r="I69" s="31"/>
      <c r="J69" s="3"/>
      <c r="K69" s="3"/>
      <c r="L69" s="34"/>
      <c r="M69" s="3"/>
      <c r="N69" s="3"/>
      <c r="O69" s="3"/>
      <c r="P69" s="34"/>
      <c r="Q69" s="3"/>
      <c r="R69" s="3"/>
      <c r="S69" s="3"/>
      <c r="T69" s="3"/>
      <c r="U69" s="3"/>
      <c r="V69" s="3"/>
      <c r="W69" s="3"/>
      <c r="X69" s="3"/>
    </row>
    <row r="70" spans="1:24" ht="14.5">
      <c r="A70" s="3" t="s">
        <v>361</v>
      </c>
      <c r="B70" s="28"/>
      <c r="C70" s="40"/>
      <c r="D70" s="41">
        <f>IF(C70=0,0,+G70/C70)</f>
        <v>0</v>
      </c>
      <c r="E70" s="41"/>
      <c r="F70" s="3"/>
      <c r="G70" s="42">
        <v>0</v>
      </c>
      <c r="H70" s="3"/>
      <c r="I70" s="43"/>
      <c r="J70" s="3"/>
      <c r="K70" s="32"/>
      <c r="L70" s="44"/>
      <c r="M70" s="3"/>
      <c r="N70" s="3"/>
      <c r="O70" s="3"/>
      <c r="P70" s="34"/>
      <c r="Q70" s="3"/>
      <c r="R70" s="3"/>
      <c r="S70" s="45"/>
      <c r="T70" s="34"/>
      <c r="U70" s="46"/>
      <c r="V70" s="31"/>
      <c r="W70" s="3"/>
      <c r="X70" s="3"/>
    </row>
    <row r="71" spans="1:24" ht="14.5">
      <c r="A71" s="47" t="s">
        <v>51</v>
      </c>
      <c r="B71" s="48"/>
      <c r="C71" s="49">
        <f>SUM(C68:C70)</f>
        <v>135207</v>
      </c>
      <c r="D71" s="50"/>
      <c r="E71" s="50"/>
      <c r="F71" s="23"/>
      <c r="G71" s="25">
        <f>SUM(G68:G70)</f>
        <v>16987.180000000004</v>
      </c>
      <c r="H71" s="23"/>
      <c r="I71" s="38">
        <f>ROUND(+G71/C71,2)</f>
        <v>0.13</v>
      </c>
      <c r="J71" s="3"/>
      <c r="K71" s="51"/>
      <c r="L71" s="34"/>
      <c r="M71" s="3"/>
      <c r="N71" s="3"/>
      <c r="O71" s="3"/>
      <c r="P71" s="34"/>
      <c r="Q71" s="3"/>
      <c r="R71" s="3"/>
      <c r="S71" s="45"/>
      <c r="T71" s="34">
        <f>C71</f>
        <v>135207</v>
      </c>
      <c r="U71" s="46"/>
      <c r="V71" s="31">
        <f>+V66+U71</f>
        <v>13864.210000000001</v>
      </c>
      <c r="W71" s="52">
        <f>ROUND((+V71/T71),2)</f>
        <v>0.1</v>
      </c>
      <c r="X71" s="3"/>
    </row>
    <row r="72" spans="1:24" ht="13">
      <c r="A72" s="47"/>
      <c r="B72" s="48"/>
      <c r="C72" s="49"/>
      <c r="D72" s="50"/>
      <c r="E72" s="50"/>
      <c r="F72" s="23"/>
      <c r="G72" s="25"/>
      <c r="H72" s="23"/>
      <c r="I72" s="25"/>
      <c r="J72" s="3"/>
      <c r="K72" s="51"/>
      <c r="L72" s="34"/>
      <c r="M72" s="3"/>
      <c r="N72" s="3"/>
      <c r="O72" s="3"/>
      <c r="P72" s="34"/>
      <c r="Q72" s="3"/>
      <c r="R72" s="3"/>
      <c r="S72" s="3"/>
      <c r="T72" s="3"/>
      <c r="U72" s="3"/>
      <c r="V72" s="3"/>
      <c r="W72" s="3"/>
      <c r="X72" s="3"/>
    </row>
    <row r="73" spans="1:24" ht="14.5">
      <c r="A73" s="39" t="s">
        <v>72</v>
      </c>
      <c r="B73" s="28"/>
      <c r="C73" s="36"/>
      <c r="D73" s="54">
        <f>+I71</f>
        <v>0.13</v>
      </c>
      <c r="E73" s="54"/>
      <c r="F73" s="39"/>
      <c r="G73" s="32">
        <f>SUM(C73*D73)</f>
        <v>0</v>
      </c>
      <c r="H73" s="23"/>
      <c r="I73" s="55"/>
      <c r="J73" s="3"/>
      <c r="K73" s="57" t="s">
        <v>53</v>
      </c>
      <c r="L73" s="58">
        <f>L75+L59</f>
        <v>930.94190476190477</v>
      </c>
      <c r="M73" s="59">
        <f>+M75+M59</f>
        <v>121.02244761904763</v>
      </c>
      <c r="N73" s="3"/>
      <c r="O73" s="57" t="s">
        <v>53</v>
      </c>
      <c r="P73" s="58">
        <f>P75+P59</f>
        <v>79.058095238095234</v>
      </c>
      <c r="Q73" s="59">
        <f>+Q75+Q59</f>
        <v>10.277552380952383</v>
      </c>
      <c r="R73" s="3"/>
      <c r="S73" s="45">
        <f>+C73</f>
        <v>0</v>
      </c>
      <c r="T73" s="34">
        <f>+T71+S73</f>
        <v>135207</v>
      </c>
      <c r="U73" s="46">
        <v>0</v>
      </c>
      <c r="V73" s="31">
        <f>+V71+U73</f>
        <v>13864.210000000001</v>
      </c>
      <c r="W73" s="52">
        <f>ROUND((+V73/T73),2)</f>
        <v>0.1</v>
      </c>
      <c r="X73" s="3"/>
    </row>
    <row r="74" spans="1:24" ht="14.5">
      <c r="A74" s="39" t="s">
        <v>403</v>
      </c>
      <c r="B74" s="28"/>
      <c r="C74" s="36"/>
      <c r="D74" s="54">
        <v>0</v>
      </c>
      <c r="E74" s="54"/>
      <c r="F74" s="39"/>
      <c r="G74" s="42"/>
      <c r="H74" s="23"/>
      <c r="I74" s="55"/>
      <c r="J74" s="3"/>
      <c r="K74" s="57"/>
      <c r="L74" s="986"/>
      <c r="M74" s="59"/>
      <c r="N74" s="3"/>
      <c r="O74" s="57"/>
      <c r="P74" s="986"/>
      <c r="Q74" s="59"/>
      <c r="R74" s="3"/>
      <c r="S74" s="45"/>
      <c r="T74" s="34"/>
      <c r="U74" s="46"/>
      <c r="V74" s="31"/>
      <c r="W74" s="52"/>
      <c r="X74" s="3"/>
    </row>
    <row r="75" spans="1:24" ht="14.5">
      <c r="A75" s="47" t="s">
        <v>51</v>
      </c>
      <c r="B75" s="28"/>
      <c r="C75" s="60">
        <f>SUM(C71:C74)</f>
        <v>135207</v>
      </c>
      <c r="D75" s="54"/>
      <c r="E75" s="54"/>
      <c r="F75" s="39"/>
      <c r="G75" s="25">
        <f>SUM(G71:G74)</f>
        <v>16987.180000000004</v>
      </c>
      <c r="H75" s="23"/>
      <c r="I75" s="55"/>
      <c r="J75" s="3"/>
      <c r="K75" s="20" t="s">
        <v>54</v>
      </c>
      <c r="L75" s="61">
        <f>SUM(L78:L83)</f>
        <v>213</v>
      </c>
      <c r="M75" s="62">
        <f>SUM(K78:K83)</f>
        <v>27.69</v>
      </c>
      <c r="N75" s="3"/>
      <c r="O75" s="20" t="s">
        <v>54</v>
      </c>
      <c r="P75" s="61">
        <f>SUM(P78:P83)</f>
        <v>36</v>
      </c>
      <c r="Q75" s="62">
        <f>SUM(O78:O83)</f>
        <v>4.6800000000000006</v>
      </c>
      <c r="R75" s="3"/>
      <c r="S75" s="45"/>
      <c r="T75" s="34"/>
      <c r="U75" s="46"/>
      <c r="V75" s="31"/>
      <c r="W75" s="3"/>
      <c r="X75" s="3"/>
    </row>
    <row r="76" spans="1:24" ht="14.5">
      <c r="A76" s="47"/>
      <c r="B76" s="28"/>
      <c r="C76" s="63"/>
      <c r="D76" s="54"/>
      <c r="E76" s="54"/>
      <c r="F76" s="39"/>
      <c r="G76" s="55"/>
      <c r="H76" s="23"/>
      <c r="I76" s="55"/>
      <c r="J76" s="3"/>
      <c r="K76" s="56"/>
      <c r="L76" s="64"/>
      <c r="M76" s="65"/>
      <c r="N76" s="3"/>
      <c r="O76" s="56"/>
      <c r="P76" s="64"/>
      <c r="Q76" s="65"/>
      <c r="R76" s="3"/>
      <c r="S76" s="45"/>
      <c r="T76" s="34"/>
      <c r="U76" s="46"/>
      <c r="V76" s="31"/>
      <c r="W76" s="3"/>
      <c r="X76" s="3"/>
    </row>
    <row r="77" spans="1:24" ht="14.5">
      <c r="A77" s="66" t="s">
        <v>55</v>
      </c>
      <c r="B77" s="67"/>
      <c r="C77" s="68"/>
      <c r="D77" s="69"/>
      <c r="E77" s="69"/>
      <c r="F77" s="70"/>
      <c r="G77" s="71"/>
      <c r="H77" s="70"/>
      <c r="I77" s="71"/>
      <c r="J77" s="70"/>
      <c r="K77" s="70"/>
      <c r="L77" s="70"/>
      <c r="M77" s="70"/>
      <c r="N77" s="71"/>
      <c r="O77" s="70"/>
      <c r="P77" s="70"/>
      <c r="Q77" s="70"/>
      <c r="R77" s="70"/>
      <c r="S77" s="70"/>
      <c r="T77" s="70"/>
      <c r="U77" s="70"/>
      <c r="V77" s="70"/>
      <c r="W77" s="70"/>
      <c r="X77" s="3"/>
    </row>
    <row r="78" spans="1:24" ht="15.5">
      <c r="A78" s="439" t="s">
        <v>429</v>
      </c>
      <c r="B78" s="73" t="s">
        <v>267</v>
      </c>
      <c r="C78" s="74">
        <f>ROUND(-L78-P78,0)</f>
        <v>-248</v>
      </c>
      <c r="D78" s="437">
        <f>+$I$71</f>
        <v>0.13</v>
      </c>
      <c r="E78" s="116"/>
      <c r="F78" s="76" t="s">
        <v>57</v>
      </c>
      <c r="G78" s="77">
        <f t="shared" ref="G78:G82" si="6">ROUND(-K78-O78,2)</f>
        <v>-32.24</v>
      </c>
      <c r="H78" s="79"/>
      <c r="I78" s="78"/>
      <c r="J78" s="78"/>
      <c r="K78" s="80">
        <f>+L78*D78</f>
        <v>27.17</v>
      </c>
      <c r="L78" s="81">
        <f>'&lt;E&gt;ARP PACE'!C15</f>
        <v>209</v>
      </c>
      <c r="M78" s="82" t="s">
        <v>58</v>
      </c>
      <c r="N78" s="79"/>
      <c r="O78" s="83">
        <f>+P78*D78</f>
        <v>5.07</v>
      </c>
      <c r="P78" s="81">
        <f>'&lt;E&gt;ARP PACE'!C37</f>
        <v>39</v>
      </c>
      <c r="Q78" s="82" t="s">
        <v>59</v>
      </c>
      <c r="R78" s="79"/>
      <c r="S78" s="84">
        <f>C78</f>
        <v>-248</v>
      </c>
      <c r="T78" s="84">
        <f>+T73+S78</f>
        <v>134959</v>
      </c>
      <c r="U78" s="85">
        <f>S78*W71</f>
        <v>-24.8</v>
      </c>
      <c r="V78" s="80">
        <f>+V73+U78</f>
        <v>13839.410000000002</v>
      </c>
      <c r="W78" s="86">
        <f>ROUND((+V78/T78),2)</f>
        <v>0.1</v>
      </c>
      <c r="X78" s="3"/>
    </row>
    <row r="79" spans="1:24" ht="15.5">
      <c r="A79" s="439" t="s">
        <v>442</v>
      </c>
      <c r="B79" s="73" t="str">
        <f>B78</f>
        <v>EACONSUME</v>
      </c>
      <c r="C79" s="74">
        <f>ROUND(-L79-P79,0)</f>
        <v>-1</v>
      </c>
      <c r="D79" s="116">
        <f>+$I$71</f>
        <v>0.13</v>
      </c>
      <c r="E79" s="116"/>
      <c r="F79" s="76" t="s">
        <v>57</v>
      </c>
      <c r="G79" s="77">
        <f t="shared" si="6"/>
        <v>-0.13</v>
      </c>
      <c r="H79" s="79"/>
      <c r="I79" s="78"/>
      <c r="J79" s="78"/>
      <c r="K79" s="80">
        <f>+L79*D79</f>
        <v>0.13</v>
      </c>
      <c r="L79" s="81">
        <f>'&lt;E&gt;ARP PACE'!E14</f>
        <v>1</v>
      </c>
      <c r="M79" s="82" t="s">
        <v>58</v>
      </c>
      <c r="N79" s="117"/>
      <c r="O79" s="83">
        <f>+P79*D79</f>
        <v>0</v>
      </c>
      <c r="P79" s="81">
        <f>'&lt;E&gt;ARP PACE'!E36</f>
        <v>0</v>
      </c>
      <c r="Q79" s="82" t="s">
        <v>59</v>
      </c>
      <c r="R79" s="79"/>
      <c r="S79" s="84">
        <f>C79</f>
        <v>-1</v>
      </c>
      <c r="T79" s="84">
        <f>+T78+S79</f>
        <v>134958</v>
      </c>
      <c r="U79" s="85">
        <f>S79*W71</f>
        <v>-0.1</v>
      </c>
      <c r="V79" s="80">
        <f>+V78+U79</f>
        <v>13839.310000000001</v>
      </c>
      <c r="W79" s="86">
        <f>ROUND((+V79/T79),2)</f>
        <v>0.1</v>
      </c>
      <c r="X79" s="3"/>
    </row>
    <row r="80" spans="1:24" ht="15.5">
      <c r="A80" s="439" t="s">
        <v>443</v>
      </c>
      <c r="B80" s="73" t="str">
        <f>B78</f>
        <v>EACONSUME</v>
      </c>
      <c r="C80" s="74">
        <f>ROUND(-L80-P80,0)</f>
        <v>0</v>
      </c>
      <c r="D80" s="116">
        <f>+$I$71</f>
        <v>0.13</v>
      </c>
      <c r="E80" s="116"/>
      <c r="F80" s="76" t="s">
        <v>57</v>
      </c>
      <c r="G80" s="77">
        <f t="shared" si="6"/>
        <v>0</v>
      </c>
      <c r="H80" s="79"/>
      <c r="I80" s="78"/>
      <c r="J80" s="78"/>
      <c r="K80" s="80">
        <f>+L80*D80</f>
        <v>0.39</v>
      </c>
      <c r="L80" s="81">
        <f>'&lt;E&gt;ARP PACE'!G11</f>
        <v>3</v>
      </c>
      <c r="M80" s="82" t="s">
        <v>58</v>
      </c>
      <c r="N80" s="117"/>
      <c r="O80" s="83">
        <f>+P80*D80</f>
        <v>-0.39</v>
      </c>
      <c r="P80" s="81">
        <f>'&lt;E&gt;ARP PACE'!G33</f>
        <v>-3</v>
      </c>
      <c r="Q80" s="82" t="s">
        <v>59</v>
      </c>
      <c r="R80" s="79"/>
      <c r="S80" s="84">
        <f>C80</f>
        <v>0</v>
      </c>
      <c r="T80" s="84">
        <f>+T79+S80</f>
        <v>134958</v>
      </c>
      <c r="U80" s="85">
        <f>S80*W71</f>
        <v>0</v>
      </c>
      <c r="V80" s="80">
        <f>+V79+U80</f>
        <v>13839.310000000001</v>
      </c>
      <c r="W80" s="86">
        <f>ROUND((+V80/T80),2)</f>
        <v>0.1</v>
      </c>
      <c r="X80" s="3"/>
    </row>
    <row r="81" spans="1:24" ht="14.5">
      <c r="A81" s="87"/>
      <c r="B81" s="73" t="str">
        <f>B78</f>
        <v>EACONSUME</v>
      </c>
      <c r="C81" s="74">
        <f>ROUND(-L81-P81,0)</f>
        <v>0</v>
      </c>
      <c r="D81" s="116">
        <f>+$I$71</f>
        <v>0.13</v>
      </c>
      <c r="E81" s="116"/>
      <c r="F81" s="79"/>
      <c r="G81" s="77">
        <f t="shared" si="6"/>
        <v>0</v>
      </c>
      <c r="H81" s="79"/>
      <c r="I81" s="78"/>
      <c r="J81" s="78"/>
      <c r="K81" s="80">
        <f>+L81*D81</f>
        <v>0</v>
      </c>
      <c r="L81" s="81">
        <v>0</v>
      </c>
      <c r="M81" s="82" t="s">
        <v>58</v>
      </c>
      <c r="N81" s="79"/>
      <c r="O81" s="83">
        <f>+P81*D81</f>
        <v>0</v>
      </c>
      <c r="P81" s="81">
        <v>0</v>
      </c>
      <c r="Q81" s="82" t="s">
        <v>59</v>
      </c>
      <c r="R81" s="79"/>
      <c r="S81" s="84">
        <f>C81</f>
        <v>0</v>
      </c>
      <c r="T81" s="84">
        <f>+T80+S81</f>
        <v>134958</v>
      </c>
      <c r="U81" s="85">
        <f>S81*W71</f>
        <v>0</v>
      </c>
      <c r="V81" s="80">
        <f>+V80+U81</f>
        <v>13839.310000000001</v>
      </c>
      <c r="W81" s="86">
        <f>ROUND((+V81/T81),2)</f>
        <v>0.1</v>
      </c>
      <c r="X81" s="3"/>
    </row>
    <row r="82" spans="1:24" ht="14.5">
      <c r="A82" s="87" t="s">
        <v>73</v>
      </c>
      <c r="B82" s="73" t="str">
        <f>B78</f>
        <v>EACONSUME</v>
      </c>
      <c r="C82" s="74">
        <f>ROUND(-L82-P82,0)</f>
        <v>0</v>
      </c>
      <c r="D82" s="116">
        <f>+$I$71</f>
        <v>0.13</v>
      </c>
      <c r="E82" s="116"/>
      <c r="F82" s="79"/>
      <c r="G82" s="77">
        <f t="shared" si="6"/>
        <v>0</v>
      </c>
      <c r="H82" s="79"/>
      <c r="I82" s="78"/>
      <c r="J82" s="79"/>
      <c r="K82" s="80">
        <f>+L82*D82</f>
        <v>0</v>
      </c>
      <c r="L82" s="81">
        <v>0</v>
      </c>
      <c r="M82" s="82" t="s">
        <v>58</v>
      </c>
      <c r="N82" s="79"/>
      <c r="O82" s="83">
        <f>+P82*D82</f>
        <v>0</v>
      </c>
      <c r="P82" s="81">
        <v>0</v>
      </c>
      <c r="Q82" s="82" t="s">
        <v>59</v>
      </c>
      <c r="R82" s="79"/>
      <c r="S82" s="84">
        <f>C82</f>
        <v>0</v>
      </c>
      <c r="T82" s="84">
        <f>+T81+S82</f>
        <v>134958</v>
      </c>
      <c r="U82" s="85">
        <f>S82*W71</f>
        <v>0</v>
      </c>
      <c r="V82" s="80">
        <f>+V81+U82</f>
        <v>13839.310000000001</v>
      </c>
      <c r="W82" s="86">
        <f>ROUND((+V82/T82),2)</f>
        <v>0.1</v>
      </c>
      <c r="X82" s="3"/>
    </row>
    <row r="83" spans="1:24" ht="14.5">
      <c r="B83" s="89"/>
      <c r="C83" s="90"/>
      <c r="D83" s="30"/>
      <c r="E83" s="30"/>
      <c r="F83" s="3"/>
      <c r="G83" s="91">
        <f>SUM(G78:G82)</f>
        <v>-32.370000000000005</v>
      </c>
      <c r="H83" s="3"/>
      <c r="I83" s="31"/>
      <c r="J83" s="118"/>
      <c r="K83" s="31"/>
      <c r="L83" s="29"/>
      <c r="M83" s="92"/>
      <c r="N83" s="118"/>
      <c r="O83" s="119"/>
      <c r="P83" s="34"/>
      <c r="Q83" s="92"/>
      <c r="R83" s="3"/>
      <c r="S83" s="34"/>
      <c r="T83" s="34"/>
      <c r="U83" s="93"/>
      <c r="V83" s="31"/>
      <c r="W83" s="3"/>
      <c r="X83" s="3"/>
    </row>
    <row r="84" spans="1:24" s="27" customFormat="1" ht="13">
      <c r="A84" s="12" t="s">
        <v>342</v>
      </c>
      <c r="B84" s="13"/>
      <c r="C84" s="14">
        <f>SUM(C78:C83)+C75</f>
        <v>134958</v>
      </c>
      <c r="D84" s="94"/>
      <c r="E84" s="94"/>
      <c r="F84" s="16"/>
      <c r="G84" s="17">
        <f>SUM(G78:G82)+G75</f>
        <v>16954.810000000005</v>
      </c>
      <c r="H84" s="16"/>
      <c r="I84" s="62">
        <f>ROUND(+G84/C84,2)</f>
        <v>0.13</v>
      </c>
      <c r="J84" s="19"/>
      <c r="K84" s="20" t="s">
        <v>49</v>
      </c>
      <c r="L84" s="14"/>
      <c r="M84" s="22">
        <f>+G84</f>
        <v>16954.810000000005</v>
      </c>
      <c r="N84" s="23"/>
      <c r="O84" s="95"/>
      <c r="P84" s="96"/>
      <c r="Q84" s="97"/>
      <c r="R84" s="23"/>
      <c r="S84" s="3"/>
      <c r="U84" s="25">
        <f>SUM(U78:U83)</f>
        <v>-24.900000000000002</v>
      </c>
      <c r="V84" s="3" t="s">
        <v>60</v>
      </c>
      <c r="W84" s="3"/>
      <c r="X84" s="23"/>
    </row>
    <row r="85" spans="1:24">
      <c r="A85" s="3"/>
      <c r="B85" s="28"/>
      <c r="C85" s="29"/>
      <c r="D85" s="30"/>
      <c r="E85" s="30"/>
      <c r="F85" s="3"/>
      <c r="G85" s="91"/>
      <c r="H85" s="3"/>
      <c r="I85" s="31"/>
      <c r="J85" s="3"/>
      <c r="K85" s="3"/>
      <c r="L85" s="34"/>
      <c r="M85" s="3"/>
      <c r="N85" s="3"/>
      <c r="O85" s="3"/>
      <c r="P85" s="34"/>
      <c r="Q85" s="3"/>
      <c r="R85" s="3"/>
      <c r="S85" s="3"/>
      <c r="T85" s="3"/>
      <c r="U85" s="3"/>
      <c r="V85" s="3"/>
      <c r="W85" s="3"/>
      <c r="X85" s="3"/>
    </row>
    <row r="86" spans="1:24" ht="14.5">
      <c r="A86" s="39" t="s">
        <v>74</v>
      </c>
      <c r="B86" s="28" t="s">
        <v>195</v>
      </c>
      <c r="C86" s="36"/>
      <c r="D86" s="37">
        <f>IF(C86=0,0,+G86/C86)</f>
        <v>0</v>
      </c>
      <c r="E86" s="37"/>
      <c r="F86" s="102"/>
      <c r="G86" s="32">
        <v>0</v>
      </c>
      <c r="H86" s="102"/>
      <c r="I86" s="103"/>
      <c r="J86" s="102"/>
      <c r="K86" s="32"/>
      <c r="L86" s="44"/>
      <c r="M86" s="102"/>
      <c r="N86" s="102"/>
      <c r="O86" s="102"/>
      <c r="P86" s="104"/>
      <c r="Q86" s="102"/>
      <c r="R86" s="102"/>
      <c r="S86" s="105"/>
      <c r="T86" s="104"/>
      <c r="U86" s="106"/>
      <c r="V86" s="107"/>
      <c r="W86" s="102"/>
      <c r="X86" s="102"/>
    </row>
    <row r="87" spans="1:24" ht="14.5">
      <c r="A87" s="47" t="s">
        <v>51</v>
      </c>
      <c r="B87" s="48"/>
      <c r="C87" s="49">
        <f>SUM(C84:C86)</f>
        <v>134958</v>
      </c>
      <c r="D87" s="50"/>
      <c r="E87" s="50"/>
      <c r="F87" s="23"/>
      <c r="G87" s="25">
        <f>SUM(G84:G86)</f>
        <v>16954.810000000005</v>
      </c>
      <c r="H87" s="23"/>
      <c r="I87" s="38">
        <f>ROUND(+G87/C87,2)</f>
        <v>0.13</v>
      </c>
      <c r="J87" s="3"/>
      <c r="K87" s="51"/>
      <c r="L87" s="120"/>
      <c r="M87" s="3"/>
      <c r="N87" s="3"/>
      <c r="O87" s="3"/>
      <c r="P87" s="121"/>
      <c r="Q87" s="3"/>
      <c r="R87" s="3"/>
      <c r="S87" s="45"/>
      <c r="T87" s="34">
        <f>C87</f>
        <v>134958</v>
      </c>
      <c r="U87" s="46"/>
      <c r="V87" s="31">
        <f>+V82+U87</f>
        <v>13839.310000000001</v>
      </c>
      <c r="W87" s="52">
        <f>ROUND((+V87/T87),2)</f>
        <v>0.1</v>
      </c>
      <c r="X87" s="3"/>
    </row>
    <row r="88" spans="1:24" ht="13">
      <c r="A88" s="47"/>
      <c r="B88" s="48"/>
      <c r="C88" s="49"/>
      <c r="D88" s="50"/>
      <c r="E88" s="50"/>
      <c r="F88" s="23"/>
      <c r="G88" s="25"/>
      <c r="H88" s="23"/>
      <c r="I88" s="25"/>
      <c r="J88" s="3"/>
      <c r="K88" s="51"/>
      <c r="L88" s="34"/>
      <c r="M88" s="3"/>
      <c r="N88" s="3"/>
      <c r="O88" s="3"/>
      <c r="P88" s="34"/>
      <c r="Q88" s="3"/>
      <c r="R88" s="3"/>
      <c r="S88" s="3"/>
      <c r="T88" s="3"/>
      <c r="U88" s="3"/>
      <c r="V88" s="3"/>
      <c r="W88" s="3"/>
      <c r="X88" s="3"/>
    </row>
    <row r="89" spans="1:24" ht="14.5">
      <c r="A89" s="39" t="s">
        <v>75</v>
      </c>
      <c r="B89" s="28" t="str">
        <f>B86</f>
        <v>N/A</v>
      </c>
      <c r="C89" s="40"/>
      <c r="D89" s="109">
        <f>+I87</f>
        <v>0.13</v>
      </c>
      <c r="E89" s="54"/>
      <c r="F89" s="39"/>
      <c r="G89" s="42">
        <f>SUM(C89*D89)</f>
        <v>0</v>
      </c>
      <c r="H89" s="23"/>
      <c r="I89" s="55"/>
      <c r="J89" s="3"/>
      <c r="K89" s="57" t="s">
        <v>53</v>
      </c>
      <c r="L89" s="58">
        <f>L90+L73</f>
        <v>1131.9419047619049</v>
      </c>
      <c r="M89" s="59">
        <f>+M90+M73</f>
        <v>147.15244761904762</v>
      </c>
      <c r="N89" s="3"/>
      <c r="O89" s="57" t="s">
        <v>53</v>
      </c>
      <c r="P89" s="58">
        <f>P90+P73</f>
        <v>78.058095238095234</v>
      </c>
      <c r="Q89" s="59">
        <f>+Q90+Q73</f>
        <v>10.147552380952382</v>
      </c>
      <c r="R89" s="3"/>
      <c r="S89" s="45">
        <f>+C89</f>
        <v>0</v>
      </c>
      <c r="T89" s="34">
        <f>+T87+S89</f>
        <v>134958</v>
      </c>
      <c r="U89" s="46">
        <v>0</v>
      </c>
      <c r="V89" s="31">
        <f>+V87+U89</f>
        <v>13839.310000000001</v>
      </c>
      <c r="W89" s="52">
        <f>ROUND((+V89/T89),2)</f>
        <v>0.1</v>
      </c>
      <c r="X89" s="3"/>
    </row>
    <row r="90" spans="1:24" ht="14.5">
      <c r="A90" s="47" t="s">
        <v>51</v>
      </c>
      <c r="B90" s="28"/>
      <c r="C90" s="60">
        <f>SUM(C87:C89)</f>
        <v>134958</v>
      </c>
      <c r="D90" s="54"/>
      <c r="E90" s="54"/>
      <c r="F90" s="39"/>
      <c r="G90" s="25">
        <f>SUM(G87:G89)</f>
        <v>16954.810000000005</v>
      </c>
      <c r="H90" s="23"/>
      <c r="I90" s="55"/>
      <c r="J90" s="3"/>
      <c r="K90" s="20" t="s">
        <v>54</v>
      </c>
      <c r="L90" s="61">
        <f>SUM(L93:L96)</f>
        <v>201</v>
      </c>
      <c r="M90" s="62">
        <f>SUM(K93:K95)</f>
        <v>26.130000000000003</v>
      </c>
      <c r="N90" s="3"/>
      <c r="O90" s="20" t="s">
        <v>54</v>
      </c>
      <c r="P90" s="61">
        <f>SUM(P93:P96)</f>
        <v>-1</v>
      </c>
      <c r="Q90" s="62">
        <f>SUM(O93:O95)</f>
        <v>-0.13</v>
      </c>
      <c r="R90" s="3"/>
      <c r="S90" s="45"/>
      <c r="T90" s="34"/>
      <c r="U90" s="46"/>
      <c r="V90" s="31"/>
      <c r="W90" s="3"/>
      <c r="X90" s="3"/>
    </row>
    <row r="91" spans="1:24" ht="14.5">
      <c r="A91" s="47"/>
      <c r="B91" s="28"/>
      <c r="C91" s="63"/>
      <c r="D91" s="54"/>
      <c r="E91" s="54"/>
      <c r="F91" s="39"/>
      <c r="G91" s="55"/>
      <c r="H91" s="23"/>
      <c r="I91" s="55"/>
      <c r="J91" s="3"/>
      <c r="K91" s="56"/>
      <c r="L91" s="64"/>
      <c r="M91" s="65"/>
      <c r="N91" s="3"/>
      <c r="O91" s="56"/>
      <c r="P91" s="64"/>
      <c r="Q91" s="65"/>
      <c r="R91" s="3"/>
      <c r="S91" s="45"/>
      <c r="T91" s="34"/>
      <c r="U91" s="46"/>
      <c r="V91" s="31"/>
      <c r="W91" s="3"/>
      <c r="X91" s="3"/>
    </row>
    <row r="92" spans="1:24" ht="14.5">
      <c r="A92" s="66" t="s">
        <v>55</v>
      </c>
      <c r="B92" s="67"/>
      <c r="C92" s="122"/>
      <c r="D92" s="69"/>
      <c r="E92" s="69"/>
      <c r="F92" s="70"/>
      <c r="G92" s="71"/>
      <c r="H92" s="70"/>
      <c r="I92" s="71"/>
      <c r="J92" s="70"/>
      <c r="K92" s="70"/>
      <c r="L92" s="70"/>
      <c r="M92" s="70"/>
      <c r="N92" s="71"/>
      <c r="O92" s="70"/>
      <c r="P92" s="70"/>
      <c r="Q92" s="70"/>
      <c r="R92" s="70"/>
      <c r="S92" s="70"/>
      <c r="T92" s="70"/>
      <c r="U92" s="70"/>
      <c r="V92" s="70"/>
      <c r="W92" s="70"/>
      <c r="X92" s="3"/>
    </row>
    <row r="93" spans="1:24" ht="15.5">
      <c r="A93" s="439" t="s">
        <v>428</v>
      </c>
      <c r="B93" s="73" t="s">
        <v>267</v>
      </c>
      <c r="C93" s="74">
        <f>ROUND(-L93-P93,0)</f>
        <v>-213</v>
      </c>
      <c r="D93" s="114">
        <f>+$I$87</f>
        <v>0.13</v>
      </c>
      <c r="E93" s="114"/>
      <c r="F93" s="76" t="s">
        <v>57</v>
      </c>
      <c r="G93" s="77">
        <f>ROUND(-K93-O93,2)</f>
        <v>-27.69</v>
      </c>
      <c r="H93" s="79"/>
      <c r="I93" s="78"/>
      <c r="J93" s="78"/>
      <c r="K93" s="80">
        <f>+L93*D93</f>
        <v>26.130000000000003</v>
      </c>
      <c r="L93" s="81">
        <f>'&lt;E&gt;ARP PACE'!C16</f>
        <v>201</v>
      </c>
      <c r="M93" s="82" t="s">
        <v>58</v>
      </c>
      <c r="N93" s="79"/>
      <c r="O93" s="83">
        <f>+P93*D93</f>
        <v>1.56</v>
      </c>
      <c r="P93" s="81">
        <f>'&lt;E&gt;ARP PACE'!C38</f>
        <v>12</v>
      </c>
      <c r="Q93" s="82" t="s">
        <v>59</v>
      </c>
      <c r="R93" s="79"/>
      <c r="S93" s="84">
        <f>C93</f>
        <v>-213</v>
      </c>
      <c r="T93" s="84">
        <f>+T89+S93</f>
        <v>134745</v>
      </c>
      <c r="U93" s="85">
        <f>S93*W87</f>
        <v>-21.3</v>
      </c>
      <c r="V93" s="80">
        <f>+V89+U93</f>
        <v>13818.010000000002</v>
      </c>
      <c r="W93" s="86">
        <f>ROUND((+V93/T93),2)</f>
        <v>0.1</v>
      </c>
      <c r="X93" s="3"/>
    </row>
    <row r="94" spans="1:24" ht="15.5">
      <c r="A94" s="439" t="s">
        <v>440</v>
      </c>
      <c r="B94" s="73" t="str">
        <f>B93</f>
        <v>EACONSUME</v>
      </c>
      <c r="C94" s="74">
        <f>-L94-P94</f>
        <v>14</v>
      </c>
      <c r="D94" s="114">
        <f>+$I$87</f>
        <v>0.13</v>
      </c>
      <c r="E94" s="114"/>
      <c r="F94" s="76" t="s">
        <v>57</v>
      </c>
      <c r="G94" s="77">
        <f>ROUND(-K94-O94,2)</f>
        <v>1.82</v>
      </c>
      <c r="H94" s="79"/>
      <c r="I94" s="78"/>
      <c r="J94" s="78"/>
      <c r="K94" s="80">
        <f>+L94*D94</f>
        <v>0</v>
      </c>
      <c r="L94" s="74">
        <f>'&lt;E&gt;ARP PACE'!E15</f>
        <v>0</v>
      </c>
      <c r="M94" s="82" t="s">
        <v>58</v>
      </c>
      <c r="N94" s="79"/>
      <c r="O94" s="83">
        <f>+P94*D94</f>
        <v>-1.82</v>
      </c>
      <c r="P94" s="81">
        <f>'&lt;E&gt;ARP PACE'!E37</f>
        <v>-14</v>
      </c>
      <c r="Q94" s="82" t="s">
        <v>59</v>
      </c>
      <c r="R94" s="79"/>
      <c r="S94" s="84">
        <f>C94</f>
        <v>14</v>
      </c>
      <c r="T94" s="84">
        <f>+T93+S94</f>
        <v>134759</v>
      </c>
      <c r="U94" s="85">
        <f>S94*W87</f>
        <v>1.4000000000000001</v>
      </c>
      <c r="V94" s="80">
        <f>+V93+U94</f>
        <v>13819.410000000002</v>
      </c>
      <c r="W94" s="86">
        <f>ROUND((+V94/T94),2)</f>
        <v>0.1</v>
      </c>
      <c r="X94" s="3"/>
    </row>
    <row r="95" spans="1:24" ht="14.5">
      <c r="A95" s="439" t="s">
        <v>441</v>
      </c>
      <c r="B95" s="73" t="str">
        <f>B93</f>
        <v>EACONSUME</v>
      </c>
      <c r="C95" s="74">
        <f>-L95-P95</f>
        <v>-1</v>
      </c>
      <c r="D95" s="114">
        <f>+$I$87</f>
        <v>0.13</v>
      </c>
      <c r="E95" s="114"/>
      <c r="F95" s="79"/>
      <c r="G95" s="895">
        <f>ROUND(-K95-O95,2)</f>
        <v>-0.13</v>
      </c>
      <c r="H95" s="79"/>
      <c r="I95" s="78"/>
      <c r="J95" s="78"/>
      <c r="K95" s="896">
        <f>+L95*D95</f>
        <v>0</v>
      </c>
      <c r="L95" s="81">
        <f>'&lt;E&gt;ARP PACE'!G12</f>
        <v>0</v>
      </c>
      <c r="M95" s="82" t="s">
        <v>58</v>
      </c>
      <c r="N95" s="79"/>
      <c r="O95" s="897">
        <f>+P95*D95</f>
        <v>0.13</v>
      </c>
      <c r="P95" s="81">
        <f>'&lt;E&gt;ARP PACE'!G34</f>
        <v>1</v>
      </c>
      <c r="Q95" s="82" t="s">
        <v>59</v>
      </c>
      <c r="R95" s="79"/>
      <c r="S95" s="84">
        <f>C95</f>
        <v>-1</v>
      </c>
      <c r="T95" s="84">
        <f>+T94+S95</f>
        <v>134758</v>
      </c>
      <c r="U95" s="85">
        <f>S95*W87</f>
        <v>-0.1</v>
      </c>
      <c r="V95" s="80">
        <f>+V94+U95</f>
        <v>13819.310000000001</v>
      </c>
      <c r="W95" s="86">
        <f>ROUND((+V95/T95),2)</f>
        <v>0.1</v>
      </c>
      <c r="X95" s="3"/>
    </row>
    <row r="96" spans="1:24" ht="14.5">
      <c r="B96" s="89"/>
      <c r="C96" s="90"/>
      <c r="D96" s="30"/>
      <c r="E96" s="30"/>
      <c r="F96" s="894" t="s">
        <v>107</v>
      </c>
      <c r="G96" s="91">
        <f>SUM(G93:G95)</f>
        <v>-26</v>
      </c>
      <c r="H96" s="141"/>
      <c r="I96" s="31"/>
      <c r="J96" s="3"/>
      <c r="K96" s="91">
        <f>SUM(K93:K95)</f>
        <v>26.130000000000003</v>
      </c>
      <c r="L96" s="141"/>
      <c r="M96" s="92"/>
      <c r="N96" s="3"/>
      <c r="O96" s="91">
        <f>SUM(O93:O95)</f>
        <v>-0.13</v>
      </c>
      <c r="P96" s="141"/>
      <c r="Q96" s="92"/>
      <c r="R96" s="3"/>
      <c r="S96" s="34"/>
      <c r="T96" s="34"/>
      <c r="U96" s="93"/>
      <c r="V96" s="31"/>
      <c r="W96" s="3"/>
      <c r="X96" s="3"/>
    </row>
    <row r="97" spans="1:24" s="27" customFormat="1" ht="13">
      <c r="A97" s="12" t="s">
        <v>343</v>
      </c>
      <c r="B97" s="13"/>
      <c r="C97" s="14">
        <f>SUM(C93:C96)+C90</f>
        <v>134758</v>
      </c>
      <c r="D97" s="94"/>
      <c r="E97" s="94"/>
      <c r="F97" s="16"/>
      <c r="G97" s="17">
        <f>SUM(G93:G95)+G90</f>
        <v>16928.810000000005</v>
      </c>
      <c r="H97" s="16"/>
      <c r="I97" s="62">
        <f>ROUND(+G97/C97,2)</f>
        <v>0.13</v>
      </c>
      <c r="J97" s="19"/>
      <c r="K97" s="20" t="s">
        <v>49</v>
      </c>
      <c r="L97" s="14"/>
      <c r="M97" s="22">
        <f>+G97</f>
        <v>16928.810000000005</v>
      </c>
      <c r="N97" s="23"/>
      <c r="O97" s="95"/>
      <c r="P97" s="96"/>
      <c r="Q97" s="97"/>
      <c r="R97" s="23"/>
      <c r="S97" s="3"/>
      <c r="U97" s="25">
        <f>SUM(U93:U96)</f>
        <v>-20.000000000000004</v>
      </c>
      <c r="V97" s="3" t="s">
        <v>60</v>
      </c>
      <c r="W97" s="3"/>
      <c r="X97" s="23"/>
    </row>
    <row r="98" spans="1:24">
      <c r="A98" s="3"/>
      <c r="B98" s="28"/>
      <c r="C98" s="29"/>
      <c r="D98" s="30"/>
      <c r="E98" s="30"/>
      <c r="F98" s="3"/>
      <c r="G98" s="91"/>
      <c r="H98" s="3"/>
      <c r="I98" s="31"/>
      <c r="J98" s="3"/>
      <c r="K98" s="3"/>
      <c r="L98" s="34"/>
      <c r="M98" s="3"/>
      <c r="N98" s="3"/>
      <c r="O98" s="3"/>
      <c r="P98" s="34"/>
      <c r="Q98" s="3"/>
      <c r="R98" s="3"/>
      <c r="S98" s="3"/>
      <c r="T98" s="3"/>
      <c r="U98" s="3"/>
      <c r="V98" s="3"/>
      <c r="W98" s="3"/>
      <c r="X98" s="3"/>
    </row>
    <row r="99" spans="1:24" ht="14.5">
      <c r="A99" s="39" t="s">
        <v>76</v>
      </c>
      <c r="B99" s="28"/>
      <c r="C99" s="36"/>
      <c r="D99" s="37">
        <f>IF(C99=0,0,+G99/C99)</f>
        <v>0</v>
      </c>
      <c r="E99" s="37"/>
      <c r="F99" s="102"/>
      <c r="G99" s="32">
        <v>0</v>
      </c>
      <c r="H99" s="102"/>
      <c r="I99" s="103"/>
      <c r="J99" s="102"/>
      <c r="K99" s="32"/>
      <c r="L99" s="44"/>
      <c r="M99" s="102"/>
      <c r="N99" s="102"/>
      <c r="O99" s="102"/>
      <c r="P99" s="104"/>
      <c r="Q99" s="102"/>
      <c r="R99" s="102"/>
      <c r="S99" s="105"/>
      <c r="T99" s="104"/>
      <c r="U99" s="106"/>
      <c r="V99" s="107"/>
      <c r="W99" s="102"/>
      <c r="X99" s="102"/>
    </row>
    <row r="100" spans="1:24" ht="14.5">
      <c r="A100" s="39" t="s">
        <v>164</v>
      </c>
      <c r="B100" s="28"/>
      <c r="C100" s="36"/>
      <c r="D100" s="37">
        <f>IF(C100=0,0,+G100/C100)</f>
        <v>0</v>
      </c>
      <c r="E100" s="37"/>
      <c r="F100" s="102"/>
      <c r="G100" s="32">
        <v>0</v>
      </c>
      <c r="H100" s="3"/>
      <c r="I100" s="43"/>
      <c r="J100" s="3"/>
      <c r="K100" s="32"/>
      <c r="L100" s="44"/>
      <c r="M100" s="3"/>
      <c r="N100" s="3"/>
      <c r="O100" s="3"/>
      <c r="P100" s="34"/>
      <c r="Q100" s="3"/>
      <c r="R100" s="3"/>
      <c r="S100" s="45"/>
      <c r="T100" s="34"/>
      <c r="U100" s="46"/>
      <c r="V100" s="31"/>
      <c r="W100" s="3"/>
      <c r="X100" s="102"/>
    </row>
    <row r="101" spans="1:24" ht="14.5">
      <c r="A101" s="39" t="s">
        <v>165</v>
      </c>
      <c r="B101" s="28"/>
      <c r="C101" s="40"/>
      <c r="D101" s="41">
        <f>IF(C101=0,0,+G101/C101)</f>
        <v>0</v>
      </c>
      <c r="E101" s="41"/>
      <c r="F101" s="3"/>
      <c r="G101" s="42">
        <v>0</v>
      </c>
      <c r="H101" s="3"/>
      <c r="I101" s="43"/>
      <c r="J101" s="3"/>
      <c r="K101" s="32"/>
      <c r="L101" s="44"/>
      <c r="M101" s="3"/>
      <c r="N101" s="3"/>
      <c r="O101" s="3"/>
      <c r="P101" s="34"/>
      <c r="Q101" s="3"/>
      <c r="R101" s="3"/>
      <c r="S101" s="45"/>
      <c r="T101" s="34"/>
      <c r="U101" s="46"/>
      <c r="V101" s="31"/>
      <c r="W101" s="3"/>
      <c r="X101" s="3"/>
    </row>
    <row r="102" spans="1:24" ht="14.5">
      <c r="A102" s="47" t="s">
        <v>51</v>
      </c>
      <c r="B102" s="48"/>
      <c r="C102" s="49">
        <f>SUM(C97:C101)</f>
        <v>134758</v>
      </c>
      <c r="D102" s="50"/>
      <c r="E102" s="50"/>
      <c r="F102" s="23"/>
      <c r="G102" s="25">
        <f>SUM(G97:G101)</f>
        <v>16928.810000000005</v>
      </c>
      <c r="H102" s="23"/>
      <c r="I102" s="38">
        <f>ROUND(+G102/C102,2)</f>
        <v>0.13</v>
      </c>
      <c r="J102" s="3"/>
      <c r="K102" s="51"/>
      <c r="M102" s="3"/>
      <c r="N102" s="3"/>
      <c r="O102" s="3"/>
      <c r="P102" s="121"/>
      <c r="Q102" s="3"/>
      <c r="R102" s="3"/>
      <c r="S102" s="45"/>
      <c r="T102" s="34">
        <f>C102</f>
        <v>134758</v>
      </c>
      <c r="U102" s="46"/>
      <c r="V102" s="31">
        <f>+V95+U102</f>
        <v>13819.310000000001</v>
      </c>
      <c r="W102" s="52">
        <f>ROUND((+V102/T102),2)</f>
        <v>0.1</v>
      </c>
      <c r="X102" s="3"/>
    </row>
    <row r="103" spans="1:24" ht="13">
      <c r="A103" s="47"/>
      <c r="B103" s="48"/>
      <c r="C103" s="49"/>
      <c r="D103" s="50"/>
      <c r="E103" s="50"/>
      <c r="F103" s="23"/>
      <c r="G103" s="25"/>
      <c r="H103" s="23"/>
      <c r="I103" s="25"/>
      <c r="J103" s="3"/>
      <c r="K103" s="51"/>
      <c r="L103" s="34"/>
      <c r="M103" s="3"/>
      <c r="N103" s="3"/>
      <c r="O103" s="3"/>
      <c r="P103" s="104"/>
      <c r="Q103" s="102"/>
      <c r="R103" s="3"/>
      <c r="S103" s="3"/>
      <c r="T103" s="3"/>
      <c r="U103" s="3"/>
      <c r="V103" s="3"/>
      <c r="W103" s="3"/>
      <c r="X103" s="3"/>
    </row>
    <row r="104" spans="1:24" ht="14.5">
      <c r="A104" s="39" t="s">
        <v>79</v>
      </c>
      <c r="B104" s="28">
        <f>B99</f>
        <v>0</v>
      </c>
      <c r="C104" s="40"/>
      <c r="D104" s="54">
        <f>+I102</f>
        <v>0.13</v>
      </c>
      <c r="E104" s="54"/>
      <c r="F104" s="39"/>
      <c r="G104" s="42">
        <f>SUM(C104*D104)</f>
        <v>0</v>
      </c>
      <c r="H104" s="23"/>
      <c r="I104" s="55"/>
      <c r="J104" s="3"/>
      <c r="K104" s="57" t="s">
        <v>53</v>
      </c>
      <c r="L104" s="58">
        <f>L105+L89</f>
        <v>1412.9419047619049</v>
      </c>
      <c r="M104" s="59">
        <f>+M105+M89</f>
        <v>183.68244761904762</v>
      </c>
      <c r="N104" s="3"/>
      <c r="O104" s="57" t="s">
        <v>53</v>
      </c>
      <c r="P104" s="58">
        <f>P105+P89</f>
        <v>79.058095238095234</v>
      </c>
      <c r="Q104" s="59">
        <f>+Q105+Q89</f>
        <v>10.277552380952383</v>
      </c>
      <c r="R104" s="3"/>
      <c r="S104" s="45">
        <f>+C104</f>
        <v>0</v>
      </c>
      <c r="T104" s="34">
        <f>+T102+S104</f>
        <v>134758</v>
      </c>
      <c r="U104" s="46">
        <v>0</v>
      </c>
      <c r="V104" s="31">
        <f>+V102+U104</f>
        <v>13819.310000000001</v>
      </c>
      <c r="W104" s="52">
        <f>ROUND((+V104/T104),2)</f>
        <v>0.1</v>
      </c>
      <c r="X104" s="3"/>
    </row>
    <row r="105" spans="1:24" ht="14.5">
      <c r="A105" s="47" t="s">
        <v>51</v>
      </c>
      <c r="B105" s="28"/>
      <c r="C105" s="60">
        <f>SUM(C102:C104)</f>
        <v>134758</v>
      </c>
      <c r="D105" s="54"/>
      <c r="E105" s="54"/>
      <c r="F105" s="39"/>
      <c r="G105" s="25">
        <f>SUM(G102:G104)</f>
        <v>16928.810000000005</v>
      </c>
      <c r="H105" s="23"/>
      <c r="I105" s="55"/>
      <c r="J105" s="3"/>
      <c r="K105" s="20" t="s">
        <v>54</v>
      </c>
      <c r="L105" s="61">
        <f>SUM(L108:L110)</f>
        <v>281</v>
      </c>
      <c r="M105" s="62">
        <f>SUM(K108:K110)</f>
        <v>36.53</v>
      </c>
      <c r="N105" s="3"/>
      <c r="O105" s="20" t="s">
        <v>54</v>
      </c>
      <c r="P105" s="61">
        <f>SUM(P108:P111)</f>
        <v>1</v>
      </c>
      <c r="Q105" s="62">
        <f>SUM(O108:O110)</f>
        <v>0.13</v>
      </c>
      <c r="R105" s="3"/>
      <c r="S105" s="45"/>
      <c r="T105" s="34"/>
      <c r="U105" s="46"/>
      <c r="V105" s="31"/>
      <c r="W105" s="3"/>
      <c r="X105" s="3"/>
    </row>
    <row r="106" spans="1:24" ht="14.5">
      <c r="A106" s="47"/>
      <c r="B106" s="28"/>
      <c r="C106" s="63"/>
      <c r="D106" s="54"/>
      <c r="E106" s="54"/>
      <c r="F106" s="39"/>
      <c r="G106" s="55"/>
      <c r="H106" s="23"/>
      <c r="I106" s="55"/>
      <c r="J106" s="3"/>
      <c r="K106" s="56"/>
      <c r="L106" s="64"/>
      <c r="M106" s="65"/>
      <c r="N106" s="3"/>
      <c r="O106" s="56"/>
      <c r="P106" s="64"/>
      <c r="Q106" s="65"/>
      <c r="R106" s="3"/>
      <c r="S106" s="45"/>
      <c r="T106" s="34"/>
      <c r="U106" s="46"/>
      <c r="V106" s="31"/>
      <c r="W106" s="3"/>
      <c r="X106" s="3"/>
    </row>
    <row r="107" spans="1:24" ht="14.5">
      <c r="A107" s="66" t="s">
        <v>55</v>
      </c>
      <c r="B107" s="67"/>
      <c r="C107" s="122"/>
      <c r="D107" s="69"/>
      <c r="E107" s="69"/>
      <c r="F107" s="70"/>
      <c r="G107" s="71"/>
      <c r="H107" s="70"/>
      <c r="I107" s="71"/>
      <c r="J107" s="70"/>
      <c r="K107" s="70"/>
      <c r="L107" s="70"/>
      <c r="M107" s="70"/>
      <c r="N107" s="71"/>
      <c r="O107" s="70"/>
      <c r="P107" s="70"/>
      <c r="Q107" s="70"/>
      <c r="R107" s="70"/>
      <c r="S107" s="70"/>
      <c r="T107" s="70"/>
      <c r="U107" s="70"/>
      <c r="V107" s="70"/>
      <c r="W107" s="70"/>
      <c r="X107" s="3"/>
    </row>
    <row r="108" spans="1:24" ht="15.5">
      <c r="A108" s="439" t="s">
        <v>249</v>
      </c>
      <c r="B108" s="73" t="s">
        <v>267</v>
      </c>
      <c r="C108" s="74">
        <f>ROUND(-L108-P108,0)</f>
        <v>-282</v>
      </c>
      <c r="D108" s="114">
        <f>I102</f>
        <v>0.13</v>
      </c>
      <c r="E108" s="114"/>
      <c r="F108" s="76" t="s">
        <v>57</v>
      </c>
      <c r="G108" s="77">
        <f>ROUND(-K108-O108,2)</f>
        <v>-36.659999999999997</v>
      </c>
      <c r="H108" s="79"/>
      <c r="I108" s="78"/>
      <c r="J108" s="78"/>
      <c r="K108" s="80">
        <f>+L108*D108</f>
        <v>36.270000000000003</v>
      </c>
      <c r="L108" s="81">
        <f>'&lt;E&gt;ARP PACE'!C17</f>
        <v>279</v>
      </c>
      <c r="M108" s="82" t="s">
        <v>58</v>
      </c>
      <c r="N108" s="79"/>
      <c r="O108" s="83">
        <f>+P108*D108</f>
        <v>0.39</v>
      </c>
      <c r="P108" s="81">
        <f>'&lt;E&gt;ARP PACE'!C39</f>
        <v>3</v>
      </c>
      <c r="Q108" s="82" t="s">
        <v>59</v>
      </c>
      <c r="R108" s="79"/>
      <c r="S108" s="84">
        <f>C108</f>
        <v>-282</v>
      </c>
      <c r="T108" s="84">
        <f>+T104+S108</f>
        <v>134476</v>
      </c>
      <c r="U108" s="85">
        <f>S108*W102</f>
        <v>-28.200000000000003</v>
      </c>
      <c r="V108" s="80">
        <f>+V104+U108</f>
        <v>13791.11</v>
      </c>
      <c r="W108" s="86">
        <f>ROUND((+V108/T108),2)</f>
        <v>0.1</v>
      </c>
      <c r="X108" s="3"/>
    </row>
    <row r="109" spans="1:24" ht="15.5">
      <c r="A109" s="439" t="s">
        <v>438</v>
      </c>
      <c r="B109" s="73" t="str">
        <f>B108</f>
        <v>EACONSUME</v>
      </c>
      <c r="C109" s="74">
        <f>-L109-P109</f>
        <v>-1</v>
      </c>
      <c r="D109" s="114">
        <f>I102</f>
        <v>0.13</v>
      </c>
      <c r="E109" s="125"/>
      <c r="F109" s="76" t="s">
        <v>57</v>
      </c>
      <c r="G109" s="77">
        <f>ROUND(-K109-O109,2)</f>
        <v>-0.13</v>
      </c>
      <c r="H109" s="79"/>
      <c r="I109" s="78"/>
      <c r="J109" s="78"/>
      <c r="K109" s="80">
        <f>+L109*D109</f>
        <v>0.26</v>
      </c>
      <c r="L109" s="81">
        <f>'&lt;E&gt;ARP PACE'!E16</f>
        <v>2</v>
      </c>
      <c r="M109" s="82" t="s">
        <v>58</v>
      </c>
      <c r="N109" s="79"/>
      <c r="O109" s="83">
        <f>+P109*D109</f>
        <v>-0.13</v>
      </c>
      <c r="P109" s="81">
        <f>'&lt;E&gt;ARP PACE'!E38</f>
        <v>-1</v>
      </c>
      <c r="Q109" s="82" t="s">
        <v>59</v>
      </c>
      <c r="R109" s="79"/>
      <c r="S109" s="84">
        <f>C109</f>
        <v>-1</v>
      </c>
      <c r="T109" s="84">
        <f>+T108+S109</f>
        <v>134475</v>
      </c>
      <c r="U109" s="85">
        <f>S109*W102</f>
        <v>-0.1</v>
      </c>
      <c r="V109" s="80">
        <f>+V108+U109</f>
        <v>13791.01</v>
      </c>
      <c r="W109" s="86">
        <f>ROUND((+V109/T109),2)</f>
        <v>0.1</v>
      </c>
      <c r="X109" s="3"/>
    </row>
    <row r="110" spans="1:24" ht="14.5">
      <c r="A110" s="439" t="s">
        <v>439</v>
      </c>
      <c r="B110" s="73" t="str">
        <f>B108</f>
        <v>EACONSUME</v>
      </c>
      <c r="C110" s="74">
        <f>-L110-P110</f>
        <v>1</v>
      </c>
      <c r="D110" s="114">
        <f>I102</f>
        <v>0.13</v>
      </c>
      <c r="E110" s="114"/>
      <c r="F110" s="79"/>
      <c r="G110" s="77">
        <f>ROUND(-K110-O110,2)</f>
        <v>0.13</v>
      </c>
      <c r="H110" s="79"/>
      <c r="I110" s="78"/>
      <c r="J110" s="78"/>
      <c r="K110" s="80">
        <f>+L110*D110</f>
        <v>0</v>
      </c>
      <c r="L110" s="81">
        <f>'&lt;E&gt;ARP PACE'!G13</f>
        <v>0</v>
      </c>
      <c r="M110" s="82" t="s">
        <v>58</v>
      </c>
      <c r="N110" s="79"/>
      <c r="O110" s="83">
        <f>+P110*D110</f>
        <v>-0.13</v>
      </c>
      <c r="P110" s="81">
        <f>'&lt;E&gt;ARP PACE'!G35</f>
        <v>-1</v>
      </c>
      <c r="Q110" s="82" t="s">
        <v>59</v>
      </c>
      <c r="R110" s="79"/>
      <c r="S110" s="84">
        <f>C110</f>
        <v>1</v>
      </c>
      <c r="T110" s="84">
        <f>+T109+S110</f>
        <v>134476</v>
      </c>
      <c r="U110" s="85">
        <f>S110*W102</f>
        <v>0.1</v>
      </c>
      <c r="V110" s="80">
        <f>+V109+U110</f>
        <v>13791.11</v>
      </c>
      <c r="W110" s="86">
        <f>ROUND((+V110/T110),2)</f>
        <v>0.1</v>
      </c>
      <c r="X110" s="3"/>
    </row>
    <row r="111" spans="1:24" ht="14.5">
      <c r="B111" s="89"/>
      <c r="C111" s="90"/>
      <c r="D111" s="30"/>
      <c r="E111" s="30"/>
      <c r="F111" s="894" t="s">
        <v>107</v>
      </c>
      <c r="G111" s="923">
        <f>SUM(G108:G110)</f>
        <v>-36.659999999999997</v>
      </c>
      <c r="H111" s="141"/>
      <c r="I111" s="31"/>
      <c r="J111" s="3"/>
      <c r="K111" s="923">
        <f>SUM(K108:K110)</f>
        <v>36.53</v>
      </c>
      <c r="L111" s="141"/>
      <c r="M111" s="92"/>
      <c r="N111" s="3"/>
      <c r="O111" s="923">
        <f>SUM(O108:O110)</f>
        <v>0.13</v>
      </c>
      <c r="P111" s="141"/>
      <c r="Q111" s="92"/>
      <c r="R111" s="3"/>
      <c r="S111" s="34"/>
      <c r="T111" s="34"/>
      <c r="U111" s="93"/>
      <c r="V111" s="31"/>
      <c r="W111" s="3"/>
      <c r="X111" s="3"/>
    </row>
    <row r="112" spans="1:24" s="27" customFormat="1" ht="13">
      <c r="A112" s="12" t="s">
        <v>344</v>
      </c>
      <c r="B112" s="13"/>
      <c r="C112" s="14">
        <f>SUM(C108:C111)+C105</f>
        <v>134476</v>
      </c>
      <c r="D112" s="94"/>
      <c r="E112" s="94"/>
      <c r="F112" s="16"/>
      <c r="G112" s="17">
        <f>SUM(G108:G110)+G105</f>
        <v>16892.150000000005</v>
      </c>
      <c r="H112" s="16"/>
      <c r="I112" s="62">
        <f>ROUND(+G112/C112,2)</f>
        <v>0.13</v>
      </c>
      <c r="J112" s="19"/>
      <c r="K112" s="20" t="s">
        <v>49</v>
      </c>
      <c r="L112" s="14"/>
      <c r="M112" s="22">
        <f>+G112</f>
        <v>16892.150000000005</v>
      </c>
      <c r="N112" s="23"/>
      <c r="O112" s="95"/>
      <c r="P112" s="96"/>
      <c r="Q112" s="97"/>
      <c r="R112" s="23"/>
      <c r="S112" s="3"/>
      <c r="U112" s="25">
        <f>SUM(U108:U111)</f>
        <v>-28.200000000000003</v>
      </c>
      <c r="V112" s="3" t="s">
        <v>280</v>
      </c>
      <c r="W112" s="3"/>
      <c r="X112" s="23"/>
    </row>
    <row r="113" spans="1:24" ht="13">
      <c r="A113" s="3"/>
      <c r="B113" s="28"/>
      <c r="C113" s="29"/>
      <c r="D113" s="30"/>
      <c r="E113" s="30"/>
      <c r="F113" s="3"/>
      <c r="G113" s="91"/>
      <c r="H113" s="3"/>
      <c r="I113" s="31"/>
      <c r="J113" s="3"/>
      <c r="K113" s="3"/>
      <c r="L113" s="34"/>
      <c r="M113" s="3"/>
      <c r="N113" s="3"/>
      <c r="O113" s="3"/>
      <c r="P113" s="34"/>
      <c r="Q113" s="3"/>
      <c r="R113" s="3"/>
      <c r="S113" s="3"/>
      <c r="T113" s="3"/>
      <c r="U113" s="23"/>
      <c r="V113" s="3"/>
      <c r="W113" s="3"/>
      <c r="X113" s="3"/>
    </row>
    <row r="114" spans="1:24" ht="14.5">
      <c r="A114" s="39" t="s">
        <v>80</v>
      </c>
      <c r="B114" s="101"/>
      <c r="C114" s="36"/>
      <c r="D114" s="37">
        <f>IF(C114=0,0,+G114/C114)</f>
        <v>0</v>
      </c>
      <c r="E114" s="37"/>
      <c r="F114" s="102"/>
      <c r="G114" s="32">
        <v>0</v>
      </c>
      <c r="H114" s="102"/>
      <c r="I114" s="103"/>
      <c r="J114" s="102"/>
      <c r="K114" s="32"/>
      <c r="L114" s="44"/>
      <c r="M114" s="102"/>
      <c r="N114" s="102"/>
      <c r="O114" s="102"/>
      <c r="P114" s="104"/>
      <c r="Q114" s="102"/>
      <c r="R114" s="102"/>
      <c r="S114" s="105"/>
      <c r="T114" s="104"/>
      <c r="U114" s="106"/>
      <c r="V114" s="107"/>
      <c r="W114" s="102"/>
      <c r="X114" s="102"/>
    </row>
    <row r="115" spans="1:24" ht="14.5">
      <c r="A115" s="39" t="s">
        <v>164</v>
      </c>
      <c r="B115" s="101"/>
      <c r="C115" s="36"/>
      <c r="D115" s="37">
        <f>IF(C115=0,0,+G115/C115)</f>
        <v>0</v>
      </c>
      <c r="E115" s="37"/>
      <c r="F115" s="102"/>
      <c r="G115" s="32">
        <v>0</v>
      </c>
      <c r="H115" s="3"/>
      <c r="I115" s="43"/>
      <c r="J115" s="3"/>
      <c r="K115" s="32"/>
      <c r="L115" s="44"/>
      <c r="M115" s="3"/>
      <c r="N115" s="3"/>
      <c r="O115" s="3"/>
      <c r="P115" s="34"/>
      <c r="Q115" s="3"/>
      <c r="R115" s="3"/>
      <c r="S115" s="45"/>
      <c r="T115" s="34"/>
      <c r="U115" s="46"/>
      <c r="V115" s="31"/>
      <c r="W115" s="3"/>
      <c r="X115" s="102"/>
    </row>
    <row r="116" spans="1:24" ht="14.5">
      <c r="A116" s="39" t="s">
        <v>165</v>
      </c>
      <c r="B116" s="101"/>
      <c r="C116" s="40"/>
      <c r="D116" s="41">
        <f>IF(C116=0,0,+G116/C116)</f>
        <v>0</v>
      </c>
      <c r="E116" s="41"/>
      <c r="F116" s="3"/>
      <c r="G116" s="42">
        <v>0</v>
      </c>
      <c r="H116" s="3"/>
      <c r="I116" s="43"/>
      <c r="J116" s="3"/>
      <c r="K116" s="32"/>
      <c r="L116" s="44"/>
      <c r="M116" s="3"/>
      <c r="N116" s="3"/>
      <c r="O116" s="3"/>
      <c r="P116" s="34"/>
      <c r="Q116" s="3"/>
      <c r="R116" s="3"/>
      <c r="S116" s="45"/>
      <c r="T116" s="34"/>
      <c r="U116" s="46"/>
      <c r="V116" s="31"/>
      <c r="W116" s="3"/>
      <c r="X116" s="3"/>
    </row>
    <row r="117" spans="1:24" ht="14.5">
      <c r="A117" s="47" t="s">
        <v>51</v>
      </c>
      <c r="B117" s="48"/>
      <c r="C117" s="49">
        <f>SUM(C112:C116)</f>
        <v>134476</v>
      </c>
      <c r="D117" s="50"/>
      <c r="E117" s="50"/>
      <c r="F117" s="23"/>
      <c r="G117" s="25">
        <f>SUM(G112:G116)</f>
        <v>16892.150000000005</v>
      </c>
      <c r="H117" s="23"/>
      <c r="I117" s="38">
        <f>ROUND(+G117/C117,2)</f>
        <v>0.13</v>
      </c>
      <c r="J117" s="3"/>
      <c r="K117" s="51"/>
      <c r="L117" s="120"/>
      <c r="M117" s="3"/>
      <c r="N117" s="3"/>
      <c r="O117" s="3"/>
      <c r="P117" s="34"/>
      <c r="Q117" s="3"/>
      <c r="R117" s="3"/>
      <c r="S117" s="45"/>
      <c r="T117" s="34">
        <f>C117</f>
        <v>134476</v>
      </c>
      <c r="U117" s="46"/>
      <c r="V117" s="31">
        <f>+V110+U117</f>
        <v>13791.11</v>
      </c>
      <c r="W117" s="52">
        <f>ROUND((+V117/T117),2)</f>
        <v>0.1</v>
      </c>
      <c r="X117" s="3"/>
    </row>
    <row r="118" spans="1:24" ht="13">
      <c r="A118" s="47"/>
      <c r="B118" s="48"/>
      <c r="C118" s="49"/>
      <c r="D118" s="50"/>
      <c r="E118" s="50"/>
      <c r="F118" s="23"/>
      <c r="G118" s="25"/>
      <c r="H118" s="23"/>
      <c r="I118" s="25"/>
      <c r="J118" s="3"/>
      <c r="K118" s="51"/>
      <c r="L118" s="34"/>
      <c r="M118" s="3"/>
      <c r="N118" s="3"/>
      <c r="O118" s="3"/>
      <c r="P118" s="126"/>
      <c r="Q118" s="127"/>
      <c r="R118" s="3"/>
      <c r="S118" s="3"/>
      <c r="T118" s="3"/>
      <c r="U118" s="3"/>
      <c r="V118" s="3"/>
      <c r="W118" s="3"/>
      <c r="X118" s="3"/>
    </row>
    <row r="119" spans="1:24" ht="14.5">
      <c r="A119" s="39" t="s">
        <v>81</v>
      </c>
      <c r="B119" s="101"/>
      <c r="C119" s="40">
        <v>0</v>
      </c>
      <c r="D119" s="54">
        <f>+I117</f>
        <v>0.13</v>
      </c>
      <c r="E119" s="54"/>
      <c r="F119" s="39"/>
      <c r="G119" s="42">
        <f>SUM(C119*D119)</f>
        <v>0</v>
      </c>
      <c r="H119" s="23"/>
      <c r="I119" s="55"/>
      <c r="J119" s="3"/>
      <c r="K119" s="57" t="s">
        <v>53</v>
      </c>
      <c r="L119" s="58">
        <f>L120+L104</f>
        <v>1689.9419047619049</v>
      </c>
      <c r="M119" s="59">
        <f>+M120+M104</f>
        <v>219.69244761904761</v>
      </c>
      <c r="N119" s="3"/>
      <c r="O119" s="57" t="s">
        <v>53</v>
      </c>
      <c r="P119" s="128">
        <f>P120+P104</f>
        <v>81.058095238095234</v>
      </c>
      <c r="Q119" s="129">
        <f>+Q120+Q104</f>
        <v>10.537552380952382</v>
      </c>
      <c r="R119" s="3"/>
      <c r="S119" s="45">
        <f>+C119</f>
        <v>0</v>
      </c>
      <c r="T119" s="34">
        <f>+T117+S119</f>
        <v>134476</v>
      </c>
      <c r="U119" s="46">
        <v>0</v>
      </c>
      <c r="V119" s="31">
        <f>+V117+U119</f>
        <v>13791.11</v>
      </c>
      <c r="W119" s="52">
        <f>ROUND((+V119/T119),2)</f>
        <v>0.1</v>
      </c>
      <c r="X119" s="3"/>
    </row>
    <row r="120" spans="1:24" ht="14.5">
      <c r="A120" s="47" t="s">
        <v>51</v>
      </c>
      <c r="B120" s="28"/>
      <c r="C120" s="60">
        <f>SUM(C117:C119)</f>
        <v>134476</v>
      </c>
      <c r="D120" s="54"/>
      <c r="E120" s="54"/>
      <c r="F120" s="39"/>
      <c r="G120" s="25">
        <f>SUM(G117:G119)</f>
        <v>16892.150000000005</v>
      </c>
      <c r="H120" s="23"/>
      <c r="I120" s="55"/>
      <c r="J120" s="3"/>
      <c r="K120" s="20" t="s">
        <v>54</v>
      </c>
      <c r="L120" s="61">
        <f>SUM(L123:L126)</f>
        <v>277</v>
      </c>
      <c r="M120" s="62">
        <f>SUM(K123:K125)</f>
        <v>36.01</v>
      </c>
      <c r="N120" s="3"/>
      <c r="O120" s="20" t="s">
        <v>54</v>
      </c>
      <c r="P120" s="61">
        <f>SUM(P123:P126)</f>
        <v>2</v>
      </c>
      <c r="Q120" s="62">
        <f>SUM(O123:O125)</f>
        <v>0.26</v>
      </c>
      <c r="R120" s="3"/>
      <c r="S120" s="45"/>
      <c r="T120" s="34"/>
      <c r="U120" s="46"/>
      <c r="V120" s="31"/>
      <c r="W120" s="3"/>
      <c r="X120" s="3"/>
    </row>
    <row r="121" spans="1:24" ht="14.5">
      <c r="A121" s="47"/>
      <c r="B121" s="28"/>
      <c r="C121" s="63"/>
      <c r="D121" s="54"/>
      <c r="E121" s="54"/>
      <c r="F121" s="39"/>
      <c r="G121" s="55"/>
      <c r="H121" s="23"/>
      <c r="I121" s="55"/>
      <c r="J121" s="3"/>
      <c r="K121" s="56"/>
      <c r="L121" s="64"/>
      <c r="M121" s="65"/>
      <c r="N121" s="3"/>
      <c r="O121" s="56"/>
      <c r="P121" s="64"/>
      <c r="Q121" s="65"/>
      <c r="R121" s="3"/>
      <c r="S121" s="45"/>
      <c r="T121" s="34"/>
      <c r="U121" s="46"/>
      <c r="V121" s="31"/>
      <c r="W121" s="3"/>
      <c r="X121" s="3"/>
    </row>
    <row r="122" spans="1:24" ht="14.5">
      <c r="A122" s="66" t="s">
        <v>55</v>
      </c>
      <c r="B122" s="67"/>
      <c r="C122" s="122"/>
      <c r="D122" s="69"/>
      <c r="E122" s="69"/>
      <c r="F122" s="70"/>
      <c r="G122" s="71"/>
      <c r="H122" s="70"/>
      <c r="I122" s="71"/>
      <c r="J122" s="70"/>
      <c r="K122" s="130"/>
      <c r="L122" s="132"/>
      <c r="M122" s="70"/>
      <c r="N122" s="71"/>
      <c r="O122" s="130"/>
      <c r="P122" s="132"/>
      <c r="Q122" s="70"/>
      <c r="R122" s="70"/>
      <c r="S122" s="70"/>
      <c r="T122" s="70"/>
      <c r="U122" s="70"/>
      <c r="V122" s="70"/>
      <c r="W122" s="70"/>
      <c r="X122" s="3"/>
    </row>
    <row r="123" spans="1:24" ht="15.5">
      <c r="A123" s="439" t="s">
        <v>247</v>
      </c>
      <c r="B123" s="73" t="s">
        <v>267</v>
      </c>
      <c r="C123" s="74">
        <f>ROUND(-L123-P123,0)</f>
        <v>-273</v>
      </c>
      <c r="D123" s="114">
        <f>I117</f>
        <v>0.13</v>
      </c>
      <c r="E123" s="114"/>
      <c r="F123" s="76" t="s">
        <v>57</v>
      </c>
      <c r="G123" s="77">
        <f>ROUND(-K123-O123,2)</f>
        <v>-35.49</v>
      </c>
      <c r="H123" s="79"/>
      <c r="I123" s="78"/>
      <c r="J123" s="78"/>
      <c r="K123" s="80">
        <f>+L123*D123</f>
        <v>35.36</v>
      </c>
      <c r="L123" s="81">
        <f>'&lt;E&gt;ARP PACE'!C18</f>
        <v>272</v>
      </c>
      <c r="M123" s="82" t="s">
        <v>58</v>
      </c>
      <c r="N123" s="79"/>
      <c r="O123" s="83">
        <f>+P123*D123</f>
        <v>0.13</v>
      </c>
      <c r="P123" s="81">
        <f>'&lt;E&gt;ARP PACE'!C40</f>
        <v>1</v>
      </c>
      <c r="Q123" s="82" t="s">
        <v>59</v>
      </c>
      <c r="R123" s="79"/>
      <c r="S123" s="84">
        <f>C123</f>
        <v>-273</v>
      </c>
      <c r="T123" s="84">
        <f>+T119+S123</f>
        <v>134203</v>
      </c>
      <c r="U123" s="85">
        <f>S123*W117</f>
        <v>-27.3</v>
      </c>
      <c r="V123" s="80">
        <f>+V119+U123</f>
        <v>13763.810000000001</v>
      </c>
      <c r="W123" s="86">
        <f>ROUND((+V123/T123),2)</f>
        <v>0.1</v>
      </c>
      <c r="X123" s="3"/>
    </row>
    <row r="124" spans="1:24" ht="15.5">
      <c r="A124" s="439" t="s">
        <v>434</v>
      </c>
      <c r="B124" s="73" t="str">
        <f>B123</f>
        <v>EACONSUME</v>
      </c>
      <c r="C124" s="74">
        <f>-L124-P124</f>
        <v>-15</v>
      </c>
      <c r="D124" s="114">
        <f>I117</f>
        <v>0.13</v>
      </c>
      <c r="E124" s="125"/>
      <c r="F124" s="76" t="s">
        <v>57</v>
      </c>
      <c r="G124" s="77">
        <f>ROUND(-K124-O124,2)</f>
        <v>-1.95</v>
      </c>
      <c r="H124" s="79"/>
      <c r="I124" s="78"/>
      <c r="J124" s="78"/>
      <c r="K124" s="80">
        <f>+L124*D124</f>
        <v>1.82</v>
      </c>
      <c r="L124" s="81">
        <f>'&lt;E&gt;ARP PACE'!E17</f>
        <v>14</v>
      </c>
      <c r="M124" s="82" t="s">
        <v>58</v>
      </c>
      <c r="N124" s="79"/>
      <c r="O124" s="83">
        <f>+P124*D124</f>
        <v>0.13</v>
      </c>
      <c r="P124" s="81">
        <f>'&lt;E&gt;ARP PACE'!E39</f>
        <v>1</v>
      </c>
      <c r="Q124" s="82" t="s">
        <v>59</v>
      </c>
      <c r="R124" s="79"/>
      <c r="S124" s="84">
        <f>C124</f>
        <v>-15</v>
      </c>
      <c r="T124" s="84">
        <f>+T123+S124</f>
        <v>134188</v>
      </c>
      <c r="U124" s="85">
        <f>S124*W117</f>
        <v>-1.5</v>
      </c>
      <c r="V124" s="80">
        <f>+V123+U124</f>
        <v>13762.310000000001</v>
      </c>
      <c r="W124" s="86">
        <f>ROUND((+V124/T124),2)</f>
        <v>0.1</v>
      </c>
      <c r="X124" s="3"/>
    </row>
    <row r="125" spans="1:24" ht="14.5">
      <c r="A125" s="439" t="s">
        <v>435</v>
      </c>
      <c r="B125" s="73" t="str">
        <f>B124</f>
        <v>EACONSUME</v>
      </c>
      <c r="C125" s="74">
        <f>-L125-P125</f>
        <v>9</v>
      </c>
      <c r="D125" s="114">
        <f>I117</f>
        <v>0.13</v>
      </c>
      <c r="E125" s="114"/>
      <c r="F125" s="79"/>
      <c r="G125" s="77">
        <f>ROUND(-K125-O125,2)</f>
        <v>1.17</v>
      </c>
      <c r="H125" s="79"/>
      <c r="I125" s="78"/>
      <c r="J125" s="78"/>
      <c r="K125" s="80">
        <f>+L125*D125</f>
        <v>-1.17</v>
      </c>
      <c r="L125" s="81">
        <f>'&lt;E&gt;ARP PACE'!G14</f>
        <v>-9</v>
      </c>
      <c r="M125" s="82" t="s">
        <v>58</v>
      </c>
      <c r="N125" s="79"/>
      <c r="O125" s="83">
        <f>+P125*D125</f>
        <v>0</v>
      </c>
      <c r="P125" s="81">
        <f>'&lt;E&gt;ARP PACE'!G36</f>
        <v>0</v>
      </c>
      <c r="Q125" s="82" t="s">
        <v>59</v>
      </c>
      <c r="R125" s="79"/>
      <c r="S125" s="84">
        <f>C125</f>
        <v>9</v>
      </c>
      <c r="T125" s="84">
        <f>+T124+S125</f>
        <v>134197</v>
      </c>
      <c r="U125" s="85">
        <f>S125*W117</f>
        <v>0.9</v>
      </c>
      <c r="V125" s="80">
        <f>+V124+U125</f>
        <v>13763.210000000001</v>
      </c>
      <c r="W125" s="86">
        <f>ROUND((+V125/T125),2)</f>
        <v>0.1</v>
      </c>
      <c r="X125" s="3"/>
    </row>
    <row r="126" spans="1:24" ht="14.5">
      <c r="B126" s="89"/>
      <c r="C126" s="90"/>
      <c r="D126" s="30"/>
      <c r="E126" s="30"/>
      <c r="F126" s="894" t="s">
        <v>107</v>
      </c>
      <c r="G126" s="923">
        <f>SUM(G123:G125)</f>
        <v>-36.270000000000003</v>
      </c>
      <c r="H126" s="141"/>
      <c r="I126" s="31"/>
      <c r="J126" s="3"/>
      <c r="K126" s="923">
        <f>SUM(K123:K125)</f>
        <v>36.01</v>
      </c>
      <c r="L126" s="141"/>
      <c r="M126" s="92"/>
      <c r="N126" s="3"/>
      <c r="O126" s="923">
        <f>SUM(O123:O125)</f>
        <v>0.26</v>
      </c>
      <c r="P126" s="34"/>
      <c r="Q126" s="92"/>
      <c r="R126" s="3"/>
      <c r="S126" s="34"/>
      <c r="T126" s="34"/>
      <c r="U126" s="93"/>
      <c r="V126" s="31"/>
      <c r="W126" s="3"/>
      <c r="X126" s="3"/>
    </row>
    <row r="127" spans="1:24" s="27" customFormat="1" ht="13">
      <c r="A127" s="12" t="s">
        <v>345</v>
      </c>
      <c r="B127" s="13"/>
      <c r="C127" s="14">
        <f>SUM(C123:C126)+C120</f>
        <v>134197</v>
      </c>
      <c r="D127" s="94"/>
      <c r="E127" s="94"/>
      <c r="F127" s="16"/>
      <c r="G127" s="17">
        <f>SUM(G123:G125)+G120</f>
        <v>16855.880000000005</v>
      </c>
      <c r="H127" s="16"/>
      <c r="I127" s="62">
        <f>ROUND(+G127/C127,2)</f>
        <v>0.13</v>
      </c>
      <c r="J127" s="19"/>
      <c r="K127" s="20" t="s">
        <v>49</v>
      </c>
      <c r="L127" s="14"/>
      <c r="M127" s="22">
        <f>+G127</f>
        <v>16855.880000000005</v>
      </c>
      <c r="N127" s="23"/>
      <c r="O127" s="95"/>
      <c r="P127" s="96"/>
      <c r="Q127" s="97"/>
      <c r="R127" s="23"/>
      <c r="S127" s="3"/>
      <c r="U127" s="25">
        <f>SUM(U123:U126)</f>
        <v>-27.900000000000002</v>
      </c>
      <c r="V127" s="3" t="s">
        <v>60</v>
      </c>
      <c r="W127" s="3"/>
      <c r="X127" s="23"/>
    </row>
    <row r="128" spans="1:24" ht="13">
      <c r="A128" s="3"/>
      <c r="B128" s="28"/>
      <c r="C128" s="29"/>
      <c r="D128" s="30"/>
      <c r="E128" s="30"/>
      <c r="F128" s="3"/>
      <c r="G128" s="91"/>
      <c r="H128" s="3"/>
      <c r="I128" s="31"/>
      <c r="J128" s="3"/>
      <c r="K128" s="3"/>
      <c r="L128" s="34"/>
      <c r="M128" s="3"/>
      <c r="N128" s="3"/>
      <c r="O128" s="3"/>
      <c r="P128" s="34"/>
      <c r="Q128" s="3"/>
      <c r="R128" s="3"/>
      <c r="S128" s="3"/>
      <c r="T128" s="3"/>
      <c r="U128" s="23"/>
      <c r="V128" s="3"/>
      <c r="W128" s="3"/>
      <c r="X128" s="3"/>
    </row>
    <row r="129" spans="1:27" ht="14.5">
      <c r="A129" s="39" t="s">
        <v>83</v>
      </c>
      <c r="B129" s="28"/>
      <c r="C129" s="40"/>
      <c r="D129" s="37">
        <f>IF(C129=0,0,+G129/C129)</f>
        <v>0</v>
      </c>
      <c r="E129" s="37"/>
      <c r="F129" s="102"/>
      <c r="G129" s="32">
        <v>0</v>
      </c>
      <c r="H129" s="102"/>
      <c r="I129" s="103"/>
      <c r="J129" s="102"/>
      <c r="K129" s="32"/>
      <c r="L129" s="44"/>
      <c r="M129" s="102"/>
      <c r="N129" s="102"/>
      <c r="O129" s="102"/>
      <c r="P129" s="104"/>
      <c r="Q129" s="102"/>
      <c r="R129" s="102"/>
      <c r="S129" s="105"/>
      <c r="T129" s="104"/>
      <c r="U129" s="106"/>
      <c r="V129" s="107"/>
      <c r="W129" s="102"/>
      <c r="X129" s="102"/>
    </row>
    <row r="130" spans="1:27" ht="14.5">
      <c r="A130" s="39" t="s">
        <v>164</v>
      </c>
      <c r="B130" s="28"/>
      <c r="C130" s="36"/>
      <c r="D130" s="37">
        <f>IF(C130=0,0,+G130/C130)</f>
        <v>0</v>
      </c>
      <c r="E130" s="37"/>
      <c r="F130" s="102"/>
      <c r="G130" s="32">
        <v>0</v>
      </c>
      <c r="H130" s="3"/>
      <c r="I130" s="43"/>
      <c r="J130" s="3"/>
      <c r="K130" s="32"/>
      <c r="L130" s="44"/>
      <c r="M130" s="3"/>
      <c r="N130" s="3"/>
      <c r="O130" s="3"/>
      <c r="P130" s="34"/>
      <c r="Q130" s="3"/>
      <c r="R130" s="3"/>
      <c r="S130" s="45"/>
      <c r="T130" s="34"/>
      <c r="U130" s="46"/>
      <c r="V130" s="31"/>
      <c r="W130" s="3"/>
      <c r="X130" s="102"/>
    </row>
    <row r="131" spans="1:27" ht="14.5">
      <c r="A131" s="39" t="s">
        <v>165</v>
      </c>
      <c r="B131" s="28"/>
      <c r="C131" s="40"/>
      <c r="D131" s="41">
        <f>IF(C131=0,0,+G131/C131)</f>
        <v>0</v>
      </c>
      <c r="E131" s="41"/>
      <c r="F131" s="3"/>
      <c r="G131" s="42">
        <v>0</v>
      </c>
      <c r="H131" s="3"/>
      <c r="I131" s="43"/>
      <c r="J131" s="3"/>
      <c r="K131" s="32"/>
      <c r="L131" s="44"/>
      <c r="M131" s="3"/>
      <c r="N131" s="3"/>
      <c r="O131" s="3"/>
      <c r="P131" s="34"/>
      <c r="Q131" s="3"/>
      <c r="R131" s="3"/>
      <c r="S131" s="45"/>
      <c r="T131" s="34"/>
      <c r="U131" s="46"/>
      <c r="V131" s="31"/>
      <c r="W131" s="3"/>
      <c r="X131" s="3"/>
    </row>
    <row r="132" spans="1:27" ht="14.5">
      <c r="A132" s="47" t="s">
        <v>51</v>
      </c>
      <c r="B132" s="48"/>
      <c r="C132" s="49">
        <f>SUM(C127:C131)</f>
        <v>134197</v>
      </c>
      <c r="D132" s="50"/>
      <c r="E132" s="50"/>
      <c r="F132" s="23"/>
      <c r="G132" s="25">
        <f>SUM(G127:G131)</f>
        <v>16855.880000000005</v>
      </c>
      <c r="H132" s="23"/>
      <c r="I132" s="38">
        <f>ROUND(+G132/C132,2)</f>
        <v>0.13</v>
      </c>
      <c r="J132" s="3"/>
      <c r="K132" s="51"/>
      <c r="L132" s="34"/>
      <c r="M132" s="3"/>
      <c r="N132" s="3"/>
      <c r="O132" s="3"/>
      <c r="P132" s="34"/>
      <c r="Q132" s="3"/>
      <c r="R132" s="3"/>
      <c r="S132" s="45"/>
      <c r="T132" s="34">
        <f>C132</f>
        <v>134197</v>
      </c>
      <c r="U132" s="46"/>
      <c r="V132" s="31">
        <f>+V125+U132</f>
        <v>13763.210000000001</v>
      </c>
      <c r="W132" s="52">
        <f>ROUND((+V132/T132),2)</f>
        <v>0.1</v>
      </c>
      <c r="X132" s="3"/>
    </row>
    <row r="133" spans="1:27" ht="13">
      <c r="A133" s="47"/>
      <c r="B133" s="48"/>
      <c r="C133" s="49"/>
      <c r="D133" s="50"/>
      <c r="E133" s="50"/>
      <c r="F133" s="23"/>
      <c r="G133" s="25"/>
      <c r="H133" s="23"/>
      <c r="I133" s="25"/>
      <c r="J133" s="3"/>
      <c r="K133" s="51"/>
      <c r="L133" s="34"/>
      <c r="M133" s="3"/>
      <c r="N133" s="3"/>
      <c r="O133" s="3"/>
      <c r="P133" s="126"/>
      <c r="Q133" s="127"/>
      <c r="R133" s="3"/>
      <c r="S133" s="3"/>
      <c r="T133" s="3"/>
      <c r="U133" s="3"/>
      <c r="V133" s="3"/>
      <c r="W133" s="3"/>
      <c r="X133" s="3"/>
    </row>
    <row r="134" spans="1:27" ht="14.5">
      <c r="A134" s="39" t="s">
        <v>84</v>
      </c>
      <c r="B134" s="28">
        <f>B129</f>
        <v>0</v>
      </c>
      <c r="C134" s="40"/>
      <c r="D134" s="54">
        <f>+I132</f>
        <v>0.13</v>
      </c>
      <c r="E134" s="54"/>
      <c r="F134" s="39"/>
      <c r="G134" s="42">
        <f>SUM(C134*D134)</f>
        <v>0</v>
      </c>
      <c r="H134" s="23"/>
      <c r="I134" s="55"/>
      <c r="J134" s="3"/>
      <c r="K134" s="57" t="s">
        <v>53</v>
      </c>
      <c r="L134" s="58">
        <f>L135+L119</f>
        <v>1917.9419047619049</v>
      </c>
      <c r="M134" s="59">
        <f>+M135+M119</f>
        <v>249.33244761904763</v>
      </c>
      <c r="N134" s="3"/>
      <c r="O134" s="57" t="s">
        <v>53</v>
      </c>
      <c r="P134" s="128">
        <f>P135+P119</f>
        <v>91.058095238095234</v>
      </c>
      <c r="Q134" s="129">
        <f>+Q135+Q119</f>
        <v>11.837552380952381</v>
      </c>
      <c r="R134" s="3"/>
      <c r="S134" s="45">
        <f>+C134</f>
        <v>0</v>
      </c>
      <c r="T134" s="34">
        <f>+T132+S134</f>
        <v>134197</v>
      </c>
      <c r="U134" s="46">
        <f>S134*W132</f>
        <v>0</v>
      </c>
      <c r="V134" s="31">
        <f>+V132+U134</f>
        <v>13763.210000000001</v>
      </c>
      <c r="W134" s="52">
        <f>ROUND((+V134/T134),2)</f>
        <v>0.1</v>
      </c>
      <c r="X134" s="3"/>
    </row>
    <row r="135" spans="1:27" ht="14.5">
      <c r="A135" s="47" t="s">
        <v>51</v>
      </c>
      <c r="B135" s="28"/>
      <c r="C135" s="60">
        <f>SUM(C132:C134)</f>
        <v>134197</v>
      </c>
      <c r="D135" s="54"/>
      <c r="E135" s="54"/>
      <c r="F135" s="39"/>
      <c r="G135" s="25">
        <f>SUM(G132:G134)</f>
        <v>16855.880000000005</v>
      </c>
      <c r="H135" s="23"/>
      <c r="I135" s="55"/>
      <c r="J135" s="3"/>
      <c r="K135" s="20" t="s">
        <v>54</v>
      </c>
      <c r="L135" s="61">
        <f>SUM(L138:L141)</f>
        <v>228</v>
      </c>
      <c r="M135" s="62">
        <f>SUM(K138:K140)</f>
        <v>29.64</v>
      </c>
      <c r="N135" s="3"/>
      <c r="O135" s="20" t="s">
        <v>54</v>
      </c>
      <c r="P135" s="61">
        <f>SUM(P138:P141)</f>
        <v>10</v>
      </c>
      <c r="Q135" s="62">
        <f>SUM(O138:O140)</f>
        <v>1.2999999999999998</v>
      </c>
      <c r="R135" s="3"/>
      <c r="S135" s="45"/>
      <c r="T135" s="34"/>
      <c r="U135" s="46"/>
      <c r="V135" s="31"/>
      <c r="W135" s="3"/>
      <c r="X135" s="3"/>
    </row>
    <row r="136" spans="1:27" ht="14.5">
      <c r="A136" s="47"/>
      <c r="B136" s="28"/>
      <c r="C136" s="63"/>
      <c r="D136" s="54"/>
      <c r="E136" s="54"/>
      <c r="F136" s="39"/>
      <c r="G136" s="55"/>
      <c r="H136" s="23"/>
      <c r="I136" s="55"/>
      <c r="J136" s="3"/>
      <c r="K136" s="56"/>
      <c r="L136" s="64"/>
      <c r="M136" s="65"/>
      <c r="N136" s="3"/>
      <c r="O136" s="56"/>
      <c r="P136" s="64"/>
      <c r="Q136" s="65"/>
      <c r="R136" s="3"/>
      <c r="S136" s="45"/>
      <c r="T136" s="34"/>
      <c r="U136" s="46"/>
      <c r="V136" s="31"/>
      <c r="W136" s="3"/>
      <c r="X136" s="3"/>
    </row>
    <row r="137" spans="1:27" ht="14.5">
      <c r="A137" s="66" t="s">
        <v>55</v>
      </c>
      <c r="B137" s="67"/>
      <c r="C137" s="68"/>
      <c r="D137" s="69"/>
      <c r="E137" s="69"/>
      <c r="F137" s="70"/>
      <c r="G137" s="133"/>
      <c r="H137" s="70"/>
      <c r="I137" s="71"/>
      <c r="J137" s="70"/>
      <c r="K137" s="130"/>
      <c r="L137" s="132"/>
      <c r="M137" s="70"/>
      <c r="N137" s="71"/>
      <c r="O137" s="130"/>
      <c r="P137" s="132"/>
      <c r="Q137" s="70"/>
      <c r="R137" s="70"/>
      <c r="S137" s="70"/>
      <c r="T137" s="70"/>
      <c r="U137" s="70"/>
      <c r="V137" s="70"/>
      <c r="W137" s="70"/>
      <c r="X137" s="3"/>
    </row>
    <row r="138" spans="1:27" ht="15.5">
      <c r="A138" s="670" t="s">
        <v>250</v>
      </c>
      <c r="B138" s="73" t="s">
        <v>267</v>
      </c>
      <c r="C138" s="74">
        <f>ROUND(-L138-P138,0)</f>
        <v>-231</v>
      </c>
      <c r="D138" s="114">
        <f>I132</f>
        <v>0.13</v>
      </c>
      <c r="E138" s="114"/>
      <c r="F138" s="76" t="s">
        <v>57</v>
      </c>
      <c r="G138" s="77">
        <f>ROUND(-K138-O138,2)</f>
        <v>-30.03</v>
      </c>
      <c r="H138" s="79"/>
      <c r="I138" s="78"/>
      <c r="J138" s="78"/>
      <c r="K138" s="77">
        <f>+L138*D138</f>
        <v>28.86</v>
      </c>
      <c r="L138" s="81">
        <f>'&lt;E&gt;ARP PACE'!C19</f>
        <v>222</v>
      </c>
      <c r="M138" s="82" t="s">
        <v>58</v>
      </c>
      <c r="N138" s="79"/>
      <c r="O138" s="83">
        <f>+P138*D138</f>
        <v>1.17</v>
      </c>
      <c r="P138" s="81">
        <f>'&lt;E&gt;ARP PACE'!C41</f>
        <v>9</v>
      </c>
      <c r="Q138" s="82" t="s">
        <v>59</v>
      </c>
      <c r="R138" s="79"/>
      <c r="S138" s="84">
        <f>C138</f>
        <v>-231</v>
      </c>
      <c r="T138" s="84">
        <f>+T134+S138</f>
        <v>133966</v>
      </c>
      <c r="U138" s="85">
        <f>S138*W132</f>
        <v>-23.1</v>
      </c>
      <c r="V138" s="80">
        <f>+V134+U138</f>
        <v>13740.11</v>
      </c>
      <c r="W138" s="86">
        <f>ROUND((+V138/T138),2)</f>
        <v>0.1</v>
      </c>
      <c r="X138" s="3"/>
    </row>
    <row r="139" spans="1:27" ht="15.5">
      <c r="A139" s="439" t="s">
        <v>436</v>
      </c>
      <c r="B139" s="73" t="str">
        <f>B138</f>
        <v>EACONSUME</v>
      </c>
      <c r="C139" s="74">
        <f>-L139-P139</f>
        <v>-7</v>
      </c>
      <c r="D139" s="114">
        <f>I132</f>
        <v>0.13</v>
      </c>
      <c r="E139" s="114"/>
      <c r="F139" s="76" t="s">
        <v>57</v>
      </c>
      <c r="G139" s="77">
        <f>ROUND(-K139-O139,2)</f>
        <v>-0.91</v>
      </c>
      <c r="H139" s="79"/>
      <c r="I139" s="78"/>
      <c r="J139" s="78"/>
      <c r="K139" s="77">
        <f>+L139*D139</f>
        <v>0.78</v>
      </c>
      <c r="L139" s="81">
        <f>'&lt;E&gt;ARP PACE'!E18</f>
        <v>6</v>
      </c>
      <c r="M139" s="82" t="s">
        <v>58</v>
      </c>
      <c r="N139" s="79"/>
      <c r="O139" s="83">
        <f>+P139*D139</f>
        <v>0.13</v>
      </c>
      <c r="P139" s="81">
        <f>'&lt;E&gt;ARP PACE'!E40</f>
        <v>1</v>
      </c>
      <c r="Q139" s="82" t="s">
        <v>59</v>
      </c>
      <c r="R139" s="79"/>
      <c r="S139" s="84">
        <f>C139</f>
        <v>-7</v>
      </c>
      <c r="T139" s="84">
        <f>+T138+S139</f>
        <v>133959</v>
      </c>
      <c r="U139" s="85">
        <f>S139*W132</f>
        <v>-0.70000000000000007</v>
      </c>
      <c r="V139" s="80">
        <f>+V138+U139</f>
        <v>13739.41</v>
      </c>
      <c r="W139" s="86">
        <f>ROUND((+V139/T139),2)</f>
        <v>0.1</v>
      </c>
      <c r="X139" s="3"/>
    </row>
    <row r="140" spans="1:27" ht="14.5">
      <c r="A140" s="436" t="s">
        <v>437</v>
      </c>
      <c r="B140" s="73" t="str">
        <f>B139</f>
        <v>EACONSUME</v>
      </c>
      <c r="C140" s="74">
        <f>-L140-P140</f>
        <v>0</v>
      </c>
      <c r="D140" s="114">
        <f>I132</f>
        <v>0.13</v>
      </c>
      <c r="E140" s="114"/>
      <c r="F140" s="79"/>
      <c r="G140" s="77">
        <f>ROUND(-K140-O140,2)</f>
        <v>0</v>
      </c>
      <c r="H140" s="79"/>
      <c r="I140" s="78"/>
      <c r="J140" s="78"/>
      <c r="K140" s="77">
        <f>+L140*D140</f>
        <v>0</v>
      </c>
      <c r="L140" s="81">
        <f>'&lt;E&gt;ARP PACE'!G15</f>
        <v>0</v>
      </c>
      <c r="M140" s="82" t="s">
        <v>58</v>
      </c>
      <c r="N140" s="79"/>
      <c r="O140" s="83">
        <f>+P140*D140</f>
        <v>0</v>
      </c>
      <c r="P140" s="81">
        <f>'&lt;E&gt;ARP PACE'!G37</f>
        <v>0</v>
      </c>
      <c r="Q140" s="82" t="s">
        <v>59</v>
      </c>
      <c r="R140" s="79"/>
      <c r="S140" s="84">
        <f>C140</f>
        <v>0</v>
      </c>
      <c r="T140" s="84">
        <f>+T139+S140</f>
        <v>133959</v>
      </c>
      <c r="U140" s="85">
        <f>S140*W132</f>
        <v>0</v>
      </c>
      <c r="V140" s="80">
        <f>+V139+U140</f>
        <v>13739.41</v>
      </c>
      <c r="W140" s="86">
        <f>ROUND((+V140/T140),2)</f>
        <v>0.1</v>
      </c>
      <c r="X140" s="3"/>
    </row>
    <row r="141" spans="1:27" ht="14.5">
      <c r="A141" s="88"/>
      <c r="B141" s="89"/>
      <c r="C141" s="90"/>
      <c r="D141" s="30"/>
      <c r="E141" s="30"/>
      <c r="F141" s="894" t="s">
        <v>107</v>
      </c>
      <c r="G141" s="923">
        <f>SUM(G138:G140)</f>
        <v>-30.94</v>
      </c>
      <c r="H141" s="141"/>
      <c r="I141" s="31"/>
      <c r="J141" s="3"/>
      <c r="K141" s="923">
        <f>SUM(K138:K140)</f>
        <v>29.64</v>
      </c>
      <c r="L141" s="141"/>
      <c r="M141" s="92"/>
      <c r="N141" s="3"/>
      <c r="O141" s="923">
        <f>SUM(O138:O140)</f>
        <v>1.2999999999999998</v>
      </c>
      <c r="P141" s="141"/>
      <c r="Q141" s="92"/>
      <c r="R141" s="3"/>
      <c r="S141" s="34"/>
      <c r="T141" s="34"/>
      <c r="U141" s="93"/>
      <c r="V141" s="31"/>
      <c r="W141" s="3"/>
      <c r="X141" s="3"/>
    </row>
    <row r="142" spans="1:27" s="27" customFormat="1" ht="13">
      <c r="A142" s="12" t="s">
        <v>346</v>
      </c>
      <c r="B142" s="13"/>
      <c r="C142" s="14">
        <f>SUM(C138:C141)+C135</f>
        <v>133959</v>
      </c>
      <c r="D142" s="94"/>
      <c r="E142" s="94"/>
      <c r="F142" s="16"/>
      <c r="G142" s="17">
        <f>SUM(G138:G140)+G135</f>
        <v>16824.940000000006</v>
      </c>
      <c r="H142" s="16"/>
      <c r="I142" s="62">
        <f>ROUND(+G142/C142,2)</f>
        <v>0.13</v>
      </c>
      <c r="J142" s="19"/>
      <c r="K142" s="20" t="s">
        <v>49</v>
      </c>
      <c r="L142" s="14"/>
      <c r="M142" s="22">
        <f>+G142</f>
        <v>16824.940000000006</v>
      </c>
      <c r="N142" s="23"/>
      <c r="O142" s="95"/>
      <c r="P142" s="96"/>
      <c r="Q142" s="97"/>
      <c r="R142" s="23"/>
      <c r="S142" s="3"/>
      <c r="T142" s="3"/>
      <c r="U142" s="25">
        <f>SUM(U138:U141)</f>
        <v>-23.8</v>
      </c>
      <c r="V142" s="3" t="s">
        <v>60</v>
      </c>
      <c r="W142" s="3"/>
      <c r="X142" s="23"/>
      <c r="AA142" s="23"/>
    </row>
    <row r="143" spans="1:27">
      <c r="A143" s="3"/>
      <c r="B143" s="28"/>
      <c r="C143" s="29"/>
      <c r="D143" s="30"/>
      <c r="E143" s="30"/>
      <c r="F143" s="3"/>
      <c r="G143" s="91"/>
      <c r="H143" s="3"/>
      <c r="I143" s="31"/>
      <c r="J143" s="3"/>
      <c r="K143" s="3"/>
      <c r="L143" s="34"/>
      <c r="M143" s="3"/>
      <c r="N143" s="3"/>
      <c r="O143" s="3"/>
      <c r="P143" s="34"/>
      <c r="Q143" s="3"/>
      <c r="R143" s="3"/>
      <c r="S143" s="3"/>
      <c r="T143" s="3"/>
      <c r="U143" s="28"/>
      <c r="V143" s="3"/>
      <c r="W143" s="3"/>
      <c r="X143" s="3"/>
    </row>
    <row r="144" spans="1:27" ht="14.5">
      <c r="A144" s="39" t="s">
        <v>85</v>
      </c>
      <c r="B144" s="28"/>
      <c r="C144" s="36"/>
      <c r="D144" s="37">
        <f>IF(C144=0,0,+G144/C144)</f>
        <v>0</v>
      </c>
      <c r="E144" s="37"/>
      <c r="F144" s="102"/>
      <c r="G144" s="32">
        <v>0</v>
      </c>
      <c r="H144" s="102"/>
      <c r="I144" s="103"/>
      <c r="J144" s="102"/>
      <c r="K144" s="32"/>
      <c r="L144" s="44"/>
      <c r="M144" s="102"/>
      <c r="N144" s="102"/>
      <c r="O144" s="102"/>
      <c r="P144" s="104"/>
      <c r="Q144" s="102"/>
      <c r="R144" s="102"/>
      <c r="S144" s="105"/>
      <c r="T144" s="104"/>
      <c r="U144" s="106"/>
      <c r="V144" s="107"/>
      <c r="W144" s="102"/>
      <c r="X144" s="102"/>
    </row>
    <row r="145" spans="1:26" ht="14.5">
      <c r="A145" s="39" t="s">
        <v>164</v>
      </c>
      <c r="B145" s="28">
        <f>B144</f>
        <v>0</v>
      </c>
      <c r="C145" s="36"/>
      <c r="D145" s="37">
        <f>IF(C145=0,0,+G145/C145)</f>
        <v>0</v>
      </c>
      <c r="E145" s="37"/>
      <c r="F145" s="102"/>
      <c r="G145" s="32">
        <v>0</v>
      </c>
      <c r="H145" s="3"/>
      <c r="I145" s="43"/>
      <c r="J145" s="3"/>
      <c r="K145" s="32"/>
      <c r="L145" s="44"/>
      <c r="M145" s="3"/>
      <c r="N145" s="3"/>
      <c r="O145" s="3"/>
      <c r="P145" s="34"/>
      <c r="Q145" s="3"/>
      <c r="R145" s="3"/>
      <c r="S145" s="45"/>
      <c r="T145" s="34"/>
      <c r="U145" s="46"/>
      <c r="V145" s="31"/>
      <c r="W145" s="3"/>
      <c r="X145" s="102"/>
    </row>
    <row r="146" spans="1:26" ht="14.5">
      <c r="A146" s="39" t="s">
        <v>165</v>
      </c>
      <c r="B146" s="28">
        <f>B144</f>
        <v>0</v>
      </c>
      <c r="C146" s="40"/>
      <c r="D146" s="41">
        <f>IF(C146=0,0,+G146/C146)</f>
        <v>0</v>
      </c>
      <c r="E146" s="41"/>
      <c r="F146" s="3"/>
      <c r="G146" s="42">
        <v>0</v>
      </c>
      <c r="H146" s="3"/>
      <c r="I146" s="43"/>
      <c r="J146" s="3"/>
      <c r="K146" s="32"/>
      <c r="L146" s="44"/>
      <c r="M146" s="3"/>
      <c r="N146" s="3"/>
      <c r="O146" s="3"/>
      <c r="P146" s="34"/>
      <c r="Q146" s="3"/>
      <c r="R146" s="3"/>
      <c r="S146" s="45"/>
      <c r="T146" s="34"/>
      <c r="U146" s="46"/>
      <c r="V146" s="31"/>
      <c r="W146" s="3"/>
      <c r="X146" s="3"/>
    </row>
    <row r="147" spans="1:26" ht="14.5">
      <c r="A147" s="47" t="s">
        <v>51</v>
      </c>
      <c r="B147" s="48"/>
      <c r="C147" s="49">
        <f>SUM(C142:C146)</f>
        <v>133959</v>
      </c>
      <c r="D147" s="50"/>
      <c r="E147" s="50"/>
      <c r="F147" s="23"/>
      <c r="G147" s="25">
        <f>SUM(G142:G146)</f>
        <v>16824.940000000006</v>
      </c>
      <c r="H147" s="23"/>
      <c r="I147" s="38">
        <f>ROUND(+G147/C147,2)</f>
        <v>0.13</v>
      </c>
      <c r="J147" s="3"/>
      <c r="K147" s="51"/>
      <c r="L147" s="34"/>
      <c r="M147" s="3"/>
      <c r="N147" s="3"/>
      <c r="O147" s="3"/>
      <c r="P147" s="34"/>
      <c r="Q147" s="3"/>
      <c r="R147" s="3"/>
      <c r="S147" s="45"/>
      <c r="T147" s="34">
        <f>C147</f>
        <v>133959</v>
      </c>
      <c r="U147" s="46"/>
      <c r="V147" s="31">
        <f>+V140+U147</f>
        <v>13739.41</v>
      </c>
      <c r="W147" s="52">
        <f>ROUND((+V147/T147),2)</f>
        <v>0.1</v>
      </c>
      <c r="X147" s="3"/>
    </row>
    <row r="148" spans="1:26" ht="13">
      <c r="A148" s="47"/>
      <c r="B148" s="48"/>
      <c r="C148" s="49"/>
      <c r="D148" s="50"/>
      <c r="E148" s="50"/>
      <c r="F148" s="23"/>
      <c r="G148" s="25"/>
      <c r="H148" s="23"/>
      <c r="I148" s="25"/>
      <c r="J148" s="3"/>
      <c r="K148" s="51"/>
      <c r="L148" s="34"/>
      <c r="M148" s="3"/>
      <c r="N148" s="3"/>
      <c r="O148" s="3"/>
      <c r="P148" s="126"/>
      <c r="Q148" s="127"/>
      <c r="R148" s="3"/>
      <c r="S148" s="3"/>
      <c r="T148" s="3"/>
      <c r="U148" s="3"/>
      <c r="V148" s="3"/>
      <c r="W148" s="3"/>
      <c r="X148" s="3"/>
    </row>
    <row r="149" spans="1:26" ht="14.5">
      <c r="A149" s="39" t="s">
        <v>86</v>
      </c>
      <c r="B149" s="28">
        <f>B144</f>
        <v>0</v>
      </c>
      <c r="C149" s="40"/>
      <c r="D149" s="54">
        <f>+I147</f>
        <v>0.13</v>
      </c>
      <c r="E149" s="54"/>
      <c r="F149" s="39"/>
      <c r="G149" s="42">
        <f>SUM(C149*D149)</f>
        <v>0</v>
      </c>
      <c r="H149" s="23"/>
      <c r="I149" s="55"/>
      <c r="J149" s="3"/>
      <c r="K149" s="57" t="s">
        <v>53</v>
      </c>
      <c r="L149" s="58">
        <f>L150+L134</f>
        <v>1917.9419047619049</v>
      </c>
      <c r="M149" s="59">
        <f>+M150+M134</f>
        <v>249.33244761904763</v>
      </c>
      <c r="N149" s="3"/>
      <c r="O149" s="57" t="s">
        <v>53</v>
      </c>
      <c r="P149" s="128">
        <f>P150+P134</f>
        <v>91.058095238095234</v>
      </c>
      <c r="Q149" s="129">
        <f>+Q150+Q134</f>
        <v>11.837552380952381</v>
      </c>
      <c r="R149" s="3"/>
      <c r="S149" s="45">
        <f>+C149</f>
        <v>0</v>
      </c>
      <c r="T149" s="34">
        <f>+T147+S149</f>
        <v>133959</v>
      </c>
      <c r="U149" s="46">
        <f>S149*W147</f>
        <v>0</v>
      </c>
      <c r="V149" s="31">
        <f>+V147+U149</f>
        <v>13739.41</v>
      </c>
      <c r="W149" s="52">
        <f>ROUND((+V149/T149),2)</f>
        <v>0.1</v>
      </c>
      <c r="X149" s="3"/>
    </row>
    <row r="150" spans="1:26" ht="14.5">
      <c r="A150" s="47" t="s">
        <v>51</v>
      </c>
      <c r="B150" s="28"/>
      <c r="C150" s="60">
        <f>SUM(C147:C149)</f>
        <v>133959</v>
      </c>
      <c r="D150" s="54"/>
      <c r="E150" s="54"/>
      <c r="F150" s="39"/>
      <c r="G150" s="25">
        <f>SUM(G147:G149)</f>
        <v>16824.940000000006</v>
      </c>
      <c r="H150" s="23"/>
      <c r="I150" s="55"/>
      <c r="J150" s="3"/>
      <c r="K150" s="20" t="s">
        <v>54</v>
      </c>
      <c r="L150" s="61">
        <f>SUM(L153:L156)</f>
        <v>0</v>
      </c>
      <c r="M150" s="62">
        <f>SUM(K153:K155)</f>
        <v>0</v>
      </c>
      <c r="N150" s="3"/>
      <c r="O150" s="20" t="s">
        <v>54</v>
      </c>
      <c r="P150" s="61">
        <f>SUM(P153:P156)</f>
        <v>0</v>
      </c>
      <c r="Q150" s="62">
        <f>SUM(O153:O155)</f>
        <v>0</v>
      </c>
      <c r="R150" s="3"/>
      <c r="S150" s="45"/>
      <c r="T150" s="34"/>
      <c r="U150" s="46"/>
      <c r="V150" s="31"/>
      <c r="W150" s="3"/>
      <c r="X150" s="3"/>
    </row>
    <row r="151" spans="1:26" ht="14.5">
      <c r="A151" s="47"/>
      <c r="B151" s="28"/>
      <c r="C151" s="63"/>
      <c r="D151" s="54"/>
      <c r="E151" s="54"/>
      <c r="F151" s="39"/>
      <c r="G151" s="55"/>
      <c r="H151" s="23"/>
      <c r="I151" s="55"/>
      <c r="J151" s="3"/>
      <c r="K151" s="56"/>
      <c r="L151" s="64"/>
      <c r="M151" s="65"/>
      <c r="N151" s="3"/>
      <c r="O151" s="56"/>
      <c r="P151" s="64"/>
      <c r="Q151" s="65"/>
      <c r="R151" s="3"/>
      <c r="S151" s="45"/>
      <c r="T151" s="34"/>
      <c r="U151" s="46"/>
      <c r="V151" s="31"/>
      <c r="W151" s="3"/>
      <c r="X151" s="3"/>
    </row>
    <row r="152" spans="1:26" ht="14.5">
      <c r="A152" s="66" t="s">
        <v>55</v>
      </c>
      <c r="B152" s="67"/>
      <c r="C152" s="68"/>
      <c r="D152" s="69"/>
      <c r="E152" s="69"/>
      <c r="F152" s="70"/>
      <c r="G152" s="136"/>
      <c r="H152" s="70"/>
      <c r="I152" s="71"/>
      <c r="J152" s="70"/>
      <c r="K152" s="130"/>
      <c r="L152" s="132"/>
      <c r="M152" s="70"/>
      <c r="N152" s="71"/>
      <c r="O152" s="130"/>
      <c r="P152" s="132"/>
      <c r="Q152" s="70"/>
      <c r="R152" s="70"/>
      <c r="S152" s="70"/>
      <c r="T152" s="70"/>
      <c r="U152" s="70"/>
      <c r="V152" s="70"/>
      <c r="W152" s="70"/>
      <c r="X152" s="3"/>
    </row>
    <row r="153" spans="1:26" ht="15.5">
      <c r="A153" s="670" t="s">
        <v>251</v>
      </c>
      <c r="B153" s="73" t="s">
        <v>267</v>
      </c>
      <c r="C153" s="74">
        <f>ROUND(-L153-P153,0)</f>
        <v>0</v>
      </c>
      <c r="D153" s="114">
        <f>I147</f>
        <v>0.13</v>
      </c>
      <c r="E153" s="114"/>
      <c r="F153" s="76" t="s">
        <v>57</v>
      </c>
      <c r="G153" s="77">
        <f>ROUND(-K153-O153,2)</f>
        <v>0</v>
      </c>
      <c r="H153" s="79"/>
      <c r="I153" s="78"/>
      <c r="J153" s="79"/>
      <c r="K153" s="77">
        <f>+L153*D153</f>
        <v>0</v>
      </c>
      <c r="L153" s="81">
        <f>'&lt;E&gt;ARP PACE'!C20</f>
        <v>0</v>
      </c>
      <c r="M153" s="82" t="s">
        <v>58</v>
      </c>
      <c r="N153" s="79"/>
      <c r="O153" s="137">
        <f>+P153*D153</f>
        <v>0</v>
      </c>
      <c r="P153" s="81">
        <f>'&lt;E&gt;ARP PACE'!C42</f>
        <v>0</v>
      </c>
      <c r="Q153" s="82" t="s">
        <v>59</v>
      </c>
      <c r="R153" s="79"/>
      <c r="S153" s="84">
        <f>C153</f>
        <v>0</v>
      </c>
      <c r="T153" s="84">
        <f>+T149+S153</f>
        <v>133959</v>
      </c>
      <c r="U153" s="85">
        <f>S153*W147</f>
        <v>0</v>
      </c>
      <c r="V153" s="80">
        <f>+V149+U153</f>
        <v>13739.41</v>
      </c>
      <c r="W153" s="86">
        <f>ROUND((+V153/T153),2)</f>
        <v>0.1</v>
      </c>
      <c r="X153" s="3"/>
    </row>
    <row r="154" spans="1:26" ht="15.5">
      <c r="A154" s="439" t="s">
        <v>452</v>
      </c>
      <c r="B154" s="73" t="str">
        <f>B153</f>
        <v>EACONSUME</v>
      </c>
      <c r="C154" s="74">
        <f>-L154-P154</f>
        <v>0</v>
      </c>
      <c r="D154" s="114">
        <f>I147</f>
        <v>0.13</v>
      </c>
      <c r="E154" s="114"/>
      <c r="F154" s="76" t="s">
        <v>57</v>
      </c>
      <c r="G154" s="77">
        <f>ROUND(-K154-O154,2)</f>
        <v>0</v>
      </c>
      <c r="H154" s="79"/>
      <c r="I154" s="78"/>
      <c r="J154" s="79"/>
      <c r="K154" s="77">
        <f>+L154*D154</f>
        <v>0</v>
      </c>
      <c r="L154" s="81">
        <f>'&lt;E&gt;ARP PACE'!E19</f>
        <v>0</v>
      </c>
      <c r="M154" s="82" t="s">
        <v>58</v>
      </c>
      <c r="N154" s="79"/>
      <c r="O154" s="137">
        <f>+P154*D154</f>
        <v>0</v>
      </c>
      <c r="P154" s="81">
        <f>'&lt;E&gt;ARP PACE'!E41</f>
        <v>0</v>
      </c>
      <c r="Q154" s="82" t="s">
        <v>59</v>
      </c>
      <c r="R154" s="79"/>
      <c r="S154" s="84">
        <f>C154</f>
        <v>0</v>
      </c>
      <c r="T154" s="84">
        <f>+T153+S154</f>
        <v>133959</v>
      </c>
      <c r="U154" s="85">
        <f>S154*W147</f>
        <v>0</v>
      </c>
      <c r="V154" s="80">
        <f>+V153+U154</f>
        <v>13739.41</v>
      </c>
      <c r="W154" s="86">
        <f>ROUND((+V154/T154),2)</f>
        <v>0.1</v>
      </c>
      <c r="X154" s="3"/>
    </row>
    <row r="155" spans="1:26" ht="15.5">
      <c r="A155" s="436" t="s">
        <v>453</v>
      </c>
      <c r="B155" s="73" t="str">
        <f>B153</f>
        <v>EACONSUME</v>
      </c>
      <c r="C155" s="74">
        <f>-L155-P155</f>
        <v>0</v>
      </c>
      <c r="D155" s="114">
        <f>I147</f>
        <v>0.13</v>
      </c>
      <c r="E155" s="114"/>
      <c r="F155" s="76" t="s">
        <v>57</v>
      </c>
      <c r="G155" s="77">
        <f>ROUND(-K155-O155,2)</f>
        <v>0</v>
      </c>
      <c r="H155" s="79"/>
      <c r="I155" s="78"/>
      <c r="J155" s="79"/>
      <c r="K155" s="77">
        <f>+L155*D155</f>
        <v>0</v>
      </c>
      <c r="L155" s="81">
        <f>'&lt;E&gt;ARP PACE'!G16</f>
        <v>0</v>
      </c>
      <c r="M155" s="82" t="s">
        <v>58</v>
      </c>
      <c r="N155" s="79"/>
      <c r="O155" s="137">
        <f>+P155*D155</f>
        <v>0</v>
      </c>
      <c r="P155" s="81">
        <f>'&lt;E&gt;ARP PACE'!G38</f>
        <v>0</v>
      </c>
      <c r="Q155" s="82" t="s">
        <v>59</v>
      </c>
      <c r="R155" s="79"/>
      <c r="S155" s="84">
        <f>C155</f>
        <v>0</v>
      </c>
      <c r="T155" s="84">
        <f>+T154+S155</f>
        <v>133959</v>
      </c>
      <c r="U155" s="85">
        <f>S155*W147</f>
        <v>0</v>
      </c>
      <c r="V155" s="80">
        <f>+V154+U155</f>
        <v>13739.41</v>
      </c>
      <c r="W155" s="86">
        <f>ROUND((+V155/T155),2)</f>
        <v>0.1</v>
      </c>
      <c r="X155" s="3"/>
      <c r="Z155" s="3"/>
    </row>
    <row r="156" spans="1:26" ht="14.5">
      <c r="A156" s="88"/>
      <c r="B156" s="89"/>
      <c r="C156" s="90"/>
      <c r="D156" s="30"/>
      <c r="E156" s="30"/>
      <c r="F156" s="3"/>
      <c r="G156" s="923">
        <f>SUM(G153:G155)</f>
        <v>0</v>
      </c>
      <c r="H156" s="141"/>
      <c r="I156" s="31"/>
      <c r="J156" s="3"/>
      <c r="K156" s="923"/>
      <c r="L156" s="141"/>
      <c r="M156" s="92"/>
      <c r="N156" s="3"/>
      <c r="O156" s="923"/>
      <c r="P156" s="141"/>
      <c r="Q156" s="92"/>
      <c r="R156" s="3"/>
      <c r="S156" s="34"/>
      <c r="T156" s="34"/>
      <c r="U156" s="93"/>
      <c r="V156" s="31"/>
      <c r="W156" s="3"/>
      <c r="X156" s="3"/>
    </row>
    <row r="157" spans="1:26" s="27" customFormat="1" ht="13">
      <c r="A157" s="12" t="s">
        <v>347</v>
      </c>
      <c r="B157" s="13"/>
      <c r="C157" s="14">
        <f>SUM(C153:C156)+C150</f>
        <v>133959</v>
      </c>
      <c r="D157" s="94"/>
      <c r="E157" s="94"/>
      <c r="F157" s="16"/>
      <c r="G157" s="17">
        <f>SUM(G153:G155)+G150</f>
        <v>16824.940000000006</v>
      </c>
      <c r="H157" s="16"/>
      <c r="I157" s="62">
        <f>ROUND(+G157/C157,2)</f>
        <v>0.13</v>
      </c>
      <c r="J157" s="19"/>
      <c r="K157" s="20" t="s">
        <v>49</v>
      </c>
      <c r="L157" s="14"/>
      <c r="M157" s="22">
        <f>+G157</f>
        <v>16824.940000000006</v>
      </c>
      <c r="N157" s="23"/>
      <c r="O157" s="95"/>
      <c r="P157" s="96"/>
      <c r="Q157" s="97"/>
      <c r="R157" s="23"/>
      <c r="S157" s="3"/>
      <c r="T157" s="3"/>
      <c r="U157" s="25">
        <f>SUM(U153:U156)</f>
        <v>0</v>
      </c>
      <c r="V157" s="3" t="s">
        <v>60</v>
      </c>
      <c r="W157" s="3"/>
      <c r="X157" s="23"/>
    </row>
    <row r="158" spans="1:26">
      <c r="A158" s="3"/>
      <c r="B158" s="28"/>
      <c r="C158" s="29"/>
      <c r="D158" s="30"/>
      <c r="E158" s="30"/>
      <c r="F158" s="3"/>
      <c r="G158" s="91"/>
      <c r="H158" s="3"/>
      <c r="I158" s="31"/>
      <c r="J158" s="3"/>
      <c r="K158" s="3"/>
      <c r="L158" s="34"/>
      <c r="M158" s="3"/>
      <c r="N158" s="3"/>
      <c r="O158" s="3"/>
      <c r="P158" s="34"/>
      <c r="Q158" s="3"/>
      <c r="R158" s="3"/>
      <c r="S158" s="3"/>
      <c r="T158" s="3"/>
      <c r="U158" s="28"/>
      <c r="V158" s="3"/>
      <c r="W158" s="3"/>
      <c r="X158" s="3"/>
    </row>
    <row r="159" spans="1:26" ht="14.5">
      <c r="A159" s="39" t="s">
        <v>87</v>
      </c>
      <c r="B159" s="28"/>
      <c r="C159" s="36"/>
      <c r="D159" s="37">
        <f>IF(C159=0,0,+G159/C159)</f>
        <v>0</v>
      </c>
      <c r="E159" s="37"/>
      <c r="F159" s="102"/>
      <c r="G159" s="32">
        <v>0</v>
      </c>
      <c r="H159" s="102"/>
      <c r="I159" s="103"/>
      <c r="J159" s="102"/>
      <c r="K159" s="32"/>
      <c r="L159" s="44"/>
      <c r="M159" s="102"/>
      <c r="N159" s="102"/>
      <c r="O159" s="102"/>
      <c r="P159" s="104"/>
      <c r="Q159" s="102"/>
      <c r="R159" s="102"/>
      <c r="S159" s="105"/>
      <c r="T159" s="104"/>
      <c r="U159" s="106"/>
      <c r="V159" s="107"/>
      <c r="W159" s="102"/>
      <c r="X159" s="102"/>
    </row>
    <row r="160" spans="1:26" ht="14.5">
      <c r="A160" s="39" t="s">
        <v>164</v>
      </c>
      <c r="B160" s="28">
        <f>B159</f>
        <v>0</v>
      </c>
      <c r="C160" s="36"/>
      <c r="D160" s="37">
        <f>IF(C160=0,0,+G160/C160)</f>
        <v>0</v>
      </c>
      <c r="E160" s="37"/>
      <c r="F160" s="102"/>
      <c r="G160" s="32">
        <v>0</v>
      </c>
      <c r="H160" s="3"/>
      <c r="I160" s="43"/>
      <c r="J160" s="3"/>
      <c r="K160" s="32"/>
      <c r="L160" s="44"/>
      <c r="M160" s="3"/>
      <c r="N160" s="3"/>
      <c r="O160" s="3"/>
      <c r="P160" s="34"/>
      <c r="Q160" s="3"/>
      <c r="R160" s="3"/>
      <c r="S160" s="45"/>
      <c r="T160" s="34"/>
      <c r="U160" s="46"/>
      <c r="V160" s="31"/>
      <c r="W160" s="3"/>
      <c r="X160" s="102"/>
    </row>
    <row r="161" spans="1:24" ht="14.5">
      <c r="A161" s="39" t="s">
        <v>165</v>
      </c>
      <c r="B161" s="28">
        <f>B159</f>
        <v>0</v>
      </c>
      <c r="C161" s="40"/>
      <c r="D161" s="41">
        <f>IF(C161=0,0,+G161/C161)</f>
        <v>0</v>
      </c>
      <c r="E161" s="41"/>
      <c r="F161" s="3"/>
      <c r="G161" s="42">
        <v>0</v>
      </c>
      <c r="H161" s="3"/>
      <c r="I161" s="43"/>
      <c r="J161" s="3"/>
      <c r="K161" s="32"/>
      <c r="L161" s="44"/>
      <c r="M161" s="3"/>
      <c r="N161" s="3"/>
      <c r="O161" s="3"/>
      <c r="P161" s="34"/>
      <c r="Q161" s="3"/>
      <c r="R161" s="3"/>
      <c r="S161" s="45"/>
      <c r="T161" s="34"/>
      <c r="U161" s="46"/>
      <c r="V161" s="31"/>
      <c r="W161" s="3"/>
      <c r="X161" s="3"/>
    </row>
    <row r="162" spans="1:24" ht="14.5">
      <c r="A162" s="47" t="s">
        <v>51</v>
      </c>
      <c r="B162" s="48"/>
      <c r="C162" s="49">
        <f>SUM(C157:C161)</f>
        <v>133959</v>
      </c>
      <c r="D162" s="50"/>
      <c r="E162" s="50"/>
      <c r="F162" s="23"/>
      <c r="G162" s="25">
        <f>SUM(G157:G161)</f>
        <v>16824.940000000006</v>
      </c>
      <c r="H162" s="23"/>
      <c r="I162" s="38">
        <f>ROUND(+G162/C162,2)</f>
        <v>0.13</v>
      </c>
      <c r="J162" s="3"/>
      <c r="K162" s="51"/>
      <c r="L162" s="34"/>
      <c r="M162" s="3"/>
      <c r="N162" s="3"/>
      <c r="O162" s="3"/>
      <c r="P162" s="34"/>
      <c r="Q162" s="3"/>
      <c r="R162" s="3"/>
      <c r="S162" s="45"/>
      <c r="T162" s="34">
        <f>C162</f>
        <v>133959</v>
      </c>
      <c r="U162" s="46"/>
      <c r="V162" s="31">
        <f>+V155+U162</f>
        <v>13739.41</v>
      </c>
      <c r="W162" s="52">
        <f>ROUND((+V162/T162),2)</f>
        <v>0.1</v>
      </c>
      <c r="X162" s="3"/>
    </row>
    <row r="163" spans="1:24" ht="13">
      <c r="A163" s="47"/>
      <c r="B163" s="48"/>
      <c r="C163" s="49"/>
      <c r="D163" s="50"/>
      <c r="E163" s="50"/>
      <c r="F163" s="23"/>
      <c r="G163" s="25"/>
      <c r="H163" s="23"/>
      <c r="I163" s="25"/>
      <c r="J163" s="3"/>
      <c r="K163" s="51"/>
      <c r="L163" s="34"/>
      <c r="M163" s="3"/>
      <c r="N163" s="3"/>
      <c r="O163" s="3"/>
      <c r="P163" s="126"/>
      <c r="Q163" s="127"/>
      <c r="R163" s="3"/>
      <c r="S163" s="3"/>
      <c r="T163" s="3"/>
      <c r="U163" s="3"/>
      <c r="V163" s="3"/>
      <c r="W163" s="3"/>
      <c r="X163" s="3"/>
    </row>
    <row r="164" spans="1:24" ht="14.5">
      <c r="A164" s="39" t="s">
        <v>88</v>
      </c>
      <c r="B164" s="28">
        <f>B159</f>
        <v>0</v>
      </c>
      <c r="C164" s="40"/>
      <c r="D164" s="54">
        <f>+I162</f>
        <v>0.13</v>
      </c>
      <c r="E164" s="54"/>
      <c r="F164" s="39"/>
      <c r="G164" s="42">
        <f>SUM(C164*D164)</f>
        <v>0</v>
      </c>
      <c r="H164" s="23"/>
      <c r="I164" s="55"/>
      <c r="J164" s="3"/>
      <c r="K164" s="57" t="s">
        <v>53</v>
      </c>
      <c r="L164" s="58">
        <f>L165+L149</f>
        <v>1917.9419047619049</v>
      </c>
      <c r="M164" s="59">
        <f>+M165+M149</f>
        <v>249.33244761904763</v>
      </c>
      <c r="N164" s="3"/>
      <c r="O164" s="57" t="s">
        <v>53</v>
      </c>
      <c r="P164" s="128">
        <f>P165+P149</f>
        <v>91.058095238095234</v>
      </c>
      <c r="Q164" s="129">
        <f>+Q165+Q149</f>
        <v>11.837552380952381</v>
      </c>
      <c r="R164" s="3"/>
      <c r="S164" s="45">
        <f>+C164</f>
        <v>0</v>
      </c>
      <c r="T164" s="34">
        <f>+T162+S164</f>
        <v>133959</v>
      </c>
      <c r="U164" s="46">
        <v>0</v>
      </c>
      <c r="V164" s="31">
        <f>+V162+U164</f>
        <v>13739.41</v>
      </c>
      <c r="W164" s="52">
        <f>ROUND((+V164/T164),2)</f>
        <v>0.1</v>
      </c>
      <c r="X164" s="3"/>
    </row>
    <row r="165" spans="1:24" ht="14.5">
      <c r="A165" s="47" t="s">
        <v>51</v>
      </c>
      <c r="B165" s="28"/>
      <c r="C165" s="60">
        <f>SUM(C162:C164)</f>
        <v>133959</v>
      </c>
      <c r="D165" s="54"/>
      <c r="E165" s="54"/>
      <c r="F165" s="39"/>
      <c r="G165" s="25">
        <f>SUM(G162:G164)</f>
        <v>16824.940000000006</v>
      </c>
      <c r="H165" s="23"/>
      <c r="I165" s="55"/>
      <c r="J165" s="3"/>
      <c r="K165" s="20" t="s">
        <v>54</v>
      </c>
      <c r="L165" s="61">
        <f>SUM(L168:L171)</f>
        <v>0</v>
      </c>
      <c r="M165" s="62">
        <f>SUM(K168:K170)</f>
        <v>0</v>
      </c>
      <c r="N165" s="3"/>
      <c r="O165" s="20" t="s">
        <v>54</v>
      </c>
      <c r="P165" s="61">
        <f>SUM(P168:P171)</f>
        <v>0</v>
      </c>
      <c r="Q165" s="62">
        <f>SUM(O168:O171)</f>
        <v>0</v>
      </c>
      <c r="R165" s="3"/>
      <c r="S165" s="45"/>
      <c r="T165" s="34"/>
      <c r="U165" s="46"/>
      <c r="V165" s="31"/>
      <c r="W165" s="3"/>
      <c r="X165" s="3"/>
    </row>
    <row r="166" spans="1:24" ht="14.5">
      <c r="A166" s="47"/>
      <c r="B166" s="28"/>
      <c r="C166" s="63"/>
      <c r="D166" s="54"/>
      <c r="E166" s="54"/>
      <c r="F166" s="39"/>
      <c r="G166" s="55"/>
      <c r="H166" s="23"/>
      <c r="I166" s="55"/>
      <c r="J166" s="3"/>
      <c r="K166" s="56"/>
      <c r="L166" s="64"/>
      <c r="M166" s="65"/>
      <c r="N166" s="3"/>
      <c r="O166" s="56"/>
      <c r="P166" s="64"/>
      <c r="Q166" s="65"/>
      <c r="R166" s="3"/>
      <c r="S166" s="45"/>
      <c r="T166" s="34"/>
      <c r="U166" s="46"/>
      <c r="V166" s="31"/>
      <c r="W166" s="3"/>
      <c r="X166" s="3"/>
    </row>
    <row r="167" spans="1:24" ht="14.5">
      <c r="A167" s="66" t="s">
        <v>55</v>
      </c>
      <c r="B167" s="67"/>
      <c r="C167" s="68"/>
      <c r="D167" s="69"/>
      <c r="E167" s="69"/>
      <c r="F167" s="70"/>
      <c r="G167" s="136"/>
      <c r="H167" s="70"/>
      <c r="I167" s="71"/>
      <c r="J167" s="70"/>
      <c r="K167" s="846"/>
      <c r="L167" s="132"/>
      <c r="M167" s="70"/>
      <c r="N167" s="71"/>
      <c r="O167" s="131"/>
      <c r="P167" s="132"/>
      <c r="Q167" s="70"/>
      <c r="R167" s="70"/>
      <c r="S167" s="70"/>
      <c r="T167" s="70"/>
      <c r="U167" s="70"/>
      <c r="V167" s="70"/>
      <c r="W167" s="70"/>
      <c r="X167" s="3"/>
    </row>
    <row r="168" spans="1:24" ht="15.5">
      <c r="A168" s="670" t="s">
        <v>454</v>
      </c>
      <c r="B168" s="73" t="s">
        <v>267</v>
      </c>
      <c r="C168" s="74">
        <f>ROUND(-L168-P168,0)</f>
        <v>0</v>
      </c>
      <c r="D168" s="114">
        <f>I162</f>
        <v>0.13</v>
      </c>
      <c r="E168" s="114"/>
      <c r="F168" s="76" t="s">
        <v>57</v>
      </c>
      <c r="G168" s="77">
        <f>ROUND(-K168-O168,2)</f>
        <v>0</v>
      </c>
      <c r="H168" s="79"/>
      <c r="I168" s="78"/>
      <c r="J168" s="79"/>
      <c r="K168" s="80">
        <f>+L168*D168</f>
        <v>0</v>
      </c>
      <c r="L168" s="81">
        <f>'&lt;E&gt;ARP PACE'!C21</f>
        <v>0</v>
      </c>
      <c r="M168" s="82" t="s">
        <v>58</v>
      </c>
      <c r="N168" s="79"/>
      <c r="O168" s="83">
        <f>+P168*D168</f>
        <v>0</v>
      </c>
      <c r="P168" s="81">
        <f>'&lt;E&gt;ARP PACE'!C43</f>
        <v>0</v>
      </c>
      <c r="Q168" s="82" t="s">
        <v>59</v>
      </c>
      <c r="R168" s="79"/>
      <c r="S168" s="84">
        <f>C168</f>
        <v>0</v>
      </c>
      <c r="T168" s="84">
        <f>+T164+S168</f>
        <v>133959</v>
      </c>
      <c r="U168" s="85">
        <f>S168*W162</f>
        <v>0</v>
      </c>
      <c r="V168" s="80">
        <f>+V164+U168</f>
        <v>13739.41</v>
      </c>
      <c r="W168" s="86">
        <f>ROUND((+V168/T168),2)</f>
        <v>0.1</v>
      </c>
      <c r="X168" s="3"/>
    </row>
    <row r="169" spans="1:24" ht="15.5">
      <c r="A169" s="439" t="s">
        <v>455</v>
      </c>
      <c r="B169" s="73" t="str">
        <f>B168</f>
        <v>EACONSUME</v>
      </c>
      <c r="C169" s="74">
        <f>-L169-P169</f>
        <v>0</v>
      </c>
      <c r="D169" s="114">
        <f>I162</f>
        <v>0.13</v>
      </c>
      <c r="E169" s="114"/>
      <c r="F169" s="76" t="s">
        <v>57</v>
      </c>
      <c r="G169" s="77">
        <f>ROUND(-K169-O169,2)</f>
        <v>0</v>
      </c>
      <c r="H169" s="79"/>
      <c r="I169" s="78"/>
      <c r="J169" s="79"/>
      <c r="K169" s="80">
        <f>+L169*D169</f>
        <v>0</v>
      </c>
      <c r="L169" s="81">
        <f>'&lt;E&gt;ARP PACE'!E20</f>
        <v>0</v>
      </c>
      <c r="M169" s="82" t="s">
        <v>58</v>
      </c>
      <c r="N169" s="79"/>
      <c r="O169" s="83">
        <f>+P169*D169</f>
        <v>0</v>
      </c>
      <c r="P169" s="81">
        <f>'&lt;E&gt;ARP PACE'!E42</f>
        <v>0</v>
      </c>
      <c r="Q169" s="82" t="s">
        <v>59</v>
      </c>
      <c r="R169" s="79"/>
      <c r="S169" s="84">
        <f>C169</f>
        <v>0</v>
      </c>
      <c r="T169" s="84">
        <f>+T168+S169</f>
        <v>133959</v>
      </c>
      <c r="U169" s="85">
        <f>S169*W162</f>
        <v>0</v>
      </c>
      <c r="V169" s="80">
        <f>+V168+U169</f>
        <v>13739.41</v>
      </c>
      <c r="W169" s="86">
        <f>ROUND((+V169/T169),2)</f>
        <v>0.1</v>
      </c>
      <c r="X169" s="3"/>
    </row>
    <row r="170" spans="1:24" ht="15.5">
      <c r="A170" s="436" t="s">
        <v>456</v>
      </c>
      <c r="B170" s="73" t="str">
        <f>B168</f>
        <v>EACONSUME</v>
      </c>
      <c r="C170" s="74">
        <f>-L170-P170</f>
        <v>0</v>
      </c>
      <c r="D170" s="114">
        <f>I162</f>
        <v>0.13</v>
      </c>
      <c r="E170" s="114"/>
      <c r="F170" s="76" t="s">
        <v>57</v>
      </c>
      <c r="G170" s="77">
        <f>ROUND(-K170-O170,2)</f>
        <v>0</v>
      </c>
      <c r="H170" s="79"/>
      <c r="I170" s="78"/>
      <c r="J170" s="79"/>
      <c r="K170" s="80">
        <f>+L170*D170</f>
        <v>0</v>
      </c>
      <c r="L170" s="81">
        <f>'&lt;E&gt;ARP PACE'!G17</f>
        <v>0</v>
      </c>
      <c r="M170" s="82" t="s">
        <v>58</v>
      </c>
      <c r="N170" s="79"/>
      <c r="O170" s="83">
        <f>+P170*D170</f>
        <v>0</v>
      </c>
      <c r="P170" s="81">
        <f>'&lt;E&gt;ARP PACE'!G39</f>
        <v>0</v>
      </c>
      <c r="Q170" s="82" t="s">
        <v>59</v>
      </c>
      <c r="R170" s="79"/>
      <c r="S170" s="84">
        <f>C170</f>
        <v>0</v>
      </c>
      <c r="T170" s="84">
        <f>+T169+S170</f>
        <v>133959</v>
      </c>
      <c r="U170" s="85">
        <f>S170*W162</f>
        <v>0</v>
      </c>
      <c r="V170" s="80">
        <f>+V169+U170</f>
        <v>13739.41</v>
      </c>
      <c r="W170" s="86">
        <f>ROUND((+V170/T170),2)</f>
        <v>0.1</v>
      </c>
      <c r="X170" s="3"/>
    </row>
    <row r="171" spans="1:24" ht="14.5">
      <c r="A171" s="88"/>
      <c r="B171" s="89"/>
      <c r="C171" s="90"/>
      <c r="D171" s="30"/>
      <c r="E171" s="30"/>
      <c r="F171" s="3"/>
      <c r="G171" s="923">
        <f>SUM(G168:G170)</f>
        <v>0</v>
      </c>
      <c r="H171" s="141"/>
      <c r="I171" s="31"/>
      <c r="J171" s="3"/>
      <c r="K171" s="3"/>
      <c r="L171" s="29"/>
      <c r="M171" s="92"/>
      <c r="N171" s="3"/>
      <c r="O171" s="92"/>
      <c r="P171" s="34"/>
      <c r="Q171" s="92"/>
      <c r="R171" s="3"/>
      <c r="S171" s="34"/>
      <c r="T171" s="34"/>
      <c r="U171" s="93"/>
      <c r="V171" s="31"/>
      <c r="W171" s="3"/>
      <c r="X171" s="3"/>
    </row>
    <row r="172" spans="1:24" s="27" customFormat="1" ht="13">
      <c r="A172" s="12" t="s">
        <v>357</v>
      </c>
      <c r="B172" s="13"/>
      <c r="C172" s="14">
        <f>SUM(C168:C171)+C165</f>
        <v>133959</v>
      </c>
      <c r="D172" s="94"/>
      <c r="E172" s="94"/>
      <c r="F172" s="16"/>
      <c r="G172" s="17">
        <f>SUM(G168:G170)+G165</f>
        <v>16824.940000000006</v>
      </c>
      <c r="H172" s="16"/>
      <c r="I172" s="62">
        <f>ROUND(+G172/C172,2)</f>
        <v>0.13</v>
      </c>
      <c r="J172" s="19"/>
      <c r="K172" s="20" t="s">
        <v>49</v>
      </c>
      <c r="L172" s="14"/>
      <c r="M172" s="22">
        <f>+G172</f>
        <v>16824.940000000006</v>
      </c>
      <c r="N172" s="23"/>
      <c r="O172" s="95"/>
      <c r="P172" s="96"/>
      <c r="Q172" s="97"/>
      <c r="R172" s="23"/>
      <c r="S172" s="3"/>
      <c r="T172" s="3"/>
      <c r="U172" s="25">
        <f>SUM(U168:U171)</f>
        <v>0</v>
      </c>
      <c r="V172" s="3" t="s">
        <v>60</v>
      </c>
      <c r="W172" s="3"/>
      <c r="X172" s="23"/>
    </row>
    <row r="173" spans="1:24">
      <c r="A173" s="3"/>
      <c r="B173" s="28"/>
      <c r="C173" s="29"/>
      <c r="D173" s="30"/>
      <c r="E173" s="30"/>
      <c r="F173" s="3"/>
      <c r="G173" s="91"/>
      <c r="H173" s="3"/>
      <c r="I173" s="31"/>
      <c r="J173" s="3"/>
      <c r="K173" s="3"/>
      <c r="L173" s="34"/>
      <c r="M173" s="3"/>
      <c r="N173" s="3"/>
      <c r="O173" s="3"/>
      <c r="P173" s="34"/>
      <c r="Q173" s="3"/>
      <c r="R173" s="3"/>
      <c r="S173" s="3"/>
      <c r="T173" s="3"/>
      <c r="U173" s="28"/>
      <c r="V173" s="3"/>
      <c r="W173" s="3"/>
      <c r="X173" s="3"/>
    </row>
    <row r="174" spans="1:24" ht="14.5">
      <c r="A174" s="39" t="s">
        <v>89</v>
      </c>
      <c r="B174" s="28"/>
      <c r="C174" s="40"/>
      <c r="D174" s="37">
        <f>IF(C174=0,0,+G174/C174)</f>
        <v>0</v>
      </c>
      <c r="E174" s="37"/>
      <c r="F174" s="102"/>
      <c r="G174" s="32">
        <v>0</v>
      </c>
      <c r="H174" s="102"/>
      <c r="I174" s="103"/>
      <c r="J174" s="102"/>
      <c r="K174" s="32"/>
      <c r="L174" s="44"/>
      <c r="M174" s="102"/>
      <c r="N174" s="102"/>
      <c r="O174" s="102"/>
      <c r="P174" s="104"/>
      <c r="Q174" s="102"/>
      <c r="R174" s="102"/>
      <c r="S174" s="105"/>
      <c r="T174" s="104"/>
      <c r="U174" s="106"/>
      <c r="V174" s="107"/>
      <c r="W174" s="102"/>
      <c r="X174" s="102"/>
    </row>
    <row r="175" spans="1:24" ht="14.5">
      <c r="A175" s="39" t="s">
        <v>77</v>
      </c>
      <c r="B175" s="28">
        <f>B174</f>
        <v>0</v>
      </c>
      <c r="C175" s="36"/>
      <c r="D175" s="37">
        <f>IF(C175=0,0,+G175/C175)</f>
        <v>0</v>
      </c>
      <c r="E175" s="37"/>
      <c r="F175" s="102"/>
      <c r="G175" s="32">
        <v>0</v>
      </c>
      <c r="H175" s="3"/>
      <c r="I175" s="43"/>
      <c r="J175" s="3"/>
      <c r="K175" s="32"/>
      <c r="L175" s="44"/>
      <c r="M175" s="3"/>
      <c r="N175" s="3"/>
      <c r="O175" s="3"/>
      <c r="P175" s="34"/>
      <c r="Q175" s="3"/>
      <c r="R175" s="3"/>
      <c r="S175" s="45"/>
      <c r="T175" s="34"/>
      <c r="U175" s="46"/>
      <c r="V175" s="31"/>
      <c r="W175" s="3"/>
      <c r="X175" s="102"/>
    </row>
    <row r="176" spans="1:24" ht="14.5">
      <c r="A176" s="39" t="s">
        <v>78</v>
      </c>
      <c r="B176" s="28">
        <f>B174</f>
        <v>0</v>
      </c>
      <c r="C176" s="40"/>
      <c r="D176" s="41">
        <f>IF(C176=0,0,+G176/C176)</f>
        <v>0</v>
      </c>
      <c r="E176" s="41"/>
      <c r="F176" s="3"/>
      <c r="G176" s="42">
        <v>0</v>
      </c>
      <c r="H176" s="3"/>
      <c r="I176" s="43"/>
      <c r="J176" s="3"/>
      <c r="K176" s="32"/>
      <c r="L176" s="44"/>
      <c r="M176" s="3"/>
      <c r="N176" s="3"/>
      <c r="O176" s="3"/>
      <c r="P176" s="34"/>
      <c r="Q176" s="3"/>
      <c r="R176" s="3"/>
      <c r="S176" s="45"/>
      <c r="T176" s="34"/>
      <c r="U176" s="46"/>
      <c r="V176" s="31"/>
      <c r="W176" s="3"/>
      <c r="X176" s="3"/>
    </row>
    <row r="177" spans="1:26" ht="14.5">
      <c r="A177" s="47" t="s">
        <v>51</v>
      </c>
      <c r="B177" s="48"/>
      <c r="C177" s="49">
        <f>SUM(C172:C176)</f>
        <v>133959</v>
      </c>
      <c r="D177" s="50"/>
      <c r="E177" s="50"/>
      <c r="F177" s="23"/>
      <c r="G177" s="25">
        <f>SUM(G172:G176)</f>
        <v>16824.940000000006</v>
      </c>
      <c r="H177" s="23"/>
      <c r="I177" s="38">
        <f>ROUND(+G177/C177,2)</f>
        <v>0.13</v>
      </c>
      <c r="J177" s="3"/>
      <c r="K177" s="51"/>
      <c r="L177" s="34"/>
      <c r="M177" s="3"/>
      <c r="N177" s="3"/>
      <c r="O177" s="3"/>
      <c r="P177" s="34"/>
      <c r="Q177" s="3"/>
      <c r="R177" s="3"/>
      <c r="S177" s="45"/>
      <c r="T177" s="34">
        <f>C177</f>
        <v>133959</v>
      </c>
      <c r="U177" s="46"/>
      <c r="V177" s="31">
        <f>+V170+U177</f>
        <v>13739.41</v>
      </c>
      <c r="W177" s="52">
        <f>ROUND((+V177/T177),2)</f>
        <v>0.1</v>
      </c>
      <c r="X177" s="3"/>
    </row>
    <row r="178" spans="1:26" ht="13">
      <c r="A178" s="47"/>
      <c r="B178" s="48"/>
      <c r="C178" s="49"/>
      <c r="D178" s="50"/>
      <c r="E178" s="50"/>
      <c r="F178" s="23"/>
      <c r="G178" s="25"/>
      <c r="H178" s="23"/>
      <c r="I178" s="25"/>
      <c r="J178" s="3"/>
      <c r="K178" s="51"/>
      <c r="L178" s="34"/>
      <c r="M178" s="3"/>
      <c r="N178" s="3"/>
      <c r="O178" s="3"/>
      <c r="P178" s="126"/>
      <c r="Q178" s="127"/>
      <c r="R178" s="3"/>
      <c r="S178" s="3"/>
      <c r="T178" s="3"/>
      <c r="U178" s="3"/>
      <c r="V178" s="3"/>
      <c r="W178" s="3"/>
      <c r="X178" s="3"/>
    </row>
    <row r="179" spans="1:26" ht="14.5">
      <c r="A179" s="39" t="s">
        <v>90</v>
      </c>
      <c r="B179" s="28">
        <f>B174</f>
        <v>0</v>
      </c>
      <c r="C179" s="40">
        <v>0</v>
      </c>
      <c r="D179" s="54">
        <f>+I177</f>
        <v>0.13</v>
      </c>
      <c r="E179" s="54"/>
      <c r="F179" s="39"/>
      <c r="G179" s="42">
        <f>SUM(C179*D179)</f>
        <v>0</v>
      </c>
      <c r="H179" s="23"/>
      <c r="I179" s="55"/>
      <c r="J179" s="3"/>
      <c r="K179" s="57" t="s">
        <v>53</v>
      </c>
      <c r="L179" s="58">
        <f>L180+L164</f>
        <v>1917.9419047619049</v>
      </c>
      <c r="M179" s="59">
        <f>+M180+M164</f>
        <v>249.33244761904763</v>
      </c>
      <c r="N179" s="3"/>
      <c r="O179" s="57" t="s">
        <v>53</v>
      </c>
      <c r="P179" s="128">
        <f>P180+P164</f>
        <v>91.058095238095234</v>
      </c>
      <c r="Q179" s="129">
        <f>+Q180+Q164</f>
        <v>11.837552380952381</v>
      </c>
      <c r="R179" s="3"/>
      <c r="S179" s="45">
        <f>+C179</f>
        <v>0</v>
      </c>
      <c r="T179" s="34">
        <f>+T177+S179</f>
        <v>133959</v>
      </c>
      <c r="U179" s="46">
        <v>0</v>
      </c>
      <c r="V179" s="31">
        <f>+V177+U179</f>
        <v>13739.41</v>
      </c>
      <c r="W179" s="52">
        <f>ROUND((+V179/T179),2)</f>
        <v>0.1</v>
      </c>
      <c r="X179" s="3"/>
    </row>
    <row r="180" spans="1:26" ht="14.5">
      <c r="A180" s="47" t="s">
        <v>51</v>
      </c>
      <c r="B180" s="28"/>
      <c r="C180" s="60">
        <f>SUM(C177:C179)</f>
        <v>133959</v>
      </c>
      <c r="D180" s="54"/>
      <c r="E180" s="54"/>
      <c r="F180" s="39"/>
      <c r="G180" s="25">
        <f>SUM(G177:G179)</f>
        <v>16824.940000000006</v>
      </c>
      <c r="H180" s="23"/>
      <c r="I180" s="55"/>
      <c r="J180" s="3"/>
      <c r="K180" s="20" t="s">
        <v>54</v>
      </c>
      <c r="L180" s="61">
        <f>SUM(L183:L186)</f>
        <v>0</v>
      </c>
      <c r="M180" s="62">
        <f>SUM(K183:K186)</f>
        <v>0</v>
      </c>
      <c r="N180" s="3"/>
      <c r="O180" s="20" t="s">
        <v>54</v>
      </c>
      <c r="P180" s="61">
        <f>SUM(P183:P186)</f>
        <v>0</v>
      </c>
      <c r="Q180" s="62">
        <f>SUM(O183:O186)</f>
        <v>0</v>
      </c>
      <c r="R180" s="3"/>
      <c r="S180" s="45"/>
      <c r="T180" s="34"/>
      <c r="U180" s="46"/>
      <c r="V180" s="31"/>
      <c r="W180" s="3"/>
      <c r="X180" s="3"/>
    </row>
    <row r="181" spans="1:26" ht="14.5">
      <c r="A181" s="47"/>
      <c r="B181" s="28"/>
      <c r="C181" s="63"/>
      <c r="D181" s="54"/>
      <c r="E181" s="54"/>
      <c r="F181" s="39"/>
      <c r="G181" s="55"/>
      <c r="H181" s="23"/>
      <c r="I181" s="55"/>
      <c r="J181" s="3"/>
      <c r="K181" s="56"/>
      <c r="L181" s="64"/>
      <c r="M181" s="65"/>
      <c r="N181" s="3"/>
      <c r="O181" s="56"/>
      <c r="P181" s="64"/>
      <c r="Q181" s="65"/>
      <c r="R181" s="3"/>
      <c r="S181" s="45"/>
      <c r="T181" s="34"/>
      <c r="U181" s="46"/>
      <c r="V181" s="31"/>
      <c r="W181" s="3"/>
      <c r="X181" s="3"/>
    </row>
    <row r="182" spans="1:26" ht="14.5">
      <c r="A182" s="66" t="s">
        <v>55</v>
      </c>
      <c r="B182" s="67"/>
      <c r="C182" s="68"/>
      <c r="D182" s="69"/>
      <c r="E182" s="69"/>
      <c r="F182" s="70"/>
      <c r="G182" s="136"/>
      <c r="H182" s="70"/>
      <c r="I182" s="71"/>
      <c r="J182" s="70"/>
      <c r="K182" s="846"/>
      <c r="L182" s="132"/>
      <c r="M182" s="70"/>
      <c r="N182" s="71"/>
      <c r="O182" s="131"/>
      <c r="P182" s="132"/>
      <c r="Q182" s="70"/>
      <c r="R182" s="70"/>
      <c r="S182" s="70"/>
      <c r="T182" s="70"/>
      <c r="U182" s="70"/>
      <c r="V182" s="70"/>
      <c r="W182" s="70"/>
      <c r="X182" s="3"/>
    </row>
    <row r="183" spans="1:26" ht="15.5">
      <c r="A183" s="670" t="s">
        <v>457</v>
      </c>
      <c r="B183" s="73" t="s">
        <v>267</v>
      </c>
      <c r="C183" s="74">
        <f>ROUND(-L183-P183,0)</f>
        <v>0</v>
      </c>
      <c r="D183" s="114">
        <f>I177</f>
        <v>0.13</v>
      </c>
      <c r="E183" s="114"/>
      <c r="F183" s="76" t="s">
        <v>57</v>
      </c>
      <c r="G183" s="77">
        <f>ROUND(-K183-O183,2)</f>
        <v>0</v>
      </c>
      <c r="H183" s="79"/>
      <c r="I183" s="78"/>
      <c r="J183" s="79"/>
      <c r="K183" s="80">
        <f>+L183*D183</f>
        <v>0</v>
      </c>
      <c r="L183" s="81">
        <f>'&lt;E&gt;ARP PACE'!C22</f>
        <v>0</v>
      </c>
      <c r="M183" s="82" t="s">
        <v>58</v>
      </c>
      <c r="N183" s="79"/>
      <c r="O183" s="83">
        <f>+P183*D183</f>
        <v>0</v>
      </c>
      <c r="P183" s="81">
        <f>'&lt;E&gt;ARP PACE'!C44</f>
        <v>0</v>
      </c>
      <c r="Q183" s="82" t="s">
        <v>59</v>
      </c>
      <c r="R183" s="79"/>
      <c r="S183" s="84">
        <f>C183</f>
        <v>0</v>
      </c>
      <c r="T183" s="84">
        <f>+T179+S183</f>
        <v>133959</v>
      </c>
      <c r="U183" s="85">
        <f>S183*W177</f>
        <v>0</v>
      </c>
      <c r="V183" s="80">
        <f>+V179+U183</f>
        <v>13739.41</v>
      </c>
      <c r="W183" s="86">
        <f>ROUND((+V183/T183),2)</f>
        <v>0.1</v>
      </c>
      <c r="X183" s="3"/>
    </row>
    <row r="184" spans="1:26" ht="15.5">
      <c r="A184" s="439" t="s">
        <v>458</v>
      </c>
      <c r="B184" s="73" t="str">
        <f>B183</f>
        <v>EACONSUME</v>
      </c>
      <c r="C184" s="74">
        <f>-L184-P184</f>
        <v>0</v>
      </c>
      <c r="D184" s="114">
        <f>I177</f>
        <v>0.13</v>
      </c>
      <c r="E184" s="114"/>
      <c r="F184" s="76" t="s">
        <v>57</v>
      </c>
      <c r="G184" s="77">
        <f>ROUND(-K184-O184,2)</f>
        <v>0</v>
      </c>
      <c r="H184" s="79"/>
      <c r="I184" s="78"/>
      <c r="J184" s="79"/>
      <c r="K184" s="80">
        <f>+L184*D184</f>
        <v>0</v>
      </c>
      <c r="L184" s="81">
        <f>'&lt;E&gt;ARP PACE'!E21</f>
        <v>0</v>
      </c>
      <c r="M184" s="82" t="s">
        <v>58</v>
      </c>
      <c r="N184" s="79"/>
      <c r="O184" s="83">
        <f>+P184*D184</f>
        <v>0</v>
      </c>
      <c r="P184" s="81">
        <f>'&lt;E&gt;ARP PACE'!E43</f>
        <v>0</v>
      </c>
      <c r="Q184" s="82" t="s">
        <v>59</v>
      </c>
      <c r="R184" s="79"/>
      <c r="S184" s="84">
        <f>C184</f>
        <v>0</v>
      </c>
      <c r="T184" s="84">
        <f>+T183+S184</f>
        <v>133959</v>
      </c>
      <c r="U184" s="85">
        <f>S184*W177</f>
        <v>0</v>
      </c>
      <c r="V184" s="80">
        <f>+V183+U184</f>
        <v>13739.41</v>
      </c>
      <c r="W184" s="86">
        <f>ROUND((+V184/T184),2)</f>
        <v>0.1</v>
      </c>
      <c r="X184" s="3"/>
    </row>
    <row r="185" spans="1:26" ht="15.5">
      <c r="A185" s="436" t="s">
        <v>459</v>
      </c>
      <c r="B185" s="73" t="str">
        <f>B183</f>
        <v>EACONSUME</v>
      </c>
      <c r="C185" s="74">
        <f>-L185-P185</f>
        <v>0</v>
      </c>
      <c r="D185" s="114">
        <f>I177</f>
        <v>0.13</v>
      </c>
      <c r="E185" s="114"/>
      <c r="F185" s="76" t="s">
        <v>57</v>
      </c>
      <c r="G185" s="77">
        <f>ROUND(-K185-O185,2)</f>
        <v>0</v>
      </c>
      <c r="H185" s="79"/>
      <c r="I185" s="78"/>
      <c r="J185" s="79"/>
      <c r="K185" s="80">
        <f>+L185*D185</f>
        <v>0</v>
      </c>
      <c r="L185" s="81">
        <f>'&lt;E&gt;ARP PACE'!G18</f>
        <v>0</v>
      </c>
      <c r="M185" s="82" t="s">
        <v>58</v>
      </c>
      <c r="N185" s="79"/>
      <c r="O185" s="83">
        <f>+P185*D185</f>
        <v>0</v>
      </c>
      <c r="P185" s="81">
        <f>'&lt;E&gt;ARP PACE'!G40</f>
        <v>0</v>
      </c>
      <c r="Q185" s="82" t="s">
        <v>59</v>
      </c>
      <c r="R185" s="79"/>
      <c r="S185" s="84">
        <f>C185</f>
        <v>0</v>
      </c>
      <c r="T185" s="84">
        <f>+T184+S185</f>
        <v>133959</v>
      </c>
      <c r="U185" s="85">
        <f>S185*W177</f>
        <v>0</v>
      </c>
      <c r="V185" s="80">
        <f>+V184+U185</f>
        <v>13739.41</v>
      </c>
      <c r="W185" s="86">
        <f>ROUND((+V185/T185),2)</f>
        <v>0.1</v>
      </c>
      <c r="X185" s="3"/>
    </row>
    <row r="186" spans="1:26" ht="14.5">
      <c r="A186" s="88"/>
      <c r="B186" s="89"/>
      <c r="C186" s="90"/>
      <c r="D186" s="30"/>
      <c r="E186" s="30"/>
      <c r="F186" s="3"/>
      <c r="G186" s="923">
        <f>SUM(G183:G185)</f>
        <v>0</v>
      </c>
      <c r="H186" s="141"/>
      <c r="I186" s="31"/>
      <c r="J186" s="3"/>
      <c r="K186" s="3"/>
      <c r="L186" s="29"/>
      <c r="M186" s="92"/>
      <c r="N186" s="3"/>
      <c r="O186" s="92"/>
      <c r="P186" s="34"/>
      <c r="Q186" s="92"/>
      <c r="R186" s="3"/>
      <c r="S186" s="34"/>
      <c r="T186" s="34"/>
      <c r="U186" s="93"/>
      <c r="V186" s="31"/>
      <c r="W186" s="3"/>
      <c r="X186" s="3"/>
    </row>
    <row r="187" spans="1:26" s="27" customFormat="1" ht="13">
      <c r="A187" s="12" t="s">
        <v>349</v>
      </c>
      <c r="B187" s="13"/>
      <c r="C187" s="14">
        <f>SUM(C183:C186)+C180</f>
        <v>133959</v>
      </c>
      <c r="D187" s="94"/>
      <c r="E187" s="94"/>
      <c r="F187" s="16"/>
      <c r="G187" s="17">
        <f>SUM(G183:G185)+G180</f>
        <v>16824.940000000006</v>
      </c>
      <c r="H187" s="16"/>
      <c r="I187" s="62">
        <f>ROUND(+G187/C187,2)</f>
        <v>0.13</v>
      </c>
      <c r="J187" s="19"/>
      <c r="K187" s="20" t="s">
        <v>49</v>
      </c>
      <c r="L187" s="14"/>
      <c r="M187" s="22">
        <f>+G187</f>
        <v>16824.940000000006</v>
      </c>
      <c r="N187" s="23"/>
      <c r="O187" s="95"/>
      <c r="P187" s="96"/>
      <c r="Q187" s="97"/>
      <c r="R187" s="23"/>
      <c r="S187" s="3"/>
      <c r="T187" s="3"/>
      <c r="U187" s="25">
        <f>SUM(U183:U186)</f>
        <v>0</v>
      </c>
      <c r="V187" s="3" t="s">
        <v>60</v>
      </c>
      <c r="W187" s="3"/>
      <c r="X187" s="23"/>
    </row>
    <row r="188" spans="1:26" ht="13">
      <c r="A188" s="3"/>
      <c r="B188" s="28"/>
      <c r="C188" s="29"/>
      <c r="D188" s="30"/>
      <c r="E188" s="30"/>
      <c r="F188" s="3"/>
      <c r="G188" s="91"/>
      <c r="H188" s="3"/>
      <c r="I188" s="31"/>
      <c r="J188" s="3"/>
      <c r="K188" s="3"/>
      <c r="L188" s="34"/>
      <c r="M188" s="3"/>
      <c r="N188" s="3"/>
      <c r="O188" s="3"/>
      <c r="P188" s="34"/>
      <c r="Q188" s="3"/>
      <c r="R188" s="3"/>
      <c r="S188" s="3"/>
      <c r="T188" s="3"/>
      <c r="U188" s="138"/>
      <c r="V188" s="3"/>
      <c r="W188" s="3"/>
      <c r="X188" s="3"/>
    </row>
    <row r="189" spans="1:26" ht="13">
      <c r="A189" s="3"/>
      <c r="B189" s="28"/>
      <c r="C189" s="29"/>
      <c r="D189" s="30"/>
      <c r="E189" s="30"/>
      <c r="F189" s="3"/>
      <c r="G189" s="91"/>
      <c r="H189" s="3"/>
      <c r="I189" s="31"/>
      <c r="J189" s="3"/>
      <c r="K189" s="3"/>
      <c r="L189" s="34"/>
      <c r="M189" s="3"/>
      <c r="N189" s="3"/>
      <c r="O189" s="3"/>
      <c r="P189" s="34"/>
      <c r="Q189" s="3"/>
      <c r="R189" s="3"/>
      <c r="S189" s="3"/>
      <c r="T189" s="3"/>
      <c r="U189" s="138"/>
      <c r="V189" s="3"/>
      <c r="W189" s="3"/>
      <c r="X189" s="3"/>
    </row>
    <row r="190" spans="1:26" ht="13">
      <c r="A190" s="3"/>
      <c r="B190" s="28"/>
      <c r="C190" s="29"/>
      <c r="D190" s="30"/>
      <c r="E190" s="30"/>
      <c r="F190" s="3"/>
      <c r="G190" s="91"/>
      <c r="H190" s="3"/>
      <c r="I190" s="31"/>
      <c r="J190" s="3"/>
      <c r="K190" s="3"/>
      <c r="L190" s="34"/>
      <c r="M190" s="3"/>
      <c r="N190" s="3"/>
      <c r="O190" s="3"/>
      <c r="P190" s="34"/>
      <c r="Q190" s="3"/>
      <c r="R190" s="3"/>
      <c r="S190" s="3"/>
      <c r="T190" s="102"/>
      <c r="U190" s="1103"/>
      <c r="V190" s="1103"/>
      <c r="W190" s="1103"/>
      <c r="X190" s="1103"/>
      <c r="Y190" s="102"/>
      <c r="Z190" s="102"/>
    </row>
    <row r="191" spans="1:26" ht="13">
      <c r="A191" s="3"/>
      <c r="B191" s="4"/>
      <c r="C191" s="1099"/>
      <c r="D191" s="1099"/>
      <c r="E191" s="1099"/>
      <c r="F191" s="1099"/>
      <c r="G191" s="140"/>
      <c r="H191" s="141"/>
      <c r="I191" s="31"/>
      <c r="J191" s="3"/>
      <c r="K191" s="3"/>
      <c r="L191" s="34"/>
      <c r="M191" s="3"/>
      <c r="N191" s="3"/>
      <c r="O191" s="3"/>
      <c r="P191" s="34"/>
      <c r="Q191" s="3"/>
      <c r="R191" s="3"/>
      <c r="S191" s="3"/>
      <c r="T191" s="102"/>
      <c r="U191" s="1088"/>
      <c r="V191" s="1088"/>
      <c r="W191" s="1088"/>
      <c r="X191" s="1088"/>
      <c r="Y191" s="102"/>
      <c r="Z191" s="102"/>
    </row>
    <row r="192" spans="1:26" s="144" customFormat="1" ht="13">
      <c r="A192" s="142"/>
      <c r="B192" s="143"/>
      <c r="C192" s="142"/>
      <c r="D192" s="142"/>
      <c r="E192" s="142"/>
      <c r="F192" s="142"/>
      <c r="G192" s="142"/>
      <c r="H192" s="142"/>
      <c r="I192" s="142"/>
      <c r="J192" s="142"/>
      <c r="K192" s="142"/>
      <c r="L192" s="142"/>
      <c r="M192" s="142"/>
      <c r="N192" s="142"/>
      <c r="O192" s="142"/>
      <c r="P192" s="142"/>
      <c r="Q192" s="142"/>
      <c r="R192" s="142"/>
      <c r="S192" s="142"/>
      <c r="T192" s="1089"/>
      <c r="U192" s="1090"/>
      <c r="V192" s="1091"/>
      <c r="W192" s="1092"/>
      <c r="X192" s="1092"/>
      <c r="Y192" s="1089"/>
      <c r="Z192" s="1089"/>
    </row>
    <row r="193" spans="1:26" s="144" customFormat="1" ht="13">
      <c r="A193" s="142"/>
      <c r="B193" s="143"/>
      <c r="C193" s="142"/>
      <c r="D193" s="142"/>
      <c r="E193" s="142"/>
      <c r="F193" s="142"/>
      <c r="G193" s="142"/>
      <c r="H193" s="142"/>
      <c r="I193" s="142"/>
      <c r="J193" s="142"/>
      <c r="K193" s="142"/>
      <c r="L193" s="142"/>
      <c r="M193" s="142"/>
      <c r="N193" s="142"/>
      <c r="O193" s="142"/>
      <c r="P193" s="142"/>
      <c r="Q193" s="142"/>
      <c r="R193" s="142"/>
      <c r="S193" s="142"/>
      <c r="T193" s="1089"/>
      <c r="U193" s="1090"/>
      <c r="V193" s="1091"/>
      <c r="W193" s="1092"/>
      <c r="X193" s="1092"/>
      <c r="Y193" s="1089"/>
      <c r="Z193" s="1089"/>
    </row>
    <row r="194" spans="1:26" ht="13">
      <c r="A194" s="3"/>
      <c r="B194" s="28"/>
      <c r="C194" s="29"/>
      <c r="D194" s="30"/>
      <c r="E194" s="30"/>
      <c r="F194" s="3"/>
      <c r="G194" s="145"/>
      <c r="H194" s="146"/>
      <c r="J194" s="3"/>
      <c r="K194" s="148"/>
      <c r="L194" s="34"/>
      <c r="M194" s="3"/>
      <c r="N194" s="3"/>
      <c r="O194" s="3"/>
      <c r="P194" s="34"/>
      <c r="Q194" s="3"/>
      <c r="R194" s="3"/>
      <c r="S194" s="3"/>
      <c r="T194" s="102"/>
      <c r="U194" s="1088"/>
      <c r="V194" s="104"/>
      <c r="W194" s="1093"/>
      <c r="X194" s="107"/>
      <c r="Y194" s="1093"/>
      <c r="Z194" s="102"/>
    </row>
    <row r="195" spans="1:26" ht="13">
      <c r="A195" s="3"/>
      <c r="B195" s="28"/>
      <c r="C195" s="29"/>
      <c r="D195" s="30"/>
      <c r="E195" s="30"/>
      <c r="F195" s="3"/>
      <c r="G195" s="145"/>
      <c r="H195" s="146"/>
      <c r="J195" s="3"/>
      <c r="K195" s="148"/>
      <c r="L195" s="34"/>
      <c r="M195" s="3"/>
      <c r="N195" s="3"/>
      <c r="O195" s="3"/>
      <c r="P195" s="34"/>
      <c r="Q195" s="3"/>
      <c r="R195" s="3"/>
      <c r="S195" s="3"/>
      <c r="T195" s="102"/>
      <c r="U195" s="1088"/>
      <c r="V195" s="104"/>
      <c r="W195" s="1093"/>
      <c r="X195" s="107"/>
      <c r="Y195" s="1093"/>
      <c r="Z195" s="102"/>
    </row>
    <row r="196" spans="1:26" ht="13">
      <c r="A196" s="3"/>
      <c r="B196" s="28"/>
      <c r="C196" s="29"/>
      <c r="D196" s="30"/>
      <c r="E196" s="30"/>
      <c r="F196" s="3"/>
      <c r="G196" s="145"/>
      <c r="H196" s="146"/>
      <c r="J196" s="3"/>
      <c r="K196" s="148"/>
      <c r="L196" s="34"/>
      <c r="M196" s="3"/>
      <c r="N196" s="3"/>
      <c r="O196" s="3"/>
      <c r="P196" s="34"/>
      <c r="Q196" s="3"/>
      <c r="R196" s="3"/>
      <c r="S196" s="3"/>
      <c r="T196" s="3"/>
      <c r="U196" s="23"/>
      <c r="V196" s="34"/>
      <c r="W196" s="141"/>
      <c r="X196" s="31"/>
      <c r="Y196" s="139"/>
    </row>
    <row r="197" spans="1:26" ht="13">
      <c r="A197" s="3"/>
      <c r="B197" s="28"/>
      <c r="C197" s="29"/>
      <c r="D197" s="30"/>
      <c r="E197" s="30"/>
      <c r="F197" s="3"/>
      <c r="G197" s="145"/>
      <c r="H197" s="146"/>
      <c r="J197" s="3"/>
      <c r="K197" s="148"/>
      <c r="L197" s="34"/>
      <c r="M197" s="3"/>
      <c r="N197" s="3"/>
      <c r="O197" s="3"/>
      <c r="P197" s="34"/>
      <c r="Q197" s="3"/>
      <c r="R197" s="3"/>
      <c r="S197" s="3"/>
      <c r="T197" s="3"/>
      <c r="U197" s="23"/>
      <c r="V197" s="34"/>
      <c r="W197" s="141"/>
      <c r="X197" s="31"/>
      <c r="Y197" s="139"/>
    </row>
    <row r="198" spans="1:26" ht="13">
      <c r="A198" s="3"/>
      <c r="B198" s="28"/>
      <c r="C198" s="29"/>
      <c r="D198" s="30"/>
      <c r="E198" s="30"/>
      <c r="F198" s="3"/>
      <c r="G198" s="145"/>
      <c r="H198" s="146"/>
      <c r="J198" s="3"/>
      <c r="K198" s="148"/>
      <c r="L198" s="34"/>
      <c r="M198" s="3"/>
      <c r="N198" s="3"/>
      <c r="O198" s="3"/>
      <c r="P198" s="34"/>
      <c r="Q198" s="3"/>
      <c r="R198" s="3"/>
      <c r="S198" s="3"/>
      <c r="T198" s="3"/>
      <c r="U198" s="23"/>
      <c r="V198" s="34"/>
      <c r="W198" s="141"/>
      <c r="X198" s="31"/>
      <c r="Y198" s="139"/>
    </row>
    <row r="199" spans="1:26" ht="13">
      <c r="A199" s="3"/>
      <c r="B199" s="28"/>
      <c r="C199" s="29"/>
      <c r="D199" s="30"/>
      <c r="E199" s="30"/>
      <c r="F199" s="3"/>
      <c r="G199" s="145"/>
      <c r="H199" s="146"/>
      <c r="J199" s="3"/>
      <c r="K199" s="148"/>
      <c r="L199" s="34"/>
      <c r="M199" s="3"/>
      <c r="N199" s="3"/>
      <c r="O199" s="3"/>
      <c r="P199" s="34"/>
      <c r="Q199" s="3"/>
      <c r="R199" s="3"/>
      <c r="S199" s="3"/>
      <c r="T199" s="3"/>
      <c r="U199" s="23"/>
      <c r="V199" s="34"/>
      <c r="W199" s="141"/>
      <c r="X199" s="31"/>
      <c r="Y199" s="139"/>
    </row>
    <row r="200" spans="1:26" ht="13">
      <c r="A200" s="3"/>
      <c r="B200" s="28"/>
      <c r="C200" s="29"/>
      <c r="D200" s="30"/>
      <c r="E200" s="30"/>
      <c r="F200" s="3"/>
      <c r="G200" s="145"/>
      <c r="H200" s="146"/>
      <c r="J200" s="3"/>
      <c r="K200" s="148"/>
      <c r="L200" s="34"/>
      <c r="M200" s="3"/>
      <c r="N200" s="3"/>
      <c r="O200" s="3"/>
      <c r="P200" s="34"/>
      <c r="Q200" s="3"/>
      <c r="R200" s="3"/>
      <c r="S200" s="3"/>
      <c r="T200" s="3"/>
      <c r="U200" s="23"/>
      <c r="V200" s="34"/>
      <c r="W200" s="141"/>
      <c r="X200" s="31"/>
      <c r="Y200" s="139"/>
    </row>
    <row r="201" spans="1:26" ht="13">
      <c r="A201" s="3"/>
      <c r="B201" s="28"/>
      <c r="C201" s="29"/>
      <c r="D201" s="30"/>
      <c r="E201" s="30"/>
      <c r="F201" s="3"/>
      <c r="G201" s="145"/>
      <c r="H201" s="146"/>
      <c r="J201" s="3"/>
      <c r="K201" s="148"/>
      <c r="L201" s="34"/>
      <c r="M201" s="3"/>
      <c r="N201" s="3"/>
      <c r="O201" s="3"/>
      <c r="P201" s="34"/>
      <c r="Q201" s="3"/>
      <c r="R201" s="3"/>
      <c r="S201" s="3"/>
      <c r="T201" s="3"/>
      <c r="U201" s="23"/>
      <c r="V201" s="34"/>
      <c r="W201" s="141"/>
      <c r="X201" s="31"/>
      <c r="Y201" s="139"/>
    </row>
    <row r="202" spans="1:26" ht="13">
      <c r="A202" s="3"/>
      <c r="B202" s="28"/>
      <c r="C202" s="29"/>
      <c r="D202" s="30"/>
      <c r="E202" s="30"/>
      <c r="F202" s="3"/>
      <c r="G202" s="145"/>
      <c r="H202" s="146"/>
      <c r="J202" s="3"/>
      <c r="K202" s="148"/>
      <c r="L202" s="34"/>
      <c r="M202" s="3"/>
      <c r="N202" s="3"/>
      <c r="O202" s="3"/>
      <c r="P202" s="34"/>
      <c r="Q202" s="3"/>
      <c r="R202" s="3"/>
      <c r="S202" s="3"/>
      <c r="T202" s="3"/>
      <c r="U202" s="23"/>
      <c r="V202" s="34"/>
      <c r="W202" s="141"/>
      <c r="X202" s="31"/>
      <c r="Y202" s="139"/>
    </row>
    <row r="203" spans="1:26" ht="13">
      <c r="A203" s="3"/>
      <c r="B203" s="28"/>
      <c r="C203" s="29"/>
      <c r="D203" s="30"/>
      <c r="E203" s="30"/>
      <c r="F203" s="3"/>
      <c r="G203" s="145"/>
      <c r="H203" s="146"/>
      <c r="J203" s="3"/>
      <c r="K203" s="148"/>
      <c r="L203" s="34"/>
      <c r="M203" s="3"/>
      <c r="N203" s="3"/>
      <c r="O203" s="3"/>
      <c r="P203" s="34"/>
      <c r="Q203" s="3"/>
      <c r="R203" s="3"/>
      <c r="S203" s="3"/>
      <c r="T203" s="3"/>
      <c r="U203" s="23"/>
      <c r="V203" s="34"/>
      <c r="W203" s="141"/>
      <c r="X203" s="31"/>
      <c r="Y203" s="139"/>
    </row>
    <row r="204" spans="1:26" ht="13">
      <c r="A204" s="3"/>
      <c r="B204" s="28"/>
      <c r="C204" s="29"/>
      <c r="D204" s="30"/>
      <c r="E204" s="30"/>
      <c r="F204" s="3"/>
      <c r="G204" s="145"/>
      <c r="H204" s="146"/>
      <c r="J204" s="3"/>
      <c r="K204" s="148"/>
      <c r="L204" s="34"/>
      <c r="M204" s="3"/>
      <c r="N204" s="3"/>
      <c r="O204" s="3"/>
      <c r="P204" s="34"/>
      <c r="Q204" s="3"/>
      <c r="R204" s="3"/>
      <c r="S204" s="3"/>
      <c r="T204" s="3"/>
      <c r="U204" s="23"/>
      <c r="V204" s="34"/>
      <c r="W204" s="141"/>
      <c r="X204" s="31"/>
      <c r="Y204" s="139"/>
    </row>
    <row r="205" spans="1:26">
      <c r="A205" s="3"/>
      <c r="B205" s="28"/>
      <c r="C205" s="29"/>
      <c r="D205" s="30"/>
      <c r="E205" s="30"/>
      <c r="F205" s="3"/>
      <c r="G205" s="91"/>
      <c r="H205" s="3"/>
      <c r="I205" s="31"/>
      <c r="J205" s="3"/>
      <c r="K205" s="3"/>
      <c r="L205" s="34"/>
      <c r="M205" s="3"/>
      <c r="N205" s="3"/>
      <c r="O205" s="3"/>
      <c r="P205" s="34"/>
      <c r="Q205" s="3"/>
      <c r="R205" s="3"/>
      <c r="S205" s="3"/>
      <c r="T205" s="3"/>
      <c r="U205" s="3"/>
      <c r="V205" s="3"/>
      <c r="W205" s="3"/>
      <c r="X205" s="3"/>
    </row>
    <row r="206" spans="1:26" ht="15.5">
      <c r="G206" s="153"/>
      <c r="K206" s="153"/>
      <c r="O206" s="153"/>
    </row>
    <row r="207" spans="1:26">
      <c r="G207" s="152"/>
    </row>
    <row r="208" spans="1:26">
      <c r="G208" s="152"/>
    </row>
    <row r="209" spans="1:21" ht="20">
      <c r="A209" s="154"/>
      <c r="B209" s="28"/>
      <c r="G209" s="152"/>
    </row>
    <row r="210" spans="1:21" hidden="1">
      <c r="A210" s="155" t="s">
        <v>94</v>
      </c>
      <c r="C210" s="150">
        <v>-16869</v>
      </c>
      <c r="G210" s="152"/>
    </row>
    <row r="211" spans="1:21" hidden="1">
      <c r="A211" s="4" t="s">
        <v>95</v>
      </c>
      <c r="C211" s="156">
        <f>C140+C141+C157+C171</f>
        <v>133959</v>
      </c>
      <c r="G211" s="152"/>
    </row>
    <row r="212" spans="1:21" s="3" customFormat="1" ht="13" hidden="1">
      <c r="A212" s="157" t="s">
        <v>96</v>
      </c>
      <c r="B212" s="28"/>
      <c r="C212" s="49">
        <f>SUM(C210:C211)</f>
        <v>117090</v>
      </c>
      <c r="D212" s="30"/>
      <c r="E212" s="30"/>
      <c r="G212" s="91"/>
      <c r="I212" s="31"/>
      <c r="L212" s="34"/>
      <c r="P212" s="34"/>
    </row>
    <row r="213" spans="1:21" s="3" customFormat="1" ht="13" hidden="1">
      <c r="A213" s="155" t="s">
        <v>97</v>
      </c>
      <c r="B213" s="28"/>
      <c r="C213" s="158">
        <v>-1</v>
      </c>
      <c r="D213" s="30"/>
      <c r="E213" s="30"/>
      <c r="G213" s="91"/>
      <c r="I213" s="31"/>
      <c r="L213" s="34"/>
      <c r="P213" s="34"/>
    </row>
    <row r="214" spans="1:21" s="3" customFormat="1" ht="13" hidden="1">
      <c r="A214" s="157" t="s">
        <v>98</v>
      </c>
      <c r="B214" s="28"/>
      <c r="C214" s="49">
        <f>SUM(C212:C213)</f>
        <v>117089</v>
      </c>
      <c r="D214" s="30"/>
      <c r="E214" s="30"/>
      <c r="G214" s="91"/>
      <c r="I214" s="31"/>
      <c r="L214" s="34"/>
      <c r="P214" s="34"/>
    </row>
    <row r="215" spans="1:21" hidden="1">
      <c r="A215" s="4" t="s">
        <v>99</v>
      </c>
      <c r="C215" s="159" t="e">
        <f>#REF!+#REF!</f>
        <v>#REF!</v>
      </c>
      <c r="G215" s="152"/>
    </row>
    <row r="216" spans="1:21" ht="13" hidden="1">
      <c r="A216" s="160" t="s">
        <v>100</v>
      </c>
      <c r="C216" s="150" t="e">
        <f>SUM(C214:C215)</f>
        <v>#REF!</v>
      </c>
      <c r="G216" s="152"/>
    </row>
    <row r="217" spans="1:21" hidden="1">
      <c r="A217" s="161"/>
      <c r="C217" s="159" t="e">
        <f>#REF!+#REF!</f>
        <v>#REF!</v>
      </c>
      <c r="G217" s="152"/>
      <c r="U217" s="162"/>
    </row>
    <row r="218" spans="1:21" ht="13" hidden="1">
      <c r="A218" s="160" t="s">
        <v>101</v>
      </c>
      <c r="C218" s="150" t="e">
        <f>SUM(C216:C217)</f>
        <v>#REF!</v>
      </c>
      <c r="G218" s="152"/>
    </row>
    <row r="219" spans="1:21" hidden="1">
      <c r="G219" s="152"/>
    </row>
    <row r="220" spans="1:21" hidden="1">
      <c r="A220" s="163" t="s">
        <v>102</v>
      </c>
      <c r="C220" s="150">
        <f>C166+C172</f>
        <v>133959</v>
      </c>
      <c r="G220" s="152"/>
    </row>
    <row r="221" spans="1:21" hidden="1">
      <c r="A221" s="163" t="s">
        <v>103</v>
      </c>
      <c r="C221" s="40">
        <f>C174</f>
        <v>0</v>
      </c>
      <c r="G221" s="152"/>
    </row>
    <row r="222" spans="1:21" ht="13" hidden="1">
      <c r="A222" s="164" t="s">
        <v>104</v>
      </c>
      <c r="C222" s="150">
        <f>SUM(C220:C221)</f>
        <v>133959</v>
      </c>
      <c r="G222" s="152"/>
    </row>
    <row r="223" spans="1:21" hidden="1">
      <c r="A223" s="163" t="s">
        <v>105</v>
      </c>
      <c r="C223" s="165"/>
      <c r="G223" s="152"/>
    </row>
    <row r="224" spans="1:21" hidden="1">
      <c r="A224" s="163" t="s">
        <v>106</v>
      </c>
      <c r="C224" s="165"/>
      <c r="G224" s="152"/>
    </row>
    <row r="225" spans="1:23" hidden="1">
      <c r="A225" s="163" t="s">
        <v>107</v>
      </c>
      <c r="C225" s="165"/>
      <c r="G225" s="152"/>
    </row>
    <row r="226" spans="1:23" hidden="1">
      <c r="A226" s="163" t="s">
        <v>108</v>
      </c>
      <c r="B226" s="166"/>
      <c r="C226" s="36"/>
      <c r="G226" s="152"/>
    </row>
    <row r="227" spans="1:23" hidden="1">
      <c r="A227" s="163" t="s">
        <v>109</v>
      </c>
      <c r="C227" s="165"/>
      <c r="G227" s="152"/>
    </row>
    <row r="228" spans="1:23" hidden="1">
      <c r="G228" s="152"/>
    </row>
    <row r="229" spans="1:23" hidden="1">
      <c r="A229" s="876"/>
      <c r="B229" s="877"/>
      <c r="C229" s="878"/>
      <c r="D229" s="879"/>
      <c r="E229" s="879"/>
      <c r="F229" s="876"/>
      <c r="G229" s="880"/>
      <c r="H229" s="876"/>
      <c r="I229" s="881"/>
      <c r="J229" s="876"/>
      <c r="K229" s="876"/>
      <c r="L229" s="882"/>
      <c r="M229" s="876"/>
      <c r="N229" s="876"/>
      <c r="O229" s="876"/>
      <c r="P229" s="882"/>
      <c r="Q229" s="876"/>
      <c r="R229" s="876"/>
      <c r="S229" s="876"/>
      <c r="T229" s="876"/>
      <c r="U229" s="876"/>
      <c r="V229" s="876"/>
      <c r="W229" s="876"/>
    </row>
    <row r="230" spans="1:23" ht="20">
      <c r="A230" s="874" t="s">
        <v>390</v>
      </c>
      <c r="G230" s="152"/>
    </row>
    <row r="231" spans="1:23" ht="15.5">
      <c r="A231" s="946" t="s">
        <v>269</v>
      </c>
      <c r="B231" s="976">
        <v>2436</v>
      </c>
      <c r="C231" s="269" t="s">
        <v>391</v>
      </c>
      <c r="G231" s="152"/>
    </row>
    <row r="232" spans="1:23" ht="15.5">
      <c r="A232" s="946" t="s">
        <v>392</v>
      </c>
      <c r="B232" s="984">
        <f>SUM(L14,L15,L33,L48)</f>
        <v>21</v>
      </c>
      <c r="C232" s="269" t="s">
        <v>400</v>
      </c>
      <c r="G232" s="152"/>
    </row>
    <row r="233" spans="1:23" ht="15.5">
      <c r="A233" s="946" t="s">
        <v>270</v>
      </c>
      <c r="B233" s="977">
        <v>364</v>
      </c>
      <c r="C233" s="269" t="s">
        <v>391</v>
      </c>
      <c r="G233" s="152"/>
    </row>
    <row r="234" spans="1:23" ht="15.5">
      <c r="A234" s="946" t="s">
        <v>395</v>
      </c>
      <c r="B234" s="985">
        <f>SUM(P14,P15,P33,P48)</f>
        <v>-7</v>
      </c>
      <c r="C234" s="269" t="s">
        <v>400</v>
      </c>
      <c r="G234" s="152"/>
    </row>
    <row r="235" spans="1:23" ht="15.5">
      <c r="A235" s="946" t="s">
        <v>396</v>
      </c>
      <c r="B235" s="976">
        <f>SUM(B231:B234)</f>
        <v>2814</v>
      </c>
      <c r="G235" s="152"/>
    </row>
    <row r="236" spans="1:23" ht="15.5">
      <c r="A236" s="946"/>
      <c r="B236" s="976"/>
      <c r="G236" s="152"/>
    </row>
    <row r="237" spans="1:23" ht="15.5">
      <c r="A237" s="946" t="s">
        <v>272</v>
      </c>
      <c r="B237" s="978">
        <f>SUM(B231:B232)/B235</f>
        <v>0.87313432835820892</v>
      </c>
      <c r="G237" s="152"/>
    </row>
    <row r="238" spans="1:23" ht="15.5">
      <c r="A238" s="946" t="s">
        <v>271</v>
      </c>
      <c r="B238" s="978">
        <f>SUM(B233:B234)/B235</f>
        <v>0.12686567164179105</v>
      </c>
      <c r="G238" s="152"/>
    </row>
    <row r="239" spans="1:23" ht="15.5">
      <c r="A239" s="946"/>
      <c r="B239" s="976"/>
      <c r="G239" s="152"/>
    </row>
    <row r="240" spans="1:23" ht="15.5">
      <c r="A240" s="946" t="s">
        <v>273</v>
      </c>
      <c r="B240" s="976">
        <v>2630</v>
      </c>
      <c r="C240" s="269" t="s">
        <v>322</v>
      </c>
      <c r="G240" s="152"/>
    </row>
    <row r="241" spans="1:7" ht="15.5">
      <c r="A241" s="946" t="s">
        <v>397</v>
      </c>
      <c r="B241" s="976">
        <f>-B235</f>
        <v>-2814</v>
      </c>
      <c r="C241" s="269"/>
      <c r="G241" s="152"/>
    </row>
    <row r="242" spans="1:7" ht="15.5">
      <c r="A242" s="947" t="s">
        <v>398</v>
      </c>
      <c r="B242" s="979">
        <f>SUM(B240:B241)</f>
        <v>-184</v>
      </c>
      <c r="G242" s="152"/>
    </row>
    <row r="243" spans="1:7" ht="15.5">
      <c r="A243" s="946"/>
      <c r="B243" s="976"/>
      <c r="G243" s="152"/>
    </row>
    <row r="244" spans="1:7" ht="15.5">
      <c r="A244" s="946" t="s">
        <v>274</v>
      </c>
      <c r="B244" s="976">
        <f>B242</f>
        <v>-184</v>
      </c>
      <c r="G244" s="152"/>
    </row>
    <row r="245" spans="1:7" ht="15.5">
      <c r="A245" s="946" t="s">
        <v>272</v>
      </c>
      <c r="B245" s="980">
        <f>B237</f>
        <v>0.87313432835820892</v>
      </c>
      <c r="G245" s="152"/>
    </row>
    <row r="246" spans="1:7" ht="15.5">
      <c r="A246" s="946" t="s">
        <v>275</v>
      </c>
      <c r="B246" s="981">
        <f>B244*B245</f>
        <v>-160.65671641791045</v>
      </c>
      <c r="G246" s="152"/>
    </row>
    <row r="247" spans="1:7" ht="15.5">
      <c r="A247" s="946" t="s">
        <v>276</v>
      </c>
      <c r="B247" s="982">
        <f>D65</f>
        <v>0.13</v>
      </c>
      <c r="G247" s="152"/>
    </row>
    <row r="248" spans="1:7" ht="15.5">
      <c r="A248" s="947" t="s">
        <v>277</v>
      </c>
      <c r="B248" s="983">
        <f>B246*B247</f>
        <v>-20.885373134328358</v>
      </c>
      <c r="C248" s="269" t="s">
        <v>82</v>
      </c>
      <c r="G248" s="152"/>
    </row>
    <row r="249" spans="1:7" ht="15.5">
      <c r="A249" s="946"/>
      <c r="B249" s="976"/>
      <c r="G249" s="152"/>
    </row>
    <row r="250" spans="1:7" ht="15.5">
      <c r="A250" s="946" t="s">
        <v>274</v>
      </c>
      <c r="B250" s="976">
        <f>B242</f>
        <v>-184</v>
      </c>
      <c r="G250" s="152"/>
    </row>
    <row r="251" spans="1:7" ht="15.5">
      <c r="A251" s="946" t="s">
        <v>271</v>
      </c>
      <c r="B251" s="980">
        <f>B238</f>
        <v>0.12686567164179105</v>
      </c>
      <c r="G251" s="152"/>
    </row>
    <row r="252" spans="1:7" ht="15.5">
      <c r="A252" s="946" t="s">
        <v>278</v>
      </c>
      <c r="B252" s="981">
        <f>B250*B251</f>
        <v>-23.343283582089555</v>
      </c>
      <c r="G252" s="152"/>
    </row>
    <row r="253" spans="1:7" ht="15.5">
      <c r="A253" s="946" t="s">
        <v>276</v>
      </c>
      <c r="B253" s="982">
        <f>D65</f>
        <v>0.13</v>
      </c>
      <c r="G253" s="152"/>
    </row>
    <row r="254" spans="1:7" ht="15.5">
      <c r="A254" s="947" t="s">
        <v>279</v>
      </c>
      <c r="B254" s="983">
        <f>B252*B253</f>
        <v>-3.0346268656716422</v>
      </c>
      <c r="C254" s="269" t="s">
        <v>82</v>
      </c>
      <c r="G254" s="152"/>
    </row>
    <row r="255" spans="1:7">
      <c r="B255" s="28"/>
      <c r="G255" s="152"/>
    </row>
    <row r="256" spans="1:7">
      <c r="B256" s="28"/>
      <c r="G256" s="152"/>
    </row>
    <row r="257" spans="7:7">
      <c r="G257" s="152"/>
    </row>
    <row r="258" spans="7:7">
      <c r="G258" s="152"/>
    </row>
    <row r="259" spans="7:7">
      <c r="G259" s="152"/>
    </row>
    <row r="260" spans="7:7">
      <c r="G260" s="152"/>
    </row>
    <row r="261" spans="7:7">
      <c r="G261" s="152"/>
    </row>
    <row r="262" spans="7:7">
      <c r="G262" s="152"/>
    </row>
    <row r="263" spans="7:7">
      <c r="G263" s="152"/>
    </row>
    <row r="264" spans="7:7">
      <c r="G264" s="152"/>
    </row>
    <row r="265" spans="7:7">
      <c r="G265" s="152"/>
    </row>
    <row r="266" spans="7:7">
      <c r="G266" s="152"/>
    </row>
    <row r="267" spans="7:7">
      <c r="G267" s="152"/>
    </row>
    <row r="268" spans="7:7">
      <c r="G268" s="152"/>
    </row>
    <row r="269" spans="7:7">
      <c r="G269" s="152"/>
    </row>
    <row r="270" spans="7:7">
      <c r="G270" s="152"/>
    </row>
    <row r="271" spans="7:7">
      <c r="G271" s="152"/>
    </row>
    <row r="272" spans="7:7">
      <c r="G272" s="152"/>
    </row>
    <row r="273" spans="7:7">
      <c r="G273" s="152"/>
    </row>
    <row r="274" spans="7:7">
      <c r="G274" s="152"/>
    </row>
    <row r="275" spans="7:7">
      <c r="G275" s="152"/>
    </row>
    <row r="276" spans="7:7">
      <c r="G276" s="152"/>
    </row>
    <row r="277" spans="7:7">
      <c r="G277" s="152"/>
    </row>
    <row r="278" spans="7:7">
      <c r="G278" s="152"/>
    </row>
    <row r="279" spans="7:7">
      <c r="G279" s="152"/>
    </row>
    <row r="280" spans="7:7">
      <c r="G280" s="152"/>
    </row>
    <row r="281" spans="7:7">
      <c r="G281" s="152"/>
    </row>
    <row r="282" spans="7:7">
      <c r="G282" s="152"/>
    </row>
    <row r="283" spans="7:7">
      <c r="G283" s="152"/>
    </row>
    <row r="284" spans="7:7">
      <c r="G284" s="152"/>
    </row>
    <row r="285" spans="7:7">
      <c r="G285" s="152"/>
    </row>
    <row r="286" spans="7:7">
      <c r="G286" s="152"/>
    </row>
    <row r="287" spans="7:7">
      <c r="G287" s="152"/>
    </row>
    <row r="288" spans="7:7">
      <c r="G288" s="152"/>
    </row>
    <row r="289" spans="7:7">
      <c r="G289" s="152"/>
    </row>
    <row r="290" spans="7:7">
      <c r="G290" s="152"/>
    </row>
    <row r="291" spans="7:7">
      <c r="G291" s="152"/>
    </row>
    <row r="292" spans="7:7">
      <c r="G292" s="152"/>
    </row>
    <row r="293" spans="7:7">
      <c r="G293" s="152"/>
    </row>
    <row r="294" spans="7:7">
      <c r="G294" s="152"/>
    </row>
    <row r="295" spans="7:7">
      <c r="G295" s="152"/>
    </row>
    <row r="296" spans="7:7">
      <c r="G296" s="152"/>
    </row>
    <row r="297" spans="7:7">
      <c r="G297" s="152"/>
    </row>
    <row r="298" spans="7:7">
      <c r="G298" s="152"/>
    </row>
    <row r="299" spans="7:7">
      <c r="G299" s="152"/>
    </row>
    <row r="300" spans="7:7">
      <c r="G300" s="152"/>
    </row>
    <row r="301" spans="7:7">
      <c r="G301" s="152"/>
    </row>
    <row r="302" spans="7:7">
      <c r="G302" s="152"/>
    </row>
    <row r="303" spans="7:7">
      <c r="G303" s="152"/>
    </row>
    <row r="304" spans="7:7">
      <c r="G304" s="152"/>
    </row>
    <row r="305" spans="7:7">
      <c r="G305" s="152"/>
    </row>
    <row r="306" spans="7:7">
      <c r="G306" s="152"/>
    </row>
    <row r="307" spans="7:7">
      <c r="G307" s="152"/>
    </row>
    <row r="308" spans="7:7">
      <c r="G308" s="152"/>
    </row>
    <row r="309" spans="7:7">
      <c r="G309" s="152"/>
    </row>
    <row r="310" spans="7:7">
      <c r="G310" s="152"/>
    </row>
    <row r="311" spans="7:7">
      <c r="G311" s="152"/>
    </row>
    <row r="312" spans="7:7">
      <c r="G312" s="152"/>
    </row>
    <row r="313" spans="7:7">
      <c r="G313" s="152"/>
    </row>
    <row r="314" spans="7:7">
      <c r="G314" s="152"/>
    </row>
    <row r="315" spans="7:7">
      <c r="G315" s="152"/>
    </row>
    <row r="316" spans="7:7">
      <c r="G316" s="152"/>
    </row>
    <row r="317" spans="7:7">
      <c r="G317" s="152"/>
    </row>
    <row r="318" spans="7:7">
      <c r="G318" s="152"/>
    </row>
    <row r="319" spans="7:7">
      <c r="G319" s="152"/>
    </row>
    <row r="320" spans="7:7">
      <c r="G320" s="152"/>
    </row>
    <row r="321" spans="7:7">
      <c r="G321" s="152"/>
    </row>
    <row r="322" spans="7:7">
      <c r="G322" s="152"/>
    </row>
    <row r="323" spans="7:7">
      <c r="G323" s="152"/>
    </row>
    <row r="324" spans="7:7">
      <c r="G324" s="152"/>
    </row>
    <row r="325" spans="7:7">
      <c r="G325" s="152"/>
    </row>
    <row r="326" spans="7:7">
      <c r="G326" s="152"/>
    </row>
    <row r="327" spans="7:7">
      <c r="G327" s="152"/>
    </row>
    <row r="328" spans="7:7">
      <c r="G328" s="152"/>
    </row>
    <row r="329" spans="7:7">
      <c r="G329" s="152"/>
    </row>
    <row r="330" spans="7:7">
      <c r="G330" s="152"/>
    </row>
    <row r="331" spans="7:7">
      <c r="G331" s="152"/>
    </row>
    <row r="332" spans="7:7">
      <c r="G332" s="152"/>
    </row>
    <row r="333" spans="7:7">
      <c r="G333" s="152"/>
    </row>
    <row r="334" spans="7:7">
      <c r="G334" s="152"/>
    </row>
    <row r="335" spans="7:7">
      <c r="G335" s="152"/>
    </row>
    <row r="336" spans="7:7">
      <c r="G336" s="152"/>
    </row>
    <row r="337" spans="7:7">
      <c r="G337" s="152"/>
    </row>
    <row r="338" spans="7:7">
      <c r="G338" s="152"/>
    </row>
    <row r="339" spans="7:7">
      <c r="G339" s="152"/>
    </row>
    <row r="340" spans="7:7">
      <c r="G340" s="152"/>
    </row>
    <row r="341" spans="7:7">
      <c r="G341" s="152"/>
    </row>
    <row r="342" spans="7:7">
      <c r="G342" s="152"/>
    </row>
    <row r="343" spans="7:7">
      <c r="G343" s="152"/>
    </row>
    <row r="344" spans="7:7">
      <c r="G344" s="152"/>
    </row>
    <row r="345" spans="7:7">
      <c r="G345" s="152"/>
    </row>
    <row r="346" spans="7:7">
      <c r="G346" s="152"/>
    </row>
    <row r="347" spans="7:7">
      <c r="G347" s="152"/>
    </row>
    <row r="348" spans="7:7">
      <c r="G348" s="152"/>
    </row>
    <row r="349" spans="7:7">
      <c r="G349" s="152"/>
    </row>
    <row r="350" spans="7:7">
      <c r="G350" s="152"/>
    </row>
    <row r="351" spans="7:7">
      <c r="G351" s="152"/>
    </row>
    <row r="352" spans="7:7">
      <c r="G352" s="152"/>
    </row>
    <row r="353" spans="7:7">
      <c r="G353" s="152"/>
    </row>
    <row r="354" spans="7:7">
      <c r="G354" s="152"/>
    </row>
    <row r="355" spans="7:7">
      <c r="G355" s="152"/>
    </row>
    <row r="356" spans="7:7">
      <c r="G356" s="152"/>
    </row>
    <row r="357" spans="7:7">
      <c r="G357" s="152"/>
    </row>
    <row r="358" spans="7:7">
      <c r="G358" s="152"/>
    </row>
    <row r="359" spans="7:7">
      <c r="G359" s="152"/>
    </row>
    <row r="360" spans="7:7">
      <c r="G360" s="152"/>
    </row>
    <row r="361" spans="7:7">
      <c r="G361" s="152"/>
    </row>
    <row r="362" spans="7:7">
      <c r="G362" s="152"/>
    </row>
    <row r="363" spans="7:7">
      <c r="G363" s="152"/>
    </row>
    <row r="364" spans="7:7">
      <c r="G364" s="152"/>
    </row>
    <row r="365" spans="7:7">
      <c r="G365" s="152"/>
    </row>
    <row r="366" spans="7:7">
      <c r="G366" s="152"/>
    </row>
    <row r="367" spans="7:7">
      <c r="G367" s="152"/>
    </row>
    <row r="368" spans="7:7">
      <c r="G368" s="152"/>
    </row>
    <row r="369" spans="7:7">
      <c r="G369" s="152"/>
    </row>
    <row r="370" spans="7:7">
      <c r="G370" s="152"/>
    </row>
    <row r="371" spans="7:7">
      <c r="G371" s="152"/>
    </row>
    <row r="372" spans="7:7">
      <c r="G372" s="152"/>
    </row>
    <row r="373" spans="7:7">
      <c r="G373" s="152"/>
    </row>
    <row r="374" spans="7:7">
      <c r="G374" s="152"/>
    </row>
    <row r="375" spans="7:7">
      <c r="G375" s="152"/>
    </row>
    <row r="376" spans="7:7">
      <c r="G376" s="152"/>
    </row>
    <row r="377" spans="7:7">
      <c r="G377" s="152"/>
    </row>
    <row r="378" spans="7:7">
      <c r="G378" s="152"/>
    </row>
    <row r="379" spans="7:7">
      <c r="G379" s="152"/>
    </row>
    <row r="380" spans="7:7">
      <c r="G380" s="152"/>
    </row>
    <row r="381" spans="7:7">
      <c r="G381" s="152"/>
    </row>
    <row r="382" spans="7:7">
      <c r="G382" s="152"/>
    </row>
    <row r="383" spans="7:7">
      <c r="G383" s="152"/>
    </row>
    <row r="384" spans="7:7">
      <c r="G384" s="152"/>
    </row>
    <row r="385" spans="7:7">
      <c r="G385" s="152"/>
    </row>
    <row r="386" spans="7:7">
      <c r="G386" s="152"/>
    </row>
    <row r="387" spans="7:7">
      <c r="G387" s="152"/>
    </row>
    <row r="388" spans="7:7">
      <c r="G388" s="152"/>
    </row>
    <row r="389" spans="7:7">
      <c r="G389" s="152"/>
    </row>
    <row r="390" spans="7:7">
      <c r="G390" s="152"/>
    </row>
    <row r="391" spans="7:7">
      <c r="G391" s="152"/>
    </row>
    <row r="392" spans="7:7">
      <c r="G392" s="152"/>
    </row>
    <row r="393" spans="7:7">
      <c r="G393" s="152"/>
    </row>
    <row r="394" spans="7:7">
      <c r="G394" s="152"/>
    </row>
    <row r="395" spans="7:7">
      <c r="G395" s="152"/>
    </row>
    <row r="396" spans="7:7">
      <c r="G396" s="152"/>
    </row>
    <row r="397" spans="7:7">
      <c r="G397" s="152"/>
    </row>
    <row r="398" spans="7:7">
      <c r="G398" s="152"/>
    </row>
    <row r="399" spans="7:7">
      <c r="G399" s="152"/>
    </row>
    <row r="400" spans="7:7">
      <c r="G400" s="152"/>
    </row>
    <row r="401" spans="7:7">
      <c r="G401" s="152"/>
    </row>
    <row r="402" spans="7:7">
      <c r="G402" s="152"/>
    </row>
    <row r="403" spans="7:7">
      <c r="G403" s="152"/>
    </row>
    <row r="404" spans="7:7">
      <c r="G404" s="152"/>
    </row>
    <row r="405" spans="7:7">
      <c r="G405" s="152"/>
    </row>
    <row r="406" spans="7:7">
      <c r="G406" s="152"/>
    </row>
    <row r="407" spans="7:7">
      <c r="G407" s="152"/>
    </row>
    <row r="408" spans="7:7">
      <c r="G408" s="152"/>
    </row>
    <row r="409" spans="7:7">
      <c r="G409" s="152"/>
    </row>
    <row r="410" spans="7:7">
      <c r="G410" s="152"/>
    </row>
    <row r="411" spans="7:7">
      <c r="G411" s="152"/>
    </row>
    <row r="412" spans="7:7">
      <c r="G412" s="152"/>
    </row>
    <row r="413" spans="7:7">
      <c r="G413" s="152"/>
    </row>
    <row r="414" spans="7:7">
      <c r="G414" s="152"/>
    </row>
    <row r="415" spans="7:7">
      <c r="G415" s="152"/>
    </row>
    <row r="416" spans="7:7">
      <c r="G416" s="152"/>
    </row>
    <row r="417" spans="7:7">
      <c r="G417" s="152"/>
    </row>
    <row r="418" spans="7:7">
      <c r="G418" s="152"/>
    </row>
    <row r="419" spans="7:7">
      <c r="G419" s="152"/>
    </row>
    <row r="420" spans="7:7">
      <c r="G420" s="152"/>
    </row>
    <row r="421" spans="7:7">
      <c r="G421" s="152"/>
    </row>
    <row r="422" spans="7:7">
      <c r="G422" s="152"/>
    </row>
    <row r="423" spans="7:7">
      <c r="G423" s="152"/>
    </row>
    <row r="424" spans="7:7">
      <c r="G424" s="152"/>
    </row>
    <row r="425" spans="7:7">
      <c r="G425" s="152"/>
    </row>
    <row r="426" spans="7:7">
      <c r="G426" s="152"/>
    </row>
    <row r="427" spans="7:7">
      <c r="G427" s="152"/>
    </row>
    <row r="428" spans="7:7">
      <c r="G428" s="152"/>
    </row>
    <row r="429" spans="7:7">
      <c r="G429" s="152"/>
    </row>
    <row r="430" spans="7:7">
      <c r="G430" s="152"/>
    </row>
    <row r="431" spans="7:7">
      <c r="G431" s="152"/>
    </row>
    <row r="432" spans="7:7">
      <c r="G432" s="152"/>
    </row>
    <row r="433" spans="7:7">
      <c r="G433" s="152"/>
    </row>
    <row r="434" spans="7:7">
      <c r="G434" s="152"/>
    </row>
    <row r="435" spans="7:7">
      <c r="G435" s="152"/>
    </row>
    <row r="436" spans="7:7">
      <c r="G436" s="152"/>
    </row>
    <row r="437" spans="7:7">
      <c r="G437" s="152"/>
    </row>
    <row r="438" spans="7:7">
      <c r="G438" s="152"/>
    </row>
    <row r="439" spans="7:7">
      <c r="G439" s="152"/>
    </row>
    <row r="440" spans="7:7">
      <c r="G440" s="152"/>
    </row>
    <row r="441" spans="7:7">
      <c r="G441" s="152"/>
    </row>
    <row r="442" spans="7:7">
      <c r="G442" s="152"/>
    </row>
    <row r="443" spans="7:7">
      <c r="G443" s="152"/>
    </row>
    <row r="444" spans="7:7">
      <c r="G444" s="152"/>
    </row>
    <row r="445" spans="7:7">
      <c r="G445" s="152"/>
    </row>
    <row r="446" spans="7:7">
      <c r="G446" s="152"/>
    </row>
    <row r="447" spans="7:7">
      <c r="G447" s="152"/>
    </row>
    <row r="448" spans="7:7">
      <c r="G448" s="152"/>
    </row>
    <row r="449" spans="7:7">
      <c r="G449" s="152"/>
    </row>
    <row r="450" spans="7:7">
      <c r="G450" s="152"/>
    </row>
    <row r="451" spans="7:7">
      <c r="G451" s="152"/>
    </row>
    <row r="452" spans="7:7">
      <c r="G452" s="152"/>
    </row>
    <row r="453" spans="7:7">
      <c r="G453" s="152"/>
    </row>
    <row r="454" spans="7:7">
      <c r="G454" s="152"/>
    </row>
    <row r="455" spans="7:7">
      <c r="G455" s="152"/>
    </row>
    <row r="456" spans="7:7">
      <c r="G456" s="152"/>
    </row>
    <row r="457" spans="7:7">
      <c r="G457" s="152"/>
    </row>
    <row r="458" spans="7:7">
      <c r="G458" s="152"/>
    </row>
    <row r="459" spans="7:7">
      <c r="G459" s="152"/>
    </row>
    <row r="460" spans="7:7">
      <c r="G460" s="152"/>
    </row>
    <row r="461" spans="7:7">
      <c r="G461" s="152"/>
    </row>
    <row r="462" spans="7:7">
      <c r="G462" s="167"/>
    </row>
    <row r="463" spans="7:7">
      <c r="G463" s="167"/>
    </row>
    <row r="464" spans="7:7">
      <c r="G464" s="167"/>
    </row>
    <row r="465" spans="7:7">
      <c r="G465" s="167"/>
    </row>
    <row r="466" spans="7:7">
      <c r="G466" s="167"/>
    </row>
    <row r="467" spans="7:7">
      <c r="G467" s="167"/>
    </row>
    <row r="468" spans="7:7">
      <c r="G468" s="167"/>
    </row>
    <row r="469" spans="7:7">
      <c r="G469" s="167"/>
    </row>
    <row r="470" spans="7:7">
      <c r="G470" s="167"/>
    </row>
  </sheetData>
  <mergeCells count="5">
    <mergeCell ref="C191:F191"/>
    <mergeCell ref="K1:M1"/>
    <mergeCell ref="O1:Q1"/>
    <mergeCell ref="S1:W1"/>
    <mergeCell ref="U190:X190"/>
  </mergeCells>
  <pageMargins left="1" right="0.5" top="1" bottom="0.4" header="0.8" footer="0"/>
  <pageSetup paperSize="5" scale="46" fitToHeight="0" orientation="landscape" r:id="rId1"/>
  <headerFooter alignWithMargins="0">
    <oddHeader>&amp;R&amp;"Times New Roman,Bold"KyPSC Case No. 2020-00142
STAFF-DR-01-004 Attachment
Page &amp;P of &amp;N</oddHeader>
    <oddFooter>&amp;R&amp;"Arial,Bold"&amp;16&amp;KFF0000C.&amp;P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tint="0.39997558519241921"/>
  </sheetPr>
  <dimension ref="A1:Y453"/>
  <sheetViews>
    <sheetView tabSelected="1" view="pageLayout" zoomScaleNormal="100" workbookViewId="0">
      <selection activeCell="E16" sqref="E16"/>
    </sheetView>
  </sheetViews>
  <sheetFormatPr defaultColWidth="9.36328125" defaultRowHeight="12.5"/>
  <cols>
    <col min="1" max="1" width="37.36328125" style="170" customWidth="1"/>
    <col min="2" max="2" width="13.54296875" style="169" customWidth="1"/>
    <col min="3" max="3" width="5" style="169" customWidth="1"/>
    <col min="4" max="4" width="11.36328125" style="150" customWidth="1"/>
    <col min="5" max="5" width="12.36328125" style="151" bestFit="1" customWidth="1"/>
    <col min="6" max="6" width="1.453125" style="170" customWidth="1"/>
    <col min="7" max="7" width="15" style="170" bestFit="1" customWidth="1"/>
    <col min="8" max="8" width="1.453125" style="170" customWidth="1"/>
    <col min="9" max="9" width="15.36328125" style="171" customWidth="1"/>
    <col min="10" max="10" width="1.54296875" style="170" customWidth="1"/>
    <col min="11" max="11" width="19.54296875" style="170" bestFit="1" customWidth="1"/>
    <col min="12" max="12" width="4.54296875" style="205" customWidth="1"/>
    <col min="13" max="13" width="11.36328125" style="170" customWidth="1"/>
    <col min="14" max="14" width="23.6328125" style="170" customWidth="1"/>
    <col min="15" max="15" width="2.453125" style="170" customWidth="1"/>
    <col min="16" max="16" width="19.54296875" style="170" bestFit="1" customWidth="1"/>
    <col min="17" max="17" width="6.54296875" style="205" customWidth="1"/>
    <col min="18" max="18" width="11.6328125" style="170" customWidth="1"/>
    <col min="19" max="19" width="22.6328125" style="170" customWidth="1"/>
    <col min="20" max="20" width="3.36328125" style="170" hidden="1" customWidth="1"/>
    <col min="21" max="21" width="10.6328125" style="170" hidden="1" customWidth="1"/>
    <col min="22" max="22" width="11" style="170" hidden="1" customWidth="1"/>
    <col min="23" max="23" width="14.6328125" style="170" hidden="1" customWidth="1"/>
    <col min="24" max="24" width="16.36328125" style="170" hidden="1" customWidth="1"/>
    <col min="25" max="25" width="9.36328125" style="170" hidden="1" customWidth="1"/>
    <col min="26" max="26" width="9.36328125" style="170" customWidth="1"/>
    <col min="27" max="28" width="9.36328125" style="170"/>
    <col min="29" max="29" width="11.6328125" style="170" bestFit="1" customWidth="1"/>
    <col min="30" max="16384" width="9.36328125" style="170"/>
  </cols>
  <sheetData>
    <row r="1" spans="1:25" ht="24" customHeight="1">
      <c r="A1" s="168" t="s">
        <v>372</v>
      </c>
      <c r="K1" s="172" t="s">
        <v>33</v>
      </c>
      <c r="L1" s="173"/>
      <c r="M1" s="174"/>
      <c r="N1" s="175"/>
      <c r="P1" s="176" t="s">
        <v>34</v>
      </c>
      <c r="Q1" s="177"/>
      <c r="R1" s="178"/>
      <c r="S1" s="179" t="s">
        <v>35</v>
      </c>
    </row>
    <row r="2" spans="1:25" ht="52">
      <c r="A2" s="180" t="s">
        <v>36</v>
      </c>
      <c r="B2" s="181" t="s">
        <v>37</v>
      </c>
      <c r="C2" s="181"/>
      <c r="D2" s="182" t="s">
        <v>284</v>
      </c>
      <c r="E2" s="183" t="s">
        <v>39</v>
      </c>
      <c r="F2" s="184"/>
      <c r="G2" s="184" t="s">
        <v>40</v>
      </c>
      <c r="H2" s="184"/>
      <c r="I2" s="185" t="s">
        <v>41</v>
      </c>
      <c r="K2" s="186" t="s">
        <v>42</v>
      </c>
      <c r="L2" s="187"/>
      <c r="M2" s="182" t="s">
        <v>284</v>
      </c>
      <c r="N2" s="186" t="s">
        <v>43</v>
      </c>
      <c r="P2" s="186" t="s">
        <v>42</v>
      </c>
      <c r="Q2" s="187"/>
      <c r="R2" s="182" t="s">
        <v>284</v>
      </c>
      <c r="S2" s="186" t="s">
        <v>43</v>
      </c>
      <c r="U2" s="184" t="s">
        <v>44</v>
      </c>
      <c r="V2" s="184" t="s">
        <v>45</v>
      </c>
      <c r="W2" s="184" t="s">
        <v>46</v>
      </c>
      <c r="X2" s="184" t="s">
        <v>47</v>
      </c>
      <c r="Y2" s="184" t="s">
        <v>48</v>
      </c>
    </row>
    <row r="3" spans="1:25" s="195" customFormat="1" ht="13">
      <c r="A3" s="188" t="s">
        <v>413</v>
      </c>
      <c r="B3" s="189"/>
      <c r="C3" s="189"/>
      <c r="D3" s="190">
        <v>19732</v>
      </c>
      <c r="E3" s="191"/>
      <c r="F3" s="192"/>
      <c r="G3" s="193">
        <v>0</v>
      </c>
      <c r="H3" s="192"/>
      <c r="I3" s="194">
        <v>0</v>
      </c>
      <c r="K3" s="196" t="s">
        <v>49</v>
      </c>
      <c r="L3" s="197"/>
      <c r="M3" s="194"/>
      <c r="N3" s="198">
        <f>G3</f>
        <v>0</v>
      </c>
      <c r="Q3" s="199"/>
      <c r="V3" s="200">
        <v>0</v>
      </c>
      <c r="X3" s="201">
        <v>0</v>
      </c>
      <c r="Y3" s="202">
        <v>0</v>
      </c>
    </row>
    <row r="4" spans="1:25" ht="1.5" customHeight="1">
      <c r="G4" s="171"/>
      <c r="K4" s="203"/>
      <c r="L4" s="204"/>
      <c r="M4" s="203"/>
    </row>
    <row r="5" spans="1:25" ht="14.5">
      <c r="A5" s="175"/>
      <c r="B5" s="206"/>
      <c r="C5" s="206"/>
      <c r="D5" s="29">
        <v>0</v>
      </c>
      <c r="E5" s="37">
        <f>IF(D5=0,0,+G5/D5)</f>
        <v>0</v>
      </c>
      <c r="G5" s="171">
        <v>0</v>
      </c>
      <c r="I5" s="207">
        <f>SUM(G3:G5)/SUM(D3:D5)</f>
        <v>0</v>
      </c>
      <c r="K5" s="203"/>
      <c r="L5" s="204"/>
      <c r="M5" s="203"/>
    </row>
    <row r="6" spans="1:25" ht="14.5">
      <c r="A6" s="208" t="s">
        <v>411</v>
      </c>
      <c r="B6" s="206"/>
      <c r="C6" s="206"/>
      <c r="D6" s="209">
        <v>4346</v>
      </c>
      <c r="E6" s="37"/>
      <c r="G6" s="171"/>
      <c r="I6" s="207"/>
      <c r="K6" s="203"/>
      <c r="L6" s="204"/>
      <c r="M6" s="203"/>
    </row>
    <row r="7" spans="1:25" ht="14.5">
      <c r="A7" s="210" t="s">
        <v>110</v>
      </c>
      <c r="B7" s="211"/>
      <c r="C7" s="211"/>
      <c r="D7" s="40">
        <v>0</v>
      </c>
      <c r="E7" s="37">
        <f>IF(D7=0,0,+G7/D7)</f>
        <v>0</v>
      </c>
      <c r="G7" s="212">
        <v>0</v>
      </c>
      <c r="H7" s="205"/>
      <c r="I7" s="213"/>
      <c r="K7" s="203"/>
      <c r="L7" s="204"/>
      <c r="M7" s="203"/>
      <c r="U7" s="214"/>
      <c r="V7" s="215"/>
      <c r="W7" s="216"/>
      <c r="X7" s="171"/>
    </row>
    <row r="8" spans="1:25" ht="14.5">
      <c r="A8" s="217" t="s">
        <v>51</v>
      </c>
      <c r="B8" s="218"/>
      <c r="C8" s="218"/>
      <c r="D8" s="49">
        <f>SUM(D3:D7)</f>
        <v>24078</v>
      </c>
      <c r="E8" s="219"/>
      <c r="F8" s="195"/>
      <c r="G8" s="220">
        <f>SUM(G3:G7)</f>
        <v>0</v>
      </c>
      <c r="H8" s="199"/>
      <c r="I8" s="207">
        <f>ROUND(+G8/D8,2)</f>
        <v>0</v>
      </c>
      <c r="K8" s="221"/>
      <c r="L8" s="222"/>
      <c r="M8" s="221"/>
      <c r="U8" s="214"/>
      <c r="V8" s="215">
        <v>0</v>
      </c>
      <c r="W8" s="216"/>
      <c r="X8" s="171">
        <f>+X3+W8</f>
        <v>0</v>
      </c>
      <c r="Y8" s="223">
        <v>0</v>
      </c>
    </row>
    <row r="9" spans="1:25" ht="6" customHeight="1">
      <c r="A9" s="217"/>
      <c r="B9" s="218"/>
      <c r="C9" s="218"/>
      <c r="D9" s="49"/>
      <c r="E9" s="219"/>
      <c r="F9" s="195"/>
      <c r="G9" s="220"/>
      <c r="H9" s="199"/>
      <c r="I9" s="220"/>
      <c r="K9" s="221"/>
      <c r="L9" s="222"/>
      <c r="M9" s="221"/>
    </row>
    <row r="10" spans="1:25" ht="14.5">
      <c r="A10" s="170" t="s">
        <v>52</v>
      </c>
      <c r="B10" s="211"/>
      <c r="C10" s="211"/>
      <c r="D10" s="53"/>
      <c r="E10" s="224">
        <f>+I8</f>
        <v>0</v>
      </c>
      <c r="F10" s="210"/>
      <c r="G10" s="225">
        <f>+D10*E10</f>
        <v>0</v>
      </c>
      <c r="H10" s="199"/>
      <c r="I10" s="225"/>
      <c r="K10" s="226" t="s">
        <v>53</v>
      </c>
      <c r="L10" s="227"/>
      <c r="M10" s="228">
        <f>M11</f>
        <v>281</v>
      </c>
      <c r="N10" s="229">
        <f>+N11</f>
        <v>0</v>
      </c>
      <c r="P10" s="226" t="s">
        <v>53</v>
      </c>
      <c r="Q10" s="227"/>
      <c r="R10" s="228">
        <f>R11</f>
        <v>17</v>
      </c>
      <c r="S10" s="229">
        <f>+S11</f>
        <v>0</v>
      </c>
      <c r="U10" s="214">
        <f>D10</f>
        <v>0</v>
      </c>
      <c r="V10" s="215">
        <f>+V8+U10</f>
        <v>0</v>
      </c>
      <c r="W10" s="216">
        <v>0</v>
      </c>
      <c r="X10" s="171">
        <f>+X8+W10</f>
        <v>0</v>
      </c>
      <c r="Y10" s="223">
        <v>0</v>
      </c>
    </row>
    <row r="11" spans="1:25" ht="14.5">
      <c r="A11" s="217" t="s">
        <v>51</v>
      </c>
      <c r="B11" s="211"/>
      <c r="C11" s="211"/>
      <c r="D11" s="60">
        <f>SUM(D8:D10)</f>
        <v>24078</v>
      </c>
      <c r="E11" s="224"/>
      <c r="F11" s="210"/>
      <c r="G11" s="225"/>
      <c r="H11" s="199"/>
      <c r="I11" s="225"/>
      <c r="K11" s="230" t="s">
        <v>54</v>
      </c>
      <c r="L11" s="197"/>
      <c r="M11" s="231">
        <f>SUM(M13:M16)</f>
        <v>281</v>
      </c>
      <c r="N11" s="232">
        <f>SUM(K13:K16)</f>
        <v>0</v>
      </c>
      <c r="P11" s="230" t="s">
        <v>54</v>
      </c>
      <c r="Q11" s="197"/>
      <c r="R11" s="231">
        <f>SUM(R13:R16)</f>
        <v>17</v>
      </c>
      <c r="S11" s="232">
        <f>SUM(P13:P16)</f>
        <v>0</v>
      </c>
      <c r="U11" s="214"/>
      <c r="V11" s="215"/>
      <c r="W11" s="216"/>
      <c r="X11" s="171"/>
    </row>
    <row r="12" spans="1:25" ht="5.25" customHeight="1">
      <c r="A12" s="217"/>
      <c r="B12" s="211"/>
      <c r="C12" s="211"/>
      <c r="D12" s="63"/>
      <c r="E12" s="224"/>
      <c r="F12" s="210"/>
      <c r="G12" s="225"/>
      <c r="H12" s="199"/>
      <c r="I12" s="225"/>
      <c r="K12" s="226"/>
      <c r="L12" s="227"/>
      <c r="M12" s="233"/>
      <c r="N12" s="234"/>
      <c r="P12" s="226"/>
      <c r="Q12" s="227"/>
      <c r="R12" s="233"/>
      <c r="S12" s="234"/>
      <c r="U12" s="214"/>
      <c r="V12" s="215"/>
      <c r="W12" s="216"/>
      <c r="X12" s="171"/>
    </row>
    <row r="13" spans="1:25" ht="15.5">
      <c r="A13" s="839" t="s">
        <v>287</v>
      </c>
      <c r="B13" s="840"/>
      <c r="C13" s="235"/>
      <c r="D13" s="74">
        <f>-M13-R13</f>
        <v>-286</v>
      </c>
      <c r="E13" s="151">
        <f>+$I$8</f>
        <v>0</v>
      </c>
      <c r="G13" s="225">
        <f>ROUND(-K13-P13,2)</f>
        <v>0</v>
      </c>
      <c r="H13" s="205"/>
      <c r="I13" s="236"/>
      <c r="K13" s="237">
        <f>+M13*E13</f>
        <v>0</v>
      </c>
      <c r="L13" s="238"/>
      <c r="M13" s="90">
        <f>'&lt;E1&gt;CSSO2G1 PACE'!C11</f>
        <v>271</v>
      </c>
      <c r="N13" s="239" t="s">
        <v>58</v>
      </c>
      <c r="P13" s="240">
        <f>+R13*E13</f>
        <v>0</v>
      </c>
      <c r="Q13" s="241"/>
      <c r="R13" s="90">
        <f>'&lt;E1&gt;CSSO2G1 PACE'!C30</f>
        <v>15</v>
      </c>
      <c r="S13" s="239" t="s">
        <v>59</v>
      </c>
      <c r="U13" s="215">
        <f>D13</f>
        <v>-286</v>
      </c>
      <c r="V13" s="215">
        <f>+V10+U13</f>
        <v>-286</v>
      </c>
      <c r="W13" s="216">
        <f>U13*$Y$8</f>
        <v>0</v>
      </c>
      <c r="X13" s="171">
        <f>+X10+W13</f>
        <v>0</v>
      </c>
      <c r="Y13" s="223">
        <v>0</v>
      </c>
    </row>
    <row r="14" spans="1:25" ht="14.5">
      <c r="A14" s="242" t="s">
        <v>285</v>
      </c>
      <c r="B14" s="785"/>
      <c r="D14" s="74">
        <f>-M14-R14</f>
        <v>-13</v>
      </c>
      <c r="E14" s="151">
        <f>+$I$8</f>
        <v>0</v>
      </c>
      <c r="G14" s="225">
        <f>ROUND(-K14-P14,2)</f>
        <v>0</v>
      </c>
      <c r="H14" s="205"/>
      <c r="I14" s="236"/>
      <c r="K14" s="237">
        <f>+M14*E14</f>
        <v>0</v>
      </c>
      <c r="L14" s="238"/>
      <c r="M14" s="90">
        <f>'&lt;C&gt;158150-Current ARP'!L14</f>
        <v>11</v>
      </c>
      <c r="N14" s="239" t="s">
        <v>58</v>
      </c>
      <c r="P14" s="240">
        <f>+R14*E14</f>
        <v>0</v>
      </c>
      <c r="Q14" s="241"/>
      <c r="R14" s="90">
        <f>'&lt;C&gt;158150-Current ARP'!P14</f>
        <v>2</v>
      </c>
      <c r="S14" s="239" t="s">
        <v>59</v>
      </c>
      <c r="U14" s="215">
        <f>D14</f>
        <v>-13</v>
      </c>
      <c r="V14" s="215">
        <f>+V13+U14</f>
        <v>-299</v>
      </c>
      <c r="W14" s="216">
        <f>U14*$Y$8</f>
        <v>0</v>
      </c>
      <c r="X14" s="171">
        <f>+X13+W14</f>
        <v>0</v>
      </c>
      <c r="Y14" s="223">
        <v>0</v>
      </c>
    </row>
    <row r="15" spans="1:25" ht="14.5">
      <c r="A15" s="242" t="s">
        <v>286</v>
      </c>
      <c r="B15" s="785"/>
      <c r="D15" s="74">
        <f>-M15-R15</f>
        <v>1</v>
      </c>
      <c r="E15" s="151">
        <f>+$I$8</f>
        <v>0</v>
      </c>
      <c r="G15" s="225">
        <f>ROUND(-K15-P15,2)</f>
        <v>0</v>
      </c>
      <c r="H15" s="205"/>
      <c r="I15" s="236"/>
      <c r="K15" s="237">
        <f>+M15*E15</f>
        <v>0</v>
      </c>
      <c r="L15" s="238"/>
      <c r="M15" s="90">
        <f>'&lt;C&gt;158150-Current ARP'!L15</f>
        <v>-1</v>
      </c>
      <c r="N15" s="239" t="s">
        <v>58</v>
      </c>
      <c r="P15" s="240">
        <f>+R15*E15</f>
        <v>0</v>
      </c>
      <c r="Q15" s="241"/>
      <c r="R15" s="90">
        <f>'&lt;C&gt;158150-Current ARP'!P15</f>
        <v>0</v>
      </c>
      <c r="S15" s="239" t="s">
        <v>59</v>
      </c>
      <c r="U15" s="215">
        <f>D15</f>
        <v>1</v>
      </c>
      <c r="V15" s="215">
        <f>+V14+U15</f>
        <v>-298</v>
      </c>
      <c r="W15" s="216">
        <f>U15*$Y$8</f>
        <v>0</v>
      </c>
      <c r="X15" s="171">
        <f>+X14+W15</f>
        <v>0</v>
      </c>
      <c r="Y15" s="223">
        <v>0</v>
      </c>
    </row>
    <row r="16" spans="1:25" ht="20.25" customHeight="1">
      <c r="A16" s="243"/>
      <c r="B16" s="398"/>
      <c r="C16" s="244"/>
      <c r="D16" s="90"/>
      <c r="G16" s="152"/>
      <c r="M16" s="90"/>
      <c r="N16" s="239"/>
      <c r="P16" s="239"/>
      <c r="Q16" s="245"/>
      <c r="R16" s="90"/>
      <c r="S16" s="239"/>
      <c r="U16" s="215"/>
      <c r="V16" s="215"/>
      <c r="W16" s="246"/>
      <c r="X16" s="171"/>
    </row>
    <row r="17" spans="1:25" s="195" customFormat="1" ht="25.5" customHeight="1">
      <c r="A17" s="188" t="s">
        <v>412</v>
      </c>
      <c r="B17" s="189"/>
      <c r="C17" s="189"/>
      <c r="D17" s="190">
        <f>SUM(D13:D16)+D11</f>
        <v>23780</v>
      </c>
      <c r="E17" s="247"/>
      <c r="F17" s="192"/>
      <c r="G17" s="193">
        <f>SUM(G8:G16)</f>
        <v>0</v>
      </c>
      <c r="H17" s="192"/>
      <c r="I17" s="248">
        <f>ROUND(+G17/D17,2)</f>
        <v>0</v>
      </c>
      <c r="K17" s="196" t="s">
        <v>49</v>
      </c>
      <c r="L17" s="197"/>
      <c r="M17" s="190"/>
      <c r="N17" s="198">
        <f>+G17</f>
        <v>0</v>
      </c>
      <c r="P17" s="249"/>
      <c r="Q17" s="250"/>
      <c r="R17" s="251"/>
      <c r="S17" s="198"/>
      <c r="T17" s="252"/>
      <c r="U17" s="253"/>
      <c r="V17" s="253"/>
      <c r="W17" s="254">
        <f>SUM(W13:W16)</f>
        <v>0</v>
      </c>
      <c r="X17" s="253" t="s">
        <v>60</v>
      </c>
      <c r="Y17" s="253"/>
    </row>
    <row r="18" spans="1:25" ht="11.25" customHeight="1">
      <c r="G18" s="171"/>
      <c r="K18" s="210"/>
      <c r="L18" s="255"/>
      <c r="M18" s="210"/>
    </row>
    <row r="19" spans="1:25" ht="14.5">
      <c r="A19" s="210" t="s">
        <v>112</v>
      </c>
      <c r="B19" s="206"/>
      <c r="C19" s="206"/>
      <c r="D19" s="36"/>
      <c r="E19" s="37">
        <f>IF(D19=0,0,+G19/D19)</f>
        <v>0</v>
      </c>
      <c r="G19" s="204">
        <v>0</v>
      </c>
      <c r="H19" s="205"/>
      <c r="I19" s="213"/>
      <c r="K19" s="203"/>
      <c r="L19" s="204"/>
      <c r="M19" s="203"/>
      <c r="U19" s="214"/>
      <c r="V19" s="215"/>
      <c r="W19" s="216"/>
      <c r="X19" s="171"/>
    </row>
    <row r="20" spans="1:25" ht="14.5">
      <c r="A20" s="210" t="str">
        <f>'&lt;C&gt;158150-Current ARP'!A20</f>
        <v>Transfer of EA's to MF6 Joint Owners for Compliance</v>
      </c>
      <c r="B20" s="206"/>
      <c r="C20" s="206"/>
      <c r="D20" s="36"/>
      <c r="E20" s="256"/>
      <c r="G20" s="204">
        <v>0</v>
      </c>
      <c r="H20" s="205"/>
      <c r="I20" s="213"/>
      <c r="K20" s="203"/>
      <c r="L20" s="204"/>
      <c r="M20" s="203"/>
      <c r="U20" s="214"/>
      <c r="V20" s="215"/>
      <c r="W20" s="216"/>
      <c r="X20" s="171"/>
    </row>
    <row r="21" spans="1:25" ht="14.5">
      <c r="A21" s="210" t="s">
        <v>264</v>
      </c>
      <c r="B21" s="206"/>
      <c r="C21" s="944"/>
      <c r="D21" s="40"/>
      <c r="E21" s="256"/>
      <c r="G21" s="212">
        <v>0</v>
      </c>
      <c r="H21" s="787"/>
      <c r="I21" s="213"/>
      <c r="K21" s="203"/>
      <c r="L21" s="204"/>
      <c r="M21" s="203"/>
      <c r="Q21" s="787"/>
      <c r="U21" s="214"/>
      <c r="V21" s="215"/>
      <c r="W21" s="216"/>
      <c r="X21" s="171"/>
    </row>
    <row r="22" spans="1:25" ht="14.5">
      <c r="A22" s="217" t="s">
        <v>51</v>
      </c>
      <c r="B22" s="218"/>
      <c r="C22" s="218"/>
      <c r="D22" s="49">
        <f>SUM(D17:D21)</f>
        <v>23780</v>
      </c>
      <c r="E22" s="219"/>
      <c r="F22" s="195"/>
      <c r="G22" s="49">
        <f>SUM(G17:G21)</f>
        <v>0</v>
      </c>
      <c r="H22" s="199"/>
      <c r="I22" s="207">
        <f>ROUND(+G22/D22,2)</f>
        <v>0</v>
      </c>
      <c r="K22" s="221"/>
      <c r="L22" s="222"/>
      <c r="M22" s="221"/>
      <c r="U22" s="214"/>
      <c r="V22" s="215">
        <v>0</v>
      </c>
      <c r="W22" s="216"/>
      <c r="X22" s="171">
        <f>+X15+W22</f>
        <v>0</v>
      </c>
      <c r="Y22" s="223">
        <v>0</v>
      </c>
    </row>
    <row r="23" spans="1:25" ht="13">
      <c r="A23" s="217"/>
      <c r="B23" s="218"/>
      <c r="C23" s="218"/>
      <c r="D23" s="49"/>
      <c r="E23" s="219"/>
      <c r="F23" s="195"/>
      <c r="G23" s="220"/>
      <c r="H23" s="199"/>
      <c r="I23" s="220"/>
      <c r="K23" s="221"/>
      <c r="L23" s="222"/>
      <c r="M23" s="221"/>
    </row>
    <row r="24" spans="1:25" ht="14.5">
      <c r="A24" s="210" t="s">
        <v>62</v>
      </c>
      <c r="B24" s="211"/>
      <c r="C24" s="211"/>
      <c r="D24" s="53">
        <v>0</v>
      </c>
      <c r="E24" s="37">
        <f>IF(D24=0,0,+G24/D24)</f>
        <v>0</v>
      </c>
      <c r="F24" s="210"/>
      <c r="G24" s="212">
        <f>+D24*E24</f>
        <v>0</v>
      </c>
      <c r="H24" s="199"/>
      <c r="I24" s="225"/>
      <c r="K24" s="226" t="s">
        <v>53</v>
      </c>
      <c r="L24" s="227"/>
      <c r="M24" s="228">
        <f>M25+M10</f>
        <v>510</v>
      </c>
      <c r="N24" s="229">
        <f>+N25+N10</f>
        <v>0</v>
      </c>
      <c r="P24" s="226" t="s">
        <v>53</v>
      </c>
      <c r="Q24" s="227"/>
      <c r="R24" s="228">
        <f>R25+R10</f>
        <v>26</v>
      </c>
      <c r="S24" s="229">
        <f>+S25+S10</f>
        <v>0</v>
      </c>
      <c r="U24" s="214">
        <f>D24</f>
        <v>0</v>
      </c>
      <c r="V24" s="215">
        <f>+V22+U24</f>
        <v>0</v>
      </c>
      <c r="W24" s="216">
        <v>0</v>
      </c>
      <c r="X24" s="171">
        <f>+X22+W24</f>
        <v>0</v>
      </c>
      <c r="Y24" s="223">
        <v>0</v>
      </c>
    </row>
    <row r="25" spans="1:25" ht="14.5">
      <c r="A25" s="217" t="s">
        <v>51</v>
      </c>
      <c r="B25" s="211"/>
      <c r="C25" s="211"/>
      <c r="D25" s="60">
        <f>SUM(D22:D24)</f>
        <v>23780</v>
      </c>
      <c r="E25" s="224"/>
      <c r="F25" s="210"/>
      <c r="G25" s="220">
        <f>SUM(G22:G24)</f>
        <v>0</v>
      </c>
      <c r="H25" s="199"/>
      <c r="I25" s="225"/>
      <c r="K25" s="230" t="s">
        <v>54</v>
      </c>
      <c r="L25" s="197"/>
      <c r="M25" s="231">
        <f>SUM(M27:M30)</f>
        <v>229</v>
      </c>
      <c r="N25" s="232">
        <f>SUM(K27:K30)</f>
        <v>0</v>
      </c>
      <c r="P25" s="230" t="s">
        <v>54</v>
      </c>
      <c r="Q25" s="197"/>
      <c r="R25" s="231">
        <f>SUM(R27:R30)</f>
        <v>9</v>
      </c>
      <c r="S25" s="232">
        <f>SUM(P27:P30)</f>
        <v>0</v>
      </c>
      <c r="U25" s="214"/>
      <c r="V25" s="215"/>
      <c r="W25" s="216"/>
      <c r="X25" s="171"/>
    </row>
    <row r="26" spans="1:25" ht="5.25" customHeight="1">
      <c r="A26" s="217"/>
      <c r="B26" s="211"/>
      <c r="C26" s="211"/>
      <c r="D26" s="63"/>
      <c r="E26" s="224"/>
      <c r="F26" s="210"/>
      <c r="G26" s="225"/>
      <c r="H26" s="199"/>
      <c r="I26" s="225"/>
      <c r="K26" s="226"/>
      <c r="L26" s="227"/>
      <c r="M26" s="233"/>
      <c r="N26" s="234"/>
      <c r="P26" s="226"/>
      <c r="Q26" s="227"/>
      <c r="R26" s="233"/>
      <c r="S26" s="234"/>
      <c r="U26" s="214"/>
      <c r="V26" s="215"/>
      <c r="W26" s="216"/>
      <c r="X26" s="171"/>
    </row>
    <row r="27" spans="1:25" ht="15.5">
      <c r="A27" s="775" t="s">
        <v>246</v>
      </c>
      <c r="B27" s="206"/>
      <c r="C27" s="235"/>
      <c r="D27" s="74">
        <f>-M27-R27</f>
        <v>-223</v>
      </c>
      <c r="E27" s="649">
        <f>+$I$22</f>
        <v>0</v>
      </c>
      <c r="G27" s="225">
        <f>ROUND(-K27-P27,2)</f>
        <v>0</v>
      </c>
      <c r="H27" s="205"/>
      <c r="I27" s="236"/>
      <c r="K27" s="237">
        <f>+M27*E27</f>
        <v>0</v>
      </c>
      <c r="L27" s="257"/>
      <c r="M27" s="74">
        <f>'&lt;E1&gt;CSSO2G1 PACE'!C12</f>
        <v>209</v>
      </c>
      <c r="N27" s="239" t="s">
        <v>58</v>
      </c>
      <c r="O27" s="205"/>
      <c r="P27" s="240">
        <f>R27*E27</f>
        <v>0</v>
      </c>
      <c r="Q27" s="258"/>
      <c r="R27" s="74">
        <f>'&lt;E1&gt;CSSO2G1 PACE'!C31</f>
        <v>14</v>
      </c>
      <c r="S27" s="239" t="s">
        <v>59</v>
      </c>
      <c r="U27" s="215">
        <f>D27</f>
        <v>-223</v>
      </c>
      <c r="V27" s="215">
        <f>+V24+U27</f>
        <v>-223</v>
      </c>
      <c r="W27" s="259">
        <f>U27*Y22</f>
        <v>0</v>
      </c>
      <c r="X27" s="171">
        <f>+X24+W27</f>
        <v>0</v>
      </c>
      <c r="Y27" s="223">
        <v>0</v>
      </c>
    </row>
    <row r="28" spans="1:25" ht="14.5">
      <c r="A28" s="242" t="s">
        <v>326</v>
      </c>
      <c r="D28" s="74">
        <f>-M28-R28</f>
        <v>-14</v>
      </c>
      <c r="E28" s="649">
        <f>+$I$22</f>
        <v>0</v>
      </c>
      <c r="G28" s="225">
        <f>ROUND(-K28-P28,2)</f>
        <v>0</v>
      </c>
      <c r="H28" s="205"/>
      <c r="I28" s="236"/>
      <c r="K28" s="237">
        <f>+M28*E28</f>
        <v>0</v>
      </c>
      <c r="L28" s="257"/>
      <c r="M28" s="74">
        <f>'&lt;E1&gt;CSSO2G1 PACE'!E11</f>
        <v>14</v>
      </c>
      <c r="N28" s="239" t="s">
        <v>58</v>
      </c>
      <c r="P28" s="240">
        <f>R28*E28</f>
        <v>0</v>
      </c>
      <c r="Q28" s="257"/>
      <c r="R28" s="74">
        <f>'&lt;E1&gt;CSSO2G1 PACE'!E30</f>
        <v>0</v>
      </c>
      <c r="S28" s="239" t="s">
        <v>59</v>
      </c>
      <c r="U28" s="215">
        <f>D28</f>
        <v>-14</v>
      </c>
      <c r="V28" s="215">
        <f>+V27+U28</f>
        <v>-237</v>
      </c>
      <c r="W28" s="259">
        <f>U28*Y22</f>
        <v>0</v>
      </c>
      <c r="X28" s="171">
        <f>+X27+W28</f>
        <v>0</v>
      </c>
      <c r="Y28" s="223">
        <v>0</v>
      </c>
    </row>
    <row r="29" spans="1:25" ht="14.5">
      <c r="A29" s="242" t="s">
        <v>288</v>
      </c>
      <c r="D29" s="74">
        <f>-M29-R29</f>
        <v>-1</v>
      </c>
      <c r="E29" s="649">
        <f>+$I$22</f>
        <v>0</v>
      </c>
      <c r="G29" s="225">
        <f>ROUND(-K29-P29,2)</f>
        <v>0</v>
      </c>
      <c r="H29" s="205"/>
      <c r="I29" s="236"/>
      <c r="K29" s="237">
        <f>+M29*E29</f>
        <v>0</v>
      </c>
      <c r="L29" s="238"/>
      <c r="M29" s="74">
        <f>'&lt;C&gt;158150-Current ARP'!L33</f>
        <v>6</v>
      </c>
      <c r="N29" s="239" t="s">
        <v>58</v>
      </c>
      <c r="P29" s="240">
        <f>R29*E29</f>
        <v>0</v>
      </c>
      <c r="Q29" s="241"/>
      <c r="R29" s="74">
        <f>'&lt;C&gt;158150-Current ARP'!P33</f>
        <v>-5</v>
      </c>
      <c r="S29" s="239" t="s">
        <v>59</v>
      </c>
      <c r="U29" s="215">
        <f>D29</f>
        <v>-1</v>
      </c>
      <c r="V29" s="215">
        <f>+V28+U29</f>
        <v>-238</v>
      </c>
      <c r="W29" s="259">
        <f>U29*Y22</f>
        <v>0</v>
      </c>
      <c r="X29" s="171">
        <f>+X28+W29</f>
        <v>0</v>
      </c>
      <c r="Y29" s="223">
        <v>0</v>
      </c>
    </row>
    <row r="30" spans="1:25" ht="14.5">
      <c r="A30" s="243"/>
      <c r="B30" s="244"/>
      <c r="C30" s="244"/>
      <c r="D30" s="90"/>
      <c r="G30" s="152"/>
      <c r="M30" s="90"/>
      <c r="N30" s="239"/>
      <c r="P30" s="239"/>
      <c r="Q30" s="245"/>
      <c r="R30" s="90"/>
      <c r="S30" s="239"/>
      <c r="U30" s="215"/>
      <c r="V30" s="215"/>
      <c r="W30" s="246"/>
      <c r="X30" s="171"/>
    </row>
    <row r="31" spans="1:25" s="199" customFormat="1" ht="13">
      <c r="A31" s="188" t="s">
        <v>325</v>
      </c>
      <c r="B31" s="189"/>
      <c r="C31" s="189"/>
      <c r="D31" s="190">
        <f>SUM(D27:D30)+D25</f>
        <v>23542</v>
      </c>
      <c r="E31" s="247"/>
      <c r="F31" s="192"/>
      <c r="G31" s="193">
        <f>SUM(G27:G30)+G25</f>
        <v>0</v>
      </c>
      <c r="H31" s="192"/>
      <c r="I31" s="248">
        <f>ROUND(+G31/D31,2)</f>
        <v>0</v>
      </c>
      <c r="J31" s="252"/>
      <c r="K31" s="196" t="s">
        <v>49</v>
      </c>
      <c r="L31" s="197"/>
      <c r="M31" s="190"/>
      <c r="N31" s="198">
        <f>+G31</f>
        <v>0</v>
      </c>
      <c r="O31" s="252"/>
      <c r="P31" s="249"/>
      <c r="Q31" s="250"/>
      <c r="R31" s="251"/>
      <c r="S31" s="198"/>
      <c r="T31" s="252"/>
      <c r="U31" s="253"/>
      <c r="V31" s="253"/>
      <c r="W31" s="254">
        <f>SUM(W27:W30)</f>
        <v>0</v>
      </c>
      <c r="X31" s="253" t="s">
        <v>60</v>
      </c>
      <c r="Y31" s="253"/>
    </row>
    <row r="32" spans="1:25">
      <c r="G32" s="152"/>
    </row>
    <row r="33" spans="1:25" s="262" customFormat="1" ht="14.5">
      <c r="A33" s="260" t="s">
        <v>66</v>
      </c>
      <c r="B33" s="261"/>
      <c r="C33" s="261"/>
      <c r="D33" s="36">
        <v>0</v>
      </c>
      <c r="E33" s="37">
        <f>IF(D33=0,0,+G33/D33)</f>
        <v>0</v>
      </c>
      <c r="G33" s="204">
        <v>0</v>
      </c>
      <c r="H33" s="263"/>
      <c r="I33" s="264"/>
      <c r="K33" s="203"/>
      <c r="L33" s="204"/>
      <c r="M33" s="203"/>
      <c r="Q33" s="263"/>
      <c r="U33" s="265"/>
      <c r="V33" s="266"/>
      <c r="W33" s="267"/>
      <c r="X33" s="268"/>
    </row>
    <row r="34" spans="1:25" ht="14.5">
      <c r="A34" s="210" t="s">
        <v>399</v>
      </c>
      <c r="B34" s="206"/>
      <c r="C34" s="206"/>
      <c r="D34" s="36"/>
      <c r="E34" s="256">
        <v>0</v>
      </c>
      <c r="G34" s="212">
        <v>0</v>
      </c>
      <c r="H34" s="205"/>
      <c r="I34" s="213"/>
      <c r="K34" s="203"/>
      <c r="L34" s="204"/>
      <c r="M34" s="203"/>
      <c r="U34" s="214"/>
      <c r="V34" s="215"/>
      <c r="W34" s="216"/>
      <c r="X34" s="171"/>
    </row>
    <row r="35" spans="1:25" ht="14.5">
      <c r="A35" s="210" t="s">
        <v>264</v>
      </c>
      <c r="B35" s="206"/>
      <c r="C35" s="206"/>
      <c r="D35" s="40">
        <v>217</v>
      </c>
      <c r="E35" s="256"/>
      <c r="G35" s="204"/>
      <c r="H35" s="787"/>
      <c r="I35" s="213"/>
      <c r="K35" s="203"/>
      <c r="L35" s="204"/>
      <c r="M35" s="203"/>
      <c r="Q35" s="787"/>
      <c r="U35" s="214"/>
      <c r="V35" s="215"/>
      <c r="W35" s="216"/>
      <c r="X35" s="171"/>
    </row>
    <row r="36" spans="1:25" ht="14.5">
      <c r="A36" s="217" t="s">
        <v>51</v>
      </c>
      <c r="B36" s="218"/>
      <c r="C36" s="218"/>
      <c r="D36" s="49">
        <f>SUM(D31:D35)</f>
        <v>23759</v>
      </c>
      <c r="E36" s="219"/>
      <c r="F36" s="195"/>
      <c r="G36" s="220">
        <f>SUM(G31:G34)</f>
        <v>0</v>
      </c>
      <c r="H36" s="199"/>
      <c r="I36" s="207">
        <f>ROUND(+G36/D36,2)</f>
        <v>0</v>
      </c>
      <c r="K36" s="221"/>
      <c r="L36" s="222"/>
      <c r="M36" s="221"/>
      <c r="U36" s="214"/>
      <c r="V36" s="215">
        <v>0</v>
      </c>
      <c r="W36" s="216"/>
      <c r="X36" s="171">
        <f>+X29+W36</f>
        <v>0</v>
      </c>
      <c r="Y36" s="223">
        <v>0</v>
      </c>
    </row>
    <row r="37" spans="1:25" ht="13">
      <c r="A37" s="217"/>
      <c r="B37" s="218"/>
      <c r="C37" s="218"/>
      <c r="D37" s="49"/>
      <c r="E37" s="219"/>
      <c r="F37" s="195"/>
      <c r="G37" s="220"/>
      <c r="H37" s="199"/>
      <c r="I37" s="220"/>
      <c r="K37" s="221"/>
      <c r="L37" s="222"/>
      <c r="M37" s="221"/>
    </row>
    <row r="38" spans="1:25" ht="14.5">
      <c r="A38" s="210" t="s">
        <v>67</v>
      </c>
      <c r="B38" s="211"/>
      <c r="C38" s="211"/>
      <c r="D38" s="53"/>
      <c r="E38" s="37">
        <f>IF(D38=0,0,+G38/D38)</f>
        <v>0</v>
      </c>
      <c r="F38" s="210"/>
      <c r="G38" s="212">
        <f>+D38*E38</f>
        <v>0</v>
      </c>
      <c r="H38" s="199"/>
      <c r="I38" s="225"/>
      <c r="K38" s="226" t="s">
        <v>53</v>
      </c>
      <c r="L38" s="227"/>
      <c r="M38" s="228">
        <f>M39+M24</f>
        <v>839.05809523809523</v>
      </c>
      <c r="N38" s="229">
        <f>+N39+N24</f>
        <v>0</v>
      </c>
      <c r="P38" s="226" t="s">
        <v>53</v>
      </c>
      <c r="Q38" s="227"/>
      <c r="R38" s="228">
        <f>R39+R24</f>
        <v>59.941904761904766</v>
      </c>
      <c r="S38" s="229">
        <f>+S39+S24</f>
        <v>0</v>
      </c>
      <c r="U38" s="214">
        <f>D38</f>
        <v>0</v>
      </c>
      <c r="V38" s="215">
        <f>+V36+U38</f>
        <v>0</v>
      </c>
      <c r="W38" s="216">
        <v>0</v>
      </c>
      <c r="X38" s="171">
        <f>+X36+W38</f>
        <v>0</v>
      </c>
      <c r="Y38" s="223">
        <v>0</v>
      </c>
    </row>
    <row r="39" spans="1:25" ht="14.5">
      <c r="A39" s="217" t="s">
        <v>51</v>
      </c>
      <c r="B39" s="211"/>
      <c r="C39" s="211"/>
      <c r="D39" s="60">
        <f>SUM(D36:D38)</f>
        <v>23759</v>
      </c>
      <c r="E39" s="224"/>
      <c r="F39" s="210"/>
      <c r="G39" s="220">
        <f>SUM(G36:G38)</f>
        <v>0</v>
      </c>
      <c r="H39" s="199"/>
      <c r="I39" s="225"/>
      <c r="K39" s="230" t="s">
        <v>54</v>
      </c>
      <c r="L39" s="197"/>
      <c r="M39" s="231">
        <f>SUM(M41:M45)</f>
        <v>329.05809523809523</v>
      </c>
      <c r="N39" s="232">
        <f>SUM(K41:K45)</f>
        <v>0</v>
      </c>
      <c r="P39" s="230" t="s">
        <v>54</v>
      </c>
      <c r="Q39" s="197"/>
      <c r="R39" s="231">
        <f>SUM(R41:R45)</f>
        <v>33.941904761904766</v>
      </c>
      <c r="S39" s="232">
        <f>SUM(P41:P44)</f>
        <v>0</v>
      </c>
      <c r="U39" s="214"/>
      <c r="V39" s="215"/>
      <c r="W39" s="216"/>
      <c r="X39" s="171"/>
    </row>
    <row r="40" spans="1:25" ht="14.5">
      <c r="A40" s="217"/>
      <c r="B40" s="211"/>
      <c r="C40" s="211"/>
      <c r="D40" s="63"/>
      <c r="E40" s="224"/>
      <c r="F40" s="210"/>
      <c r="G40" s="225"/>
      <c r="H40" s="199"/>
      <c r="I40" s="225"/>
      <c r="K40" s="226"/>
      <c r="L40" s="227"/>
      <c r="M40" s="233"/>
      <c r="N40" s="234"/>
      <c r="P40" s="226"/>
      <c r="Q40" s="227"/>
      <c r="R40" s="233"/>
      <c r="S40" s="234"/>
      <c r="U40" s="214"/>
      <c r="V40" s="215"/>
      <c r="W40" s="216"/>
      <c r="X40" s="171"/>
    </row>
    <row r="41" spans="1:25" ht="15.5">
      <c r="A41" s="775" t="s">
        <v>233</v>
      </c>
      <c r="B41" s="206"/>
      <c r="C41" s="206"/>
      <c r="D41" s="74">
        <f>-M41-R41</f>
        <v>-278</v>
      </c>
      <c r="E41" s="151">
        <f>+$I$22</f>
        <v>0</v>
      </c>
      <c r="G41" s="225">
        <f>ROUND(-K41-P41,2)</f>
        <v>0</v>
      </c>
      <c r="H41" s="205"/>
      <c r="I41" s="236"/>
      <c r="K41" s="237">
        <f>+M41*E41</f>
        <v>0</v>
      </c>
      <c r="L41" s="238"/>
      <c r="M41" s="74">
        <f>'&lt;E1&gt;CSSO2G1 PACE'!C13</f>
        <v>247</v>
      </c>
      <c r="N41" s="239" t="s">
        <v>58</v>
      </c>
      <c r="O41" s="205"/>
      <c r="P41" s="240">
        <f>R41*E41</f>
        <v>0</v>
      </c>
      <c r="Q41" s="241"/>
      <c r="R41" s="74">
        <f>'&lt;E1&gt;CSSO2G1 PACE'!C32</f>
        <v>31</v>
      </c>
      <c r="S41" s="239" t="s">
        <v>59</v>
      </c>
      <c r="U41" s="215">
        <f>D41</f>
        <v>-278</v>
      </c>
      <c r="V41" s="215">
        <f>+V38+U41</f>
        <v>-278</v>
      </c>
      <c r="W41" s="259">
        <f>U41*Y36</f>
        <v>0</v>
      </c>
      <c r="X41" s="171">
        <f>+X38+W41</f>
        <v>0</v>
      </c>
      <c r="Y41" s="223">
        <v>0</v>
      </c>
    </row>
    <row r="42" spans="1:25" ht="14.5">
      <c r="A42" s="242" t="s">
        <v>327</v>
      </c>
      <c r="D42" s="74">
        <f>-M42-R42</f>
        <v>-10</v>
      </c>
      <c r="E42" s="151">
        <f>+$I$22</f>
        <v>0</v>
      </c>
      <c r="G42" s="225">
        <f>ROUND(-K42-P42,2)</f>
        <v>0</v>
      </c>
      <c r="H42" s="205"/>
      <c r="I42" s="236"/>
      <c r="K42" s="237">
        <f>+M42*E42</f>
        <v>0</v>
      </c>
      <c r="L42" s="238"/>
      <c r="M42" s="74">
        <f>'&lt;E1&gt;CSSO2G1 PACE'!E12</f>
        <v>10</v>
      </c>
      <c r="N42" s="239" t="s">
        <v>58</v>
      </c>
      <c r="P42" s="240">
        <f>R42*E42</f>
        <v>0</v>
      </c>
      <c r="Q42" s="241"/>
      <c r="R42" s="74">
        <f>'&lt;E1&gt;CSSO2G1 PACE'!E31</f>
        <v>0</v>
      </c>
      <c r="S42" s="239" t="s">
        <v>59</v>
      </c>
      <c r="U42" s="215">
        <f>D42</f>
        <v>-10</v>
      </c>
      <c r="V42" s="215">
        <f>+V41+U42</f>
        <v>-288</v>
      </c>
      <c r="W42" s="259">
        <f>U42*Y36</f>
        <v>0</v>
      </c>
      <c r="X42" s="171">
        <f>+X41+W42</f>
        <v>0</v>
      </c>
      <c r="Y42" s="223">
        <v>0</v>
      </c>
    </row>
    <row r="43" spans="1:25" ht="14.5">
      <c r="A43" s="242" t="s">
        <v>289</v>
      </c>
      <c r="D43" s="74">
        <f>-M43-R43</f>
        <v>-1</v>
      </c>
      <c r="E43" s="151">
        <f>+$I$22</f>
        <v>0</v>
      </c>
      <c r="G43" s="225">
        <f>ROUND(-K43-P43,2)</f>
        <v>0</v>
      </c>
      <c r="H43" s="205"/>
      <c r="I43" s="236"/>
      <c r="K43" s="237">
        <f>+M43*E43</f>
        <v>0</v>
      </c>
      <c r="L43" s="238"/>
      <c r="M43" s="74">
        <f>'&lt;C&gt;158150-Current ARP'!L48</f>
        <v>5</v>
      </c>
      <c r="N43" s="239" t="s">
        <v>58</v>
      </c>
      <c r="P43" s="240">
        <f>R43*E43</f>
        <v>0</v>
      </c>
      <c r="Q43" s="241"/>
      <c r="R43" s="74">
        <f>'&lt;C&gt;158150-Current ARP'!P48</f>
        <v>-4</v>
      </c>
      <c r="S43" s="239" t="s">
        <v>59</v>
      </c>
      <c r="U43" s="215">
        <f>D43</f>
        <v>-1</v>
      </c>
      <c r="V43" s="215">
        <f>+V42+U43</f>
        <v>-289</v>
      </c>
      <c r="W43" s="259">
        <f>U43*Y36</f>
        <v>0</v>
      </c>
      <c r="X43" s="171">
        <f>+X42+W43</f>
        <v>0</v>
      </c>
      <c r="Y43" s="223">
        <v>0</v>
      </c>
    </row>
    <row r="44" spans="1:25" ht="14.5">
      <c r="A44" s="255" t="s">
        <v>290</v>
      </c>
      <c r="B44" s="785"/>
      <c r="C44" s="785"/>
      <c r="D44" s="90">
        <v>74</v>
      </c>
      <c r="E44" s="30">
        <v>0</v>
      </c>
      <c r="F44" s="787"/>
      <c r="G44" s="225">
        <f>ROUND(-K44-P44,2)</f>
        <v>0</v>
      </c>
      <c r="H44" s="787"/>
      <c r="I44" s="393"/>
      <c r="J44" s="787"/>
      <c r="K44" s="238">
        <f>+M44*E44</f>
        <v>0</v>
      </c>
      <c r="L44" s="238"/>
      <c r="M44" s="90">
        <f>(1903/(1903+197)*$D$44)</f>
        <v>67.058095238095234</v>
      </c>
      <c r="N44" s="245" t="s">
        <v>58</v>
      </c>
      <c r="O44" s="787"/>
      <c r="P44" s="90"/>
      <c r="Q44" s="241"/>
      <c r="R44" s="90">
        <f>(197/(1903+197)*$D$44)</f>
        <v>6.9419047619047625</v>
      </c>
      <c r="S44" s="239" t="s">
        <v>59</v>
      </c>
      <c r="U44" s="215">
        <f>D44</f>
        <v>74</v>
      </c>
      <c r="V44" s="215">
        <f>+V43+U44</f>
        <v>-215</v>
      </c>
      <c r="W44" s="259">
        <f>U44*Y37</f>
        <v>0</v>
      </c>
      <c r="X44" s="171">
        <f>+X43+W44</f>
        <v>0</v>
      </c>
      <c r="Y44" s="223">
        <v>0</v>
      </c>
    </row>
    <row r="45" spans="1:25" ht="14.5">
      <c r="A45" s="243"/>
      <c r="B45" s="244"/>
      <c r="C45" s="244"/>
      <c r="D45" s="90"/>
      <c r="G45" s="152"/>
      <c r="M45" s="90"/>
      <c r="N45" s="239"/>
      <c r="P45" s="239"/>
      <c r="Q45" s="245"/>
      <c r="R45" s="90"/>
      <c r="S45" s="239"/>
      <c r="U45" s="215"/>
      <c r="V45" s="215"/>
      <c r="W45" s="246"/>
      <c r="X45" s="171"/>
    </row>
    <row r="46" spans="1:25" s="195" customFormat="1" ht="13">
      <c r="A46" s="188" t="s">
        <v>324</v>
      </c>
      <c r="B46" s="189"/>
      <c r="C46" s="189"/>
      <c r="D46" s="190">
        <f>SUM(D41:D45)+D39</f>
        <v>23544</v>
      </c>
      <c r="E46" s="247"/>
      <c r="F46" s="192"/>
      <c r="G46" s="193">
        <f>SUM(G41:G45)+G39</f>
        <v>0</v>
      </c>
      <c r="H46" s="192"/>
      <c r="I46" s="248">
        <f>ROUND(+G46/D46,2)</f>
        <v>0</v>
      </c>
      <c r="J46" s="252"/>
      <c r="K46" s="196" t="s">
        <v>49</v>
      </c>
      <c r="L46" s="197"/>
      <c r="M46" s="190"/>
      <c r="N46" s="198">
        <f>+G46</f>
        <v>0</v>
      </c>
      <c r="O46" s="252"/>
      <c r="P46" s="249"/>
      <c r="Q46" s="250"/>
      <c r="R46" s="251"/>
      <c r="S46" s="198"/>
      <c r="T46" s="252"/>
      <c r="U46" s="253"/>
      <c r="V46" s="253"/>
      <c r="W46" s="254">
        <f>SUM(W41:W45)</f>
        <v>0</v>
      </c>
      <c r="X46" s="253" t="s">
        <v>60</v>
      </c>
      <c r="Y46" s="253"/>
    </row>
    <row r="47" spans="1:25">
      <c r="G47" s="152"/>
    </row>
    <row r="48" spans="1:25" s="262" customFormat="1" ht="14.5">
      <c r="A48" s="260" t="s">
        <v>69</v>
      </c>
      <c r="B48" s="261"/>
      <c r="C48" s="261"/>
      <c r="D48" s="36">
        <v>0</v>
      </c>
      <c r="E48" s="37">
        <f>IF(D48=0,0,+G48/D48)</f>
        <v>0</v>
      </c>
      <c r="G48" s="204">
        <v>0</v>
      </c>
      <c r="H48" s="263"/>
      <c r="I48" s="264"/>
      <c r="K48" s="203"/>
      <c r="L48" s="204"/>
      <c r="M48" s="203"/>
      <c r="Q48" s="263"/>
      <c r="U48" s="265"/>
      <c r="V48" s="266"/>
      <c r="W48" s="267"/>
      <c r="X48" s="268"/>
    </row>
    <row r="49" spans="1:25" ht="14.5">
      <c r="A49" s="210" t="s">
        <v>402</v>
      </c>
      <c r="B49" s="261"/>
      <c r="C49" s="261"/>
      <c r="D49" s="40"/>
      <c r="E49" s="256"/>
      <c r="G49" s="212">
        <v>0</v>
      </c>
      <c r="H49" s="205"/>
      <c r="I49" s="213"/>
      <c r="K49" s="203"/>
      <c r="L49" s="204"/>
      <c r="M49" s="203"/>
      <c r="U49" s="214"/>
      <c r="V49" s="215"/>
      <c r="W49" s="216"/>
      <c r="X49" s="171"/>
    </row>
    <row r="50" spans="1:25" ht="14.5">
      <c r="A50" s="217" t="s">
        <v>51</v>
      </c>
      <c r="B50" s="218"/>
      <c r="C50" s="218"/>
      <c r="D50" s="49">
        <f>SUM(D46:D49)</f>
        <v>23544</v>
      </c>
      <c r="E50" s="219"/>
      <c r="F50" s="195"/>
      <c r="G50" s="220">
        <f>SUM(G46:G49)</f>
        <v>0</v>
      </c>
      <c r="H50" s="199"/>
      <c r="I50" s="207">
        <f>ROUND(+G50/D50,2)</f>
        <v>0</v>
      </c>
      <c r="K50" s="221"/>
      <c r="L50" s="222"/>
      <c r="M50" s="221"/>
      <c r="U50" s="214"/>
      <c r="V50" s="215">
        <v>0</v>
      </c>
      <c r="W50" s="216"/>
      <c r="X50" s="171">
        <f>+X44+W50</f>
        <v>0</v>
      </c>
      <c r="Y50" s="223">
        <v>0</v>
      </c>
    </row>
    <row r="51" spans="1:25" ht="13">
      <c r="A51" s="217"/>
      <c r="B51" s="218"/>
      <c r="C51" s="218"/>
      <c r="D51" s="49"/>
      <c r="E51" s="219"/>
      <c r="F51" s="195"/>
      <c r="G51" s="220"/>
      <c r="H51" s="199"/>
      <c r="I51" s="220"/>
      <c r="K51" s="221"/>
      <c r="L51" s="222"/>
      <c r="M51" s="221"/>
    </row>
    <row r="52" spans="1:25" ht="14.5">
      <c r="A52" s="210" t="s">
        <v>70</v>
      </c>
      <c r="B52" s="261"/>
      <c r="C52" s="261"/>
      <c r="D52" s="53"/>
      <c r="E52" s="37">
        <f>IF(D52=0,0,+G52/D52)</f>
        <v>0</v>
      </c>
      <c r="F52" s="210"/>
      <c r="G52" s="212">
        <f>+D52*E52</f>
        <v>0</v>
      </c>
      <c r="H52" s="199"/>
      <c r="I52" s="225"/>
      <c r="K52" s="226" t="s">
        <v>53</v>
      </c>
      <c r="L52" s="227"/>
      <c r="M52" s="228">
        <f>M53+M38</f>
        <v>852.05809523809523</v>
      </c>
      <c r="N52" s="229">
        <f>+N53+N39</f>
        <v>0</v>
      </c>
      <c r="P52" s="226" t="s">
        <v>53</v>
      </c>
      <c r="Q52" s="227"/>
      <c r="R52" s="228">
        <f>R53+R38</f>
        <v>56.941904761904766</v>
      </c>
      <c r="S52" s="229">
        <f>+S53+S39</f>
        <v>0</v>
      </c>
      <c r="U52" s="214">
        <f>D52</f>
        <v>0</v>
      </c>
      <c r="V52" s="215">
        <f>+V50+U52</f>
        <v>0</v>
      </c>
      <c r="W52" s="216">
        <v>0</v>
      </c>
      <c r="X52" s="171">
        <f>+X50+W52</f>
        <v>0</v>
      </c>
      <c r="Y52" s="223">
        <v>0</v>
      </c>
    </row>
    <row r="53" spans="1:25" ht="14.5">
      <c r="A53" s="217" t="s">
        <v>51</v>
      </c>
      <c r="B53" s="211"/>
      <c r="C53" s="211"/>
      <c r="D53" s="60">
        <f>SUM(D50:D52)</f>
        <v>23544</v>
      </c>
      <c r="E53" s="224"/>
      <c r="F53" s="210"/>
      <c r="G53" s="220">
        <f>SUM(G50:G52)</f>
        <v>0</v>
      </c>
      <c r="H53" s="199"/>
      <c r="I53" s="225"/>
      <c r="K53" s="230" t="s">
        <v>54</v>
      </c>
      <c r="L53" s="197"/>
      <c r="M53" s="231">
        <f>SUM(M55:M59)</f>
        <v>13</v>
      </c>
      <c r="N53" s="232">
        <f>SUM(K55:K59)</f>
        <v>0</v>
      </c>
      <c r="P53" s="230" t="s">
        <v>54</v>
      </c>
      <c r="Q53" s="197"/>
      <c r="R53" s="231">
        <f>SUM(R55:R59)</f>
        <v>-3</v>
      </c>
      <c r="S53" s="232">
        <f>SUM(P55:P58)</f>
        <v>0</v>
      </c>
      <c r="U53" s="214"/>
      <c r="V53" s="215"/>
      <c r="W53" s="216"/>
      <c r="X53" s="171"/>
    </row>
    <row r="54" spans="1:25" ht="14.5">
      <c r="A54" s="217"/>
      <c r="B54" s="211"/>
      <c r="C54" s="211"/>
      <c r="D54" s="63"/>
      <c r="E54" s="224"/>
      <c r="F54" s="210"/>
      <c r="G54" s="225"/>
      <c r="H54" s="199"/>
      <c r="I54" s="225"/>
      <c r="K54" s="226"/>
      <c r="L54" s="227"/>
      <c r="M54" s="233"/>
      <c r="N54" s="234"/>
      <c r="P54" s="226"/>
      <c r="Q54" s="227"/>
      <c r="R54" s="233"/>
      <c r="S54" s="234"/>
      <c r="U54" s="214"/>
      <c r="V54" s="215"/>
      <c r="W54" s="216"/>
      <c r="X54" s="171"/>
    </row>
    <row r="55" spans="1:25" ht="15.5">
      <c r="A55" s="775" t="s">
        <v>234</v>
      </c>
      <c r="B55" s="261"/>
      <c r="C55" s="261"/>
      <c r="D55" s="74">
        <f>-M55-R55</f>
        <v>-10</v>
      </c>
      <c r="E55" s="151">
        <f>+$I$22</f>
        <v>0</v>
      </c>
      <c r="G55" s="225">
        <f>ROUND(-K55-P55,2)</f>
        <v>0</v>
      </c>
      <c r="H55" s="205"/>
      <c r="I55" s="236"/>
      <c r="K55" s="237">
        <f>+M55*E55</f>
        <v>0</v>
      </c>
      <c r="L55" s="238"/>
      <c r="M55" s="74">
        <f>'&lt;E1&gt;CSSO2G1 PACE'!C14</f>
        <v>10</v>
      </c>
      <c r="N55" s="239" t="s">
        <v>58</v>
      </c>
      <c r="P55" s="240">
        <f>R55*E55</f>
        <v>0</v>
      </c>
      <c r="Q55" s="241"/>
      <c r="R55" s="74">
        <f>'&lt;E1&gt;CSSO2G1 PACE'!C33</f>
        <v>0</v>
      </c>
      <c r="S55" s="239" t="s">
        <v>59</v>
      </c>
      <c r="U55" s="215">
        <f>D55</f>
        <v>-10</v>
      </c>
      <c r="V55" s="215">
        <f>+V52+U55</f>
        <v>-10</v>
      </c>
      <c r="W55" s="259">
        <f>U55*Y50</f>
        <v>0</v>
      </c>
      <c r="X55" s="171">
        <f>+X52+W55</f>
        <v>0</v>
      </c>
      <c r="Y55" s="223">
        <v>0</v>
      </c>
    </row>
    <row r="56" spans="1:25" ht="14.5">
      <c r="A56" s="242" t="s">
        <v>328</v>
      </c>
      <c r="B56" s="261"/>
      <c r="C56" s="261"/>
      <c r="D56" s="74">
        <f>-M56-R56</f>
        <v>-1</v>
      </c>
      <c r="E56" s="151">
        <f>+$I$22</f>
        <v>0</v>
      </c>
      <c r="G56" s="225">
        <f>ROUND(-K56-P56,2)</f>
        <v>0</v>
      </c>
      <c r="H56" s="205"/>
      <c r="I56" s="236"/>
      <c r="K56" s="237">
        <f>+M56*E56</f>
        <v>0</v>
      </c>
      <c r="L56" s="238"/>
      <c r="M56" s="74">
        <f>'&lt;E1&gt;CSSO2G1 PACE'!E13</f>
        <v>1</v>
      </c>
      <c r="N56" s="239" t="s">
        <v>58</v>
      </c>
      <c r="P56" s="240">
        <f>R56*E56</f>
        <v>0</v>
      </c>
      <c r="Q56" s="241"/>
      <c r="R56" s="74">
        <f>'&lt;E1&gt;CSSO2G1 PACE'!E32</f>
        <v>0</v>
      </c>
      <c r="S56" s="239" t="s">
        <v>59</v>
      </c>
      <c r="U56" s="215">
        <f>D56</f>
        <v>-1</v>
      </c>
      <c r="V56" s="215">
        <f>+V55+U56</f>
        <v>-11</v>
      </c>
      <c r="W56" s="259">
        <f>U56*Y50</f>
        <v>0</v>
      </c>
      <c r="X56" s="171">
        <f>+X55+W56</f>
        <v>0</v>
      </c>
      <c r="Y56" s="223">
        <v>0</v>
      </c>
    </row>
    <row r="57" spans="1:25" ht="14.5">
      <c r="A57" s="242" t="s">
        <v>291</v>
      </c>
      <c r="B57" s="261"/>
      <c r="C57" s="261"/>
      <c r="D57" s="74">
        <f>-M57-R57</f>
        <v>1</v>
      </c>
      <c r="E57" s="151">
        <f>+$I$22</f>
        <v>0</v>
      </c>
      <c r="G57" s="225">
        <f>ROUND(-K57-P57,2)</f>
        <v>0</v>
      </c>
      <c r="H57" s="205"/>
      <c r="I57" s="236"/>
      <c r="K57" s="237">
        <f>+M57*E57</f>
        <v>0</v>
      </c>
      <c r="L57" s="238"/>
      <c r="M57" s="74">
        <f>'&lt;C&gt;158150-Current ARP'!L65</f>
        <v>2</v>
      </c>
      <c r="N57" s="239" t="s">
        <v>58</v>
      </c>
      <c r="P57" s="240">
        <f>R57*E57</f>
        <v>0</v>
      </c>
      <c r="Q57" s="241"/>
      <c r="R57" s="74">
        <f>'&lt;C&gt;158150-Current ARP'!P65</f>
        <v>-3</v>
      </c>
      <c r="S57" s="239" t="s">
        <v>59</v>
      </c>
      <c r="U57" s="215">
        <f>D57</f>
        <v>1</v>
      </c>
      <c r="V57" s="215">
        <f>+V56+U57</f>
        <v>-10</v>
      </c>
      <c r="W57" s="259">
        <f>U57*Y50</f>
        <v>0</v>
      </c>
      <c r="X57" s="171">
        <f>+X56+W57</f>
        <v>0</v>
      </c>
      <c r="Y57" s="223">
        <v>0</v>
      </c>
    </row>
    <row r="58" spans="1:25" ht="14.5">
      <c r="A58" s="210"/>
      <c r="B58" s="261"/>
      <c r="C58" s="261"/>
      <c r="D58" s="90"/>
      <c r="E58" s="30"/>
      <c r="F58" s="787"/>
      <c r="G58" s="225"/>
      <c r="H58" s="787"/>
      <c r="I58" s="393"/>
      <c r="J58" s="787"/>
      <c r="K58" s="238"/>
      <c r="L58" s="238"/>
      <c r="M58" s="90"/>
      <c r="N58" s="245"/>
      <c r="O58" s="787"/>
      <c r="P58" s="241"/>
      <c r="Q58" s="241"/>
      <c r="R58" s="90"/>
      <c r="S58" s="245"/>
      <c r="U58" s="215">
        <f>D58</f>
        <v>0</v>
      </c>
      <c r="V58" s="215">
        <f>+V57+U58</f>
        <v>-10</v>
      </c>
      <c r="W58" s="259">
        <f>U58*Y51</f>
        <v>0</v>
      </c>
      <c r="X58" s="171">
        <f>+X57+W58</f>
        <v>0</v>
      </c>
      <c r="Y58" s="223">
        <v>0</v>
      </c>
    </row>
    <row r="59" spans="1:25" ht="14.5">
      <c r="A59" s="243"/>
      <c r="B59" s="244"/>
      <c r="C59" s="244"/>
      <c r="D59" s="90"/>
      <c r="G59" s="152"/>
      <c r="M59" s="90"/>
      <c r="N59" s="239"/>
      <c r="P59" s="239"/>
      <c r="Q59" s="245"/>
      <c r="R59" s="90"/>
      <c r="S59" s="239"/>
      <c r="U59" s="215"/>
      <c r="V59" s="215"/>
      <c r="W59" s="246"/>
      <c r="X59" s="171"/>
    </row>
    <row r="60" spans="1:25" s="195" customFormat="1" ht="13">
      <c r="A60" s="188" t="s">
        <v>323</v>
      </c>
      <c r="B60" s="189"/>
      <c r="C60" s="189"/>
      <c r="D60" s="190">
        <f>SUM(D55:D59)+D53</f>
        <v>23534</v>
      </c>
      <c r="E60" s="247"/>
      <c r="F60" s="192"/>
      <c r="G60" s="193">
        <f>SUM(G55:G59)+G53</f>
        <v>0</v>
      </c>
      <c r="H60" s="192"/>
      <c r="I60" s="248">
        <f>ROUND(+G60/D60,2)</f>
        <v>0</v>
      </c>
      <c r="J60" s="252"/>
      <c r="K60" s="196" t="s">
        <v>49</v>
      </c>
      <c r="L60" s="197"/>
      <c r="M60" s="190"/>
      <c r="N60" s="198">
        <f>+G60</f>
        <v>0</v>
      </c>
      <c r="O60" s="252"/>
      <c r="P60" s="249"/>
      <c r="Q60" s="250"/>
      <c r="R60" s="251"/>
      <c r="S60" s="198"/>
      <c r="T60" s="252"/>
      <c r="U60" s="253"/>
      <c r="V60" s="253"/>
      <c r="W60" s="254">
        <f>SUM(W55:W59)</f>
        <v>0</v>
      </c>
      <c r="X60" s="253" t="s">
        <v>60</v>
      </c>
      <c r="Y60" s="253"/>
    </row>
    <row r="61" spans="1:25">
      <c r="G61" s="152"/>
    </row>
    <row r="62" spans="1:25" s="262" customFormat="1" ht="14.5">
      <c r="A62" s="260" t="s">
        <v>362</v>
      </c>
      <c r="B62" s="261"/>
      <c r="C62" s="261"/>
      <c r="D62" s="36"/>
      <c r="E62" s="37">
        <f>IF(D62=0,0,+G62/D62)</f>
        <v>0</v>
      </c>
      <c r="G62" s="204">
        <v>0</v>
      </c>
      <c r="H62" s="263"/>
      <c r="I62" s="264"/>
      <c r="K62" s="203"/>
      <c r="L62" s="204"/>
      <c r="M62" s="203"/>
      <c r="Q62" s="263"/>
      <c r="U62" s="265"/>
      <c r="V62" s="266"/>
      <c r="W62" s="267"/>
      <c r="X62" s="268"/>
    </row>
    <row r="63" spans="1:25" ht="14.5">
      <c r="A63" s="210" t="s">
        <v>402</v>
      </c>
      <c r="B63" s="261"/>
      <c r="C63" s="987"/>
      <c r="D63" s="40"/>
      <c r="E63" s="256">
        <v>0</v>
      </c>
      <c r="G63" s="212">
        <v>0</v>
      </c>
      <c r="H63" s="205"/>
      <c r="I63" s="213"/>
      <c r="K63" s="203"/>
      <c r="L63" s="204"/>
      <c r="M63" s="203"/>
      <c r="U63" s="214"/>
      <c r="V63" s="215"/>
      <c r="W63" s="216"/>
      <c r="X63" s="171"/>
    </row>
    <row r="64" spans="1:25" ht="14.5">
      <c r="A64" s="217" t="s">
        <v>51</v>
      </c>
      <c r="B64" s="218"/>
      <c r="C64" s="218"/>
      <c r="D64" s="49">
        <f>SUM(D60:D63)</f>
        <v>23534</v>
      </c>
      <c r="E64" s="219"/>
      <c r="F64" s="195"/>
      <c r="G64" s="220">
        <f>SUM(G60:G63)</f>
        <v>0</v>
      </c>
      <c r="H64" s="199"/>
      <c r="I64" s="207">
        <f>ROUND(+G64/D64,2)</f>
        <v>0</v>
      </c>
      <c r="K64" s="221"/>
      <c r="L64" s="222"/>
      <c r="M64" s="221"/>
      <c r="U64" s="214"/>
      <c r="V64" s="215">
        <v>0</v>
      </c>
      <c r="W64" s="216"/>
      <c r="X64" s="171">
        <f>+X58+W64</f>
        <v>0</v>
      </c>
      <c r="Y64" s="223">
        <v>0</v>
      </c>
    </row>
    <row r="65" spans="1:25" ht="13">
      <c r="A65" s="217"/>
      <c r="B65" s="218"/>
      <c r="C65" s="218"/>
      <c r="D65" s="49"/>
      <c r="E65" s="219"/>
      <c r="F65" s="195"/>
      <c r="G65" s="220"/>
      <c r="H65" s="199"/>
      <c r="I65" s="220"/>
      <c r="K65" s="221"/>
      <c r="L65" s="222"/>
      <c r="M65" s="221"/>
    </row>
    <row r="66" spans="1:25" ht="14.5">
      <c r="A66" s="210" t="s">
        <v>72</v>
      </c>
      <c r="B66" s="261"/>
      <c r="C66" s="261"/>
      <c r="D66" s="53"/>
      <c r="E66" s="37">
        <f>IF(D66=0,0,+G66/D66)</f>
        <v>0</v>
      </c>
      <c r="F66" s="210"/>
      <c r="G66" s="212">
        <f>+D66*E66</f>
        <v>0</v>
      </c>
      <c r="H66" s="199"/>
      <c r="I66" s="225"/>
      <c r="K66" s="226" t="s">
        <v>53</v>
      </c>
      <c r="L66" s="227"/>
      <c r="M66" s="228">
        <f>M67+M52</f>
        <v>1065.0580952380951</v>
      </c>
      <c r="N66" s="229">
        <f>+N67+N53</f>
        <v>0</v>
      </c>
      <c r="P66" s="226" t="s">
        <v>53</v>
      </c>
      <c r="Q66" s="227"/>
      <c r="R66" s="228">
        <f>R67+R52</f>
        <v>92.941904761904766</v>
      </c>
      <c r="S66" s="229">
        <f>+S67+S53</f>
        <v>0</v>
      </c>
      <c r="U66" s="214">
        <f>D66</f>
        <v>0</v>
      </c>
      <c r="V66" s="215">
        <f>+V64+U66</f>
        <v>0</v>
      </c>
      <c r="W66" s="216">
        <v>0</v>
      </c>
      <c r="X66" s="171">
        <f>+X64+W66</f>
        <v>0</v>
      </c>
      <c r="Y66" s="223">
        <v>0</v>
      </c>
    </row>
    <row r="67" spans="1:25" ht="14.5">
      <c r="A67" s="217" t="s">
        <v>51</v>
      </c>
      <c r="B67" s="211"/>
      <c r="C67" s="211"/>
      <c r="D67" s="60">
        <f>SUM(D64:D66)</f>
        <v>23534</v>
      </c>
      <c r="E67" s="224"/>
      <c r="F67" s="210"/>
      <c r="G67" s="220">
        <f>SUM(G64:G66)</f>
        <v>0</v>
      </c>
      <c r="H67" s="199"/>
      <c r="I67" s="225"/>
      <c r="K67" s="230" t="s">
        <v>54</v>
      </c>
      <c r="L67" s="197"/>
      <c r="M67" s="231">
        <f>SUM(M69:M73)</f>
        <v>213</v>
      </c>
      <c r="N67" s="232">
        <f>SUM(K69:K73)</f>
        <v>0</v>
      </c>
      <c r="P67" s="230" t="s">
        <v>54</v>
      </c>
      <c r="Q67" s="197"/>
      <c r="R67" s="231">
        <f>SUM(R69:R73)</f>
        <v>36</v>
      </c>
      <c r="S67" s="232">
        <f>SUM(P69:P72)</f>
        <v>0</v>
      </c>
      <c r="U67" s="214"/>
      <c r="V67" s="215"/>
      <c r="W67" s="216"/>
      <c r="X67" s="171"/>
    </row>
    <row r="68" spans="1:25" ht="14.5">
      <c r="A68" s="217"/>
      <c r="B68" s="211"/>
      <c r="C68" s="211"/>
      <c r="D68" s="63"/>
      <c r="E68" s="224"/>
      <c r="F68" s="210"/>
      <c r="G68" s="225"/>
      <c r="H68" s="199"/>
      <c r="I68" s="225"/>
      <c r="K68" s="226"/>
      <c r="L68" s="227"/>
      <c r="M68" s="233"/>
      <c r="N68" s="234"/>
      <c r="P68" s="226"/>
      <c r="Q68" s="227"/>
      <c r="R68" s="233"/>
      <c r="S68" s="234"/>
      <c r="U68" s="214"/>
      <c r="V68" s="215"/>
      <c r="W68" s="216"/>
      <c r="X68" s="171"/>
    </row>
    <row r="69" spans="1:25" ht="15.5">
      <c r="A69" s="775" t="s">
        <v>235</v>
      </c>
      <c r="B69" s="261"/>
      <c r="C69" s="261"/>
      <c r="D69" s="74">
        <f>-M69-R69</f>
        <v>-248</v>
      </c>
      <c r="E69" s="151">
        <f>+$I$22</f>
        <v>0</v>
      </c>
      <c r="G69" s="225">
        <f>ROUND(-K69-P69,2)</f>
        <v>0</v>
      </c>
      <c r="H69" s="205"/>
      <c r="I69" s="236"/>
      <c r="K69" s="237">
        <f>+M69*E69</f>
        <v>0</v>
      </c>
      <c r="L69" s="238"/>
      <c r="M69" s="74">
        <f>'&lt;E1&gt;CSSO2G1 PACE'!C15</f>
        <v>209</v>
      </c>
      <c r="N69" s="239" t="s">
        <v>58</v>
      </c>
      <c r="P69" s="240">
        <f>R69*E69</f>
        <v>0</v>
      </c>
      <c r="Q69" s="241"/>
      <c r="R69" s="74">
        <f>'&lt;E1&gt;CSSO2G1 PACE'!C34</f>
        <v>39</v>
      </c>
      <c r="S69" s="239" t="s">
        <v>59</v>
      </c>
      <c r="U69" s="215">
        <f>D69</f>
        <v>-248</v>
      </c>
      <c r="V69" s="215">
        <f>+V66+U69</f>
        <v>-248</v>
      </c>
      <c r="W69" s="259">
        <f>U69*Y64</f>
        <v>0</v>
      </c>
      <c r="X69" s="171">
        <f>+X66+W69</f>
        <v>0</v>
      </c>
      <c r="Y69" s="223">
        <v>0</v>
      </c>
    </row>
    <row r="70" spans="1:25" ht="14.5">
      <c r="A70" s="242" t="s">
        <v>359</v>
      </c>
      <c r="B70" s="261"/>
      <c r="C70" s="261"/>
      <c r="D70" s="74">
        <f>-M70-R70</f>
        <v>-1</v>
      </c>
      <c r="E70" s="151">
        <f>+$I$22</f>
        <v>0</v>
      </c>
      <c r="G70" s="225">
        <f>ROUND(-K70-P70,2)</f>
        <v>0</v>
      </c>
      <c r="H70" s="205"/>
      <c r="I70" s="236"/>
      <c r="K70" s="237">
        <f>+M70*E70</f>
        <v>0</v>
      </c>
      <c r="L70" s="238"/>
      <c r="M70" s="74">
        <f>'&lt;E1&gt;CSSO2G1 PACE'!E14</f>
        <v>1</v>
      </c>
      <c r="N70" s="239" t="s">
        <v>58</v>
      </c>
      <c r="P70" s="240">
        <f>R70*E70</f>
        <v>0</v>
      </c>
      <c r="Q70" s="241"/>
      <c r="R70" s="74">
        <f>'&lt;E1&gt;CSSO2G1 PACE'!E33</f>
        <v>0</v>
      </c>
      <c r="S70" s="239" t="s">
        <v>59</v>
      </c>
      <c r="U70" s="215">
        <f>D70</f>
        <v>-1</v>
      </c>
      <c r="V70" s="215">
        <f>+V69+U70</f>
        <v>-249</v>
      </c>
      <c r="W70" s="259">
        <f>U70*Y64</f>
        <v>0</v>
      </c>
      <c r="X70" s="171">
        <f>+X69+W70</f>
        <v>0</v>
      </c>
      <c r="Y70" s="223">
        <v>0</v>
      </c>
    </row>
    <row r="71" spans="1:25" ht="14.5">
      <c r="A71" s="242" t="s">
        <v>292</v>
      </c>
      <c r="B71" s="261"/>
      <c r="C71" s="261"/>
      <c r="D71" s="74">
        <f>-M71-R71</f>
        <v>0</v>
      </c>
      <c r="E71" s="151">
        <f>+$I$22</f>
        <v>0</v>
      </c>
      <c r="G71" s="225">
        <f>ROUND(-K71-P71,2)</f>
        <v>0</v>
      </c>
      <c r="H71" s="205"/>
      <c r="I71" s="236"/>
      <c r="K71" s="237">
        <f>+M71*E71</f>
        <v>0</v>
      </c>
      <c r="L71" s="238"/>
      <c r="M71" s="74">
        <f>'&lt;E1&gt;CSSO2G1 PACE'!G11</f>
        <v>3</v>
      </c>
      <c r="N71" s="239" t="s">
        <v>58</v>
      </c>
      <c r="P71" s="240">
        <f>R71*E71</f>
        <v>0</v>
      </c>
      <c r="Q71" s="241"/>
      <c r="R71" s="74">
        <f>'&lt;E1&gt;CSSO2G1 PACE'!G30</f>
        <v>-3</v>
      </c>
      <c r="S71" s="239" t="s">
        <v>59</v>
      </c>
      <c r="U71" s="215">
        <f>D71</f>
        <v>0</v>
      </c>
      <c r="V71" s="215">
        <f>+V70+U71</f>
        <v>-249</v>
      </c>
      <c r="W71" s="259">
        <f>U71*Y64</f>
        <v>0</v>
      </c>
      <c r="X71" s="171">
        <f>+X70+W71</f>
        <v>0</v>
      </c>
      <c r="Y71" s="223">
        <v>0</v>
      </c>
    </row>
    <row r="72" spans="1:25" ht="14.5">
      <c r="A72" s="210"/>
      <c r="B72" s="261"/>
      <c r="C72" s="261"/>
      <c r="D72" s="90"/>
      <c r="E72" s="30"/>
      <c r="F72" s="787"/>
      <c r="G72" s="225"/>
      <c r="H72" s="205"/>
      <c r="I72" s="236"/>
      <c r="K72" s="238"/>
      <c r="L72" s="238"/>
      <c r="M72" s="90"/>
      <c r="N72" s="245"/>
      <c r="O72" s="787"/>
      <c r="P72" s="241"/>
      <c r="Q72" s="241"/>
      <c r="R72" s="90"/>
      <c r="S72" s="239"/>
      <c r="U72" s="215">
        <f>D72</f>
        <v>0</v>
      </c>
      <c r="V72" s="215">
        <f>+V71+U72</f>
        <v>-249</v>
      </c>
      <c r="W72" s="259">
        <f>U72*Y65</f>
        <v>0</v>
      </c>
      <c r="X72" s="171">
        <f>+X71+W72</f>
        <v>0</v>
      </c>
      <c r="Y72" s="223">
        <v>0</v>
      </c>
    </row>
    <row r="73" spans="1:25" ht="14.5">
      <c r="A73" s="243"/>
      <c r="B73" s="244"/>
      <c r="C73" s="244"/>
      <c r="D73" s="90"/>
      <c r="G73" s="152"/>
      <c r="K73" s="787"/>
      <c r="L73" s="787"/>
      <c r="M73" s="90"/>
      <c r="N73" s="245"/>
      <c r="O73" s="787"/>
      <c r="P73" s="245"/>
      <c r="Q73" s="245"/>
      <c r="R73" s="90"/>
      <c r="S73" s="239"/>
      <c r="U73" s="215"/>
      <c r="V73" s="215"/>
      <c r="W73" s="246"/>
      <c r="X73" s="171"/>
    </row>
    <row r="74" spans="1:25" s="195" customFormat="1" ht="13">
      <c r="A74" s="188" t="s">
        <v>342</v>
      </c>
      <c r="B74" s="189"/>
      <c r="C74" s="189"/>
      <c r="D74" s="190">
        <f>SUM(D69:D73)+D67</f>
        <v>23285</v>
      </c>
      <c r="E74" s="247"/>
      <c r="F74" s="192"/>
      <c r="G74" s="193">
        <f>SUM(G69:G73)+G67</f>
        <v>0</v>
      </c>
      <c r="H74" s="192"/>
      <c r="I74" s="248">
        <f>ROUND(+G74/D74,2)</f>
        <v>0</v>
      </c>
      <c r="J74" s="252"/>
      <c r="K74" s="196" t="s">
        <v>49</v>
      </c>
      <c r="L74" s="197"/>
      <c r="M74" s="190"/>
      <c r="N74" s="198">
        <f>+G74</f>
        <v>0</v>
      </c>
      <c r="O74" s="252"/>
      <c r="P74" s="249"/>
      <c r="Q74" s="250"/>
      <c r="R74" s="251"/>
      <c r="S74" s="198"/>
      <c r="T74" s="252"/>
      <c r="U74" s="253"/>
      <c r="V74" s="253"/>
      <c r="W74" s="254">
        <f>SUM(W69:W73)</f>
        <v>0</v>
      </c>
      <c r="X74" s="253" t="s">
        <v>60</v>
      </c>
      <c r="Y74" s="253"/>
    </row>
    <row r="75" spans="1:25">
      <c r="G75" s="152"/>
    </row>
    <row r="76" spans="1:25" s="262" customFormat="1" ht="14.5">
      <c r="A76" s="260" t="s">
        <v>74</v>
      </c>
      <c r="B76" s="261"/>
      <c r="C76" s="261"/>
      <c r="D76" s="36">
        <v>0</v>
      </c>
      <c r="E76" s="37">
        <f>IF(D76=0,0,+G76/D76)</f>
        <v>0</v>
      </c>
      <c r="G76" s="204">
        <v>0</v>
      </c>
      <c r="H76" s="263"/>
      <c r="I76" s="264"/>
      <c r="K76" s="203"/>
      <c r="L76" s="204"/>
      <c r="M76" s="203"/>
      <c r="Q76" s="263"/>
      <c r="U76" s="265"/>
      <c r="V76" s="266"/>
      <c r="W76" s="267"/>
      <c r="X76" s="268"/>
    </row>
    <row r="77" spans="1:25" ht="14.5">
      <c r="A77" s="210"/>
      <c r="B77" s="261"/>
      <c r="C77" s="261"/>
      <c r="D77" s="40"/>
      <c r="E77" s="256"/>
      <c r="G77" s="212">
        <v>0</v>
      </c>
      <c r="H77" s="205"/>
      <c r="I77" s="213"/>
      <c r="K77" s="203"/>
      <c r="L77" s="204"/>
      <c r="M77" s="203"/>
      <c r="U77" s="214"/>
      <c r="V77" s="215"/>
      <c r="W77" s="216"/>
      <c r="X77" s="171"/>
    </row>
    <row r="78" spans="1:25" ht="14.5">
      <c r="A78" s="217" t="s">
        <v>51</v>
      </c>
      <c r="B78" s="218"/>
      <c r="C78" s="218"/>
      <c r="D78" s="49">
        <f>SUM(D74:D77)</f>
        <v>23285</v>
      </c>
      <c r="E78" s="219"/>
      <c r="F78" s="195"/>
      <c r="G78" s="220">
        <f>SUM(G74:G77)</f>
        <v>0</v>
      </c>
      <c r="H78" s="199"/>
      <c r="I78" s="207">
        <f>ROUND(+G78/D78,2)</f>
        <v>0</v>
      </c>
      <c r="K78" s="221"/>
      <c r="L78" s="222"/>
      <c r="M78" s="221"/>
      <c r="U78" s="214"/>
      <c r="V78" s="215">
        <v>0</v>
      </c>
      <c r="W78" s="216"/>
      <c r="X78" s="171">
        <f>+X72+W78</f>
        <v>0</v>
      </c>
      <c r="Y78" s="223">
        <v>0</v>
      </c>
    </row>
    <row r="79" spans="1:25" ht="13">
      <c r="A79" s="217"/>
      <c r="B79" s="218"/>
      <c r="C79" s="218"/>
      <c r="D79" s="49"/>
      <c r="E79" s="219"/>
      <c r="F79" s="195"/>
      <c r="G79" s="220"/>
      <c r="H79" s="199"/>
      <c r="I79" s="220"/>
      <c r="K79" s="221"/>
      <c r="L79" s="222"/>
      <c r="M79" s="221"/>
    </row>
    <row r="80" spans="1:25" ht="14.5">
      <c r="A80" s="210" t="s">
        <v>75</v>
      </c>
      <c r="B80" s="261"/>
      <c r="C80" s="261"/>
      <c r="D80" s="53"/>
      <c r="E80" s="37">
        <f>IF(D80=0,0,+G80/D80)</f>
        <v>0</v>
      </c>
      <c r="F80" s="210"/>
      <c r="G80" s="212">
        <f>+D80*E80</f>
        <v>0</v>
      </c>
      <c r="H80" s="199"/>
      <c r="I80" s="225"/>
      <c r="K80" s="226" t="s">
        <v>53</v>
      </c>
      <c r="L80" s="227"/>
      <c r="M80" s="228">
        <f>M81+M66</f>
        <v>1266.0580952380951</v>
      </c>
      <c r="N80" s="229">
        <f>+N81+N67</f>
        <v>0</v>
      </c>
      <c r="P80" s="226" t="s">
        <v>53</v>
      </c>
      <c r="Q80" s="227"/>
      <c r="R80" s="228">
        <f>R81+R66</f>
        <v>91.941904761904766</v>
      </c>
      <c r="S80" s="229">
        <f>+S81+S67</f>
        <v>0</v>
      </c>
      <c r="U80" s="214">
        <f>D80</f>
        <v>0</v>
      </c>
      <c r="V80" s="215">
        <f>+V78+U80</f>
        <v>0</v>
      </c>
      <c r="W80" s="216">
        <v>0</v>
      </c>
      <c r="X80" s="171">
        <f>+X78+W80</f>
        <v>0</v>
      </c>
      <c r="Y80" s="223">
        <v>0</v>
      </c>
    </row>
    <row r="81" spans="1:25" ht="14.5">
      <c r="A81" s="217" t="s">
        <v>51</v>
      </c>
      <c r="B81" s="211"/>
      <c r="C81" s="211"/>
      <c r="D81" s="60">
        <f>SUM(D78:D80)</f>
        <v>23285</v>
      </c>
      <c r="E81" s="224"/>
      <c r="F81" s="210"/>
      <c r="G81" s="220">
        <f>SUM(G78:G80)</f>
        <v>0</v>
      </c>
      <c r="H81" s="199"/>
      <c r="I81" s="225"/>
      <c r="K81" s="230" t="s">
        <v>54</v>
      </c>
      <c r="L81" s="197"/>
      <c r="M81" s="231">
        <f>SUM(M83:M87)</f>
        <v>201</v>
      </c>
      <c r="N81" s="232">
        <f>SUM(K83:K87)</f>
        <v>0</v>
      </c>
      <c r="P81" s="230" t="s">
        <v>54</v>
      </c>
      <c r="Q81" s="197"/>
      <c r="R81" s="231">
        <f>SUM(R83:R87)</f>
        <v>-1</v>
      </c>
      <c r="S81" s="232">
        <f>SUM(P83:P86)</f>
        <v>0</v>
      </c>
      <c r="U81" s="214"/>
      <c r="V81" s="215"/>
      <c r="W81" s="216"/>
      <c r="X81" s="171"/>
    </row>
    <row r="82" spans="1:25" ht="14.5">
      <c r="A82" s="217"/>
      <c r="B82" s="211"/>
      <c r="C82" s="211"/>
      <c r="D82" s="63"/>
      <c r="E82" s="224"/>
      <c r="F82" s="210"/>
      <c r="G82" s="225"/>
      <c r="H82" s="199"/>
      <c r="I82" s="225"/>
      <c r="K82" s="226"/>
      <c r="L82" s="227"/>
      <c r="M82" s="233"/>
      <c r="N82" s="234"/>
      <c r="P82" s="226"/>
      <c r="Q82" s="227"/>
      <c r="R82" s="233"/>
      <c r="S82" s="234"/>
      <c r="U82" s="214"/>
      <c r="V82" s="215"/>
      <c r="W82" s="216"/>
      <c r="X82" s="171"/>
    </row>
    <row r="83" spans="1:25" ht="15.5">
      <c r="A83" s="775" t="s">
        <v>236</v>
      </c>
      <c r="B83" s="261"/>
      <c r="C83" s="261"/>
      <c r="D83" s="74">
        <f>-M83-R83</f>
        <v>-213</v>
      </c>
      <c r="E83" s="151">
        <f>+$I$22</f>
        <v>0</v>
      </c>
      <c r="G83" s="225">
        <f>ROUND(-K83-P83,2)</f>
        <v>0</v>
      </c>
      <c r="H83" s="205"/>
      <c r="I83" s="236"/>
      <c r="K83" s="237">
        <f>+M83*E83</f>
        <v>0</v>
      </c>
      <c r="L83" s="238"/>
      <c r="M83" s="74">
        <f>'&lt;E1&gt;CSSO2G1 PACE'!C16</f>
        <v>201</v>
      </c>
      <c r="N83" s="239" t="s">
        <v>58</v>
      </c>
      <c r="P83" s="240">
        <f>R83*E83</f>
        <v>0</v>
      </c>
      <c r="Q83" s="241"/>
      <c r="R83" s="74">
        <f>'&lt;E1&gt;CSSO2G1 PACE'!C35</f>
        <v>12</v>
      </c>
      <c r="S83" s="239" t="s">
        <v>59</v>
      </c>
      <c r="U83" s="215">
        <f>D83</f>
        <v>-213</v>
      </c>
      <c r="V83" s="215">
        <f>+V80+U83</f>
        <v>-213</v>
      </c>
      <c r="W83" s="259">
        <f>U83*Y78</f>
        <v>0</v>
      </c>
      <c r="X83" s="171">
        <f>+X80+W83</f>
        <v>0</v>
      </c>
      <c r="Y83" s="223">
        <v>0</v>
      </c>
    </row>
    <row r="84" spans="1:25" ht="14.5">
      <c r="A84" s="242" t="s">
        <v>351</v>
      </c>
      <c r="B84" s="261"/>
      <c r="C84" s="261"/>
      <c r="D84" s="74">
        <f>-M84-R84</f>
        <v>14</v>
      </c>
      <c r="E84" s="151">
        <f>+$I$22</f>
        <v>0</v>
      </c>
      <c r="G84" s="225">
        <f>ROUND(-K84-P84,2)</f>
        <v>0</v>
      </c>
      <c r="H84" s="205"/>
      <c r="I84" s="236"/>
      <c r="K84" s="237">
        <f>+M84*E84</f>
        <v>0</v>
      </c>
      <c r="L84" s="238"/>
      <c r="M84" s="74">
        <f>'&lt;E1&gt;CSSO2G1 PACE'!E15</f>
        <v>0</v>
      </c>
      <c r="N84" s="239" t="s">
        <v>58</v>
      </c>
      <c r="P84" s="240">
        <f>R84*E84</f>
        <v>0</v>
      </c>
      <c r="Q84" s="241"/>
      <c r="R84" s="74">
        <f>'&lt;E1&gt;CSSO2G1 PACE'!E34</f>
        <v>-14</v>
      </c>
      <c r="S84" s="239" t="s">
        <v>59</v>
      </c>
      <c r="U84" s="215">
        <f>D84</f>
        <v>14</v>
      </c>
      <c r="V84" s="215">
        <f>+V83+U84</f>
        <v>-199</v>
      </c>
      <c r="W84" s="259">
        <f>U84*Y78</f>
        <v>0</v>
      </c>
      <c r="X84" s="171">
        <f>+X83+W84</f>
        <v>0</v>
      </c>
      <c r="Y84" s="223">
        <v>0</v>
      </c>
    </row>
    <row r="85" spans="1:25" ht="14.5">
      <c r="A85" s="242" t="s">
        <v>293</v>
      </c>
      <c r="B85" s="261"/>
      <c r="C85" s="261"/>
      <c r="D85" s="74">
        <f>-M85-R85</f>
        <v>-1</v>
      </c>
      <c r="E85" s="151">
        <f>+$I$22</f>
        <v>0</v>
      </c>
      <c r="G85" s="225">
        <f>ROUND(-K85-P85,2)</f>
        <v>0</v>
      </c>
      <c r="H85" s="205"/>
      <c r="I85" s="236"/>
      <c r="K85" s="237">
        <f>+M85*E85</f>
        <v>0</v>
      </c>
      <c r="L85" s="238"/>
      <c r="M85" s="74">
        <f>'&lt;E1&gt;CSSO2G1 PACE'!G12</f>
        <v>0</v>
      </c>
      <c r="N85" s="239" t="s">
        <v>58</v>
      </c>
      <c r="P85" s="240">
        <f>R85*E85</f>
        <v>0</v>
      </c>
      <c r="Q85" s="241"/>
      <c r="R85" s="74">
        <f>'&lt;E1&gt;CSSO2G1 PACE'!G31</f>
        <v>1</v>
      </c>
      <c r="S85" s="239" t="s">
        <v>59</v>
      </c>
      <c r="U85" s="215">
        <f>D85</f>
        <v>-1</v>
      </c>
      <c r="V85" s="215">
        <f>+V84+U85</f>
        <v>-200</v>
      </c>
      <c r="W85" s="259">
        <f>U85*Y78</f>
        <v>0</v>
      </c>
      <c r="X85" s="171">
        <f>+X84+W85</f>
        <v>0</v>
      </c>
      <c r="Y85" s="223">
        <v>0</v>
      </c>
    </row>
    <row r="86" spans="1:25" ht="14.5">
      <c r="A86" s="210"/>
      <c r="B86" s="261"/>
      <c r="C86" s="261"/>
      <c r="D86" s="90"/>
      <c r="E86" s="30"/>
      <c r="F86" s="205"/>
      <c r="G86" s="225"/>
      <c r="H86" s="205"/>
      <c r="I86" s="393"/>
      <c r="J86" s="205"/>
      <c r="K86" s="238"/>
      <c r="L86" s="238"/>
      <c r="M86" s="90"/>
      <c r="N86" s="245"/>
      <c r="O86" s="205"/>
      <c r="P86" s="241"/>
      <c r="Q86" s="241"/>
      <c r="R86" s="90"/>
      <c r="S86" s="239"/>
      <c r="U86" s="215">
        <f>D86</f>
        <v>0</v>
      </c>
      <c r="V86" s="215">
        <f>+V85+U86</f>
        <v>-200</v>
      </c>
      <c r="W86" s="259">
        <f>U86*Y79</f>
        <v>0</v>
      </c>
      <c r="X86" s="171">
        <f>+X85+W86</f>
        <v>0</v>
      </c>
      <c r="Y86" s="223">
        <v>0</v>
      </c>
    </row>
    <row r="87" spans="1:25" ht="13.5" customHeight="1">
      <c r="A87" s="243"/>
      <c r="B87" s="244"/>
      <c r="C87" s="244"/>
      <c r="D87" s="90"/>
      <c r="E87" s="30"/>
      <c r="F87" s="205"/>
      <c r="G87" s="91"/>
      <c r="H87" s="205"/>
      <c r="I87" s="238"/>
      <c r="J87" s="205"/>
      <c r="K87" s="205"/>
      <c r="M87" s="90"/>
      <c r="N87" s="245"/>
      <c r="O87" s="205"/>
      <c r="P87" s="245"/>
      <c r="Q87" s="245"/>
      <c r="R87" s="90"/>
      <c r="S87" s="239"/>
      <c r="U87" s="215"/>
      <c r="V87" s="215"/>
      <c r="W87" s="246"/>
      <c r="X87" s="171"/>
    </row>
    <row r="88" spans="1:25" s="195" customFormat="1" ht="13">
      <c r="A88" s="188" t="s">
        <v>343</v>
      </c>
      <c r="B88" s="189"/>
      <c r="C88" s="189"/>
      <c r="D88" s="190">
        <f>SUM(D83:D87)+D81</f>
        <v>23085</v>
      </c>
      <c r="E88" s="247"/>
      <c r="F88" s="192"/>
      <c r="G88" s="193">
        <f>SUM(G83:G87)+G81</f>
        <v>0</v>
      </c>
      <c r="H88" s="192"/>
      <c r="I88" s="248">
        <f>ROUND(+G88/D88,2)</f>
        <v>0</v>
      </c>
      <c r="J88" s="252"/>
      <c r="K88" s="196" t="s">
        <v>49</v>
      </c>
      <c r="L88" s="197"/>
      <c r="M88" s="190"/>
      <c r="N88" s="198">
        <f>+G88</f>
        <v>0</v>
      </c>
      <c r="O88" s="252"/>
      <c r="P88" s="249"/>
      <c r="Q88" s="250"/>
      <c r="R88" s="251"/>
      <c r="S88" s="198"/>
      <c r="T88" s="252"/>
      <c r="U88" s="253"/>
      <c r="V88" s="253"/>
      <c r="W88" s="254">
        <f>SUM(W83:W87)</f>
        <v>0</v>
      </c>
      <c r="X88" s="253" t="s">
        <v>60</v>
      </c>
      <c r="Y88" s="253"/>
    </row>
    <row r="89" spans="1:25">
      <c r="G89" s="152"/>
    </row>
    <row r="90" spans="1:25" s="262" customFormat="1" ht="14.5">
      <c r="A90" s="260" t="s">
        <v>76</v>
      </c>
      <c r="B90" s="261"/>
      <c r="C90" s="261"/>
      <c r="D90" s="36">
        <v>0</v>
      </c>
      <c r="E90" s="37">
        <f>IF(D90=0,0,+G90/D90)</f>
        <v>0</v>
      </c>
      <c r="G90" s="204">
        <v>0</v>
      </c>
      <c r="H90" s="263"/>
      <c r="I90" s="264"/>
      <c r="K90" s="203"/>
      <c r="L90" s="204"/>
      <c r="M90" s="203"/>
      <c r="Q90" s="263"/>
      <c r="U90" s="265"/>
      <c r="V90" s="266"/>
      <c r="W90" s="267"/>
      <c r="X90" s="268"/>
    </row>
    <row r="91" spans="1:25" ht="14.5">
      <c r="A91" s="210"/>
      <c r="B91" s="261"/>
      <c r="C91" s="261"/>
      <c r="D91" s="40"/>
      <c r="E91" s="256"/>
      <c r="G91" s="212">
        <v>0</v>
      </c>
      <c r="H91" s="205"/>
      <c r="I91" s="213"/>
      <c r="K91" s="203"/>
      <c r="L91" s="204"/>
      <c r="M91" s="203"/>
      <c r="U91" s="214"/>
      <c r="V91" s="215"/>
      <c r="W91" s="216"/>
      <c r="X91" s="171"/>
    </row>
    <row r="92" spans="1:25" ht="14.5">
      <c r="A92" s="217" t="s">
        <v>51</v>
      </c>
      <c r="B92" s="218"/>
      <c r="C92" s="218"/>
      <c r="D92" s="49">
        <f>SUM(D88:D91)</f>
        <v>23085</v>
      </c>
      <c r="E92" s="219"/>
      <c r="F92" s="195"/>
      <c r="G92" s="220">
        <f>SUM(G88:G91)</f>
        <v>0</v>
      </c>
      <c r="H92" s="199"/>
      <c r="I92" s="207">
        <f>ROUND(+G92/D92,2)</f>
        <v>0</v>
      </c>
      <c r="K92" s="221"/>
      <c r="L92" s="222"/>
      <c r="M92" s="221"/>
      <c r="U92" s="214"/>
      <c r="V92" s="215">
        <v>0</v>
      </c>
      <c r="W92" s="216"/>
      <c r="X92" s="171">
        <f>+X86+W92</f>
        <v>0</v>
      </c>
      <c r="Y92" s="223">
        <v>0</v>
      </c>
    </row>
    <row r="93" spans="1:25" ht="13">
      <c r="A93" s="217"/>
      <c r="B93" s="218"/>
      <c r="C93" s="218"/>
      <c r="D93" s="49"/>
      <c r="E93" s="219"/>
      <c r="F93" s="195"/>
      <c r="G93" s="220"/>
      <c r="H93" s="199"/>
      <c r="I93" s="220"/>
      <c r="K93" s="221"/>
      <c r="L93" s="222"/>
      <c r="M93" s="221"/>
    </row>
    <row r="94" spans="1:25" ht="14.5">
      <c r="A94" s="210" t="s">
        <v>79</v>
      </c>
      <c r="B94" s="261"/>
      <c r="C94" s="261"/>
      <c r="D94" s="53"/>
      <c r="E94" s="37">
        <f>IF(D94=0,0,+G94/D94)</f>
        <v>0</v>
      </c>
      <c r="F94" s="210"/>
      <c r="G94" s="212">
        <f>+D94*E94</f>
        <v>0</v>
      </c>
      <c r="H94" s="199"/>
      <c r="I94" s="225"/>
      <c r="K94" s="226" t="s">
        <v>53</v>
      </c>
      <c r="L94" s="227"/>
      <c r="M94" s="228">
        <f>M95+M80</f>
        <v>1547.0580952380951</v>
      </c>
      <c r="N94" s="229">
        <f>+N95+N81</f>
        <v>0</v>
      </c>
      <c r="P94" s="226" t="s">
        <v>53</v>
      </c>
      <c r="Q94" s="227"/>
      <c r="R94" s="228">
        <f>R95+R80</f>
        <v>92.941904761904766</v>
      </c>
      <c r="S94" s="229">
        <f>+S95+S81</f>
        <v>0</v>
      </c>
      <c r="U94" s="214">
        <f>D94</f>
        <v>0</v>
      </c>
      <c r="V94" s="215">
        <f>+V92+U94</f>
        <v>0</v>
      </c>
      <c r="W94" s="216">
        <v>0</v>
      </c>
      <c r="X94" s="171">
        <f>+X92+W94</f>
        <v>0</v>
      </c>
      <c r="Y94" s="223">
        <v>0</v>
      </c>
    </row>
    <row r="95" spans="1:25" ht="14.5">
      <c r="A95" s="217" t="s">
        <v>51</v>
      </c>
      <c r="B95" s="211"/>
      <c r="C95" s="211"/>
      <c r="D95" s="60">
        <f>SUM(D92:D94)</f>
        <v>23085</v>
      </c>
      <c r="E95" s="224"/>
      <c r="F95" s="210"/>
      <c r="G95" s="220">
        <f>SUM(G92:G94)</f>
        <v>0</v>
      </c>
      <c r="H95" s="199"/>
      <c r="I95" s="225"/>
      <c r="K95" s="230" t="s">
        <v>54</v>
      </c>
      <c r="L95" s="197"/>
      <c r="M95" s="231">
        <f>SUM(M97:M101)</f>
        <v>281</v>
      </c>
      <c r="N95" s="232">
        <f>SUM(K97:K101)</f>
        <v>0</v>
      </c>
      <c r="P95" s="230" t="s">
        <v>54</v>
      </c>
      <c r="Q95" s="197"/>
      <c r="R95" s="231">
        <f>SUM(R97:R101)</f>
        <v>1</v>
      </c>
      <c r="S95" s="232">
        <f>SUM(P97:P100)</f>
        <v>0</v>
      </c>
      <c r="U95" s="214"/>
      <c r="V95" s="215"/>
      <c r="W95" s="216"/>
      <c r="X95" s="171"/>
    </row>
    <row r="96" spans="1:25" ht="14.5">
      <c r="A96" s="217"/>
      <c r="B96" s="211"/>
      <c r="C96" s="211"/>
      <c r="D96" s="63"/>
      <c r="E96" s="224"/>
      <c r="F96" s="210"/>
      <c r="G96" s="225"/>
      <c r="H96" s="199"/>
      <c r="I96" s="225"/>
      <c r="K96" s="226"/>
      <c r="L96" s="227"/>
      <c r="M96" s="233"/>
      <c r="N96" s="234"/>
      <c r="P96" s="226"/>
      <c r="Q96" s="227"/>
      <c r="R96" s="233"/>
      <c r="S96" s="234"/>
      <c r="U96" s="214"/>
      <c r="V96" s="215"/>
      <c r="W96" s="216"/>
      <c r="X96" s="171"/>
    </row>
    <row r="97" spans="1:25" s="205" customFormat="1" ht="15.5">
      <c r="A97" s="775" t="s">
        <v>237</v>
      </c>
      <c r="B97" s="261"/>
      <c r="C97" s="394"/>
      <c r="D97" s="74">
        <f>-M97-R97</f>
        <v>-282</v>
      </c>
      <c r="E97" s="649">
        <f>+$I$22</f>
        <v>0</v>
      </c>
      <c r="G97" s="225">
        <f>ROUND(-K97-P97,2)</f>
        <v>0</v>
      </c>
      <c r="I97" s="393"/>
      <c r="K97" s="237">
        <f>+M97*E97</f>
        <v>0</v>
      </c>
      <c r="L97" s="238"/>
      <c r="M97" s="74">
        <f>'&lt;E1&gt;CSSO2G1 PACE'!C17</f>
        <v>279</v>
      </c>
      <c r="N97" s="239" t="s">
        <v>58</v>
      </c>
      <c r="O97" s="170"/>
      <c r="P97" s="240">
        <f>R97*E97</f>
        <v>0</v>
      </c>
      <c r="Q97" s="241"/>
      <c r="R97" s="74">
        <f>'&lt;E1&gt;CSSO2G1 PACE'!C36</f>
        <v>3</v>
      </c>
      <c r="S97" s="239" t="s">
        <v>59</v>
      </c>
      <c r="U97" s="395">
        <f>D97</f>
        <v>-282</v>
      </c>
      <c r="V97" s="395">
        <f>+V94+U97</f>
        <v>-282</v>
      </c>
      <c r="W97" s="396">
        <f>U97*Y92</f>
        <v>0</v>
      </c>
      <c r="X97" s="238">
        <f>+X94+W97</f>
        <v>0</v>
      </c>
      <c r="Y97" s="52">
        <v>0</v>
      </c>
    </row>
    <row r="98" spans="1:25" ht="14.5">
      <c r="A98" s="242" t="s">
        <v>352</v>
      </c>
      <c r="B98" s="261"/>
      <c r="C98" s="261"/>
      <c r="D98" s="74">
        <f>-M98-R98</f>
        <v>-1</v>
      </c>
      <c r="E98" s="151">
        <f>+$I$22</f>
        <v>0</v>
      </c>
      <c r="G98" s="225">
        <f>ROUND(-K98-P98,2)</f>
        <v>0</v>
      </c>
      <c r="H98" s="205"/>
      <c r="I98" s="236"/>
      <c r="K98" s="237">
        <f>+M98*E98</f>
        <v>0</v>
      </c>
      <c r="L98" s="238"/>
      <c r="M98" s="74">
        <f>'&lt;E1&gt;CSSO2G1 PACE'!E16</f>
        <v>2</v>
      </c>
      <c r="N98" s="239" t="s">
        <v>58</v>
      </c>
      <c r="P98" s="240">
        <f>R98*E98</f>
        <v>0</v>
      </c>
      <c r="Q98" s="241"/>
      <c r="R98" s="74">
        <f>'&lt;E1&gt;CSSO2G1 PACE'!E35</f>
        <v>-1</v>
      </c>
      <c r="S98" s="239" t="s">
        <v>59</v>
      </c>
      <c r="U98" s="215">
        <f>D98</f>
        <v>-1</v>
      </c>
      <c r="V98" s="215">
        <f>+V97+U98</f>
        <v>-283</v>
      </c>
      <c r="W98" s="259">
        <f>U98*Y92</f>
        <v>0</v>
      </c>
      <c r="X98" s="171">
        <f>+X97+W98</f>
        <v>0</v>
      </c>
      <c r="Y98" s="223">
        <v>0</v>
      </c>
    </row>
    <row r="99" spans="1:25" ht="14.5">
      <c r="A99" s="242" t="s">
        <v>353</v>
      </c>
      <c r="B99" s="261"/>
      <c r="C99" s="261"/>
      <c r="D99" s="74">
        <f>-M99-R99</f>
        <v>1</v>
      </c>
      <c r="E99" s="151">
        <f>+$I$22</f>
        <v>0</v>
      </c>
      <c r="G99" s="225">
        <f>ROUND(-K99-P99,2)</f>
        <v>0</v>
      </c>
      <c r="H99" s="205"/>
      <c r="I99" s="236"/>
      <c r="K99" s="237">
        <f>+M99*E99</f>
        <v>0</v>
      </c>
      <c r="L99" s="238"/>
      <c r="M99" s="74">
        <f>'&lt;E1&gt;CSSO2G1 PACE'!G13</f>
        <v>0</v>
      </c>
      <c r="N99" s="239" t="s">
        <v>58</v>
      </c>
      <c r="P99" s="240">
        <f>R99*E99</f>
        <v>0</v>
      </c>
      <c r="Q99" s="241"/>
      <c r="R99" s="74">
        <f>'&lt;E1&gt;CSSO2G1 PACE'!G32</f>
        <v>-1</v>
      </c>
      <c r="S99" s="239" t="s">
        <v>59</v>
      </c>
      <c r="U99" s="215">
        <f>D99</f>
        <v>1</v>
      </c>
      <c r="V99" s="215">
        <f>+V98+U99</f>
        <v>-282</v>
      </c>
      <c r="W99" s="259">
        <f>U99*Y92</f>
        <v>0</v>
      </c>
      <c r="X99" s="171">
        <f>+X98+W99</f>
        <v>0</v>
      </c>
      <c r="Y99" s="223">
        <v>0</v>
      </c>
    </row>
    <row r="100" spans="1:25" ht="14.5">
      <c r="A100" s="210"/>
      <c r="B100" s="261"/>
      <c r="C100" s="261"/>
      <c r="D100" s="90"/>
      <c r="E100" s="30"/>
      <c r="F100" s="205"/>
      <c r="G100" s="225"/>
      <c r="H100" s="205"/>
      <c r="I100" s="393"/>
      <c r="J100" s="205"/>
      <c r="K100" s="238"/>
      <c r="L100" s="238"/>
      <c r="M100" s="90"/>
      <c r="N100" s="245"/>
      <c r="O100" s="205"/>
      <c r="P100" s="241"/>
      <c r="Q100" s="241"/>
      <c r="R100" s="90"/>
      <c r="S100" s="245"/>
      <c r="U100" s="215">
        <f>D100</f>
        <v>0</v>
      </c>
      <c r="V100" s="215">
        <f>+V99+U100</f>
        <v>-282</v>
      </c>
      <c r="W100" s="259">
        <f>U100*Y93</f>
        <v>0</v>
      </c>
      <c r="X100" s="171">
        <f>+X99+W100</f>
        <v>0</v>
      </c>
      <c r="Y100" s="223">
        <v>0</v>
      </c>
    </row>
    <row r="101" spans="1:25" ht="15" customHeight="1">
      <c r="A101" s="243"/>
      <c r="B101" s="244"/>
      <c r="C101" s="244"/>
      <c r="D101" s="90"/>
      <c r="E101" s="30"/>
      <c r="F101" s="205"/>
      <c r="G101" s="91"/>
      <c r="H101" s="205"/>
      <c r="I101" s="238"/>
      <c r="J101" s="205"/>
      <c r="K101" s="205"/>
      <c r="M101" s="90"/>
      <c r="N101" s="245"/>
      <c r="O101" s="205"/>
      <c r="P101" s="245"/>
      <c r="Q101" s="245"/>
      <c r="R101" s="90"/>
      <c r="S101" s="245"/>
      <c r="U101" s="215"/>
      <c r="V101" s="215"/>
      <c r="W101" s="246"/>
      <c r="X101" s="171"/>
    </row>
    <row r="102" spans="1:25" s="195" customFormat="1" ht="17.25" customHeight="1">
      <c r="A102" s="188" t="s">
        <v>344</v>
      </c>
      <c r="B102" s="189"/>
      <c r="C102" s="189"/>
      <c r="D102" s="190">
        <f>SUM(D97:D101)+D95</f>
        <v>22803</v>
      </c>
      <c r="E102" s="247"/>
      <c r="F102" s="192"/>
      <c r="G102" s="193">
        <f>SUM(G97:G101)+G95</f>
        <v>0</v>
      </c>
      <c r="H102" s="192"/>
      <c r="I102" s="248">
        <f>ROUND(+G102/D102,2)</f>
        <v>0</v>
      </c>
      <c r="J102" s="252"/>
      <c r="K102" s="196" t="s">
        <v>49</v>
      </c>
      <c r="L102" s="197"/>
      <c r="M102" s="190"/>
      <c r="N102" s="198">
        <f>+G102</f>
        <v>0</v>
      </c>
      <c r="O102" s="252"/>
      <c r="P102" s="249"/>
      <c r="Q102" s="250"/>
      <c r="R102" s="251"/>
      <c r="S102" s="198"/>
      <c r="T102" s="252"/>
      <c r="U102" s="253"/>
      <c r="V102" s="253"/>
      <c r="W102" s="254">
        <f>SUM(W97:W101)</f>
        <v>0</v>
      </c>
      <c r="X102" s="253" t="s">
        <v>60</v>
      </c>
      <c r="Y102" s="253"/>
    </row>
    <row r="103" spans="1:25">
      <c r="G103" s="152"/>
    </row>
    <row r="104" spans="1:25" s="262" customFormat="1" ht="14.5">
      <c r="A104" s="260" t="s">
        <v>80</v>
      </c>
      <c r="B104" s="261"/>
      <c r="C104" s="261"/>
      <c r="D104" s="36">
        <v>0</v>
      </c>
      <c r="E104" s="37">
        <f>IF(D104=0,0,+G104/D104)</f>
        <v>0</v>
      </c>
      <c r="G104" s="204">
        <v>0</v>
      </c>
      <c r="H104" s="263"/>
      <c r="I104" s="264"/>
      <c r="K104" s="203"/>
      <c r="L104" s="204"/>
      <c r="M104" s="203"/>
      <c r="Q104" s="263"/>
      <c r="U104" s="265"/>
      <c r="V104" s="266"/>
      <c r="W104" s="267"/>
      <c r="X104" s="268"/>
    </row>
    <row r="105" spans="1:25" ht="14.5">
      <c r="A105" s="210"/>
      <c r="B105" s="261"/>
      <c r="C105" s="261"/>
      <c r="D105" s="40"/>
      <c r="E105" s="256"/>
      <c r="G105" s="212">
        <v>0</v>
      </c>
      <c r="H105" s="205"/>
      <c r="I105" s="213"/>
      <c r="K105" s="203"/>
      <c r="L105" s="204"/>
      <c r="M105" s="203"/>
      <c r="U105" s="214"/>
      <c r="V105" s="215"/>
      <c r="W105" s="216"/>
      <c r="X105" s="171"/>
    </row>
    <row r="106" spans="1:25" ht="14.5">
      <c r="A106" s="217" t="s">
        <v>51</v>
      </c>
      <c r="B106" s="218"/>
      <c r="C106" s="218"/>
      <c r="D106" s="49">
        <f>SUM(D102:D105)</f>
        <v>22803</v>
      </c>
      <c r="E106" s="219"/>
      <c r="F106" s="195"/>
      <c r="G106" s="220">
        <f>SUM(G102:G105)</f>
        <v>0</v>
      </c>
      <c r="H106" s="199"/>
      <c r="I106" s="207">
        <f>ROUND(+G106/D106,2)</f>
        <v>0</v>
      </c>
      <c r="K106" s="221"/>
      <c r="L106" s="222"/>
      <c r="M106" s="221"/>
      <c r="U106" s="214"/>
      <c r="V106" s="215">
        <v>0</v>
      </c>
      <c r="W106" s="216"/>
      <c r="X106" s="171">
        <f>+X100+W106</f>
        <v>0</v>
      </c>
      <c r="Y106" s="223">
        <v>0</v>
      </c>
    </row>
    <row r="107" spans="1:25" ht="13">
      <c r="A107" s="217"/>
      <c r="B107" s="218"/>
      <c r="C107" s="218"/>
      <c r="D107" s="49"/>
      <c r="E107" s="219"/>
      <c r="F107" s="195"/>
      <c r="G107" s="220"/>
      <c r="H107" s="199"/>
      <c r="I107" s="220"/>
      <c r="K107" s="221"/>
      <c r="L107" s="222"/>
      <c r="M107" s="221"/>
    </row>
    <row r="108" spans="1:25" ht="14.5">
      <c r="A108" s="210" t="s">
        <v>81</v>
      </c>
      <c r="B108" s="261"/>
      <c r="C108" s="261"/>
      <c r="D108" s="53">
        <v>0</v>
      </c>
      <c r="E108" s="37">
        <f>IF(D108=0,0,+G108/D108)</f>
        <v>0</v>
      </c>
      <c r="F108" s="210"/>
      <c r="G108" s="212">
        <f>+D108*E108</f>
        <v>0</v>
      </c>
      <c r="H108" s="199"/>
      <c r="I108" s="225"/>
      <c r="K108" s="226" t="s">
        <v>53</v>
      </c>
      <c r="L108" s="227"/>
      <c r="M108" s="228">
        <f>M109+M94</f>
        <v>1824.0580952380951</v>
      </c>
      <c r="N108" s="229">
        <f>+N109+N95</f>
        <v>0</v>
      </c>
      <c r="P108" s="226" t="s">
        <v>53</v>
      </c>
      <c r="Q108" s="227"/>
      <c r="R108" s="228">
        <f>R109+R94</f>
        <v>94.941904761904766</v>
      </c>
      <c r="S108" s="229">
        <f>+S109+S95</f>
        <v>0</v>
      </c>
      <c r="U108" s="214">
        <f>D108</f>
        <v>0</v>
      </c>
      <c r="V108" s="215">
        <f>+V106+U108</f>
        <v>0</v>
      </c>
      <c r="W108" s="216">
        <v>0</v>
      </c>
      <c r="X108" s="171">
        <f>+X106+W108</f>
        <v>0</v>
      </c>
      <c r="Y108" s="223">
        <v>0</v>
      </c>
    </row>
    <row r="109" spans="1:25" ht="14.5">
      <c r="A109" s="217" t="s">
        <v>51</v>
      </c>
      <c r="B109" s="211"/>
      <c r="C109" s="211"/>
      <c r="D109" s="60">
        <f>SUM(D106:D108)</f>
        <v>22803</v>
      </c>
      <c r="E109" s="224"/>
      <c r="F109" s="210"/>
      <c r="G109" s="220">
        <f>SUM(G106:G108)</f>
        <v>0</v>
      </c>
      <c r="H109" s="199"/>
      <c r="I109" s="225"/>
      <c r="K109" s="230" t="s">
        <v>54</v>
      </c>
      <c r="L109" s="197"/>
      <c r="M109" s="231">
        <f>SUM(M111:M115)</f>
        <v>277</v>
      </c>
      <c r="N109" s="232">
        <f>SUM(K111:K115)</f>
        <v>0</v>
      </c>
      <c r="P109" s="230" t="s">
        <v>54</v>
      </c>
      <c r="Q109" s="197"/>
      <c r="R109" s="231">
        <f>SUM(R111:R115)</f>
        <v>2</v>
      </c>
      <c r="S109" s="232">
        <f>SUM(P111:P114)</f>
        <v>0</v>
      </c>
      <c r="U109" s="214"/>
      <c r="V109" s="215"/>
      <c r="W109" s="216"/>
      <c r="X109" s="171"/>
    </row>
    <row r="110" spans="1:25" ht="14.5">
      <c r="A110" s="217"/>
      <c r="B110" s="211"/>
      <c r="C110" s="211"/>
      <c r="D110" s="63"/>
      <c r="E110" s="224"/>
      <c r="F110" s="210"/>
      <c r="G110" s="225"/>
      <c r="H110" s="199"/>
      <c r="I110" s="225"/>
      <c r="K110" s="226"/>
      <c r="L110" s="227"/>
      <c r="M110" s="233"/>
      <c r="N110" s="234"/>
      <c r="P110" s="226"/>
      <c r="Q110" s="227"/>
      <c r="R110" s="233"/>
      <c r="S110" s="234"/>
      <c r="U110" s="214"/>
      <c r="V110" s="215"/>
      <c r="W110" s="216"/>
      <c r="X110" s="171"/>
    </row>
    <row r="111" spans="1:25" s="205" customFormat="1" ht="15.5">
      <c r="A111" s="775" t="s">
        <v>247</v>
      </c>
      <c r="B111" s="394"/>
      <c r="C111" s="394"/>
      <c r="D111" s="74">
        <f>-M111-R111</f>
        <v>-273</v>
      </c>
      <c r="E111" s="30">
        <f>+$I$22</f>
        <v>0</v>
      </c>
      <c r="G111" s="225">
        <f>ROUND(-K111-P111,2)</f>
        <v>0</v>
      </c>
      <c r="I111" s="393"/>
      <c r="K111" s="237">
        <f>+M111*E111</f>
        <v>0</v>
      </c>
      <c r="L111" s="238"/>
      <c r="M111" s="74">
        <f>'&lt;E1&gt;CSSO2G1 PACE'!C18</f>
        <v>272</v>
      </c>
      <c r="N111" s="239" t="s">
        <v>58</v>
      </c>
      <c r="O111" s="170"/>
      <c r="P111" s="240">
        <f>R111*E111</f>
        <v>0</v>
      </c>
      <c r="Q111" s="241"/>
      <c r="R111" s="74">
        <f>'&lt;E1&gt;CSSO2G1 PACE'!C37</f>
        <v>1</v>
      </c>
      <c r="S111" s="239" t="s">
        <v>59</v>
      </c>
      <c r="U111" s="395">
        <f>D111</f>
        <v>-273</v>
      </c>
      <c r="V111" s="395">
        <f>+V108+U111</f>
        <v>-273</v>
      </c>
      <c r="W111" s="396">
        <f>U111*Y106</f>
        <v>0</v>
      </c>
      <c r="X111" s="238">
        <f>+X108+W111</f>
        <v>0</v>
      </c>
      <c r="Y111" s="52">
        <v>0</v>
      </c>
    </row>
    <row r="112" spans="1:25" ht="14.5">
      <c r="A112" s="242" t="s">
        <v>354</v>
      </c>
      <c r="B112" s="261"/>
      <c r="C112" s="261"/>
      <c r="D112" s="74">
        <f>-M112-R112</f>
        <v>-15</v>
      </c>
      <c r="E112" s="151">
        <f>+$I$22</f>
        <v>0</v>
      </c>
      <c r="G112" s="225">
        <f>ROUND(-K112-P112,2)</f>
        <v>0</v>
      </c>
      <c r="H112" s="205"/>
      <c r="I112" s="236"/>
      <c r="K112" s="237">
        <f>+M112*E112</f>
        <v>0</v>
      </c>
      <c r="L112" s="238"/>
      <c r="M112" s="74">
        <f>'&lt;E1&gt;CSSO2G1 PACE'!E17</f>
        <v>14</v>
      </c>
      <c r="N112" s="239" t="s">
        <v>58</v>
      </c>
      <c r="P112" s="240">
        <f>R112*E112</f>
        <v>0</v>
      </c>
      <c r="Q112" s="241"/>
      <c r="R112" s="74">
        <f>'&lt;E1&gt;CSSO2G1 PACE'!E36</f>
        <v>1</v>
      </c>
      <c r="S112" s="239" t="s">
        <v>59</v>
      </c>
      <c r="U112" s="215">
        <f>D112</f>
        <v>-15</v>
      </c>
      <c r="V112" s="215">
        <f>+V111+U112</f>
        <v>-288</v>
      </c>
      <c r="W112" s="259">
        <f>U112*Y106</f>
        <v>0</v>
      </c>
      <c r="X112" s="171">
        <f>+X111+W112</f>
        <v>0</v>
      </c>
      <c r="Y112" s="223">
        <v>0</v>
      </c>
    </row>
    <row r="113" spans="1:25" ht="14.5">
      <c r="A113" s="242" t="s">
        <v>294</v>
      </c>
      <c r="B113" s="261"/>
      <c r="C113" s="261"/>
      <c r="D113" s="74">
        <f>-M113-R113</f>
        <v>9</v>
      </c>
      <c r="E113" s="151">
        <f>+$I$22</f>
        <v>0</v>
      </c>
      <c r="G113" s="225">
        <f>ROUND(-K113-P113,2)</f>
        <v>0</v>
      </c>
      <c r="H113" s="205"/>
      <c r="I113" s="236"/>
      <c r="K113" s="237">
        <f>+M113*E113</f>
        <v>0</v>
      </c>
      <c r="L113" s="238"/>
      <c r="M113" s="74">
        <f>'&lt;E1&gt;CSSO2G1 PACE'!G14</f>
        <v>-9</v>
      </c>
      <c r="N113" s="239" t="s">
        <v>58</v>
      </c>
      <c r="P113" s="240">
        <f>R113*E113</f>
        <v>0</v>
      </c>
      <c r="Q113" s="241"/>
      <c r="R113" s="74">
        <f>'&lt;E1&gt;CSSO2G1 PACE'!G33</f>
        <v>0</v>
      </c>
      <c r="S113" s="239" t="s">
        <v>59</v>
      </c>
      <c r="U113" s="215">
        <f>D113</f>
        <v>9</v>
      </c>
      <c r="V113" s="215">
        <f>+V112+U113</f>
        <v>-279</v>
      </c>
      <c r="W113" s="259">
        <f>U113*Y106</f>
        <v>0</v>
      </c>
      <c r="X113" s="171">
        <f>+X112+W113</f>
        <v>0</v>
      </c>
      <c r="Y113" s="223">
        <v>0</v>
      </c>
    </row>
    <row r="114" spans="1:25" s="205" customFormat="1" ht="14.5">
      <c r="A114" s="255"/>
      <c r="B114" s="394"/>
      <c r="C114" s="394"/>
      <c r="D114" s="90"/>
      <c r="E114" s="30"/>
      <c r="G114" s="225"/>
      <c r="I114" s="393"/>
      <c r="K114" s="238"/>
      <c r="L114" s="238"/>
      <c r="M114" s="90"/>
      <c r="N114" s="245"/>
      <c r="P114" s="241"/>
      <c r="Q114" s="241"/>
      <c r="R114" s="90"/>
      <c r="S114" s="245"/>
      <c r="U114" s="395">
        <f>D114</f>
        <v>0</v>
      </c>
      <c r="V114" s="395">
        <f>+V113+U114</f>
        <v>-279</v>
      </c>
      <c r="W114" s="396">
        <f>U114*Y107</f>
        <v>0</v>
      </c>
      <c r="X114" s="238">
        <f>+X113+W114</f>
        <v>0</v>
      </c>
      <c r="Y114" s="52">
        <v>0</v>
      </c>
    </row>
    <row r="115" spans="1:25" s="205" customFormat="1" ht="14.5">
      <c r="A115" s="397"/>
      <c r="B115" s="398"/>
      <c r="C115" s="398"/>
      <c r="D115" s="90"/>
      <c r="E115" s="30"/>
      <c r="G115" s="91"/>
      <c r="I115" s="238"/>
      <c r="M115" s="90"/>
      <c r="N115" s="245"/>
      <c r="P115" s="245"/>
      <c r="Q115" s="245"/>
      <c r="R115" s="90"/>
      <c r="S115" s="245"/>
      <c r="U115" s="395"/>
      <c r="V115" s="395"/>
      <c r="W115" s="93"/>
      <c r="X115" s="238"/>
    </row>
    <row r="116" spans="1:25" s="195" customFormat="1" ht="13">
      <c r="A116" s="188" t="s">
        <v>345</v>
      </c>
      <c r="B116" s="189"/>
      <c r="C116" s="189"/>
      <c r="D116" s="190">
        <f>SUM(D111:D115)+D109</f>
        <v>22524</v>
      </c>
      <c r="E116" s="247"/>
      <c r="F116" s="192"/>
      <c r="G116" s="193">
        <f>SUM(G111:G115)+G109</f>
        <v>0</v>
      </c>
      <c r="H116" s="192"/>
      <c r="I116" s="248">
        <f>ROUND(+G116/D116,2)</f>
        <v>0</v>
      </c>
      <c r="J116" s="252"/>
      <c r="K116" s="196" t="s">
        <v>49</v>
      </c>
      <c r="L116" s="197"/>
      <c r="M116" s="190"/>
      <c r="N116" s="198">
        <f>+G116</f>
        <v>0</v>
      </c>
      <c r="O116" s="252"/>
      <c r="P116" s="249"/>
      <c r="Q116" s="250"/>
      <c r="R116" s="251"/>
      <c r="S116" s="198"/>
      <c r="T116" s="252"/>
      <c r="U116" s="253"/>
      <c r="V116" s="253"/>
      <c r="W116" s="254">
        <f>SUM(W111:W115)</f>
        <v>0</v>
      </c>
      <c r="X116" s="253" t="s">
        <v>60</v>
      </c>
      <c r="Y116" s="253"/>
    </row>
    <row r="117" spans="1:25">
      <c r="G117" s="152"/>
    </row>
    <row r="118" spans="1:25" s="262" customFormat="1" ht="14.5">
      <c r="A118" s="260" t="s">
        <v>83</v>
      </c>
      <c r="B118" s="261"/>
      <c r="C118" s="261"/>
      <c r="D118" s="36">
        <v>0</v>
      </c>
      <c r="E118" s="37">
        <f>IF(D118=0,0,+G118/D118)</f>
        <v>0</v>
      </c>
      <c r="G118" s="204">
        <v>0</v>
      </c>
      <c r="H118" s="263"/>
      <c r="I118" s="264"/>
      <c r="K118" s="203"/>
      <c r="L118" s="204"/>
      <c r="M118" s="203"/>
      <c r="Q118" s="263"/>
      <c r="U118" s="265"/>
      <c r="V118" s="266"/>
      <c r="W118" s="267"/>
      <c r="X118" s="268"/>
    </row>
    <row r="119" spans="1:25" ht="14.5">
      <c r="A119" s="210"/>
      <c r="B119" s="261"/>
      <c r="C119" s="261"/>
      <c r="D119" s="40"/>
      <c r="E119" s="256"/>
      <c r="G119" s="212">
        <v>0</v>
      </c>
      <c r="H119" s="205"/>
      <c r="I119" s="213"/>
      <c r="K119" s="203"/>
      <c r="L119" s="204"/>
      <c r="M119" s="203"/>
      <c r="U119" s="214"/>
      <c r="V119" s="215"/>
      <c r="W119" s="216"/>
      <c r="X119" s="171"/>
    </row>
    <row r="120" spans="1:25" ht="14.5">
      <c r="A120" s="217" t="s">
        <v>51</v>
      </c>
      <c r="B120" s="218"/>
      <c r="C120" s="218"/>
      <c r="D120" s="49">
        <f>SUM(D116:D119)</f>
        <v>22524</v>
      </c>
      <c r="E120" s="219"/>
      <c r="F120" s="195"/>
      <c r="G120" s="220">
        <f>SUM(G116:G119)</f>
        <v>0</v>
      </c>
      <c r="H120" s="199"/>
      <c r="I120" s="207">
        <f>ROUND(+G120/D120,2)</f>
        <v>0</v>
      </c>
      <c r="K120" s="221"/>
      <c r="L120" s="222"/>
      <c r="M120" s="221"/>
      <c r="U120" s="214"/>
      <c r="V120" s="215">
        <v>0</v>
      </c>
      <c r="W120" s="216"/>
      <c r="X120" s="171">
        <f>+X114+W120</f>
        <v>0</v>
      </c>
      <c r="Y120" s="223">
        <v>0</v>
      </c>
    </row>
    <row r="121" spans="1:25" ht="13">
      <c r="A121" s="217"/>
      <c r="B121" s="218"/>
      <c r="C121" s="218"/>
      <c r="D121" s="49"/>
      <c r="E121" s="219"/>
      <c r="F121" s="195"/>
      <c r="G121" s="220"/>
      <c r="H121" s="199"/>
      <c r="I121" s="220"/>
      <c r="K121" s="221"/>
      <c r="L121" s="222"/>
      <c r="M121" s="221"/>
    </row>
    <row r="122" spans="1:25" ht="14.5">
      <c r="A122" s="210" t="s">
        <v>84</v>
      </c>
      <c r="B122" s="261"/>
      <c r="C122" s="261"/>
      <c r="D122" s="53"/>
      <c r="E122" s="37">
        <f>IF(D122=0,0,+G122/D122)</f>
        <v>0</v>
      </c>
      <c r="F122" s="210"/>
      <c r="G122" s="212">
        <f>+D122*E122</f>
        <v>0</v>
      </c>
      <c r="H122" s="199"/>
      <c r="I122" s="225"/>
      <c r="K122" s="226" t="s">
        <v>53</v>
      </c>
      <c r="L122" s="227"/>
      <c r="M122" s="228">
        <f>M123+M108</f>
        <v>2052.0580952380951</v>
      </c>
      <c r="N122" s="229">
        <f>+N123+N109</f>
        <v>0</v>
      </c>
      <c r="P122" s="226" t="s">
        <v>53</v>
      </c>
      <c r="Q122" s="227"/>
      <c r="R122" s="228">
        <f>R123+R108</f>
        <v>104.94190476190477</v>
      </c>
      <c r="S122" s="229">
        <f>+S123+S109</f>
        <v>0</v>
      </c>
      <c r="U122" s="214">
        <f>D122</f>
        <v>0</v>
      </c>
      <c r="V122" s="215">
        <f>+V120+U122</f>
        <v>0</v>
      </c>
      <c r="W122" s="216">
        <v>0</v>
      </c>
      <c r="X122" s="171">
        <f>+X120+W122</f>
        <v>0</v>
      </c>
      <c r="Y122" s="223">
        <v>0</v>
      </c>
    </row>
    <row r="123" spans="1:25" ht="14.5">
      <c r="A123" s="217" t="s">
        <v>51</v>
      </c>
      <c r="B123" s="211"/>
      <c r="C123" s="211"/>
      <c r="D123" s="60">
        <f>SUM(D120:D122)</f>
        <v>22524</v>
      </c>
      <c r="E123" s="224"/>
      <c r="F123" s="210"/>
      <c r="G123" s="220">
        <f>SUM(G120:G122)</f>
        <v>0</v>
      </c>
      <c r="H123" s="199"/>
      <c r="I123" s="225"/>
      <c r="K123" s="230" t="s">
        <v>54</v>
      </c>
      <c r="L123" s="197"/>
      <c r="M123" s="231">
        <f>SUM(M125:M129)</f>
        <v>228</v>
      </c>
      <c r="N123" s="232">
        <f>SUM(K125:K129)</f>
        <v>0</v>
      </c>
      <c r="P123" s="230" t="s">
        <v>54</v>
      </c>
      <c r="Q123" s="197"/>
      <c r="R123" s="231">
        <f>SUM(R125:R129)</f>
        <v>10</v>
      </c>
      <c r="S123" s="232">
        <f>SUM(P125:P128)</f>
        <v>0</v>
      </c>
      <c r="U123" s="214"/>
      <c r="V123" s="215"/>
      <c r="W123" s="216"/>
      <c r="X123" s="171"/>
    </row>
    <row r="124" spans="1:25" ht="14.5">
      <c r="A124" s="217"/>
      <c r="B124" s="211"/>
      <c r="C124" s="211"/>
      <c r="D124" s="63"/>
      <c r="E124" s="224"/>
      <c r="F124" s="210"/>
      <c r="G124" s="225"/>
      <c r="H124" s="199"/>
      <c r="I124" s="225"/>
      <c r="K124" s="226"/>
      <c r="L124" s="227"/>
      <c r="M124" s="233"/>
      <c r="N124" s="234"/>
      <c r="P124" s="226"/>
      <c r="Q124" s="227"/>
      <c r="R124" s="233"/>
      <c r="S124" s="234"/>
      <c r="U124" s="214"/>
      <c r="V124" s="215"/>
      <c r="W124" s="216"/>
      <c r="X124" s="171"/>
    </row>
    <row r="125" spans="1:25" s="205" customFormat="1" ht="15.5">
      <c r="A125" s="775" t="s">
        <v>239</v>
      </c>
      <c r="B125" s="394"/>
      <c r="C125" s="394"/>
      <c r="D125" s="74">
        <f>-M125-R125</f>
        <v>-231</v>
      </c>
      <c r="E125" s="30">
        <f>+$I$22</f>
        <v>0</v>
      </c>
      <c r="G125" s="225">
        <f>ROUND(-K125-P125,2)</f>
        <v>0</v>
      </c>
      <c r="I125" s="393"/>
      <c r="K125" s="237">
        <f>+M125*E125</f>
        <v>0</v>
      </c>
      <c r="L125" s="238"/>
      <c r="M125" s="74">
        <f>'&lt;E1&gt;CSSO2G1 PACE'!C19</f>
        <v>222</v>
      </c>
      <c r="N125" s="239" t="s">
        <v>58</v>
      </c>
      <c r="O125" s="170"/>
      <c r="P125" s="240">
        <f>R125*E125</f>
        <v>0</v>
      </c>
      <c r="Q125" s="241"/>
      <c r="R125" s="74">
        <f>'&lt;E1&gt;CSSO2G1 PACE'!C38</f>
        <v>9</v>
      </c>
      <c r="S125" s="239" t="s">
        <v>59</v>
      </c>
      <c r="U125" s="395">
        <f>D125</f>
        <v>-231</v>
      </c>
      <c r="V125" s="395">
        <f>+V122+U125</f>
        <v>-231</v>
      </c>
      <c r="W125" s="396">
        <f>U125*Y120</f>
        <v>0</v>
      </c>
      <c r="X125" s="238">
        <f>+X122+W125</f>
        <v>0</v>
      </c>
      <c r="Y125" s="52">
        <v>0</v>
      </c>
    </row>
    <row r="126" spans="1:25" ht="14.5">
      <c r="A126" s="242" t="s">
        <v>355</v>
      </c>
      <c r="B126" s="261"/>
      <c r="C126" s="261"/>
      <c r="D126" s="74">
        <f>-M126-R126</f>
        <v>-7</v>
      </c>
      <c r="E126" s="151">
        <f>+$I$22</f>
        <v>0</v>
      </c>
      <c r="G126" s="225">
        <f>ROUND(-K126-P126,2)</f>
        <v>0</v>
      </c>
      <c r="H126" s="205"/>
      <c r="I126" s="236"/>
      <c r="K126" s="237">
        <f>+M126*E126</f>
        <v>0</v>
      </c>
      <c r="L126" s="238"/>
      <c r="M126" s="74">
        <f>'&lt;E1&gt;CSSO2G1 PACE'!E18</f>
        <v>6</v>
      </c>
      <c r="N126" s="239" t="s">
        <v>58</v>
      </c>
      <c r="P126" s="240">
        <f>R126*E126</f>
        <v>0</v>
      </c>
      <c r="Q126" s="241"/>
      <c r="R126" s="74">
        <f>'&lt;E1&gt;CSSO2G1 PACE'!E37</f>
        <v>1</v>
      </c>
      <c r="S126" s="239" t="s">
        <v>59</v>
      </c>
      <c r="U126" s="215">
        <f>D126</f>
        <v>-7</v>
      </c>
      <c r="V126" s="215">
        <f>+V125+U126</f>
        <v>-238</v>
      </c>
      <c r="W126" s="259">
        <f>U126*Y120</f>
        <v>0</v>
      </c>
      <c r="X126" s="171">
        <f>+X125+W126</f>
        <v>0</v>
      </c>
      <c r="Y126" s="223">
        <v>0</v>
      </c>
    </row>
    <row r="127" spans="1:25" ht="14.5">
      <c r="A127" s="242" t="s">
        <v>295</v>
      </c>
      <c r="B127" s="261"/>
      <c r="C127" s="261"/>
      <c r="D127" s="74">
        <f>-M127-R127</f>
        <v>0</v>
      </c>
      <c r="E127" s="151">
        <f>+$I$22</f>
        <v>0</v>
      </c>
      <c r="G127" s="225">
        <f>ROUND(-K127-P127,2)</f>
        <v>0</v>
      </c>
      <c r="H127" s="205"/>
      <c r="I127" s="236"/>
      <c r="K127" s="237">
        <f>+M127*E127</f>
        <v>0</v>
      </c>
      <c r="L127" s="238"/>
      <c r="M127" s="74">
        <f>'&lt;E1&gt;CSSO2G1 PACE'!G15</f>
        <v>0</v>
      </c>
      <c r="N127" s="239" t="s">
        <v>58</v>
      </c>
      <c r="P127" s="240">
        <f>R127*E127</f>
        <v>0</v>
      </c>
      <c r="Q127" s="241"/>
      <c r="R127" s="74">
        <f>'&lt;E1&gt;CSSO2G1 PACE'!G34</f>
        <v>0</v>
      </c>
      <c r="S127" s="239" t="s">
        <v>59</v>
      </c>
      <c r="U127" s="215">
        <f>D127</f>
        <v>0</v>
      </c>
      <c r="V127" s="215">
        <f>+V126+U127</f>
        <v>-238</v>
      </c>
      <c r="W127" s="259">
        <f>U127*Y120</f>
        <v>0</v>
      </c>
      <c r="X127" s="171">
        <f>+X126+W127</f>
        <v>0</v>
      </c>
      <c r="Y127" s="223">
        <v>0</v>
      </c>
    </row>
    <row r="128" spans="1:25" s="205" customFormat="1" ht="14.5">
      <c r="A128" s="255"/>
      <c r="B128" s="394"/>
      <c r="C128" s="394"/>
      <c r="D128" s="90"/>
      <c r="E128" s="30"/>
      <c r="G128" s="225"/>
      <c r="I128" s="393"/>
      <c r="K128" s="238"/>
      <c r="L128" s="238"/>
      <c r="M128" s="90"/>
      <c r="N128" s="245"/>
      <c r="P128" s="241"/>
      <c r="Q128" s="241"/>
      <c r="R128" s="90"/>
      <c r="S128" s="245"/>
      <c r="U128" s="395">
        <f>D128</f>
        <v>0</v>
      </c>
      <c r="V128" s="395">
        <f>+V127+U128</f>
        <v>-238</v>
      </c>
      <c r="W128" s="396">
        <f>U128*Y121</f>
        <v>0</v>
      </c>
      <c r="X128" s="238">
        <f>+X127+W128</f>
        <v>0</v>
      </c>
      <c r="Y128" s="52">
        <v>0</v>
      </c>
    </row>
    <row r="129" spans="1:25" s="205" customFormat="1" ht="14.5">
      <c r="A129" s="397"/>
      <c r="B129" s="398"/>
      <c r="C129" s="398"/>
      <c r="D129" s="90"/>
      <c r="E129" s="30"/>
      <c r="G129" s="91"/>
      <c r="I129" s="238"/>
      <c r="M129" s="90"/>
      <c r="N129" s="245"/>
      <c r="P129" s="245"/>
      <c r="Q129" s="245"/>
      <c r="R129" s="90"/>
      <c r="S129" s="245"/>
      <c r="U129" s="395"/>
      <c r="V129" s="395"/>
      <c r="W129" s="93"/>
      <c r="X129" s="238"/>
    </row>
    <row r="130" spans="1:25" s="195" customFormat="1" ht="13">
      <c r="A130" s="188" t="s">
        <v>346</v>
      </c>
      <c r="B130" s="189"/>
      <c r="C130" s="189"/>
      <c r="D130" s="190">
        <f>SUM(D125:D129)+D123</f>
        <v>22286</v>
      </c>
      <c r="E130" s="247"/>
      <c r="F130" s="192"/>
      <c r="G130" s="193">
        <f>SUM(G125:G129)+G123</f>
        <v>0</v>
      </c>
      <c r="H130" s="192"/>
      <c r="I130" s="248">
        <f>ROUND(+G130/D130,2)</f>
        <v>0</v>
      </c>
      <c r="J130" s="252"/>
      <c r="K130" s="196" t="s">
        <v>49</v>
      </c>
      <c r="L130" s="197"/>
      <c r="M130" s="190"/>
      <c r="N130" s="198">
        <f>+G130</f>
        <v>0</v>
      </c>
      <c r="O130" s="252"/>
      <c r="P130" s="249"/>
      <c r="Q130" s="250"/>
      <c r="R130" s="251"/>
      <c r="S130" s="198"/>
      <c r="T130" s="252"/>
      <c r="U130" s="253"/>
      <c r="V130" s="253"/>
      <c r="W130" s="254">
        <f>SUM(W125:W129)</f>
        <v>0</v>
      </c>
      <c r="X130" s="253" t="s">
        <v>60</v>
      </c>
      <c r="Y130" s="253"/>
    </row>
    <row r="131" spans="1:25">
      <c r="G131" s="152"/>
    </row>
    <row r="132" spans="1:25" s="262" customFormat="1" ht="14.5">
      <c r="A132" s="260" t="s">
        <v>85</v>
      </c>
      <c r="B132" s="261"/>
      <c r="C132" s="261"/>
      <c r="D132" s="36">
        <v>0</v>
      </c>
      <c r="E132" s="37">
        <f>IF(D132=0,0,+G132/D132)</f>
        <v>0</v>
      </c>
      <c r="G132" s="204">
        <v>0</v>
      </c>
      <c r="H132" s="263"/>
      <c r="I132" s="264"/>
      <c r="K132" s="203"/>
      <c r="L132" s="204"/>
      <c r="M132" s="203"/>
      <c r="Q132" s="263"/>
      <c r="U132" s="265"/>
      <c r="V132" s="266"/>
      <c r="W132" s="267"/>
      <c r="X132" s="268"/>
    </row>
    <row r="133" spans="1:25" ht="14.5">
      <c r="A133" s="210"/>
      <c r="B133" s="261"/>
      <c r="C133" s="261"/>
      <c r="D133" s="40"/>
      <c r="E133" s="256"/>
      <c r="G133" s="212">
        <v>0</v>
      </c>
      <c r="H133" s="205"/>
      <c r="I133" s="213"/>
      <c r="K133" s="203"/>
      <c r="L133" s="204"/>
      <c r="M133" s="203"/>
      <c r="U133" s="214"/>
      <c r="V133" s="215"/>
      <c r="W133" s="216"/>
      <c r="X133" s="171"/>
    </row>
    <row r="134" spans="1:25" ht="14.5">
      <c r="A134" s="217" t="s">
        <v>51</v>
      </c>
      <c r="B134" s="218"/>
      <c r="C134" s="218"/>
      <c r="D134" s="49">
        <f>SUM(D130:D133)</f>
        <v>22286</v>
      </c>
      <c r="E134" s="219"/>
      <c r="F134" s="195"/>
      <c r="G134" s="220">
        <f>SUM(G130:G133)</f>
        <v>0</v>
      </c>
      <c r="H134" s="199"/>
      <c r="I134" s="207">
        <f>ROUND(+G134/D134,2)</f>
        <v>0</v>
      </c>
      <c r="K134" s="221"/>
      <c r="L134" s="222"/>
      <c r="M134" s="221"/>
      <c r="U134" s="214"/>
      <c r="V134" s="215">
        <v>0</v>
      </c>
      <c r="W134" s="216"/>
      <c r="X134" s="171">
        <f>+X128+W134</f>
        <v>0</v>
      </c>
      <c r="Y134" s="223">
        <v>0</v>
      </c>
    </row>
    <row r="135" spans="1:25" ht="13">
      <c r="A135" s="217"/>
      <c r="B135" s="218"/>
      <c r="C135" s="218"/>
      <c r="D135" s="49"/>
      <c r="E135" s="219"/>
      <c r="F135" s="195"/>
      <c r="G135" s="220"/>
      <c r="H135" s="199"/>
      <c r="I135" s="220"/>
      <c r="K135" s="221"/>
      <c r="L135" s="222"/>
      <c r="M135" s="221"/>
    </row>
    <row r="136" spans="1:25" ht="14.5">
      <c r="A136" s="210" t="s">
        <v>86</v>
      </c>
      <c r="B136" s="261"/>
      <c r="C136" s="261"/>
      <c r="D136" s="53"/>
      <c r="E136" s="37">
        <f>IF(D136=0,0,+G136/D136)</f>
        <v>0</v>
      </c>
      <c r="F136" s="210"/>
      <c r="G136" s="212">
        <f>+D136*E136</f>
        <v>0</v>
      </c>
      <c r="H136" s="199"/>
      <c r="I136" s="225"/>
      <c r="K136" s="226" t="s">
        <v>53</v>
      </c>
      <c r="L136" s="227"/>
      <c r="M136" s="228">
        <f>M137+M122</f>
        <v>2052.0580952380951</v>
      </c>
      <c r="N136" s="229">
        <f>+N137+N123</f>
        <v>0</v>
      </c>
      <c r="P136" s="226" t="s">
        <v>53</v>
      </c>
      <c r="Q136" s="227"/>
      <c r="R136" s="228">
        <f>R137+R122</f>
        <v>104.94190476190477</v>
      </c>
      <c r="S136" s="229">
        <f>+S137+S123</f>
        <v>0</v>
      </c>
      <c r="U136" s="214">
        <f>D136</f>
        <v>0</v>
      </c>
      <c r="V136" s="215">
        <f>+V134+U136</f>
        <v>0</v>
      </c>
      <c r="W136" s="216">
        <v>0</v>
      </c>
      <c r="X136" s="171">
        <f>+X134+W136</f>
        <v>0</v>
      </c>
      <c r="Y136" s="223">
        <v>0</v>
      </c>
    </row>
    <row r="137" spans="1:25" ht="14.5">
      <c r="A137" s="217" t="s">
        <v>51</v>
      </c>
      <c r="B137" s="211"/>
      <c r="C137" s="211"/>
      <c r="D137" s="60">
        <f>SUM(D134:D136)</f>
        <v>22286</v>
      </c>
      <c r="E137" s="224"/>
      <c r="F137" s="210"/>
      <c r="G137" s="220">
        <f>SUM(G134:G136)</f>
        <v>0</v>
      </c>
      <c r="H137" s="199"/>
      <c r="I137" s="225"/>
      <c r="K137" s="230" t="s">
        <v>54</v>
      </c>
      <c r="L137" s="197"/>
      <c r="M137" s="231">
        <f>SUM(M139:M143)</f>
        <v>0</v>
      </c>
      <c r="N137" s="232">
        <f>SUM(K139:K143)</f>
        <v>0</v>
      </c>
      <c r="P137" s="230" t="s">
        <v>54</v>
      </c>
      <c r="Q137" s="197"/>
      <c r="R137" s="231">
        <f>SUM(R139:R143)</f>
        <v>0</v>
      </c>
      <c r="S137" s="232">
        <f>SUM(P139:P142)</f>
        <v>0</v>
      </c>
      <c r="U137" s="214"/>
      <c r="V137" s="215"/>
      <c r="W137" s="216"/>
      <c r="X137" s="171"/>
    </row>
    <row r="138" spans="1:25" ht="14.5">
      <c r="A138" s="217"/>
      <c r="B138" s="211"/>
      <c r="C138" s="211"/>
      <c r="D138" s="63"/>
      <c r="E138" s="224"/>
      <c r="F138" s="210"/>
      <c r="G138" s="225"/>
      <c r="H138" s="199"/>
      <c r="I138" s="225"/>
      <c r="K138" s="226"/>
      <c r="L138" s="227"/>
      <c r="M138" s="233"/>
      <c r="N138" s="234"/>
      <c r="P138" s="226"/>
      <c r="Q138" s="227"/>
      <c r="R138" s="233"/>
      <c r="S138" s="234"/>
      <c r="U138" s="214"/>
      <c r="V138" s="215"/>
      <c r="W138" s="216"/>
      <c r="X138" s="171"/>
    </row>
    <row r="139" spans="1:25" s="205" customFormat="1" ht="15.5">
      <c r="A139" s="775" t="s">
        <v>240</v>
      </c>
      <c r="B139" s="394"/>
      <c r="C139" s="394"/>
      <c r="D139" s="74">
        <f>-M139-R139</f>
        <v>0</v>
      </c>
      <c r="E139" s="30">
        <f>+$I$22</f>
        <v>0</v>
      </c>
      <c r="G139" s="225">
        <f>ROUND(-K139-P139,2)</f>
        <v>0</v>
      </c>
      <c r="I139" s="393"/>
      <c r="K139" s="237">
        <f>+M139*E139</f>
        <v>0</v>
      </c>
      <c r="L139" s="238"/>
      <c r="M139" s="74">
        <f>'&lt;E1&gt;CSSO2G1 PACE'!C20</f>
        <v>0</v>
      </c>
      <c r="N139" s="239" t="s">
        <v>58</v>
      </c>
      <c r="O139" s="170"/>
      <c r="P139" s="240">
        <f>R139*E139</f>
        <v>0</v>
      </c>
      <c r="Q139" s="241"/>
      <c r="R139" s="74">
        <f>'&lt;E1&gt;CSSO2G1 PACE'!C39</f>
        <v>0</v>
      </c>
      <c r="S139" s="239" t="s">
        <v>59</v>
      </c>
      <c r="U139" s="395">
        <f>D139</f>
        <v>0</v>
      </c>
      <c r="V139" s="395">
        <f>+V136+U139</f>
        <v>0</v>
      </c>
      <c r="W139" s="396">
        <f>U139*Y134</f>
        <v>0</v>
      </c>
      <c r="X139" s="238">
        <f>+X136+W139</f>
        <v>0</v>
      </c>
      <c r="Y139" s="52">
        <v>0</v>
      </c>
    </row>
    <row r="140" spans="1:25" ht="14.5">
      <c r="A140" s="242" t="s">
        <v>360</v>
      </c>
      <c r="B140" s="261"/>
      <c r="C140" s="261"/>
      <c r="D140" s="74">
        <f>-M140-R140</f>
        <v>0</v>
      </c>
      <c r="E140" s="151">
        <f>+$I$22</f>
        <v>0</v>
      </c>
      <c r="G140" s="225">
        <f>ROUND(-K140-P140,2)</f>
        <v>0</v>
      </c>
      <c r="H140" s="205"/>
      <c r="I140" s="236"/>
      <c r="K140" s="237">
        <f>+M140*E140</f>
        <v>0</v>
      </c>
      <c r="L140" s="238"/>
      <c r="M140" s="74">
        <f>'&lt;E1&gt;CSSO2G1 PACE'!E19</f>
        <v>0</v>
      </c>
      <c r="N140" s="239" t="s">
        <v>58</v>
      </c>
      <c r="P140" s="240">
        <f>R140*E140</f>
        <v>0</v>
      </c>
      <c r="Q140" s="241"/>
      <c r="R140" s="74">
        <f>'&lt;E1&gt;CSSO2G1 PACE'!E38</f>
        <v>0</v>
      </c>
      <c r="S140" s="239" t="s">
        <v>59</v>
      </c>
      <c r="U140" s="215">
        <f>D140</f>
        <v>0</v>
      </c>
      <c r="V140" s="215">
        <f>+V139+U140</f>
        <v>0</v>
      </c>
      <c r="W140" s="259">
        <f>U140*Y134</f>
        <v>0</v>
      </c>
      <c r="X140" s="171">
        <f>+X139+W140</f>
        <v>0</v>
      </c>
      <c r="Y140" s="223">
        <v>0</v>
      </c>
    </row>
    <row r="141" spans="1:25" ht="14.5">
      <c r="A141" s="242" t="s">
        <v>296</v>
      </c>
      <c r="B141" s="261"/>
      <c r="C141" s="261"/>
      <c r="D141" s="74">
        <f>-M141-R141</f>
        <v>0</v>
      </c>
      <c r="E141" s="151">
        <f>+$I$22</f>
        <v>0</v>
      </c>
      <c r="G141" s="225">
        <f>ROUND(-K141-P141,2)</f>
        <v>0</v>
      </c>
      <c r="H141" s="205"/>
      <c r="I141" s="236"/>
      <c r="K141" s="237">
        <f>+M141*E141</f>
        <v>0</v>
      </c>
      <c r="L141" s="238"/>
      <c r="M141" s="74">
        <f>'&lt;E1&gt;CSSO2G1 PACE'!G16</f>
        <v>0</v>
      </c>
      <c r="N141" s="239" t="s">
        <v>58</v>
      </c>
      <c r="P141" s="240">
        <f>R141*E141</f>
        <v>0</v>
      </c>
      <c r="Q141" s="241"/>
      <c r="R141" s="74">
        <f>'&lt;E1&gt;CSSO2G1 PACE'!G35</f>
        <v>0</v>
      </c>
      <c r="S141" s="239" t="s">
        <v>59</v>
      </c>
      <c r="U141" s="215">
        <f>D141</f>
        <v>0</v>
      </c>
      <c r="V141" s="215">
        <f>+V140+U141</f>
        <v>0</v>
      </c>
      <c r="W141" s="259">
        <f>U141*Y134</f>
        <v>0</v>
      </c>
      <c r="X141" s="171">
        <f>+X140+W141</f>
        <v>0</v>
      </c>
      <c r="Y141" s="223">
        <v>0</v>
      </c>
    </row>
    <row r="142" spans="1:25" s="205" customFormat="1" ht="14.5">
      <c r="A142" s="255"/>
      <c r="B142" s="394"/>
      <c r="C142" s="394"/>
      <c r="D142" s="90"/>
      <c r="E142" s="30"/>
      <c r="G142" s="225"/>
      <c r="I142" s="393"/>
      <c r="K142" s="238"/>
      <c r="L142" s="238"/>
      <c r="M142" s="90"/>
      <c r="N142" s="245"/>
      <c r="P142" s="241"/>
      <c r="Q142" s="241"/>
      <c r="R142" s="90"/>
      <c r="S142" s="245"/>
      <c r="U142" s="395">
        <f>D142</f>
        <v>0</v>
      </c>
      <c r="V142" s="395">
        <f>+V141+U142</f>
        <v>0</v>
      </c>
      <c r="W142" s="396">
        <f>U142*Y135</f>
        <v>0</v>
      </c>
      <c r="X142" s="238">
        <f>+X141+W142</f>
        <v>0</v>
      </c>
      <c r="Y142" s="52">
        <v>0</v>
      </c>
    </row>
    <row r="143" spans="1:25" s="205" customFormat="1" ht="14.5">
      <c r="A143" s="397"/>
      <c r="B143" s="398"/>
      <c r="C143" s="398"/>
      <c r="D143" s="90"/>
      <c r="E143" s="30"/>
      <c r="G143" s="91"/>
      <c r="I143" s="238"/>
      <c r="M143" s="90"/>
      <c r="N143" s="245"/>
      <c r="P143" s="245"/>
      <c r="Q143" s="245"/>
      <c r="R143" s="90"/>
      <c r="S143" s="245"/>
      <c r="U143" s="395"/>
      <c r="V143" s="395"/>
      <c r="W143" s="93"/>
      <c r="X143" s="238"/>
    </row>
    <row r="144" spans="1:25" s="195" customFormat="1" ht="13">
      <c r="A144" s="188" t="s">
        <v>347</v>
      </c>
      <c r="B144" s="189"/>
      <c r="C144" s="189"/>
      <c r="D144" s="190">
        <f>SUM(D139:D143)+D137</f>
        <v>22286</v>
      </c>
      <c r="E144" s="247"/>
      <c r="F144" s="192"/>
      <c r="G144" s="193">
        <f>SUM(G139:G143)+G137</f>
        <v>0</v>
      </c>
      <c r="H144" s="192"/>
      <c r="I144" s="248">
        <f>ROUND(+G144/D144,2)</f>
        <v>0</v>
      </c>
      <c r="J144" s="252"/>
      <c r="K144" s="196" t="s">
        <v>49</v>
      </c>
      <c r="L144" s="197"/>
      <c r="M144" s="190"/>
      <c r="N144" s="198">
        <f>+G144</f>
        <v>0</v>
      </c>
      <c r="O144" s="252"/>
      <c r="P144" s="249"/>
      <c r="Q144" s="250"/>
      <c r="R144" s="251"/>
      <c r="S144" s="198"/>
      <c r="T144" s="252"/>
      <c r="U144" s="253"/>
      <c r="V144" s="253"/>
      <c r="W144" s="254">
        <f>SUM(W139:W143)</f>
        <v>0</v>
      </c>
      <c r="X144" s="253" t="s">
        <v>60</v>
      </c>
      <c r="Y144" s="253"/>
    </row>
    <row r="145" spans="1:25">
      <c r="G145" s="152"/>
    </row>
    <row r="146" spans="1:25" s="262" customFormat="1" ht="14.5">
      <c r="A146" s="260" t="s">
        <v>87</v>
      </c>
      <c r="B146" s="261"/>
      <c r="C146" s="261"/>
      <c r="D146" s="36">
        <v>0</v>
      </c>
      <c r="E146" s="37">
        <f>IF(D146=0,0,+G146/D146)</f>
        <v>0</v>
      </c>
      <c r="G146" s="204">
        <v>0</v>
      </c>
      <c r="H146" s="263"/>
      <c r="I146" s="264"/>
      <c r="K146" s="203"/>
      <c r="L146" s="204"/>
      <c r="M146" s="203"/>
      <c r="Q146" s="263"/>
      <c r="U146" s="265"/>
      <c r="V146" s="266"/>
      <c r="W146" s="267"/>
      <c r="X146" s="268"/>
    </row>
    <row r="147" spans="1:25" ht="14.5">
      <c r="A147" s="210"/>
      <c r="B147" s="261"/>
      <c r="C147" s="261"/>
      <c r="D147" s="40"/>
      <c r="E147" s="256"/>
      <c r="G147" s="212">
        <v>0</v>
      </c>
      <c r="H147" s="205"/>
      <c r="I147" s="213"/>
      <c r="K147" s="203"/>
      <c r="L147" s="204"/>
      <c r="M147" s="203"/>
      <c r="U147" s="214"/>
      <c r="V147" s="215"/>
      <c r="W147" s="216"/>
      <c r="X147" s="171"/>
    </row>
    <row r="148" spans="1:25" ht="14.5">
      <c r="A148" s="217" t="s">
        <v>51</v>
      </c>
      <c r="B148" s="218"/>
      <c r="C148" s="218"/>
      <c r="D148" s="49">
        <f>SUM(D144:D147)</f>
        <v>22286</v>
      </c>
      <c r="E148" s="219"/>
      <c r="F148" s="195"/>
      <c r="G148" s="220">
        <f>SUM(G144:G147)</f>
        <v>0</v>
      </c>
      <c r="H148" s="199"/>
      <c r="I148" s="207">
        <f>ROUND(+G148/D148,2)</f>
        <v>0</v>
      </c>
      <c r="K148" s="221"/>
      <c r="L148" s="222"/>
      <c r="M148" s="221"/>
      <c r="U148" s="214"/>
      <c r="V148" s="215">
        <v>0</v>
      </c>
      <c r="W148" s="216"/>
      <c r="X148" s="171">
        <f>+X142+W148</f>
        <v>0</v>
      </c>
      <c r="Y148" s="223">
        <v>0</v>
      </c>
    </row>
    <row r="149" spans="1:25" ht="13">
      <c r="A149" s="217"/>
      <c r="B149" s="218"/>
      <c r="C149" s="218"/>
      <c r="D149" s="49"/>
      <c r="E149" s="219"/>
      <c r="F149" s="195"/>
      <c r="G149" s="220"/>
      <c r="H149" s="199"/>
      <c r="I149" s="220"/>
      <c r="K149" s="221"/>
      <c r="L149" s="222"/>
      <c r="M149" s="221"/>
    </row>
    <row r="150" spans="1:25" ht="14.5">
      <c r="A150" s="210" t="s">
        <v>88</v>
      </c>
      <c r="B150" s="261"/>
      <c r="C150" s="261"/>
      <c r="D150" s="53"/>
      <c r="E150" s="37">
        <f>IF(D150=0,0,+G150/D150)</f>
        <v>0</v>
      </c>
      <c r="F150" s="210"/>
      <c r="G150" s="212">
        <f>+D150*E150</f>
        <v>0</v>
      </c>
      <c r="H150" s="199"/>
      <c r="I150" s="225"/>
      <c r="K150" s="226" t="s">
        <v>53</v>
      </c>
      <c r="L150" s="227"/>
      <c r="M150" s="228">
        <f>M151+M136</f>
        <v>2052.0580952380951</v>
      </c>
      <c r="N150" s="229">
        <f>+N151+N137</f>
        <v>0</v>
      </c>
      <c r="P150" s="226" t="s">
        <v>53</v>
      </c>
      <c r="Q150" s="227"/>
      <c r="R150" s="228">
        <f>R151+R136</f>
        <v>104.94190476190477</v>
      </c>
      <c r="S150" s="229">
        <f>+S151+S137</f>
        <v>0</v>
      </c>
      <c r="U150" s="214">
        <f>D150</f>
        <v>0</v>
      </c>
      <c r="V150" s="215">
        <f>+V148+U150</f>
        <v>0</v>
      </c>
      <c r="W150" s="216">
        <v>0</v>
      </c>
      <c r="X150" s="171">
        <f>+X148+W150</f>
        <v>0</v>
      </c>
      <c r="Y150" s="223">
        <v>0</v>
      </c>
    </row>
    <row r="151" spans="1:25" ht="14.5">
      <c r="A151" s="217" t="s">
        <v>51</v>
      </c>
      <c r="B151" s="211"/>
      <c r="C151" s="211"/>
      <c r="D151" s="60">
        <f>SUM(D148:D150)</f>
        <v>22286</v>
      </c>
      <c r="E151" s="224"/>
      <c r="F151" s="210"/>
      <c r="G151" s="220">
        <f>SUM(G148:G150)</f>
        <v>0</v>
      </c>
      <c r="H151" s="199"/>
      <c r="I151" s="225"/>
      <c r="K151" s="230" t="s">
        <v>54</v>
      </c>
      <c r="L151" s="197"/>
      <c r="M151" s="231">
        <f>SUM(M153:M157)</f>
        <v>0</v>
      </c>
      <c r="N151" s="232">
        <f>SUM(K153:K157)</f>
        <v>0</v>
      </c>
      <c r="P151" s="230" t="s">
        <v>54</v>
      </c>
      <c r="Q151" s="197"/>
      <c r="R151" s="231">
        <f>SUM(R153:R157)</f>
        <v>0</v>
      </c>
      <c r="S151" s="232">
        <f>SUM(P153:P156)</f>
        <v>0</v>
      </c>
      <c r="U151" s="214"/>
      <c r="V151" s="215"/>
      <c r="W151" s="216"/>
      <c r="X151" s="171"/>
    </row>
    <row r="152" spans="1:25" ht="14.5">
      <c r="A152" s="217"/>
      <c r="B152" s="211"/>
      <c r="C152" s="211"/>
      <c r="D152" s="63"/>
      <c r="E152" s="224"/>
      <c r="F152" s="210"/>
      <c r="G152" s="225"/>
      <c r="H152" s="199"/>
      <c r="I152" s="225"/>
      <c r="K152" s="226"/>
      <c r="L152" s="227"/>
      <c r="M152" s="233"/>
      <c r="N152" s="234"/>
      <c r="P152" s="226"/>
      <c r="Q152" s="227"/>
      <c r="R152" s="233"/>
      <c r="S152" s="234"/>
      <c r="U152" s="214"/>
      <c r="V152" s="215"/>
      <c r="W152" s="216"/>
      <c r="X152" s="171"/>
    </row>
    <row r="153" spans="1:25" s="205" customFormat="1" ht="15.5">
      <c r="A153" s="775" t="s">
        <v>241</v>
      </c>
      <c r="B153" s="394"/>
      <c r="C153" s="394"/>
      <c r="D153" s="74">
        <f>-M153-R153</f>
        <v>0</v>
      </c>
      <c r="E153" s="30">
        <f>+$I$22</f>
        <v>0</v>
      </c>
      <c r="G153" s="225">
        <f>ROUND(-K153-P153,2)</f>
        <v>0</v>
      </c>
      <c r="I153" s="393"/>
      <c r="K153" s="237">
        <f>+M153*E153</f>
        <v>0</v>
      </c>
      <c r="L153" s="238"/>
      <c r="M153" s="74">
        <f>'&lt;E1&gt;CSSO2G1 PACE'!C21</f>
        <v>0</v>
      </c>
      <c r="N153" s="239" t="s">
        <v>58</v>
      </c>
      <c r="O153" s="170"/>
      <c r="P153" s="240">
        <f>R153*E153</f>
        <v>0</v>
      </c>
      <c r="Q153" s="241"/>
      <c r="R153" s="74">
        <f>'&lt;E1&gt;CSSO2G1 PACE'!C40</f>
        <v>0</v>
      </c>
      <c r="S153" s="239" t="s">
        <v>59</v>
      </c>
      <c r="U153" s="395">
        <f>D153</f>
        <v>0</v>
      </c>
      <c r="V153" s="395">
        <f>+V150+U153</f>
        <v>0</v>
      </c>
      <c r="W153" s="396">
        <f>U153*Y148</f>
        <v>0</v>
      </c>
      <c r="X153" s="238">
        <f>+X150+W153</f>
        <v>0</v>
      </c>
      <c r="Y153" s="52">
        <v>0</v>
      </c>
    </row>
    <row r="154" spans="1:25" ht="14.5">
      <c r="A154" s="242" t="s">
        <v>356</v>
      </c>
      <c r="B154" s="261"/>
      <c r="C154" s="261"/>
      <c r="D154" s="74">
        <f>-M154-R154</f>
        <v>0</v>
      </c>
      <c r="E154" s="151">
        <f>+$I$22</f>
        <v>0</v>
      </c>
      <c r="G154" s="225">
        <f>ROUND(-K154-P154,2)</f>
        <v>0</v>
      </c>
      <c r="H154" s="205"/>
      <c r="I154" s="236"/>
      <c r="K154" s="237">
        <f>+M154*E154</f>
        <v>0</v>
      </c>
      <c r="L154" s="238"/>
      <c r="M154" s="74">
        <f>'&lt;E1&gt;CSSO2G1 PACE'!E20</f>
        <v>0</v>
      </c>
      <c r="N154" s="239" t="s">
        <v>58</v>
      </c>
      <c r="P154" s="240">
        <f>R154*E154</f>
        <v>0</v>
      </c>
      <c r="Q154" s="241"/>
      <c r="R154" s="74">
        <f>'&lt;E1&gt;CSSO2G1 PACE'!E39</f>
        <v>0</v>
      </c>
      <c r="S154" s="239" t="s">
        <v>59</v>
      </c>
      <c r="U154" s="215">
        <f>D154</f>
        <v>0</v>
      </c>
      <c r="V154" s="215">
        <f>+V153+U154</f>
        <v>0</v>
      </c>
      <c r="W154" s="259">
        <f>U154*Y148</f>
        <v>0</v>
      </c>
      <c r="X154" s="171">
        <f>+X153+W154</f>
        <v>0</v>
      </c>
      <c r="Y154" s="223">
        <v>0</v>
      </c>
    </row>
    <row r="155" spans="1:25" ht="14.5">
      <c r="A155" s="242" t="s">
        <v>297</v>
      </c>
      <c r="B155" s="261"/>
      <c r="C155" s="261"/>
      <c r="D155" s="74">
        <f>-M155-R155</f>
        <v>0</v>
      </c>
      <c r="E155" s="151">
        <f>+$I$22</f>
        <v>0</v>
      </c>
      <c r="G155" s="225">
        <f>ROUND(-K155-P155,2)</f>
        <v>0</v>
      </c>
      <c r="H155" s="205"/>
      <c r="I155" s="236"/>
      <c r="K155" s="237">
        <f>+M155*E155</f>
        <v>0</v>
      </c>
      <c r="L155" s="238"/>
      <c r="M155" s="74">
        <f>'&lt;E1&gt;CSSO2G1 PACE'!G17</f>
        <v>0</v>
      </c>
      <c r="N155" s="239" t="s">
        <v>58</v>
      </c>
      <c r="P155" s="240">
        <f>R155*E155</f>
        <v>0</v>
      </c>
      <c r="Q155" s="241"/>
      <c r="R155" s="74">
        <f>'&lt;E1&gt;CSSO2G1 PACE'!G36</f>
        <v>0</v>
      </c>
      <c r="S155" s="239" t="s">
        <v>59</v>
      </c>
      <c r="U155" s="215">
        <f>D155</f>
        <v>0</v>
      </c>
      <c r="V155" s="215">
        <f>+V154+U155</f>
        <v>0</v>
      </c>
      <c r="W155" s="259">
        <f>U155*Y148</f>
        <v>0</v>
      </c>
      <c r="X155" s="171">
        <f>+X154+W155</f>
        <v>0</v>
      </c>
      <c r="Y155" s="223">
        <v>0</v>
      </c>
    </row>
    <row r="156" spans="1:25" s="205" customFormat="1" ht="14.5">
      <c r="A156" s="255"/>
      <c r="B156" s="394"/>
      <c r="C156" s="394"/>
      <c r="D156" s="90"/>
      <c r="E156" s="30"/>
      <c r="G156" s="225"/>
      <c r="I156" s="393"/>
      <c r="K156" s="238"/>
      <c r="L156" s="238"/>
      <c r="M156" s="90"/>
      <c r="N156" s="245"/>
      <c r="P156" s="241"/>
      <c r="Q156" s="241"/>
      <c r="R156" s="90"/>
      <c r="S156" s="245"/>
      <c r="U156" s="395">
        <f>D156</f>
        <v>0</v>
      </c>
      <c r="V156" s="395">
        <f>+V155+U156</f>
        <v>0</v>
      </c>
      <c r="W156" s="396">
        <f>U156*Y149</f>
        <v>0</v>
      </c>
      <c r="X156" s="238">
        <f>+X155+W156</f>
        <v>0</v>
      </c>
      <c r="Y156" s="52">
        <v>0</v>
      </c>
    </row>
    <row r="157" spans="1:25" s="205" customFormat="1" ht="14.5">
      <c r="A157" s="397"/>
      <c r="B157" s="398"/>
      <c r="C157" s="398"/>
      <c r="D157" s="90"/>
      <c r="E157" s="30"/>
      <c r="G157" s="91"/>
      <c r="I157" s="238"/>
      <c r="M157" s="90"/>
      <c r="N157" s="245"/>
      <c r="P157" s="245"/>
      <c r="Q157" s="245"/>
      <c r="R157" s="90"/>
      <c r="S157" s="245"/>
      <c r="U157" s="395"/>
      <c r="V157" s="395"/>
      <c r="W157" s="93"/>
      <c r="X157" s="238"/>
    </row>
    <row r="158" spans="1:25" s="195" customFormat="1" ht="13">
      <c r="A158" s="188" t="s">
        <v>348</v>
      </c>
      <c r="B158" s="189"/>
      <c r="C158" s="189"/>
      <c r="D158" s="190">
        <f>SUM(D153:D157)+D151</f>
        <v>22286</v>
      </c>
      <c r="E158" s="247"/>
      <c r="F158" s="192"/>
      <c r="G158" s="193">
        <f>SUM(G153:G157)+G151</f>
        <v>0</v>
      </c>
      <c r="H158" s="192"/>
      <c r="I158" s="248">
        <f>ROUND(+G158/D158,2)</f>
        <v>0</v>
      </c>
      <c r="J158" s="252"/>
      <c r="K158" s="196" t="s">
        <v>49</v>
      </c>
      <c r="L158" s="197"/>
      <c r="M158" s="190"/>
      <c r="N158" s="198">
        <f>+G158</f>
        <v>0</v>
      </c>
      <c r="O158" s="252"/>
      <c r="P158" s="249"/>
      <c r="Q158" s="250"/>
      <c r="R158" s="251"/>
      <c r="S158" s="198"/>
      <c r="T158" s="252"/>
      <c r="U158" s="253"/>
      <c r="V158" s="253"/>
      <c r="W158" s="254">
        <f>SUM(W153:W157)</f>
        <v>0</v>
      </c>
      <c r="X158" s="253" t="s">
        <v>60</v>
      </c>
      <c r="Y158" s="253"/>
    </row>
    <row r="159" spans="1:25">
      <c r="G159" s="152"/>
    </row>
    <row r="160" spans="1:25" s="262" customFormat="1" ht="14.5">
      <c r="A160" s="260" t="s">
        <v>89</v>
      </c>
      <c r="B160" s="261"/>
      <c r="C160" s="261"/>
      <c r="D160" s="36">
        <v>0</v>
      </c>
      <c r="E160" s="37">
        <f>IF(D160=0,0,+G160/D160)</f>
        <v>0</v>
      </c>
      <c r="G160" s="204">
        <v>0</v>
      </c>
      <c r="H160" s="263"/>
      <c r="I160" s="264"/>
      <c r="K160" s="203"/>
      <c r="L160" s="204"/>
      <c r="M160" s="203"/>
      <c r="Q160" s="263"/>
      <c r="U160" s="265"/>
      <c r="V160" s="266"/>
      <c r="W160" s="267"/>
      <c r="X160" s="268"/>
    </row>
    <row r="161" spans="1:25" ht="14.5">
      <c r="A161" s="210"/>
      <c r="B161" s="261"/>
      <c r="C161" s="261"/>
      <c r="D161" s="40"/>
      <c r="E161" s="256"/>
      <c r="G161" s="212">
        <v>0</v>
      </c>
      <c r="H161" s="205"/>
      <c r="I161" s="213"/>
      <c r="K161" s="203"/>
      <c r="L161" s="204"/>
      <c r="M161" s="203"/>
      <c r="U161" s="214"/>
      <c r="V161" s="215"/>
      <c r="W161" s="216"/>
      <c r="X161" s="171"/>
    </row>
    <row r="162" spans="1:25" ht="14.5">
      <c r="A162" s="217" t="s">
        <v>51</v>
      </c>
      <c r="B162" s="218"/>
      <c r="C162" s="218"/>
      <c r="D162" s="49">
        <f>SUM(D158:D161)</f>
        <v>22286</v>
      </c>
      <c r="E162" s="219"/>
      <c r="F162" s="195"/>
      <c r="G162" s="220">
        <f>SUM(G158:G161)</f>
        <v>0</v>
      </c>
      <c r="H162" s="199"/>
      <c r="I162" s="207">
        <f>ROUND(+G162/D162,2)</f>
        <v>0</v>
      </c>
      <c r="K162" s="221"/>
      <c r="L162" s="222"/>
      <c r="M162" s="221"/>
      <c r="U162" s="214"/>
      <c r="V162" s="215">
        <v>0</v>
      </c>
      <c r="W162" s="216"/>
      <c r="X162" s="171">
        <f>+X156+W162</f>
        <v>0</v>
      </c>
      <c r="Y162" s="223">
        <v>0</v>
      </c>
    </row>
    <row r="163" spans="1:25" ht="13">
      <c r="A163" s="217"/>
      <c r="B163" s="218"/>
      <c r="C163" s="218"/>
      <c r="D163" s="49"/>
      <c r="E163" s="219"/>
      <c r="F163" s="195"/>
      <c r="G163" s="220"/>
      <c r="H163" s="199"/>
      <c r="I163" s="220"/>
      <c r="K163" s="221"/>
      <c r="L163" s="222"/>
      <c r="M163" s="221"/>
    </row>
    <row r="164" spans="1:25" ht="14.5">
      <c r="A164" s="210" t="s">
        <v>90</v>
      </c>
      <c r="B164" s="261"/>
      <c r="C164" s="261"/>
      <c r="D164" s="53"/>
      <c r="E164" s="37">
        <f>IF(D164=0,0,+G164/D164)</f>
        <v>0</v>
      </c>
      <c r="F164" s="210"/>
      <c r="G164" s="212">
        <f>+D164*E164</f>
        <v>0</v>
      </c>
      <c r="H164" s="199"/>
      <c r="I164" s="225"/>
      <c r="K164" s="226" t="s">
        <v>53</v>
      </c>
      <c r="L164" s="227"/>
      <c r="M164" s="228">
        <f>M165+M150</f>
        <v>2052.0580952380951</v>
      </c>
      <c r="N164" s="229">
        <f>+N165+N151</f>
        <v>0</v>
      </c>
      <c r="P164" s="226" t="s">
        <v>53</v>
      </c>
      <c r="Q164" s="227"/>
      <c r="R164" s="228">
        <f>R165+R150</f>
        <v>104.94190476190477</v>
      </c>
      <c r="S164" s="229">
        <f>+S165+S151</f>
        <v>0</v>
      </c>
      <c r="U164" s="214">
        <f>D164</f>
        <v>0</v>
      </c>
      <c r="V164" s="215">
        <f>+V162+U164</f>
        <v>0</v>
      </c>
      <c r="W164" s="216">
        <v>0</v>
      </c>
      <c r="X164" s="171">
        <f>+X162+W164</f>
        <v>0</v>
      </c>
      <c r="Y164" s="223">
        <v>0</v>
      </c>
    </row>
    <row r="165" spans="1:25" ht="14.5">
      <c r="A165" s="217" t="s">
        <v>51</v>
      </c>
      <c r="B165" s="211"/>
      <c r="C165" s="211"/>
      <c r="D165" s="60">
        <f>SUM(D162:D164)</f>
        <v>22286</v>
      </c>
      <c r="E165" s="224"/>
      <c r="F165" s="210"/>
      <c r="G165" s="220">
        <f>SUM(G162:G164)</f>
        <v>0</v>
      </c>
      <c r="H165" s="199"/>
      <c r="I165" s="225"/>
      <c r="K165" s="230" t="s">
        <v>54</v>
      </c>
      <c r="L165" s="197"/>
      <c r="M165" s="231">
        <f>SUM(M167:M170)</f>
        <v>0</v>
      </c>
      <c r="N165" s="232">
        <f>SUM(K167:K170)</f>
        <v>0</v>
      </c>
      <c r="P165" s="230" t="s">
        <v>54</v>
      </c>
      <c r="Q165" s="197"/>
      <c r="R165" s="231">
        <f>SUM(R167:R170)</f>
        <v>0</v>
      </c>
      <c r="S165" s="232">
        <f>SUM(P167:P169)</f>
        <v>0</v>
      </c>
      <c r="U165" s="214"/>
      <c r="V165" s="215"/>
      <c r="W165" s="216"/>
      <c r="X165" s="171"/>
    </row>
    <row r="166" spans="1:25" ht="14.5">
      <c r="A166" s="217"/>
      <c r="B166" s="211"/>
      <c r="C166" s="211"/>
      <c r="D166" s="63"/>
      <c r="E166" s="224"/>
      <c r="F166" s="210"/>
      <c r="G166" s="225"/>
      <c r="H166" s="199"/>
      <c r="I166" s="225"/>
      <c r="K166" s="226"/>
      <c r="L166" s="227"/>
      <c r="M166" s="233"/>
      <c r="N166" s="234"/>
      <c r="P166" s="226"/>
      <c r="Q166" s="227"/>
      <c r="R166" s="233"/>
      <c r="S166" s="234"/>
      <c r="U166" s="214"/>
      <c r="V166" s="215"/>
      <c r="W166" s="216"/>
      <c r="X166" s="171"/>
    </row>
    <row r="167" spans="1:25" s="205" customFormat="1" ht="15.5">
      <c r="A167" s="775" t="s">
        <v>242</v>
      </c>
      <c r="B167" s="394"/>
      <c r="C167" s="394"/>
      <c r="D167" s="74">
        <f>-M167-R167</f>
        <v>0</v>
      </c>
      <c r="E167" s="30">
        <f>+$I$22</f>
        <v>0</v>
      </c>
      <c r="G167" s="225">
        <f>ROUND(-K167-P167,2)</f>
        <v>0</v>
      </c>
      <c r="I167" s="393"/>
      <c r="K167" s="237">
        <f>+M167*E167</f>
        <v>0</v>
      </c>
      <c r="L167" s="238"/>
      <c r="M167" s="74">
        <f>'&lt;E1&gt;CSSO2G1 PACE'!C22</f>
        <v>0</v>
      </c>
      <c r="N167" s="239" t="s">
        <v>58</v>
      </c>
      <c r="O167" s="170"/>
      <c r="P167" s="240">
        <f>R167*E167</f>
        <v>0</v>
      </c>
      <c r="Q167" s="241"/>
      <c r="R167" s="74">
        <f>'&lt;E1&gt;CSSO2G1 PACE'!C41</f>
        <v>0</v>
      </c>
      <c r="S167" s="239" t="s">
        <v>59</v>
      </c>
      <c r="U167" s="395">
        <f>D167</f>
        <v>0</v>
      </c>
      <c r="V167" s="395">
        <f>+V164+U167</f>
        <v>0</v>
      </c>
      <c r="W167" s="396">
        <f>U167*Y162</f>
        <v>0</v>
      </c>
      <c r="X167" s="238">
        <f>+X164+W167</f>
        <v>0</v>
      </c>
      <c r="Y167" s="52">
        <v>0</v>
      </c>
    </row>
    <row r="168" spans="1:25" ht="14.5">
      <c r="A168" s="242" t="s">
        <v>358</v>
      </c>
      <c r="B168" s="261"/>
      <c r="C168" s="261"/>
      <c r="D168" s="74">
        <f>-M168-R168</f>
        <v>0</v>
      </c>
      <c r="E168" s="151">
        <f>+$I$22</f>
        <v>0</v>
      </c>
      <c r="G168" s="225">
        <f>ROUND(-K168-P168,2)</f>
        <v>0</v>
      </c>
      <c r="H168" s="205"/>
      <c r="I168" s="236"/>
      <c r="K168" s="237">
        <f>+M168*E168</f>
        <v>0</v>
      </c>
      <c r="L168" s="238"/>
      <c r="M168" s="74">
        <f>'&lt;E1&gt;CSSO2G1 PACE'!E21</f>
        <v>0</v>
      </c>
      <c r="N168" s="239" t="s">
        <v>58</v>
      </c>
      <c r="P168" s="240">
        <f>R168*E168</f>
        <v>0</v>
      </c>
      <c r="Q168" s="241"/>
      <c r="R168" s="74">
        <f>'&lt;E1&gt;CSSO2G1 PACE'!E40</f>
        <v>0</v>
      </c>
      <c r="S168" s="239" t="s">
        <v>59</v>
      </c>
      <c r="U168" s="215">
        <f>D168</f>
        <v>0</v>
      </c>
      <c r="V168" s="215">
        <f>+V167+U168</f>
        <v>0</v>
      </c>
      <c r="W168" s="259">
        <f>U168*Y162</f>
        <v>0</v>
      </c>
      <c r="X168" s="171">
        <f>+X167+W168</f>
        <v>0</v>
      </c>
      <c r="Y168" s="223">
        <v>0</v>
      </c>
    </row>
    <row r="169" spans="1:25" ht="14.5">
      <c r="A169" s="242" t="s">
        <v>298</v>
      </c>
      <c r="B169" s="261"/>
      <c r="C169" s="261"/>
      <c r="D169" s="74">
        <f>-M169-R169</f>
        <v>0</v>
      </c>
      <c r="E169" s="151">
        <f>+$I$22</f>
        <v>0</v>
      </c>
      <c r="G169" s="225">
        <f>ROUND(-K169-P169,2)</f>
        <v>0</v>
      </c>
      <c r="H169" s="205"/>
      <c r="I169" s="236"/>
      <c r="K169" s="237">
        <f>+M169*E169</f>
        <v>0</v>
      </c>
      <c r="L169" s="238"/>
      <c r="M169" s="74">
        <f>'&lt;E1&gt;CSSO2G1 PACE'!G18</f>
        <v>0</v>
      </c>
      <c r="N169" s="239" t="s">
        <v>58</v>
      </c>
      <c r="P169" s="240">
        <f>R169*E169</f>
        <v>0</v>
      </c>
      <c r="Q169" s="241"/>
      <c r="R169" s="74">
        <f>'&lt;E1&gt;CSSO2G1 PACE'!G37</f>
        <v>0</v>
      </c>
      <c r="S169" s="239" t="s">
        <v>59</v>
      </c>
      <c r="U169" s="215">
        <f>D169</f>
        <v>0</v>
      </c>
      <c r="V169" s="215">
        <f>+V168+U169</f>
        <v>0</v>
      </c>
      <c r="W169" s="259">
        <f>U169*Y162</f>
        <v>0</v>
      </c>
      <c r="X169" s="171">
        <f>+X168+W169</f>
        <v>0</v>
      </c>
      <c r="Y169" s="223">
        <v>0</v>
      </c>
    </row>
    <row r="170" spans="1:25" s="205" customFormat="1" ht="14.5">
      <c r="A170" s="397"/>
      <c r="B170" s="398"/>
      <c r="C170" s="398"/>
      <c r="D170" s="90"/>
      <c r="E170" s="30"/>
      <c r="G170" s="91"/>
      <c r="I170" s="238"/>
      <c r="M170" s="90"/>
      <c r="N170" s="245"/>
      <c r="P170" s="245"/>
      <c r="Q170" s="245"/>
      <c r="R170" s="90"/>
      <c r="S170" s="245"/>
      <c r="U170" s="395"/>
      <c r="V170" s="395"/>
      <c r="W170" s="93"/>
      <c r="X170" s="238"/>
    </row>
    <row r="171" spans="1:25" s="195" customFormat="1" ht="13">
      <c r="A171" s="188" t="s">
        <v>349</v>
      </c>
      <c r="B171" s="189"/>
      <c r="C171" s="189"/>
      <c r="D171" s="190">
        <f>SUM(D167:D170)+D165</f>
        <v>22286</v>
      </c>
      <c r="E171" s="247"/>
      <c r="F171" s="192"/>
      <c r="G171" s="193">
        <f>SUM(G167:G170)+G165</f>
        <v>0</v>
      </c>
      <c r="H171" s="192"/>
      <c r="I171" s="248">
        <f>ROUND(+G171/D171,2)</f>
        <v>0</v>
      </c>
      <c r="J171" s="252"/>
      <c r="K171" s="196" t="s">
        <v>49</v>
      </c>
      <c r="L171" s="197"/>
      <c r="M171" s="190"/>
      <c r="N171" s="198">
        <f>+G171</f>
        <v>0</v>
      </c>
      <c r="O171" s="252"/>
      <c r="P171" s="249"/>
      <c r="Q171" s="250"/>
      <c r="R171" s="251"/>
      <c r="S171" s="198"/>
      <c r="T171" s="252"/>
      <c r="U171" s="253"/>
      <c r="V171" s="253"/>
      <c r="W171" s="254">
        <f>SUM(W167:W170)</f>
        <v>0</v>
      </c>
      <c r="X171" s="253" t="s">
        <v>60</v>
      </c>
      <c r="Y171" s="253"/>
    </row>
    <row r="172" spans="1:25">
      <c r="G172" s="152"/>
    </row>
    <row r="173" spans="1:25">
      <c r="G173" s="152"/>
    </row>
    <row r="174" spans="1:25" ht="13">
      <c r="D174" s="269"/>
      <c r="G174" s="152"/>
    </row>
    <row r="175" spans="1:25">
      <c r="G175" s="152"/>
    </row>
    <row r="176" spans="1:25">
      <c r="G176" s="152"/>
    </row>
    <row r="177" spans="7:7">
      <c r="G177" s="152"/>
    </row>
    <row r="178" spans="7:7">
      <c r="G178" s="152"/>
    </row>
    <row r="179" spans="7:7">
      <c r="G179" s="152"/>
    </row>
    <row r="180" spans="7:7">
      <c r="G180" s="152"/>
    </row>
    <row r="181" spans="7:7">
      <c r="G181" s="152"/>
    </row>
    <row r="182" spans="7:7">
      <c r="G182" s="152"/>
    </row>
    <row r="183" spans="7:7">
      <c r="G183" s="152"/>
    </row>
    <row r="184" spans="7:7">
      <c r="G184" s="152"/>
    </row>
    <row r="185" spans="7:7">
      <c r="G185" s="152"/>
    </row>
    <row r="186" spans="7:7">
      <c r="G186" s="152"/>
    </row>
    <row r="187" spans="7:7">
      <c r="G187" s="152"/>
    </row>
    <row r="188" spans="7:7">
      <c r="G188" s="152"/>
    </row>
    <row r="189" spans="7:7">
      <c r="G189" s="152"/>
    </row>
    <row r="190" spans="7:7">
      <c r="G190" s="152"/>
    </row>
    <row r="191" spans="7:7">
      <c r="G191" s="152"/>
    </row>
    <row r="192" spans="7:7">
      <c r="G192" s="152"/>
    </row>
    <row r="193" spans="7:7">
      <c r="G193" s="152"/>
    </row>
    <row r="194" spans="7:7">
      <c r="G194" s="152"/>
    </row>
    <row r="195" spans="7:7">
      <c r="G195" s="152"/>
    </row>
    <row r="196" spans="7:7">
      <c r="G196" s="152"/>
    </row>
    <row r="197" spans="7:7">
      <c r="G197" s="152"/>
    </row>
    <row r="198" spans="7:7">
      <c r="G198" s="152"/>
    </row>
    <row r="199" spans="7:7">
      <c r="G199" s="152"/>
    </row>
    <row r="200" spans="7:7">
      <c r="G200" s="152"/>
    </row>
    <row r="201" spans="7:7">
      <c r="G201" s="152"/>
    </row>
    <row r="202" spans="7:7">
      <c r="G202" s="152"/>
    </row>
    <row r="203" spans="7:7">
      <c r="G203" s="152"/>
    </row>
    <row r="204" spans="7:7">
      <c r="G204" s="152"/>
    </row>
    <row r="205" spans="7:7">
      <c r="G205" s="152"/>
    </row>
    <row r="206" spans="7:7">
      <c r="G206" s="152"/>
    </row>
    <row r="207" spans="7:7">
      <c r="G207" s="152"/>
    </row>
    <row r="208" spans="7:7">
      <c r="G208" s="152"/>
    </row>
    <row r="209" spans="7:7">
      <c r="G209" s="152"/>
    </row>
    <row r="210" spans="7:7">
      <c r="G210" s="152"/>
    </row>
    <row r="211" spans="7:7">
      <c r="G211" s="152"/>
    </row>
    <row r="212" spans="7:7">
      <c r="G212" s="152"/>
    </row>
    <row r="213" spans="7:7">
      <c r="G213" s="152"/>
    </row>
    <row r="214" spans="7:7">
      <c r="G214" s="152"/>
    </row>
    <row r="215" spans="7:7">
      <c r="G215" s="152"/>
    </row>
    <row r="216" spans="7:7">
      <c r="G216" s="152"/>
    </row>
    <row r="217" spans="7:7">
      <c r="G217" s="152"/>
    </row>
    <row r="218" spans="7:7">
      <c r="G218" s="152"/>
    </row>
    <row r="219" spans="7:7">
      <c r="G219" s="152"/>
    </row>
    <row r="220" spans="7:7">
      <c r="G220" s="152"/>
    </row>
    <row r="221" spans="7:7">
      <c r="G221" s="152"/>
    </row>
    <row r="222" spans="7:7">
      <c r="G222" s="152"/>
    </row>
    <row r="223" spans="7:7">
      <c r="G223" s="152"/>
    </row>
    <row r="224" spans="7:7">
      <c r="G224" s="152"/>
    </row>
    <row r="225" spans="7:7">
      <c r="G225" s="152"/>
    </row>
    <row r="226" spans="7:7">
      <c r="G226" s="152"/>
    </row>
    <row r="227" spans="7:7">
      <c r="G227" s="152"/>
    </row>
    <row r="228" spans="7:7">
      <c r="G228" s="152"/>
    </row>
    <row r="229" spans="7:7">
      <c r="G229" s="152"/>
    </row>
    <row r="230" spans="7:7">
      <c r="G230" s="152"/>
    </row>
    <row r="231" spans="7:7">
      <c r="G231" s="152"/>
    </row>
    <row r="232" spans="7:7">
      <c r="G232" s="152"/>
    </row>
    <row r="233" spans="7:7">
      <c r="G233" s="152"/>
    </row>
    <row r="234" spans="7:7">
      <c r="G234" s="152"/>
    </row>
    <row r="235" spans="7:7">
      <c r="G235" s="152"/>
    </row>
    <row r="236" spans="7:7">
      <c r="G236" s="152"/>
    </row>
    <row r="237" spans="7:7">
      <c r="G237" s="152"/>
    </row>
    <row r="238" spans="7:7">
      <c r="G238" s="152"/>
    </row>
    <row r="239" spans="7:7">
      <c r="G239" s="152"/>
    </row>
    <row r="240" spans="7:7">
      <c r="G240" s="152"/>
    </row>
    <row r="241" spans="7:7">
      <c r="G241" s="152"/>
    </row>
    <row r="242" spans="7:7">
      <c r="G242" s="152"/>
    </row>
    <row r="243" spans="7:7">
      <c r="G243" s="152"/>
    </row>
    <row r="244" spans="7:7">
      <c r="G244" s="152"/>
    </row>
    <row r="245" spans="7:7">
      <c r="G245" s="152"/>
    </row>
    <row r="246" spans="7:7">
      <c r="G246" s="152"/>
    </row>
    <row r="247" spans="7:7">
      <c r="G247" s="152"/>
    </row>
    <row r="248" spans="7:7">
      <c r="G248" s="152"/>
    </row>
    <row r="249" spans="7:7">
      <c r="G249" s="152"/>
    </row>
    <row r="250" spans="7:7">
      <c r="G250" s="152"/>
    </row>
    <row r="251" spans="7:7">
      <c r="G251" s="152"/>
    </row>
    <row r="252" spans="7:7">
      <c r="G252" s="152"/>
    </row>
    <row r="253" spans="7:7">
      <c r="G253" s="152"/>
    </row>
    <row r="254" spans="7:7">
      <c r="G254" s="152"/>
    </row>
    <row r="255" spans="7:7">
      <c r="G255" s="152"/>
    </row>
    <row r="256" spans="7:7">
      <c r="G256" s="152"/>
    </row>
    <row r="257" spans="7:7">
      <c r="G257" s="152"/>
    </row>
    <row r="258" spans="7:7">
      <c r="G258" s="152"/>
    </row>
    <row r="259" spans="7:7">
      <c r="G259" s="152"/>
    </row>
    <row r="260" spans="7:7">
      <c r="G260" s="152"/>
    </row>
    <row r="261" spans="7:7">
      <c r="G261" s="152"/>
    </row>
    <row r="262" spans="7:7">
      <c r="G262" s="152"/>
    </row>
    <row r="263" spans="7:7">
      <c r="G263" s="152"/>
    </row>
    <row r="264" spans="7:7">
      <c r="G264" s="152"/>
    </row>
    <row r="265" spans="7:7">
      <c r="G265" s="152"/>
    </row>
    <row r="266" spans="7:7">
      <c r="G266" s="152"/>
    </row>
    <row r="267" spans="7:7">
      <c r="G267" s="152"/>
    </row>
    <row r="268" spans="7:7">
      <c r="G268" s="152"/>
    </row>
    <row r="269" spans="7:7">
      <c r="G269" s="152"/>
    </row>
    <row r="270" spans="7:7">
      <c r="G270" s="152"/>
    </row>
    <row r="271" spans="7:7">
      <c r="G271" s="152"/>
    </row>
    <row r="272" spans="7:7">
      <c r="G272" s="152"/>
    </row>
    <row r="273" spans="7:7">
      <c r="G273" s="152"/>
    </row>
    <row r="274" spans="7:7">
      <c r="G274" s="152"/>
    </row>
    <row r="275" spans="7:7">
      <c r="G275" s="152"/>
    </row>
    <row r="276" spans="7:7">
      <c r="G276" s="152"/>
    </row>
    <row r="277" spans="7:7">
      <c r="G277" s="152"/>
    </row>
    <row r="278" spans="7:7">
      <c r="G278" s="152"/>
    </row>
    <row r="279" spans="7:7">
      <c r="G279" s="152"/>
    </row>
    <row r="280" spans="7:7">
      <c r="G280" s="152"/>
    </row>
    <row r="281" spans="7:7">
      <c r="G281" s="152"/>
    </row>
    <row r="282" spans="7:7">
      <c r="G282" s="152"/>
    </row>
    <row r="283" spans="7:7">
      <c r="G283" s="152"/>
    </row>
    <row r="284" spans="7:7">
      <c r="G284" s="152"/>
    </row>
    <row r="285" spans="7:7">
      <c r="G285" s="152"/>
    </row>
    <row r="286" spans="7:7">
      <c r="G286" s="152"/>
    </row>
    <row r="287" spans="7:7">
      <c r="G287" s="152"/>
    </row>
    <row r="288" spans="7:7">
      <c r="G288" s="152"/>
    </row>
    <row r="289" spans="7:7">
      <c r="G289" s="152"/>
    </row>
    <row r="290" spans="7:7">
      <c r="G290" s="152"/>
    </row>
    <row r="291" spans="7:7">
      <c r="G291" s="152"/>
    </row>
    <row r="292" spans="7:7">
      <c r="G292" s="152"/>
    </row>
    <row r="293" spans="7:7">
      <c r="G293" s="152"/>
    </row>
    <row r="294" spans="7:7">
      <c r="G294" s="152"/>
    </row>
    <row r="295" spans="7:7">
      <c r="G295" s="152"/>
    </row>
    <row r="296" spans="7:7">
      <c r="G296" s="152"/>
    </row>
    <row r="297" spans="7:7">
      <c r="G297" s="152"/>
    </row>
    <row r="298" spans="7:7">
      <c r="G298" s="152"/>
    </row>
    <row r="299" spans="7:7">
      <c r="G299" s="152"/>
    </row>
    <row r="300" spans="7:7">
      <c r="G300" s="152"/>
    </row>
    <row r="301" spans="7:7">
      <c r="G301" s="152"/>
    </row>
    <row r="302" spans="7:7">
      <c r="G302" s="152"/>
    </row>
    <row r="303" spans="7:7">
      <c r="G303" s="152"/>
    </row>
    <row r="304" spans="7:7">
      <c r="G304" s="152"/>
    </row>
    <row r="305" spans="7:7">
      <c r="G305" s="152"/>
    </row>
    <row r="306" spans="7:7">
      <c r="G306" s="152"/>
    </row>
    <row r="307" spans="7:7">
      <c r="G307" s="152"/>
    </row>
    <row r="308" spans="7:7">
      <c r="G308" s="152"/>
    </row>
    <row r="309" spans="7:7">
      <c r="G309" s="152"/>
    </row>
    <row r="310" spans="7:7">
      <c r="G310" s="152"/>
    </row>
    <row r="311" spans="7:7">
      <c r="G311" s="152"/>
    </row>
    <row r="312" spans="7:7">
      <c r="G312" s="152"/>
    </row>
    <row r="313" spans="7:7">
      <c r="G313" s="152"/>
    </row>
    <row r="314" spans="7:7">
      <c r="G314" s="152"/>
    </row>
    <row r="315" spans="7:7">
      <c r="G315" s="152"/>
    </row>
    <row r="316" spans="7:7">
      <c r="G316" s="152"/>
    </row>
    <row r="317" spans="7:7">
      <c r="G317" s="152"/>
    </row>
    <row r="318" spans="7:7">
      <c r="G318" s="152"/>
    </row>
    <row r="319" spans="7:7">
      <c r="G319" s="152"/>
    </row>
    <row r="320" spans="7:7">
      <c r="G320" s="152"/>
    </row>
    <row r="321" spans="7:7">
      <c r="G321" s="152"/>
    </row>
    <row r="322" spans="7:7">
      <c r="G322" s="152"/>
    </row>
    <row r="323" spans="7:7">
      <c r="G323" s="152"/>
    </row>
    <row r="324" spans="7:7">
      <c r="G324" s="152"/>
    </row>
    <row r="325" spans="7:7">
      <c r="G325" s="152"/>
    </row>
    <row r="326" spans="7:7">
      <c r="G326" s="152"/>
    </row>
    <row r="327" spans="7:7">
      <c r="G327" s="152"/>
    </row>
    <row r="328" spans="7:7">
      <c r="G328" s="152"/>
    </row>
    <row r="329" spans="7:7">
      <c r="G329" s="152"/>
    </row>
    <row r="330" spans="7:7">
      <c r="G330" s="152"/>
    </row>
    <row r="331" spans="7:7">
      <c r="G331" s="152"/>
    </row>
    <row r="332" spans="7:7">
      <c r="G332" s="152"/>
    </row>
    <row r="333" spans="7:7">
      <c r="G333" s="152"/>
    </row>
    <row r="334" spans="7:7">
      <c r="G334" s="152"/>
    </row>
    <row r="335" spans="7:7">
      <c r="G335" s="152"/>
    </row>
    <row r="336" spans="7:7">
      <c r="G336" s="152"/>
    </row>
    <row r="337" spans="7:7">
      <c r="G337" s="152"/>
    </row>
    <row r="338" spans="7:7">
      <c r="G338" s="152"/>
    </row>
    <row r="339" spans="7:7">
      <c r="G339" s="152"/>
    </row>
    <row r="340" spans="7:7">
      <c r="G340" s="152"/>
    </row>
    <row r="341" spans="7:7">
      <c r="G341" s="152"/>
    </row>
    <row r="342" spans="7:7">
      <c r="G342" s="152"/>
    </row>
    <row r="343" spans="7:7">
      <c r="G343" s="152"/>
    </row>
    <row r="344" spans="7:7">
      <c r="G344" s="152"/>
    </row>
    <row r="345" spans="7:7">
      <c r="G345" s="152"/>
    </row>
    <row r="346" spans="7:7">
      <c r="G346" s="152"/>
    </row>
    <row r="347" spans="7:7">
      <c r="G347" s="152"/>
    </row>
    <row r="348" spans="7:7">
      <c r="G348" s="152"/>
    </row>
    <row r="349" spans="7:7">
      <c r="G349" s="152"/>
    </row>
    <row r="350" spans="7:7">
      <c r="G350" s="152"/>
    </row>
    <row r="351" spans="7:7">
      <c r="G351" s="152"/>
    </row>
    <row r="352" spans="7:7">
      <c r="G352" s="152"/>
    </row>
    <row r="353" spans="7:7">
      <c r="G353" s="152"/>
    </row>
    <row r="354" spans="7:7">
      <c r="G354" s="152"/>
    </row>
    <row r="355" spans="7:7">
      <c r="G355" s="152"/>
    </row>
    <row r="356" spans="7:7">
      <c r="G356" s="152"/>
    </row>
    <row r="357" spans="7:7">
      <c r="G357" s="152"/>
    </row>
    <row r="358" spans="7:7">
      <c r="G358" s="152"/>
    </row>
    <row r="359" spans="7:7">
      <c r="G359" s="152"/>
    </row>
    <row r="360" spans="7:7">
      <c r="G360" s="152"/>
    </row>
    <row r="361" spans="7:7">
      <c r="G361" s="152"/>
    </row>
    <row r="362" spans="7:7">
      <c r="G362" s="152"/>
    </row>
    <row r="363" spans="7:7">
      <c r="G363" s="152"/>
    </row>
    <row r="364" spans="7:7">
      <c r="G364" s="152"/>
    </row>
    <row r="365" spans="7:7">
      <c r="G365" s="152"/>
    </row>
    <row r="366" spans="7:7">
      <c r="G366" s="152"/>
    </row>
    <row r="367" spans="7:7">
      <c r="G367" s="152"/>
    </row>
    <row r="368" spans="7:7">
      <c r="G368" s="152"/>
    </row>
    <row r="369" spans="7:7">
      <c r="G369" s="152"/>
    </row>
    <row r="370" spans="7:7">
      <c r="G370" s="152"/>
    </row>
    <row r="371" spans="7:7">
      <c r="G371" s="152"/>
    </row>
    <row r="372" spans="7:7">
      <c r="G372" s="152"/>
    </row>
    <row r="373" spans="7:7">
      <c r="G373" s="152"/>
    </row>
    <row r="374" spans="7:7">
      <c r="G374" s="152"/>
    </row>
    <row r="375" spans="7:7">
      <c r="G375" s="152"/>
    </row>
    <row r="376" spans="7:7">
      <c r="G376" s="152"/>
    </row>
    <row r="377" spans="7:7">
      <c r="G377" s="152"/>
    </row>
    <row r="378" spans="7:7">
      <c r="G378" s="152"/>
    </row>
    <row r="379" spans="7:7">
      <c r="G379" s="152"/>
    </row>
    <row r="380" spans="7:7">
      <c r="G380" s="152"/>
    </row>
    <row r="381" spans="7:7">
      <c r="G381" s="152"/>
    </row>
    <row r="382" spans="7:7">
      <c r="G382" s="152"/>
    </row>
    <row r="383" spans="7:7">
      <c r="G383" s="152"/>
    </row>
    <row r="384" spans="7:7">
      <c r="G384" s="152"/>
    </row>
    <row r="385" spans="7:7">
      <c r="G385" s="152"/>
    </row>
    <row r="386" spans="7:7">
      <c r="G386" s="152"/>
    </row>
    <row r="387" spans="7:7">
      <c r="G387" s="152"/>
    </row>
    <row r="388" spans="7:7">
      <c r="G388" s="152"/>
    </row>
    <row r="389" spans="7:7">
      <c r="G389" s="152"/>
    </row>
    <row r="390" spans="7:7">
      <c r="G390" s="152"/>
    </row>
    <row r="391" spans="7:7">
      <c r="G391" s="152"/>
    </row>
    <row r="392" spans="7:7">
      <c r="G392" s="152"/>
    </row>
    <row r="393" spans="7:7">
      <c r="G393" s="152"/>
    </row>
    <row r="394" spans="7:7">
      <c r="G394" s="152"/>
    </row>
    <row r="395" spans="7:7">
      <c r="G395" s="152"/>
    </row>
    <row r="396" spans="7:7">
      <c r="G396" s="152"/>
    </row>
    <row r="397" spans="7:7">
      <c r="G397" s="152"/>
    </row>
    <row r="398" spans="7:7">
      <c r="G398" s="152"/>
    </row>
    <row r="399" spans="7:7">
      <c r="G399" s="152"/>
    </row>
    <row r="400" spans="7:7">
      <c r="G400" s="152"/>
    </row>
    <row r="401" spans="7:7">
      <c r="G401" s="152"/>
    </row>
    <row r="402" spans="7:7">
      <c r="G402" s="152"/>
    </row>
    <row r="403" spans="7:7">
      <c r="G403" s="152"/>
    </row>
    <row r="404" spans="7:7">
      <c r="G404" s="152"/>
    </row>
    <row r="405" spans="7:7">
      <c r="G405" s="152"/>
    </row>
    <row r="406" spans="7:7">
      <c r="G406" s="152"/>
    </row>
    <row r="407" spans="7:7">
      <c r="G407" s="152"/>
    </row>
    <row r="408" spans="7:7">
      <c r="G408" s="152"/>
    </row>
    <row r="409" spans="7:7">
      <c r="G409" s="152"/>
    </row>
    <row r="410" spans="7:7">
      <c r="G410" s="152"/>
    </row>
    <row r="411" spans="7:7">
      <c r="G411" s="152"/>
    </row>
    <row r="412" spans="7:7">
      <c r="G412" s="152"/>
    </row>
    <row r="413" spans="7:7">
      <c r="G413" s="152"/>
    </row>
    <row r="414" spans="7:7">
      <c r="G414" s="152"/>
    </row>
    <row r="415" spans="7:7">
      <c r="G415" s="152"/>
    </row>
    <row r="416" spans="7:7">
      <c r="G416" s="152"/>
    </row>
    <row r="417" spans="7:7">
      <c r="G417" s="152"/>
    </row>
    <row r="418" spans="7:7">
      <c r="G418" s="152"/>
    </row>
    <row r="419" spans="7:7">
      <c r="G419" s="152"/>
    </row>
    <row r="420" spans="7:7">
      <c r="G420" s="152"/>
    </row>
    <row r="421" spans="7:7">
      <c r="G421" s="152"/>
    </row>
    <row r="422" spans="7:7">
      <c r="G422" s="152"/>
    </row>
    <row r="423" spans="7:7">
      <c r="G423" s="152"/>
    </row>
    <row r="424" spans="7:7">
      <c r="G424" s="152"/>
    </row>
    <row r="425" spans="7:7">
      <c r="G425" s="152"/>
    </row>
    <row r="426" spans="7:7">
      <c r="G426" s="152"/>
    </row>
    <row r="427" spans="7:7">
      <c r="G427" s="152"/>
    </row>
    <row r="428" spans="7:7">
      <c r="G428" s="152"/>
    </row>
    <row r="429" spans="7:7">
      <c r="G429" s="152"/>
    </row>
    <row r="430" spans="7:7">
      <c r="G430" s="152"/>
    </row>
    <row r="431" spans="7:7">
      <c r="G431" s="152"/>
    </row>
    <row r="432" spans="7:7">
      <c r="G432" s="152"/>
    </row>
    <row r="433" spans="7:7">
      <c r="G433" s="152"/>
    </row>
    <row r="434" spans="7:7">
      <c r="G434" s="152"/>
    </row>
    <row r="435" spans="7:7">
      <c r="G435" s="152"/>
    </row>
    <row r="436" spans="7:7">
      <c r="G436" s="152"/>
    </row>
    <row r="437" spans="7:7">
      <c r="G437" s="152"/>
    </row>
    <row r="438" spans="7:7">
      <c r="G438" s="152"/>
    </row>
    <row r="439" spans="7:7">
      <c r="G439" s="152"/>
    </row>
    <row r="440" spans="7:7">
      <c r="G440" s="152"/>
    </row>
    <row r="441" spans="7:7">
      <c r="G441" s="152"/>
    </row>
    <row r="442" spans="7:7">
      <c r="G442" s="152"/>
    </row>
    <row r="443" spans="7:7">
      <c r="G443" s="152"/>
    </row>
    <row r="444" spans="7:7">
      <c r="G444" s="152"/>
    </row>
    <row r="445" spans="7:7">
      <c r="G445" s="167"/>
    </row>
    <row r="446" spans="7:7">
      <c r="G446" s="167"/>
    </row>
    <row r="447" spans="7:7">
      <c r="G447" s="167"/>
    </row>
    <row r="448" spans="7:7">
      <c r="G448" s="167"/>
    </row>
    <row r="449" spans="7:7">
      <c r="G449" s="167"/>
    </row>
    <row r="450" spans="7:7">
      <c r="G450" s="167"/>
    </row>
    <row r="451" spans="7:7">
      <c r="G451" s="167"/>
    </row>
    <row r="452" spans="7:7">
      <c r="G452" s="167"/>
    </row>
    <row r="453" spans="7:7">
      <c r="G453" s="167"/>
    </row>
  </sheetData>
  <pageMargins left="1" right="0.5" top="1" bottom="0.4" header="0.8" footer="0"/>
  <pageSetup paperSize="5" scale="46" fitToHeight="0" orientation="landscape" r:id="rId1"/>
  <headerFooter alignWithMargins="0">
    <oddHeader>&amp;R&amp;"Times New Roman,Bold"KyPSC Case No. 2020-00142
STAFF-DR-01-004 Attachment
Page &amp;P of &amp;N</oddHeader>
    <oddFooter>&amp;R&amp;"Arial,Bold"&amp;16&amp;KFF0000C.&amp;P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39997558519241921"/>
  </sheetPr>
  <dimension ref="A1:AH88"/>
  <sheetViews>
    <sheetView tabSelected="1" view="pageLayout" zoomScaleNormal="100" workbookViewId="0">
      <selection activeCell="E16" sqref="E16"/>
    </sheetView>
  </sheetViews>
  <sheetFormatPr defaultColWidth="9.36328125" defaultRowHeight="12.5"/>
  <cols>
    <col min="1" max="1" width="10.36328125" style="170" bestFit="1" customWidth="1"/>
    <col min="2" max="2" width="5.6328125" style="170" customWidth="1"/>
    <col min="3" max="3" width="17.36328125" style="170" customWidth="1"/>
    <col min="4" max="4" width="1.453125" style="170" customWidth="1"/>
    <col min="5" max="5" width="14.453125" style="170" customWidth="1"/>
    <col min="6" max="6" width="1.453125" style="170" customWidth="1"/>
    <col min="7" max="7" width="14.54296875" style="170" customWidth="1"/>
    <col min="8" max="9" width="8.6328125" style="170" hidden="1" customWidth="1"/>
    <col min="10" max="10" width="13.6328125" style="170" hidden="1" customWidth="1"/>
    <col min="11" max="11" width="13.6328125" style="170" customWidth="1"/>
    <col min="12" max="12" width="14.54296875" style="170" customWidth="1"/>
    <col min="13" max="13" width="7" style="170" customWidth="1"/>
    <col min="14" max="14" width="13.6328125" style="170" customWidth="1"/>
    <col min="15" max="15" width="14.54296875" style="170" bestFit="1" customWidth="1"/>
    <col min="16" max="16" width="14.54296875" style="170" customWidth="1"/>
    <col min="17" max="19" width="12.6328125" style="170" hidden="1" customWidth="1"/>
    <col min="20" max="20" width="12.6328125" style="170" customWidth="1"/>
    <col min="21" max="21" width="16.54296875" style="170" bestFit="1" customWidth="1"/>
    <col min="22" max="22" width="5.6328125" style="170" bestFit="1" customWidth="1"/>
    <col min="23" max="23" width="11.453125" style="170" customWidth="1"/>
    <col min="24" max="24" width="10.453125" style="170" customWidth="1"/>
    <col min="25" max="25" width="11.36328125" style="170" bestFit="1" customWidth="1"/>
    <col min="26" max="26" width="11.6328125" style="170" customWidth="1"/>
    <col min="27" max="27" width="10.36328125" style="170" bestFit="1" customWidth="1"/>
    <col min="28" max="30" width="9.36328125" style="170"/>
    <col min="31" max="31" width="9.6328125" style="170" bestFit="1" customWidth="1"/>
    <col min="32" max="16384" width="9.36328125" style="170"/>
  </cols>
  <sheetData>
    <row r="1" spans="1:34">
      <c r="A1" s="1107" t="s">
        <v>409</v>
      </c>
      <c r="B1" s="1108"/>
      <c r="C1" s="1108"/>
      <c r="D1" s="1108"/>
      <c r="E1" s="1108"/>
      <c r="F1" s="1108"/>
      <c r="G1" s="1108"/>
      <c r="H1" s="1108"/>
      <c r="I1" s="1108"/>
      <c r="J1" s="1108"/>
      <c r="K1" s="1108"/>
      <c r="L1" s="1108"/>
      <c r="M1" s="1108"/>
      <c r="N1" s="1108"/>
      <c r="O1" s="1108"/>
      <c r="P1" s="1108"/>
      <c r="Q1" s="1108"/>
      <c r="R1" s="1108"/>
      <c r="S1" s="1108"/>
      <c r="T1" s="1108"/>
      <c r="U1" s="1109"/>
    </row>
    <row r="2" spans="1:34">
      <c r="A2" s="1110"/>
      <c r="B2" s="1111"/>
      <c r="C2" s="1111"/>
      <c r="D2" s="1111"/>
      <c r="E2" s="1111"/>
      <c r="F2" s="1111"/>
      <c r="G2" s="1111"/>
      <c r="H2" s="1111"/>
      <c r="I2" s="1111"/>
      <c r="J2" s="1111"/>
      <c r="K2" s="1111"/>
      <c r="L2" s="1111"/>
      <c r="M2" s="1111"/>
      <c r="N2" s="1111"/>
      <c r="O2" s="1111"/>
      <c r="P2" s="1111"/>
      <c r="Q2" s="1111"/>
      <c r="R2" s="1111"/>
      <c r="S2" s="1111"/>
      <c r="T2" s="1111"/>
      <c r="U2" s="1112"/>
    </row>
    <row r="3" spans="1:34">
      <c r="A3" s="1110"/>
      <c r="B3" s="1111"/>
      <c r="C3" s="1111"/>
      <c r="D3" s="1111"/>
      <c r="E3" s="1111"/>
      <c r="F3" s="1111"/>
      <c r="G3" s="1111"/>
      <c r="H3" s="1111"/>
      <c r="I3" s="1111"/>
      <c r="J3" s="1111"/>
      <c r="K3" s="1111"/>
      <c r="L3" s="1111"/>
      <c r="M3" s="1111"/>
      <c r="N3" s="1111"/>
      <c r="O3" s="1111"/>
      <c r="P3" s="1111"/>
      <c r="Q3" s="1111"/>
      <c r="R3" s="1111"/>
      <c r="S3" s="1111"/>
      <c r="T3" s="1111"/>
      <c r="U3" s="1112"/>
    </row>
    <row r="4" spans="1:34" ht="27" customHeight="1" thickBot="1">
      <c r="A4" s="1113"/>
      <c r="B4" s="1114"/>
      <c r="C4" s="1114"/>
      <c r="D4" s="1114"/>
      <c r="E4" s="1114"/>
      <c r="F4" s="1114"/>
      <c r="G4" s="1114"/>
      <c r="H4" s="1114"/>
      <c r="I4" s="1114"/>
      <c r="J4" s="1114"/>
      <c r="K4" s="1114"/>
      <c r="L4" s="1114"/>
      <c r="M4" s="1114"/>
      <c r="N4" s="1114"/>
      <c r="O4" s="1114"/>
      <c r="P4" s="1114"/>
      <c r="Q4" s="1114"/>
      <c r="R4" s="1114"/>
      <c r="S4" s="1114"/>
      <c r="T4" s="1114"/>
      <c r="U4" s="1115"/>
    </row>
    <row r="5" spans="1:34">
      <c r="A5" s="270"/>
      <c r="B5" s="270"/>
      <c r="C5" s="270"/>
      <c r="D5" s="759"/>
      <c r="E5" s="270"/>
      <c r="F5" s="270"/>
      <c r="G5" s="270"/>
      <c r="H5" s="270"/>
      <c r="I5" s="270"/>
      <c r="J5" s="270"/>
      <c r="K5" s="270"/>
      <c r="L5" s="270"/>
      <c r="M5" s="270"/>
      <c r="N5" s="759"/>
      <c r="O5" s="270"/>
      <c r="P5" s="270"/>
      <c r="Q5" s="270"/>
      <c r="R5" s="270"/>
      <c r="S5" s="270"/>
      <c r="T5" s="270"/>
      <c r="U5" s="270"/>
    </row>
    <row r="6" spans="1:34" ht="26.25" customHeight="1">
      <c r="A6" s="1116" t="s">
        <v>414</v>
      </c>
      <c r="B6" s="1116"/>
      <c r="C6" s="1116"/>
      <c r="D6" s="1116"/>
      <c r="E6" s="1116"/>
      <c r="F6" s="1116"/>
      <c r="G6" s="1116"/>
      <c r="H6" s="1116"/>
      <c r="I6" s="1116"/>
      <c r="J6" s="1116"/>
      <c r="K6" s="1116"/>
      <c r="L6" s="1116"/>
      <c r="M6" s="1116"/>
      <c r="N6" s="1116"/>
      <c r="O6" s="1116"/>
      <c r="P6" s="1116"/>
      <c r="Q6" s="1116"/>
      <c r="R6" s="1116"/>
      <c r="S6" s="1116"/>
      <c r="T6" s="1116"/>
      <c r="U6" s="1116"/>
      <c r="V6" s="1116"/>
      <c r="W6" s="1116"/>
      <c r="X6" s="1116"/>
      <c r="Y6" s="1116"/>
      <c r="Z6" s="1116"/>
      <c r="AA6" s="1116"/>
    </row>
    <row r="7" spans="1:34" ht="13">
      <c r="A7" s="271"/>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row>
    <row r="8" spans="1:34" ht="14">
      <c r="A8" s="169"/>
      <c r="B8" s="169"/>
      <c r="C8" s="1117" t="s">
        <v>200</v>
      </c>
      <c r="D8" s="1117"/>
      <c r="E8" s="1117"/>
      <c r="F8" s="1117"/>
      <c r="G8" s="1117"/>
      <c r="H8" s="1117"/>
      <c r="I8" s="1117"/>
      <c r="J8" s="1117"/>
      <c r="K8" s="1117"/>
      <c r="L8" s="1117"/>
      <c r="M8" s="272"/>
      <c r="N8" s="1118" t="s">
        <v>244</v>
      </c>
      <c r="O8" s="1118"/>
      <c r="P8" s="1118"/>
      <c r="Q8" s="1118"/>
      <c r="R8" s="1118"/>
      <c r="S8" s="1118"/>
      <c r="T8" s="1118"/>
      <c r="U8" s="1118"/>
      <c r="V8" s="272"/>
      <c r="W8" s="1118" t="s">
        <v>245</v>
      </c>
      <c r="X8" s="1118"/>
      <c r="Y8" s="1118"/>
      <c r="Z8" s="1118"/>
      <c r="AA8" s="1118"/>
    </row>
    <row r="9" spans="1:34" s="205" customFormat="1" ht="14">
      <c r="A9" s="273"/>
      <c r="B9" s="273"/>
      <c r="C9" s="274"/>
      <c r="D9" s="274"/>
      <c r="E9" s="275" t="s">
        <v>111</v>
      </c>
      <c r="F9" s="275"/>
      <c r="G9" s="276" t="s">
        <v>111</v>
      </c>
      <c r="H9" s="274"/>
      <c r="I9" s="277"/>
      <c r="J9" s="277"/>
      <c r="K9" s="277"/>
      <c r="L9" s="277"/>
      <c r="M9" s="272"/>
      <c r="N9" s="272"/>
      <c r="O9" s="278"/>
      <c r="P9" s="279"/>
      <c r="Q9" s="279"/>
      <c r="R9" s="279"/>
      <c r="S9" s="279"/>
      <c r="T9" s="279"/>
      <c r="U9" s="279"/>
      <c r="V9" s="272"/>
      <c r="W9" s="272"/>
      <c r="X9" s="279"/>
      <c r="Y9" s="279"/>
      <c r="Z9" s="279"/>
      <c r="AA9" s="279"/>
    </row>
    <row r="10" spans="1:34" ht="52">
      <c r="A10" s="169"/>
      <c r="B10" s="169"/>
      <c r="C10" s="280" t="s">
        <v>232</v>
      </c>
      <c r="D10" s="280"/>
      <c r="E10" s="280" t="s">
        <v>113</v>
      </c>
      <c r="F10" s="280"/>
      <c r="G10" s="281" t="s">
        <v>114</v>
      </c>
      <c r="H10" s="281" t="s">
        <v>114</v>
      </c>
      <c r="I10" s="281" t="s">
        <v>114</v>
      </c>
      <c r="J10" s="281" t="s">
        <v>115</v>
      </c>
      <c r="K10" s="281" t="s">
        <v>116</v>
      </c>
      <c r="L10" s="281" t="s">
        <v>117</v>
      </c>
      <c r="M10" s="841"/>
      <c r="N10" s="283" t="s">
        <v>118</v>
      </c>
      <c r="O10" s="283" t="s">
        <v>119</v>
      </c>
      <c r="P10" s="281" t="s">
        <v>114</v>
      </c>
      <c r="Q10" s="281" t="s">
        <v>115</v>
      </c>
      <c r="R10" s="284" t="s">
        <v>120</v>
      </c>
      <c r="S10" s="284" t="s">
        <v>121</v>
      </c>
      <c r="T10" s="281" t="str">
        <f>K10</f>
        <v>Adj Compliance for prior periods</v>
      </c>
      <c r="U10" s="284" t="s">
        <v>93</v>
      </c>
      <c r="V10" s="175"/>
      <c r="W10" s="284" t="s">
        <v>118</v>
      </c>
      <c r="X10" s="284" t="s">
        <v>119</v>
      </c>
      <c r="Y10" s="284" t="s">
        <v>120</v>
      </c>
      <c r="Z10" s="281" t="str">
        <f>K10</f>
        <v>Adj Compliance for prior periods</v>
      </c>
      <c r="AA10" s="284" t="s">
        <v>93</v>
      </c>
      <c r="AD10" s="205"/>
      <c r="AE10" s="205"/>
      <c r="AF10" s="205"/>
      <c r="AG10" s="205"/>
    </row>
    <row r="11" spans="1:34" ht="13">
      <c r="A11" s="950" t="s">
        <v>330</v>
      </c>
      <c r="B11" s="286"/>
      <c r="C11" s="36">
        <f>'&lt;P&gt;PACE Input Tab'!C7</f>
        <v>271</v>
      </c>
      <c r="D11" s="36"/>
      <c r="E11" s="36">
        <f>IF('&lt;P&gt;PACE Input Tab'!C24&lt;&gt;0,SUM('&lt;P&gt;PACE Input Tab'!C24-'&lt;P&gt;PACE Input Tab'!C7),0)</f>
        <v>14</v>
      </c>
      <c r="F11" s="36"/>
      <c r="G11" s="90">
        <f>IF('&lt;P&gt;PACE Input Tab'!C41&lt;&gt;0,SUM('&lt;P&gt;PACE Input Tab'!C41-'&lt;P&gt;PACE Input Tab'!C24),0)</f>
        <v>3</v>
      </c>
      <c r="H11" s="36"/>
      <c r="I11" s="90"/>
      <c r="J11" s="90"/>
      <c r="K11" s="90"/>
      <c r="L11" s="287">
        <f>SUM(C11:K11)</f>
        <v>288</v>
      </c>
      <c r="M11" s="770"/>
      <c r="N11" s="992">
        <f>'&lt;C&gt;158150-Current ARP'!K13</f>
        <v>35.230000000000004</v>
      </c>
      <c r="O11" s="992">
        <f>'&lt;C&gt;158150-Current ARP'!K32</f>
        <v>1.82</v>
      </c>
      <c r="P11" s="52">
        <f>'&lt;C&gt;158150-Current ARP'!K80</f>
        <v>0.39</v>
      </c>
      <c r="Q11" s="992"/>
      <c r="R11" s="52"/>
      <c r="S11" s="52"/>
      <c r="T11" s="52"/>
      <c r="U11" s="766">
        <f>SUM(N11:T11)</f>
        <v>37.440000000000005</v>
      </c>
      <c r="W11" s="796">
        <f>+IF(N11=0,0,N11/C11)</f>
        <v>0.13</v>
      </c>
      <c r="X11" s="288">
        <f>+IF(O11=0,0,O11/E11)</f>
        <v>0.13</v>
      </c>
      <c r="Y11" s="288">
        <f t="shared" ref="Y11:Y24" si="0">+IF(P11=0,0,P11/G11)</f>
        <v>0.13</v>
      </c>
      <c r="Z11" s="288">
        <f t="shared" ref="Z11:Z24" si="1">+IF(T11=0,0,T11/K11)</f>
        <v>0</v>
      </c>
      <c r="AA11" s="289">
        <f>+IF(U11=0,0,U11/L11)</f>
        <v>0.13</v>
      </c>
      <c r="AD11" s="214"/>
      <c r="AF11" s="214"/>
      <c r="AH11" s="214"/>
    </row>
    <row r="12" spans="1:34" ht="13">
      <c r="A12" s="950" t="s">
        <v>283</v>
      </c>
      <c r="B12" s="285"/>
      <c r="C12" s="36">
        <f>'&lt;P&gt;PACE Input Tab'!C8</f>
        <v>209</v>
      </c>
      <c r="D12" s="36"/>
      <c r="E12" s="36">
        <f>IF('&lt;P&gt;PACE Input Tab'!C25&lt;&gt;0,SUM('&lt;P&gt;PACE Input Tab'!C25-'&lt;P&gt;PACE Input Tab'!C8),0)</f>
        <v>10</v>
      </c>
      <c r="F12" s="36"/>
      <c r="G12" s="90">
        <f>IF('&lt;P&gt;PACE Input Tab'!C42&lt;&gt;0,SUM('&lt;P&gt;PACE Input Tab'!C42-'&lt;P&gt;PACE Input Tab'!C25),0)</f>
        <v>0</v>
      </c>
      <c r="H12" s="36"/>
      <c r="I12" s="90"/>
      <c r="J12" s="110"/>
      <c r="K12" s="90"/>
      <c r="L12" s="287">
        <f t="shared" ref="L12:L23" si="2">SUM(C12:K12)</f>
        <v>219</v>
      </c>
      <c r="M12" s="290"/>
      <c r="N12" s="994">
        <f>'&lt;C&gt;158150-Current ARP'!K31</f>
        <v>27.17</v>
      </c>
      <c r="O12" s="994">
        <f>'&lt;C&gt;158150-Current ARP'!K47</f>
        <v>1.3</v>
      </c>
      <c r="P12" s="52">
        <f>'&lt;C&gt;158150-Current ARP'!K95</f>
        <v>0</v>
      </c>
      <c r="Q12" s="992">
        <v>0</v>
      </c>
      <c r="R12" s="52"/>
      <c r="S12" s="52"/>
      <c r="T12" s="52"/>
      <c r="U12" s="766">
        <f t="shared" ref="U12:U23" si="3">SUM(N12:T12)</f>
        <v>28.470000000000002</v>
      </c>
      <c r="W12" s="796">
        <f t="shared" ref="W12:W23" si="4">+IF(N12=0,0,N12/C12)</f>
        <v>0.13</v>
      </c>
      <c r="X12" s="291">
        <f t="shared" ref="X12:X23" si="5">+IF(O12=0,0,O12/E12)</f>
        <v>0.13</v>
      </c>
      <c r="Y12" s="288">
        <f t="shared" si="0"/>
        <v>0</v>
      </c>
      <c r="Z12" s="288">
        <f t="shared" si="1"/>
        <v>0</v>
      </c>
      <c r="AA12" s="289">
        <f t="shared" ref="AA12:AA24" si="6">+IF(U12=0,0,U12/L12)</f>
        <v>0.13</v>
      </c>
      <c r="AD12" s="214"/>
      <c r="AF12" s="214"/>
      <c r="AH12" s="214"/>
    </row>
    <row r="13" spans="1:34" ht="13">
      <c r="A13" s="950" t="s">
        <v>331</v>
      </c>
      <c r="B13" s="285"/>
      <c r="C13" s="36">
        <f>'&lt;P&gt;PACE Input Tab'!C9</f>
        <v>247</v>
      </c>
      <c r="D13" s="36"/>
      <c r="E13" s="36">
        <f>IF('&lt;P&gt;PACE Input Tab'!C26&lt;&gt;0,SUM('&lt;P&gt;PACE Input Tab'!C26-'&lt;P&gt;PACE Input Tab'!C9),0)</f>
        <v>1</v>
      </c>
      <c r="F13" s="36"/>
      <c r="G13" s="90">
        <f>IF('&lt;P&gt;PACE Input Tab'!C43&lt;&gt;0,SUM('&lt;P&gt;PACE Input Tab'!C43-'&lt;P&gt;PACE Input Tab'!C26),0)</f>
        <v>0</v>
      </c>
      <c r="H13" s="36"/>
      <c r="I13" s="90"/>
      <c r="J13" s="110"/>
      <c r="K13" s="90"/>
      <c r="L13" s="287">
        <f t="shared" si="2"/>
        <v>248</v>
      </c>
      <c r="M13" s="292"/>
      <c r="N13" s="992">
        <f>'&lt;C&gt;158150-Current ARP'!K46</f>
        <v>32.11</v>
      </c>
      <c r="O13" s="992">
        <f>'&lt;C&gt;158150-Current ARP'!K64</f>
        <v>0.13</v>
      </c>
      <c r="P13" s="52">
        <f>'&lt;C&gt;158150-Current ARP'!K110</f>
        <v>0</v>
      </c>
      <c r="Q13" s="992">
        <v>0</v>
      </c>
      <c r="R13" s="52"/>
      <c r="S13" s="52"/>
      <c r="T13" s="52"/>
      <c r="U13" s="766">
        <f t="shared" si="3"/>
        <v>32.24</v>
      </c>
      <c r="W13" s="796">
        <f t="shared" si="4"/>
        <v>0.13</v>
      </c>
      <c r="X13" s="288">
        <f t="shared" si="5"/>
        <v>0.13</v>
      </c>
      <c r="Y13" s="288">
        <f t="shared" si="0"/>
        <v>0</v>
      </c>
      <c r="Z13" s="288">
        <f t="shared" si="1"/>
        <v>0</v>
      </c>
      <c r="AA13" s="289">
        <f t="shared" si="6"/>
        <v>0.13</v>
      </c>
      <c r="AD13" s="214"/>
      <c r="AF13" s="214"/>
      <c r="AH13" s="214"/>
    </row>
    <row r="14" spans="1:34" ht="13">
      <c r="A14" s="950" t="s">
        <v>332</v>
      </c>
      <c r="B14" s="285"/>
      <c r="C14" s="36">
        <f>'&lt;P&gt;PACE Input Tab'!C10</f>
        <v>10</v>
      </c>
      <c r="D14" s="36"/>
      <c r="E14" s="36">
        <f>IF('&lt;P&gt;PACE Input Tab'!C27&lt;&gt;0,SUM('&lt;P&gt;PACE Input Tab'!C27-'&lt;P&gt;PACE Input Tab'!C10),0)</f>
        <v>1</v>
      </c>
      <c r="F14" s="36"/>
      <c r="G14" s="90">
        <f>IF('&lt;P&gt;PACE Input Tab'!C44&lt;&gt;0,SUM('&lt;P&gt;PACE Input Tab'!C44-'&lt;P&gt;PACE Input Tab'!C27),0)</f>
        <v>-9</v>
      </c>
      <c r="H14" s="90"/>
      <c r="I14" s="90"/>
      <c r="J14" s="90"/>
      <c r="K14" s="90"/>
      <c r="L14" s="287">
        <f t="shared" si="2"/>
        <v>2</v>
      </c>
      <c r="M14" s="833"/>
      <c r="N14" s="992">
        <f>'&lt;C&gt;158150-Current ARP'!K63</f>
        <v>1.3</v>
      </c>
      <c r="O14" s="992">
        <f>'&lt;C&gt;158150-Current ARP'!K79</f>
        <v>0.13</v>
      </c>
      <c r="P14" s="54">
        <f>'&lt;C&gt;158150-Current ARP'!K125</f>
        <v>-1.17</v>
      </c>
      <c r="Q14" s="52"/>
      <c r="R14" s="52"/>
      <c r="S14" s="52"/>
      <c r="T14" s="52"/>
      <c r="U14" s="766">
        <f t="shared" si="3"/>
        <v>0.26000000000000023</v>
      </c>
      <c r="W14" s="796">
        <f t="shared" si="4"/>
        <v>0.13</v>
      </c>
      <c r="X14" s="288">
        <f t="shared" si="5"/>
        <v>0.13</v>
      </c>
      <c r="Y14" s="288">
        <f t="shared" si="0"/>
        <v>0.13</v>
      </c>
      <c r="Z14" s="288">
        <f t="shared" si="1"/>
        <v>0</v>
      </c>
      <c r="AA14" s="289">
        <f t="shared" si="6"/>
        <v>0.13000000000000012</v>
      </c>
      <c r="AD14" s="214"/>
      <c r="AF14" s="214"/>
    </row>
    <row r="15" spans="1:34" ht="13">
      <c r="A15" s="950" t="s">
        <v>133</v>
      </c>
      <c r="B15" s="285"/>
      <c r="C15" s="36">
        <f>'&lt;P&gt;PACE Input Tab'!C11</f>
        <v>209</v>
      </c>
      <c r="D15" s="36"/>
      <c r="E15" s="36">
        <f>IF('&lt;P&gt;PACE Input Tab'!C28&lt;&gt;0,SUM('&lt;P&gt;PACE Input Tab'!C28-'&lt;P&gt;PACE Input Tab'!C11),0)</f>
        <v>0</v>
      </c>
      <c r="F15" s="36"/>
      <c r="G15" s="90">
        <f>IF('&lt;P&gt;PACE Input Tab'!C45&lt;&gt;0,SUM('&lt;P&gt;PACE Input Tab'!C45-'&lt;P&gt;PACE Input Tab'!C28),0)</f>
        <v>0</v>
      </c>
      <c r="H15" s="90"/>
      <c r="I15" s="90"/>
      <c r="J15" s="90"/>
      <c r="K15" s="90"/>
      <c r="L15" s="287">
        <f t="shared" si="2"/>
        <v>209</v>
      </c>
      <c r="M15" s="833"/>
      <c r="N15" s="992">
        <f>'&lt;C&gt;158150-Current ARP'!K78</f>
        <v>27.17</v>
      </c>
      <c r="O15" s="992">
        <f>'&lt;C&gt;158150-Current ARP'!K94</f>
        <v>0</v>
      </c>
      <c r="P15" s="52">
        <f>'&lt;C&gt;158150-Current ARP'!K140</f>
        <v>0</v>
      </c>
      <c r="Q15" s="52"/>
      <c r="R15" s="52"/>
      <c r="S15" s="52"/>
      <c r="T15" s="52"/>
      <c r="U15" s="766">
        <f t="shared" si="3"/>
        <v>27.17</v>
      </c>
      <c r="W15" s="796">
        <f t="shared" si="4"/>
        <v>0.13</v>
      </c>
      <c r="X15" s="288">
        <f t="shared" si="5"/>
        <v>0</v>
      </c>
      <c r="Y15" s="288">
        <f t="shared" si="0"/>
        <v>0</v>
      </c>
      <c r="Z15" s="288">
        <f t="shared" si="1"/>
        <v>0</v>
      </c>
      <c r="AA15" s="289">
        <f t="shared" si="6"/>
        <v>0.13</v>
      </c>
      <c r="AD15" s="214"/>
      <c r="AF15" s="214"/>
    </row>
    <row r="16" spans="1:34" ht="13">
      <c r="A16" s="950" t="s">
        <v>333</v>
      </c>
      <c r="B16" s="285"/>
      <c r="C16" s="36">
        <f>'&lt;P&gt;PACE Input Tab'!C12</f>
        <v>201</v>
      </c>
      <c r="D16" s="36"/>
      <c r="E16" s="36">
        <f>IF('&lt;P&gt;PACE Input Tab'!C29&lt;&gt;0,SUM('&lt;P&gt;PACE Input Tab'!C29-'&lt;P&gt;PACE Input Tab'!C12),0)</f>
        <v>2</v>
      </c>
      <c r="F16" s="36"/>
      <c r="G16" s="36">
        <f>IF('&lt;P&gt;PACE Input Tab'!C46&lt;&gt;0,SUM('&lt;P&gt;PACE Input Tab'!C46-'&lt;P&gt;PACE Input Tab'!C29),0)</f>
        <v>0</v>
      </c>
      <c r="H16" s="36"/>
      <c r="I16" s="36"/>
      <c r="J16" s="36"/>
      <c r="K16" s="36"/>
      <c r="L16" s="287">
        <f>SUM(C16:K16)</f>
        <v>203</v>
      </c>
      <c r="M16" s="293"/>
      <c r="N16" s="992">
        <f>'&lt;C&gt;158150-Current ARP'!K93</f>
        <v>26.130000000000003</v>
      </c>
      <c r="O16" s="992">
        <f>'&lt;C&gt;158150-Current ARP'!K109</f>
        <v>0.26</v>
      </c>
      <c r="P16" s="993">
        <f>'&lt;C&gt;158150-Current ARP'!K155</f>
        <v>0</v>
      </c>
      <c r="Q16" s="992"/>
      <c r="R16" s="992"/>
      <c r="S16" s="992"/>
      <c r="T16" s="992"/>
      <c r="U16" s="766">
        <f t="shared" si="3"/>
        <v>26.390000000000004</v>
      </c>
      <c r="W16" s="796">
        <f t="shared" si="4"/>
        <v>0.13</v>
      </c>
      <c r="X16" s="288">
        <f t="shared" si="5"/>
        <v>0.13</v>
      </c>
      <c r="Y16" s="288">
        <f t="shared" si="0"/>
        <v>0</v>
      </c>
      <c r="Z16" s="288">
        <f t="shared" si="1"/>
        <v>0</v>
      </c>
      <c r="AA16" s="289">
        <f t="shared" si="6"/>
        <v>0.13000000000000003</v>
      </c>
      <c r="AD16" s="214"/>
      <c r="AF16" s="214"/>
    </row>
    <row r="17" spans="1:31" ht="13">
      <c r="A17" s="950" t="s">
        <v>334</v>
      </c>
      <c r="B17" s="285"/>
      <c r="C17" s="36">
        <f>'&lt;P&gt;PACE Input Tab'!C13</f>
        <v>279</v>
      </c>
      <c r="D17" s="36"/>
      <c r="E17" s="36">
        <f>IF('&lt;P&gt;PACE Input Tab'!C30&lt;&gt;0,SUM('&lt;P&gt;PACE Input Tab'!C30-'&lt;P&gt;PACE Input Tab'!C13),0)</f>
        <v>14</v>
      </c>
      <c r="F17" s="36"/>
      <c r="G17" s="36">
        <f>IF('&lt;P&gt;PACE Input Tab'!C47&lt;&gt;0,SUM('&lt;P&gt;PACE Input Tab'!C47-'&lt;P&gt;PACE Input Tab'!C30),0)</f>
        <v>0</v>
      </c>
      <c r="H17" s="36"/>
      <c r="I17" s="36"/>
      <c r="J17" s="36"/>
      <c r="K17" s="36"/>
      <c r="L17" s="287">
        <f t="shared" si="2"/>
        <v>293</v>
      </c>
      <c r="M17" s="833"/>
      <c r="N17" s="992">
        <f>'&lt;C&gt;158150-Current ARP'!K108</f>
        <v>36.270000000000003</v>
      </c>
      <c r="O17" s="992">
        <f>'&lt;C&gt;158150-Current ARP'!K124</f>
        <v>1.82</v>
      </c>
      <c r="P17" s="992">
        <f>'&lt;C&gt;158150-Current ARP'!K170</f>
        <v>0</v>
      </c>
      <c r="Q17" s="992"/>
      <c r="R17" s="992"/>
      <c r="S17" s="992"/>
      <c r="T17" s="992"/>
      <c r="U17" s="766">
        <f t="shared" si="3"/>
        <v>38.090000000000003</v>
      </c>
      <c r="W17" s="796">
        <f t="shared" si="4"/>
        <v>0.13</v>
      </c>
      <c r="X17" s="288">
        <f t="shared" si="5"/>
        <v>0.13</v>
      </c>
      <c r="Y17" s="288">
        <f t="shared" si="0"/>
        <v>0</v>
      </c>
      <c r="Z17" s="288">
        <f t="shared" si="1"/>
        <v>0</v>
      </c>
      <c r="AA17" s="289">
        <f t="shared" si="6"/>
        <v>0.13</v>
      </c>
      <c r="AD17" s="214"/>
    </row>
    <row r="18" spans="1:31" ht="13">
      <c r="A18" s="950" t="s">
        <v>335</v>
      </c>
      <c r="B18" s="285"/>
      <c r="C18" s="36">
        <f>'&lt;P&gt;PACE Input Tab'!C14</f>
        <v>272</v>
      </c>
      <c r="D18" s="36"/>
      <c r="E18" s="36">
        <f>IF('&lt;P&gt;PACE Input Tab'!C31&lt;&gt;0,SUM('&lt;P&gt;PACE Input Tab'!C31-'&lt;P&gt;PACE Input Tab'!C14),0)</f>
        <v>6</v>
      </c>
      <c r="F18" s="36"/>
      <c r="G18" s="36">
        <f>IF('&lt;P&gt;PACE Input Tab'!C48&lt;&gt;0,SUM('&lt;P&gt;PACE Input Tab'!C48-'&lt;P&gt;PACE Input Tab'!C31),0)</f>
        <v>0</v>
      </c>
      <c r="H18" s="36"/>
      <c r="I18" s="36"/>
      <c r="J18" s="36"/>
      <c r="K18" s="36"/>
      <c r="L18" s="287">
        <f t="shared" si="2"/>
        <v>278</v>
      </c>
      <c r="M18" s="833"/>
      <c r="N18" s="992">
        <f>'&lt;C&gt;158150-Current ARP'!K123</f>
        <v>35.36</v>
      </c>
      <c r="O18" s="992">
        <f>'&lt;C&gt;158150-Current ARP'!K139</f>
        <v>0.78</v>
      </c>
      <c r="P18" s="992">
        <f>'&lt;C&gt;158150-Current ARP'!K185</f>
        <v>0</v>
      </c>
      <c r="Q18" s="992"/>
      <c r="R18" s="992"/>
      <c r="S18" s="992"/>
      <c r="T18" s="992"/>
      <c r="U18" s="766">
        <f t="shared" si="3"/>
        <v>36.14</v>
      </c>
      <c r="W18" s="796">
        <f t="shared" si="4"/>
        <v>0.13</v>
      </c>
      <c r="X18" s="288">
        <f t="shared" si="5"/>
        <v>0.13</v>
      </c>
      <c r="Y18" s="288">
        <f t="shared" si="0"/>
        <v>0</v>
      </c>
      <c r="Z18" s="288">
        <f t="shared" si="1"/>
        <v>0</v>
      </c>
      <c r="AA18" s="289">
        <f t="shared" si="6"/>
        <v>0.13</v>
      </c>
    </row>
    <row r="19" spans="1:31" ht="13">
      <c r="A19" s="950" t="s">
        <v>336</v>
      </c>
      <c r="C19" s="36">
        <f>'&lt;P&gt;PACE Input Tab'!C15</f>
        <v>222</v>
      </c>
      <c r="D19" s="36"/>
      <c r="E19" s="36">
        <f>IF('&lt;P&gt;PACE Input Tab'!C32&lt;&gt;0,SUM('&lt;P&gt;PACE Input Tab'!C32-'&lt;P&gt;PACE Input Tab'!C15),0)</f>
        <v>0</v>
      </c>
      <c r="F19" s="36"/>
      <c r="G19" s="36"/>
      <c r="H19" s="36"/>
      <c r="I19" s="36"/>
      <c r="J19" s="36"/>
      <c r="K19" s="36"/>
      <c r="L19" s="287">
        <f t="shared" si="2"/>
        <v>222</v>
      </c>
      <c r="M19" s="293"/>
      <c r="N19" s="992">
        <f>'&lt;C&gt;158150-Current ARP'!K138</f>
        <v>28.86</v>
      </c>
      <c r="O19" s="992">
        <f>'&lt;C&gt;158150-Current ARP'!K154</f>
        <v>0</v>
      </c>
      <c r="P19" s="851"/>
      <c r="Q19" s="992"/>
      <c r="R19" s="992"/>
      <c r="S19" s="992"/>
      <c r="T19" s="992"/>
      <c r="U19" s="766">
        <f t="shared" si="3"/>
        <v>28.86</v>
      </c>
      <c r="W19" s="796">
        <f t="shared" si="4"/>
        <v>0.13</v>
      </c>
      <c r="X19" s="288">
        <f t="shared" si="5"/>
        <v>0</v>
      </c>
      <c r="Y19" s="288">
        <f t="shared" si="0"/>
        <v>0</v>
      </c>
      <c r="Z19" s="288">
        <f t="shared" si="1"/>
        <v>0</v>
      </c>
      <c r="AA19" s="289">
        <f t="shared" si="6"/>
        <v>0.13</v>
      </c>
    </row>
    <row r="20" spans="1:31" ht="13">
      <c r="A20" s="950" t="s">
        <v>337</v>
      </c>
      <c r="B20" s="285"/>
      <c r="C20" s="36">
        <f>'&lt;P&gt;PACE Input Tab'!C16</f>
        <v>0</v>
      </c>
      <c r="D20" s="36"/>
      <c r="E20" s="36">
        <f>IF('&lt;P&gt;PACE Input Tab'!C33&lt;&gt;0,SUM('&lt;P&gt;PACE Input Tab'!C33-'&lt;P&gt;PACE Input Tab'!C16),0)</f>
        <v>0</v>
      </c>
      <c r="F20" s="36"/>
      <c r="G20" s="36"/>
      <c r="H20" s="36"/>
      <c r="I20" s="36"/>
      <c r="J20" s="36"/>
      <c r="K20" s="36"/>
      <c r="L20" s="287">
        <f t="shared" si="2"/>
        <v>0</v>
      </c>
      <c r="M20" s="833"/>
      <c r="N20" s="992">
        <f>'&lt;C&gt;158150-Current ARP'!K153</f>
        <v>0</v>
      </c>
      <c r="O20" s="992">
        <f>'&lt;C&gt;158150-Current ARP'!K169</f>
        <v>0</v>
      </c>
      <c r="P20" s="992"/>
      <c r="Q20" s="992"/>
      <c r="R20" s="992"/>
      <c r="S20" s="992"/>
      <c r="T20" s="992"/>
      <c r="U20" s="766">
        <f t="shared" si="3"/>
        <v>0</v>
      </c>
      <c r="W20" s="796">
        <f t="shared" si="4"/>
        <v>0</v>
      </c>
      <c r="X20" s="288">
        <f t="shared" si="5"/>
        <v>0</v>
      </c>
      <c r="Y20" s="288">
        <f t="shared" si="0"/>
        <v>0</v>
      </c>
      <c r="Z20" s="288">
        <f t="shared" si="1"/>
        <v>0</v>
      </c>
      <c r="AA20" s="289">
        <f t="shared" si="6"/>
        <v>0</v>
      </c>
    </row>
    <row r="21" spans="1:31" ht="13">
      <c r="A21" s="950" t="s">
        <v>282</v>
      </c>
      <c r="B21" s="285"/>
      <c r="C21" s="36">
        <f>'&lt;P&gt;PACE Input Tab'!C17</f>
        <v>0</v>
      </c>
      <c r="D21" s="36"/>
      <c r="E21" s="36">
        <f>IF('&lt;P&gt;PACE Input Tab'!C34&lt;&gt;0,SUM('&lt;P&gt;PACE Input Tab'!C34-'&lt;P&gt;PACE Input Tab'!C17),0)</f>
        <v>0</v>
      </c>
      <c r="F21" s="36"/>
      <c r="G21" s="36"/>
      <c r="H21" s="36"/>
      <c r="I21" s="36"/>
      <c r="J21" s="36"/>
      <c r="K21" s="36"/>
      <c r="L21" s="287">
        <f t="shared" si="2"/>
        <v>0</v>
      </c>
      <c r="M21" s="833"/>
      <c r="N21" s="992">
        <f>'&lt;C&gt;158150-Current ARP'!K168</f>
        <v>0</v>
      </c>
      <c r="O21" s="992">
        <f>'&lt;C&gt;158150-Current ARP'!K184</f>
        <v>0</v>
      </c>
      <c r="P21" s="992"/>
      <c r="Q21" s="992"/>
      <c r="R21" s="992"/>
      <c r="S21" s="992"/>
      <c r="T21" s="992"/>
      <c r="U21" s="766">
        <f t="shared" si="3"/>
        <v>0</v>
      </c>
      <c r="W21" s="796">
        <f t="shared" si="4"/>
        <v>0</v>
      </c>
      <c r="X21" s="288">
        <f t="shared" si="5"/>
        <v>0</v>
      </c>
      <c r="Y21" s="288">
        <f t="shared" si="0"/>
        <v>0</v>
      </c>
      <c r="Z21" s="288">
        <f t="shared" si="1"/>
        <v>0</v>
      </c>
      <c r="AA21" s="289">
        <f t="shared" si="6"/>
        <v>0</v>
      </c>
    </row>
    <row r="22" spans="1:31" ht="13">
      <c r="A22" s="950" t="s">
        <v>338</v>
      </c>
      <c r="B22" s="285"/>
      <c r="C22" s="36">
        <f>'&lt;P&gt;PACE Input Tab'!C18</f>
        <v>0</v>
      </c>
      <c r="D22" s="36"/>
      <c r="E22" s="36"/>
      <c r="F22" s="63"/>
      <c r="G22" s="36"/>
      <c r="H22" s="36"/>
      <c r="I22" s="36"/>
      <c r="J22" s="36"/>
      <c r="K22" s="36"/>
      <c r="L22" s="294">
        <f t="shared" si="2"/>
        <v>0</v>
      </c>
      <c r="M22" s="770"/>
      <c r="N22" s="992">
        <f>'&lt;C&gt;158150-Current ARP'!K183</f>
        <v>0</v>
      </c>
      <c r="O22" s="992"/>
      <c r="P22" s="992"/>
      <c r="Q22" s="992"/>
      <c r="R22" s="992"/>
      <c r="S22" s="992"/>
      <c r="T22" s="992"/>
      <c r="U22" s="766">
        <f t="shared" si="3"/>
        <v>0</v>
      </c>
      <c r="V22" s="262"/>
      <c r="W22" s="796">
        <f t="shared" si="4"/>
        <v>0</v>
      </c>
      <c r="X22" s="288">
        <f t="shared" si="5"/>
        <v>0</v>
      </c>
      <c r="Y22" s="288">
        <f t="shared" si="0"/>
        <v>0</v>
      </c>
      <c r="Z22" s="288">
        <f t="shared" si="1"/>
        <v>0</v>
      </c>
      <c r="AA22" s="289">
        <f t="shared" si="6"/>
        <v>0</v>
      </c>
    </row>
    <row r="23" spans="1:31" ht="13">
      <c r="A23" s="951" t="s">
        <v>339</v>
      </c>
      <c r="B23" s="285"/>
      <c r="C23" s="40"/>
      <c r="D23" s="40"/>
      <c r="E23" s="40"/>
      <c r="F23" s="40"/>
      <c r="G23" s="40"/>
      <c r="H23" s="40"/>
      <c r="I23" s="40">
        <v>0</v>
      </c>
      <c r="J23" s="40">
        <v>0</v>
      </c>
      <c r="K23" s="40"/>
      <c r="L23" s="287">
        <f t="shared" si="2"/>
        <v>0</v>
      </c>
      <c r="M23" s="295"/>
      <c r="N23" s="995"/>
      <c r="O23" s="995"/>
      <c r="P23" s="52"/>
      <c r="Q23" s="995"/>
      <c r="R23" s="995"/>
      <c r="S23" s="995">
        <v>0</v>
      </c>
      <c r="T23" s="995"/>
      <c r="U23" s="766">
        <f t="shared" si="3"/>
        <v>0</v>
      </c>
      <c r="W23" s="796">
        <f t="shared" si="4"/>
        <v>0</v>
      </c>
      <c r="X23" s="296">
        <f t="shared" si="5"/>
        <v>0</v>
      </c>
      <c r="Y23" s="296">
        <f t="shared" si="0"/>
        <v>0</v>
      </c>
      <c r="Z23" s="296">
        <f t="shared" si="1"/>
        <v>0</v>
      </c>
      <c r="AA23" s="297">
        <f t="shared" si="6"/>
        <v>0</v>
      </c>
    </row>
    <row r="24" spans="1:31" ht="13">
      <c r="A24" s="169" t="s">
        <v>93</v>
      </c>
      <c r="B24" s="169"/>
      <c r="C24" s="298">
        <f>SUM(C11:C23)</f>
        <v>1920</v>
      </c>
      <c r="D24" s="298"/>
      <c r="E24" s="298">
        <f>SUM(E11:E23)</f>
        <v>48</v>
      </c>
      <c r="F24" s="298"/>
      <c r="G24" s="298">
        <f t="shared" ref="G24:K24" si="7">SUM(G11:G23)</f>
        <v>-6</v>
      </c>
      <c r="H24" s="298">
        <f t="shared" si="7"/>
        <v>0</v>
      </c>
      <c r="I24" s="298">
        <f t="shared" si="7"/>
        <v>0</v>
      </c>
      <c r="J24" s="298">
        <f t="shared" si="7"/>
        <v>0</v>
      </c>
      <c r="K24" s="299">
        <f t="shared" si="7"/>
        <v>0</v>
      </c>
      <c r="L24" s="300">
        <f>SUM(L11:L23)</f>
        <v>1962</v>
      </c>
      <c r="M24" s="301"/>
      <c r="N24" s="302">
        <f>SUM(N11:N23)</f>
        <v>249.60000000000002</v>
      </c>
      <c r="O24" s="302">
        <f t="shared" ref="O24:T24" si="8">SUM(O11:O23)</f>
        <v>6.24</v>
      </c>
      <c r="P24" s="302">
        <f>SUM(P11:P23)</f>
        <v>-0.77999999999999992</v>
      </c>
      <c r="Q24" s="302">
        <f t="shared" si="8"/>
        <v>0</v>
      </c>
      <c r="R24" s="302">
        <f t="shared" si="8"/>
        <v>0</v>
      </c>
      <c r="S24" s="302">
        <f t="shared" si="8"/>
        <v>0</v>
      </c>
      <c r="T24" s="303">
        <f t="shared" si="8"/>
        <v>0</v>
      </c>
      <c r="U24" s="777">
        <f>SUM(U11:U23)</f>
        <v>255.06000000000006</v>
      </c>
      <c r="V24" s="195"/>
      <c r="W24" s="305">
        <f>SUM(W11:W23)</f>
        <v>1.17</v>
      </c>
      <c r="X24" s="305">
        <f>+IF(O24=0,0,O24/E24)</f>
        <v>0.13</v>
      </c>
      <c r="Y24" s="305">
        <f t="shared" si="0"/>
        <v>0.12999999999999998</v>
      </c>
      <c r="Z24" s="305">
        <f t="shared" si="1"/>
        <v>0</v>
      </c>
      <c r="AA24" s="306">
        <f t="shared" si="6"/>
        <v>0.13000000000000003</v>
      </c>
    </row>
    <row r="25" spans="1:31" ht="13">
      <c r="A25" s="169"/>
      <c r="B25" s="169"/>
      <c r="C25" s="265"/>
      <c r="D25" s="265"/>
      <c r="E25" s="307"/>
      <c r="F25" s="307"/>
      <c r="G25" s="307"/>
      <c r="H25" s="307"/>
      <c r="I25" s="307"/>
      <c r="J25" s="307"/>
      <c r="K25" s="308" t="s">
        <v>122</v>
      </c>
      <c r="L25" s="842">
        <f>SUM('&lt;C&gt;158150-Current ARP'!L14,'&lt;C&gt;158150-Current ARP'!L15,'&lt;C&gt;158150-Current ARP'!L33,'&lt;C&gt;158150-Current ARP'!L48,'&lt;C&gt;158150-Current ARP'!L65)+'&lt;C&gt;158150-Current ARP'!L66</f>
        <v>23</v>
      </c>
      <c r="M25" s="310"/>
      <c r="N25" s="310"/>
      <c r="O25" s="311"/>
      <c r="P25" s="311"/>
      <c r="Q25" s="311"/>
      <c r="R25" s="311"/>
      <c r="S25" s="311"/>
      <c r="T25" s="308" t="s">
        <v>122</v>
      </c>
      <c r="U25" s="845">
        <f>SUM('&lt;C&gt;158150-Current ARP'!K14,'&lt;C&gt;158150-Current ARP'!K15,'&lt;C&gt;158150-Current ARP'!K33,'&lt;C&gt;158150-Current ARP'!K48,'&lt;C&gt;158150-Current ARP'!K65)+'&lt;C&gt;158150-Current ARP'!K66</f>
        <v>2.99</v>
      </c>
      <c r="V25" s="310"/>
      <c r="W25" s="310"/>
      <c r="X25" s="288"/>
      <c r="Y25" s="288"/>
      <c r="Z25" s="288"/>
      <c r="AA25" s="312"/>
    </row>
    <row r="26" spans="1:31" ht="13" hidden="1">
      <c r="A26" s="169"/>
      <c r="B26" s="169"/>
      <c r="C26" s="265"/>
      <c r="D26" s="265"/>
      <c r="E26" s="307"/>
      <c r="F26" s="307"/>
      <c r="G26" s="307"/>
      <c r="H26" s="307"/>
      <c r="I26" s="307"/>
      <c r="J26" s="307"/>
      <c r="K26" s="308"/>
      <c r="L26" s="309"/>
      <c r="M26" s="310"/>
      <c r="N26" s="310"/>
      <c r="O26" s="311"/>
      <c r="P26" s="311"/>
      <c r="Q26" s="311"/>
      <c r="R26" s="311"/>
      <c r="S26" s="311"/>
      <c r="T26" s="308"/>
      <c r="U26" s="311"/>
      <c r="V26" s="301"/>
      <c r="W26" s="301"/>
      <c r="X26" s="288"/>
      <c r="Y26" s="288"/>
      <c r="Z26" s="288"/>
      <c r="AA26" s="288"/>
    </row>
    <row r="27" spans="1:31" ht="13" hidden="1">
      <c r="A27" s="169"/>
      <c r="B27" s="169"/>
      <c r="C27" s="265"/>
      <c r="D27" s="265"/>
      <c r="E27" s="307"/>
      <c r="F27" s="307"/>
      <c r="G27" s="307"/>
      <c r="H27" s="307"/>
      <c r="I27" s="307"/>
      <c r="J27" s="307"/>
      <c r="K27" s="308"/>
      <c r="L27" s="309"/>
      <c r="M27" s="310"/>
      <c r="N27" s="310"/>
      <c r="O27" s="311"/>
      <c r="P27" s="311"/>
      <c r="Q27" s="311"/>
      <c r="R27" s="311"/>
      <c r="S27" s="311"/>
      <c r="T27" s="308"/>
      <c r="U27" s="311"/>
      <c r="V27" s="301"/>
      <c r="W27" s="301"/>
      <c r="X27" s="313"/>
      <c r="Y27" s="288"/>
      <c r="Z27" s="288"/>
      <c r="AA27" s="288"/>
    </row>
    <row r="28" spans="1:31" ht="13" hidden="1">
      <c r="A28" s="169"/>
      <c r="B28" s="169"/>
      <c r="C28" s="265"/>
      <c r="D28" s="265"/>
      <c r="E28" s="307"/>
      <c r="F28" s="307"/>
      <c r="G28" s="307"/>
      <c r="H28" s="307"/>
      <c r="I28" s="307"/>
      <c r="J28" s="307"/>
      <c r="K28" s="308"/>
      <c r="L28" s="309"/>
      <c r="M28" s="310" t="s">
        <v>123</v>
      </c>
      <c r="N28" s="310"/>
      <c r="O28" s="311"/>
      <c r="P28" s="311"/>
      <c r="Q28" s="311"/>
      <c r="R28" s="311"/>
      <c r="S28" s="311"/>
      <c r="T28" s="308"/>
      <c r="U28" s="314"/>
      <c r="V28" s="310" t="s">
        <v>123</v>
      </c>
      <c r="W28" s="310"/>
      <c r="X28" s="288"/>
      <c r="Y28" s="288"/>
      <c r="Z28" s="288"/>
      <c r="AA28" s="288"/>
    </row>
    <row r="29" spans="1:31" ht="13.5" thickBot="1">
      <c r="A29" s="169"/>
      <c r="B29" s="169"/>
      <c r="K29" s="315" t="s">
        <v>124</v>
      </c>
      <c r="L29" s="316">
        <f>SUM(L24:L28)</f>
        <v>1985</v>
      </c>
      <c r="T29" s="315" t="s">
        <v>124</v>
      </c>
      <c r="U29" s="848">
        <f>SUM(U24:U28)</f>
        <v>258.05000000000007</v>
      </c>
      <c r="V29" s="310"/>
      <c r="W29" s="310"/>
    </row>
    <row r="30" spans="1:31" ht="14.5" thickTop="1">
      <c r="A30" s="285"/>
      <c r="B30" s="285"/>
      <c r="C30" s="1117" t="s">
        <v>408</v>
      </c>
      <c r="D30" s="1117"/>
      <c r="E30" s="1117"/>
      <c r="F30" s="1117"/>
      <c r="G30" s="1117"/>
      <c r="H30" s="1117"/>
      <c r="I30" s="1117"/>
      <c r="J30" s="1117"/>
      <c r="K30" s="1117"/>
      <c r="L30" s="1117"/>
      <c r="M30" s="318"/>
      <c r="N30" s="1118" t="s">
        <v>393</v>
      </c>
      <c r="O30" s="1118"/>
      <c r="P30" s="1118"/>
      <c r="Q30" s="1118"/>
      <c r="R30" s="1118"/>
      <c r="S30" s="1118"/>
      <c r="T30" s="1118"/>
      <c r="U30" s="1118"/>
      <c r="V30" s="318"/>
      <c r="W30" s="1118" t="s">
        <v>394</v>
      </c>
      <c r="X30" s="1118"/>
      <c r="Y30" s="1118"/>
      <c r="Z30" s="1118"/>
      <c r="AA30" s="1118"/>
      <c r="AE30" s="319"/>
    </row>
    <row r="31" spans="1:31" s="205" customFormat="1" ht="14">
      <c r="A31" s="320"/>
      <c r="B31" s="320"/>
      <c r="C31" s="321"/>
      <c r="D31" s="321"/>
      <c r="E31" s="275" t="s">
        <v>111</v>
      </c>
      <c r="F31" s="275"/>
      <c r="G31" s="276" t="s">
        <v>111</v>
      </c>
      <c r="H31" s="274"/>
      <c r="I31" s="277"/>
      <c r="J31" s="277"/>
      <c r="K31" s="277"/>
      <c r="L31" s="277"/>
      <c r="M31" s="272"/>
      <c r="N31" s="272"/>
      <c r="O31" s="279"/>
      <c r="P31" s="279"/>
      <c r="Q31" s="278"/>
      <c r="R31" s="279"/>
      <c r="S31" s="279"/>
      <c r="T31" s="279"/>
      <c r="U31" s="279"/>
      <c r="V31" s="272"/>
      <c r="W31" s="272"/>
      <c r="X31" s="279"/>
      <c r="Y31" s="279"/>
      <c r="Z31" s="279"/>
      <c r="AA31" s="279"/>
      <c r="AE31" s="322"/>
    </row>
    <row r="32" spans="1:31" ht="26.25" customHeight="1">
      <c r="A32" s="169"/>
      <c r="B32" s="323"/>
      <c r="C32" s="280" t="s">
        <v>232</v>
      </c>
      <c r="D32" s="324"/>
      <c r="E32" s="281" t="s">
        <v>113</v>
      </c>
      <c r="F32" s="324"/>
      <c r="G32" s="281" t="s">
        <v>114</v>
      </c>
      <c r="H32" s="324" t="s">
        <v>114</v>
      </c>
      <c r="I32" s="281" t="s">
        <v>114</v>
      </c>
      <c r="J32" s="281" t="s">
        <v>125</v>
      </c>
      <c r="K32" s="281" t="str">
        <f>K10</f>
        <v>Adj Compliance for prior periods</v>
      </c>
      <c r="L32" s="281" t="s">
        <v>126</v>
      </c>
      <c r="M32" s="841"/>
      <c r="N32" s="283" t="s">
        <v>118</v>
      </c>
      <c r="O32" s="284" t="s">
        <v>119</v>
      </c>
      <c r="P32" s="284" t="s">
        <v>120</v>
      </c>
      <c r="Q32" s="283" t="s">
        <v>120</v>
      </c>
      <c r="R32" s="284" t="s">
        <v>120</v>
      </c>
      <c r="S32" s="284" t="s">
        <v>121</v>
      </c>
      <c r="T32" s="281" t="str">
        <f>T10</f>
        <v>Adj Compliance for prior periods</v>
      </c>
      <c r="U32" s="284" t="s">
        <v>93</v>
      </c>
      <c r="V32" s="175"/>
      <c r="W32" s="284" t="s">
        <v>118</v>
      </c>
      <c r="X32" s="284" t="s">
        <v>119</v>
      </c>
      <c r="Y32" s="284" t="s">
        <v>120</v>
      </c>
      <c r="Z32" s="281" t="str">
        <f>K32</f>
        <v>Adj Compliance for prior periods</v>
      </c>
      <c r="AA32" s="284" t="s">
        <v>93</v>
      </c>
    </row>
    <row r="33" spans="1:34" ht="13">
      <c r="A33" s="950" t="s">
        <v>330</v>
      </c>
      <c r="B33" s="286"/>
      <c r="C33" s="36">
        <f>'&lt;P&gt;PACE Input Tab'!D7</f>
        <v>15</v>
      </c>
      <c r="D33" s="36"/>
      <c r="E33" s="36">
        <f>IF('&lt;P&gt;PACE Input Tab'!D24&lt;&gt;0,SUM('&lt;P&gt;PACE Input Tab'!D24-'&lt;P&gt;PACE Input Tab'!D7),0)</f>
        <v>0</v>
      </c>
      <c r="F33" s="36"/>
      <c r="G33" s="90">
        <f>IF('&lt;P&gt;PACE Input Tab'!D41&lt;&gt;0,SUM('&lt;P&gt;PACE Input Tab'!D41-'&lt;P&gt;PACE Input Tab'!D24),0)</f>
        <v>-3</v>
      </c>
      <c r="H33" s="36"/>
      <c r="I33" s="90"/>
      <c r="J33" s="90"/>
      <c r="K33" s="90"/>
      <c r="L33" s="287">
        <f t="shared" ref="L33:L45" si="9">SUM(C33:K33)</f>
        <v>12</v>
      </c>
      <c r="M33" s="770"/>
      <c r="N33" s="992">
        <f>'&lt;C&gt;158150-Current ARP'!O13</f>
        <v>1.9500000000000002</v>
      </c>
      <c r="O33" s="992">
        <f>'&lt;C&gt;158150-Current ARP'!O32</f>
        <v>0</v>
      </c>
      <c r="P33" s="993">
        <f>'&lt;C&gt;158150-Current ARP'!O80</f>
        <v>-0.39</v>
      </c>
      <c r="Q33" s="993"/>
      <c r="R33" s="993"/>
      <c r="S33" s="993"/>
      <c r="T33" s="993"/>
      <c r="U33" s="762">
        <f>SUM(N33:T33)</f>
        <v>1.56</v>
      </c>
      <c r="W33" s="796">
        <f>+IF(N33=0,0,N33/C33)</f>
        <v>0.13</v>
      </c>
      <c r="X33" s="288">
        <f t="shared" ref="X33:X46" si="10">+IF(O33=0,0,O33/E33)</f>
        <v>0</v>
      </c>
      <c r="Y33" s="288">
        <f t="shared" ref="Y33:Y46" si="11">+IF(P33=0,0,P33/G33)</f>
        <v>0.13</v>
      </c>
      <c r="Z33" s="288">
        <f t="shared" ref="Z33:Z43" si="12">+IF(T33=0,0,T33/K33)</f>
        <v>0</v>
      </c>
      <c r="AA33" s="325">
        <f t="shared" ref="AA33:AA43" si="13">+IF(U33=0,0,U33/L33)</f>
        <v>0.13</v>
      </c>
      <c r="AD33" s="214"/>
      <c r="AF33" s="214"/>
      <c r="AH33" s="214"/>
    </row>
    <row r="34" spans="1:34" ht="13">
      <c r="A34" s="950" t="s">
        <v>283</v>
      </c>
      <c r="B34" s="286"/>
      <c r="C34" s="36">
        <f>'&lt;P&gt;PACE Input Tab'!D8</f>
        <v>14</v>
      </c>
      <c r="D34" s="36"/>
      <c r="E34" s="36">
        <f>IF('&lt;P&gt;PACE Input Tab'!D25&lt;&gt;0,SUM('&lt;P&gt;PACE Input Tab'!D25-'&lt;P&gt;PACE Input Tab'!D8),0)</f>
        <v>0</v>
      </c>
      <c r="F34" s="36"/>
      <c r="G34" s="90">
        <f>IF('&lt;P&gt;PACE Input Tab'!D42&lt;&gt;0,SUM('&lt;P&gt;PACE Input Tab'!D42-'&lt;P&gt;PACE Input Tab'!D25),0)</f>
        <v>1</v>
      </c>
      <c r="H34" s="36"/>
      <c r="I34" s="90"/>
      <c r="J34" s="90"/>
      <c r="K34" s="90"/>
      <c r="L34" s="287">
        <f>SUM(C34:K34)</f>
        <v>15</v>
      </c>
      <c r="M34" s="290"/>
      <c r="N34" s="994">
        <f>'&lt;C&gt;158150-Current ARP'!O31</f>
        <v>1.82</v>
      </c>
      <c r="O34" s="994">
        <f>'&lt;C&gt;158150-Current ARP'!O47</f>
        <v>0</v>
      </c>
      <c r="P34" s="993">
        <f>'&lt;C&gt;158150-Current ARP'!O95</f>
        <v>0.13</v>
      </c>
      <c r="Q34" s="993"/>
      <c r="R34" s="993"/>
      <c r="S34" s="993"/>
      <c r="T34" s="993"/>
      <c r="U34" s="762">
        <f t="shared" ref="U34:U45" si="14">SUM(N34:T34)</f>
        <v>1.9500000000000002</v>
      </c>
      <c r="W34" s="796">
        <f t="shared" ref="W34:W45" si="15">+IF(N34=0,0,N34/C34)</f>
        <v>0.13</v>
      </c>
      <c r="X34" s="291">
        <f t="shared" si="10"/>
        <v>0</v>
      </c>
      <c r="Y34" s="288">
        <f t="shared" si="11"/>
        <v>0.13</v>
      </c>
      <c r="Z34" s="288">
        <f t="shared" si="12"/>
        <v>0</v>
      </c>
      <c r="AA34" s="325">
        <f t="shared" si="13"/>
        <v>0.13</v>
      </c>
      <c r="AD34" s="214"/>
      <c r="AF34" s="214"/>
      <c r="AH34" s="214"/>
    </row>
    <row r="35" spans="1:34" ht="13">
      <c r="A35" s="950" t="s">
        <v>331</v>
      </c>
      <c r="B35" s="286"/>
      <c r="C35" s="36">
        <f>'&lt;P&gt;PACE Input Tab'!D9</f>
        <v>31</v>
      </c>
      <c r="D35" s="36"/>
      <c r="E35" s="36">
        <f>IF('&lt;P&gt;PACE Input Tab'!D26&lt;&gt;0,SUM('&lt;P&gt;PACE Input Tab'!D26-'&lt;P&gt;PACE Input Tab'!D9),0)</f>
        <v>0</v>
      </c>
      <c r="F35" s="36"/>
      <c r="G35" s="90">
        <f>IF('&lt;P&gt;PACE Input Tab'!D43&lt;&gt;0,SUM('&lt;P&gt;PACE Input Tab'!D43-'&lt;P&gt;PACE Input Tab'!D26),0)</f>
        <v>-1</v>
      </c>
      <c r="H35" s="36"/>
      <c r="I35" s="90"/>
      <c r="J35" s="90"/>
      <c r="K35" s="90"/>
      <c r="L35" s="287">
        <f t="shared" si="9"/>
        <v>30</v>
      </c>
      <c r="M35" s="292"/>
      <c r="N35" s="992">
        <f>'&lt;C&gt;158150-Current ARP'!O46</f>
        <v>4.03</v>
      </c>
      <c r="O35" s="992">
        <f>'&lt;C&gt;158150-Current ARP'!O64</f>
        <v>0</v>
      </c>
      <c r="P35" s="993">
        <f>'&lt;C&gt;158150-Current ARP'!O110</f>
        <v>-0.13</v>
      </c>
      <c r="Q35" s="993"/>
      <c r="R35" s="993"/>
      <c r="S35" s="993"/>
      <c r="T35" s="993"/>
      <c r="U35" s="762">
        <f t="shared" si="14"/>
        <v>3.9000000000000004</v>
      </c>
      <c r="W35" s="796">
        <f t="shared" si="15"/>
        <v>0.13</v>
      </c>
      <c r="X35" s="288">
        <f t="shared" si="10"/>
        <v>0</v>
      </c>
      <c r="Y35" s="288">
        <f t="shared" si="11"/>
        <v>0.13</v>
      </c>
      <c r="Z35" s="288">
        <f t="shared" si="12"/>
        <v>0</v>
      </c>
      <c r="AA35" s="325">
        <f>+IF(U35=0,0,U35/L35)</f>
        <v>0.13</v>
      </c>
      <c r="AD35" s="214"/>
      <c r="AF35" s="214"/>
      <c r="AH35" s="214"/>
    </row>
    <row r="36" spans="1:34" ht="13">
      <c r="A36" s="950" t="s">
        <v>332</v>
      </c>
      <c r="B36" s="286"/>
      <c r="C36" s="36">
        <f>'&lt;P&gt;PACE Input Tab'!D10</f>
        <v>0</v>
      </c>
      <c r="D36" s="36"/>
      <c r="E36" s="36">
        <f>IF('&lt;P&gt;PACE Input Tab'!D27&lt;&gt;0,SUM('&lt;P&gt;PACE Input Tab'!D27-'&lt;P&gt;PACE Input Tab'!D10),0)</f>
        <v>0</v>
      </c>
      <c r="F36" s="36"/>
      <c r="G36" s="90">
        <f>IF('&lt;P&gt;PACE Input Tab'!D44&lt;&gt;0,SUM('&lt;P&gt;PACE Input Tab'!D44-'&lt;P&gt;PACE Input Tab'!D27),0)</f>
        <v>0</v>
      </c>
      <c r="H36" s="90"/>
      <c r="I36" s="90"/>
      <c r="J36" s="90"/>
      <c r="K36" s="90"/>
      <c r="L36" s="287">
        <f t="shared" si="9"/>
        <v>0</v>
      </c>
      <c r="M36" s="833"/>
      <c r="N36" s="992">
        <f>'&lt;C&gt;158150-Current ARP'!O63</f>
        <v>0</v>
      </c>
      <c r="O36" s="992">
        <f>'&lt;C&gt;158150-Current ARP'!O79</f>
        <v>0</v>
      </c>
      <c r="P36" s="993">
        <f>'&lt;C&gt;158150-Current ARP'!O125</f>
        <v>0</v>
      </c>
      <c r="Q36" s="993"/>
      <c r="R36" s="993"/>
      <c r="S36" s="993"/>
      <c r="T36" s="993"/>
      <c r="U36" s="762">
        <f t="shared" si="14"/>
        <v>0</v>
      </c>
      <c r="W36" s="796">
        <f t="shared" si="15"/>
        <v>0</v>
      </c>
      <c r="X36" s="288">
        <f t="shared" si="10"/>
        <v>0</v>
      </c>
      <c r="Y36" s="288">
        <f t="shared" si="11"/>
        <v>0</v>
      </c>
      <c r="Z36" s="288">
        <f t="shared" si="12"/>
        <v>0</v>
      </c>
      <c r="AA36" s="325">
        <f t="shared" si="13"/>
        <v>0</v>
      </c>
      <c r="AD36" s="214"/>
      <c r="AF36" s="214"/>
    </row>
    <row r="37" spans="1:34" ht="13">
      <c r="A37" s="950" t="s">
        <v>133</v>
      </c>
      <c r="B37" s="286"/>
      <c r="C37" s="36">
        <f>'&lt;P&gt;PACE Input Tab'!D11</f>
        <v>39</v>
      </c>
      <c r="D37" s="36"/>
      <c r="E37" s="36">
        <f>IF('&lt;P&gt;PACE Input Tab'!D28&lt;&gt;0,SUM('&lt;P&gt;PACE Input Tab'!D28-'&lt;P&gt;PACE Input Tab'!D11),0)</f>
        <v>-14</v>
      </c>
      <c r="F37" s="36"/>
      <c r="G37" s="90">
        <f>IF('&lt;P&gt;PACE Input Tab'!D45&lt;&gt;0,SUM('&lt;P&gt;PACE Input Tab'!D45-'&lt;P&gt;PACE Input Tab'!D28),0)</f>
        <v>0</v>
      </c>
      <c r="H37" s="90"/>
      <c r="I37" s="90"/>
      <c r="J37" s="90"/>
      <c r="K37" s="90"/>
      <c r="L37" s="287">
        <f t="shared" si="9"/>
        <v>25</v>
      </c>
      <c r="M37" s="833"/>
      <c r="N37" s="992">
        <f>'&lt;C&gt;158150-Current ARP'!O78</f>
        <v>5.07</v>
      </c>
      <c r="O37" s="992">
        <f>'&lt;C&gt;158150-Current ARP'!O94</f>
        <v>-1.82</v>
      </c>
      <c r="P37" s="993">
        <f>'&lt;C&gt;158150-Current ARP'!O140</f>
        <v>0</v>
      </c>
      <c r="Q37" s="993"/>
      <c r="R37" s="993"/>
      <c r="S37" s="993"/>
      <c r="T37" s="993"/>
      <c r="U37" s="762">
        <f t="shared" si="14"/>
        <v>3.25</v>
      </c>
      <c r="W37" s="796">
        <f t="shared" si="15"/>
        <v>0.13</v>
      </c>
      <c r="X37" s="288">
        <f t="shared" si="10"/>
        <v>0.13</v>
      </c>
      <c r="Y37" s="288">
        <f t="shared" si="11"/>
        <v>0</v>
      </c>
      <c r="Z37" s="288">
        <f t="shared" si="12"/>
        <v>0</v>
      </c>
      <c r="AA37" s="325">
        <f t="shared" si="13"/>
        <v>0.13</v>
      </c>
      <c r="AD37" s="214"/>
      <c r="AF37" s="214"/>
    </row>
    <row r="38" spans="1:34" ht="13">
      <c r="A38" s="950" t="s">
        <v>333</v>
      </c>
      <c r="B38" s="286"/>
      <c r="C38" s="36">
        <f>'&lt;P&gt;PACE Input Tab'!D12</f>
        <v>12</v>
      </c>
      <c r="D38" s="36"/>
      <c r="E38" s="36">
        <f>IF('&lt;P&gt;PACE Input Tab'!D29&lt;&gt;0,SUM('&lt;P&gt;PACE Input Tab'!D29-'&lt;P&gt;PACE Input Tab'!D12),0)</f>
        <v>-1</v>
      </c>
      <c r="F38" s="36"/>
      <c r="G38" s="90">
        <f>IF('&lt;P&gt;PACE Input Tab'!D46&lt;&gt;0,SUM('&lt;P&gt;PACE Input Tab'!D46-'&lt;P&gt;PACE Input Tab'!D29),0)</f>
        <v>0</v>
      </c>
      <c r="H38" s="36"/>
      <c r="I38" s="36"/>
      <c r="J38" s="36"/>
      <c r="K38" s="36"/>
      <c r="L38" s="287">
        <f>SUM(C38:K38)</f>
        <v>11</v>
      </c>
      <c r="M38" s="293"/>
      <c r="N38" s="992">
        <f>'&lt;C&gt;158150-Current ARP'!O93</f>
        <v>1.56</v>
      </c>
      <c r="O38" s="992">
        <f>'&lt;C&gt;158150-Current ARP'!O109</f>
        <v>-0.13</v>
      </c>
      <c r="P38" s="993">
        <f>'&lt;C&gt;158150-Current ARP'!O155</f>
        <v>0</v>
      </c>
      <c r="Q38" s="993"/>
      <c r="R38" s="993"/>
      <c r="S38" s="993"/>
      <c r="T38" s="993"/>
      <c r="U38" s="762">
        <f t="shared" si="14"/>
        <v>1.4300000000000002</v>
      </c>
      <c r="W38" s="796">
        <f t="shared" si="15"/>
        <v>0.13</v>
      </c>
      <c r="X38" s="288">
        <f t="shared" si="10"/>
        <v>0.13</v>
      </c>
      <c r="Y38" s="288">
        <f t="shared" si="11"/>
        <v>0</v>
      </c>
      <c r="Z38" s="288">
        <f t="shared" si="12"/>
        <v>0</v>
      </c>
      <c r="AA38" s="325">
        <f t="shared" si="13"/>
        <v>0.13</v>
      </c>
      <c r="AD38" s="214"/>
      <c r="AF38" s="214"/>
    </row>
    <row r="39" spans="1:34" ht="13">
      <c r="A39" s="950" t="s">
        <v>334</v>
      </c>
      <c r="B39" s="286"/>
      <c r="C39" s="36">
        <f>'&lt;P&gt;PACE Input Tab'!D13</f>
        <v>3</v>
      </c>
      <c r="D39" s="36"/>
      <c r="E39" s="36">
        <f>IF('&lt;P&gt;PACE Input Tab'!D30&lt;&gt;0,SUM('&lt;P&gt;PACE Input Tab'!D30-'&lt;P&gt;PACE Input Tab'!D13),0)</f>
        <v>1</v>
      </c>
      <c r="F39" s="36"/>
      <c r="G39" s="90">
        <f>IF('&lt;P&gt;PACE Input Tab'!D47&lt;&gt;0,SUM('&lt;P&gt;PACE Input Tab'!D47-'&lt;P&gt;PACE Input Tab'!D30),0)</f>
        <v>0</v>
      </c>
      <c r="H39" s="36"/>
      <c r="I39" s="36"/>
      <c r="J39" s="36"/>
      <c r="K39" s="36"/>
      <c r="L39" s="287">
        <f t="shared" si="9"/>
        <v>4</v>
      </c>
      <c r="M39" s="833"/>
      <c r="N39" s="992">
        <f>'&lt;C&gt;158150-Current ARP'!O108</f>
        <v>0.39</v>
      </c>
      <c r="O39" s="992">
        <f>'&lt;C&gt;158150-Current ARP'!O124</f>
        <v>0.13</v>
      </c>
      <c r="P39" s="993">
        <f>'&lt;C&gt;158150-Current ARP'!O170</f>
        <v>0</v>
      </c>
      <c r="Q39" s="993"/>
      <c r="R39" s="993"/>
      <c r="S39" s="993"/>
      <c r="T39" s="993"/>
      <c r="U39" s="762">
        <f t="shared" si="14"/>
        <v>0.52</v>
      </c>
      <c r="W39" s="796">
        <f t="shared" si="15"/>
        <v>0.13</v>
      </c>
      <c r="X39" s="288">
        <f t="shared" si="10"/>
        <v>0.13</v>
      </c>
      <c r="Y39" s="288">
        <f t="shared" si="11"/>
        <v>0</v>
      </c>
      <c r="Z39" s="288">
        <f t="shared" si="12"/>
        <v>0</v>
      </c>
      <c r="AA39" s="325">
        <f t="shared" si="13"/>
        <v>0.13</v>
      </c>
      <c r="AD39" s="214"/>
    </row>
    <row r="40" spans="1:34" ht="13">
      <c r="A40" s="950" t="s">
        <v>335</v>
      </c>
      <c r="C40" s="36">
        <f>'&lt;P&gt;PACE Input Tab'!D14</f>
        <v>1</v>
      </c>
      <c r="D40" s="36"/>
      <c r="E40" s="36">
        <f>IF('&lt;P&gt;PACE Input Tab'!D31&lt;&gt;0,SUM('&lt;P&gt;PACE Input Tab'!D31-'&lt;P&gt;PACE Input Tab'!D14),0)</f>
        <v>1</v>
      </c>
      <c r="F40" s="36"/>
      <c r="G40" s="90">
        <f>IF('&lt;P&gt;PACE Input Tab'!D48&lt;&gt;0,SUM('&lt;P&gt;PACE Input Tab'!D48-'&lt;P&gt;PACE Input Tab'!D31),0)</f>
        <v>0</v>
      </c>
      <c r="H40" s="36"/>
      <c r="I40" s="36"/>
      <c r="J40" s="36"/>
      <c r="K40" s="36"/>
      <c r="L40" s="287">
        <f t="shared" si="9"/>
        <v>2</v>
      </c>
      <c r="M40" s="833"/>
      <c r="N40" s="992">
        <f>'&lt;C&gt;158150-Current ARP'!O123</f>
        <v>0.13</v>
      </c>
      <c r="O40" s="992">
        <f>'&lt;C&gt;158150-Current ARP'!O139</f>
        <v>0.13</v>
      </c>
      <c r="P40" s="993">
        <f>'&lt;C&gt;158150-Current ARP'!O185</f>
        <v>0</v>
      </c>
      <c r="Q40" s="993"/>
      <c r="R40" s="993"/>
      <c r="S40" s="993"/>
      <c r="T40" s="993"/>
      <c r="U40" s="762">
        <f t="shared" si="14"/>
        <v>0.26</v>
      </c>
      <c r="W40" s="796">
        <f t="shared" si="15"/>
        <v>0.13</v>
      </c>
      <c r="X40" s="288">
        <f t="shared" si="10"/>
        <v>0.13</v>
      </c>
      <c r="Y40" s="288">
        <f t="shared" si="11"/>
        <v>0</v>
      </c>
      <c r="Z40" s="288">
        <f t="shared" si="12"/>
        <v>0</v>
      </c>
      <c r="AA40" s="325">
        <f t="shared" si="13"/>
        <v>0.13</v>
      </c>
      <c r="AC40" s="205"/>
    </row>
    <row r="41" spans="1:34" ht="13">
      <c r="A41" s="950" t="s">
        <v>336</v>
      </c>
      <c r="B41" s="286"/>
      <c r="C41" s="36">
        <f>'&lt;P&gt;PACE Input Tab'!D15</f>
        <v>9</v>
      </c>
      <c r="D41" s="36"/>
      <c r="E41" s="36">
        <f>IF('&lt;P&gt;PACE Input Tab'!D32&lt;&gt;0,SUM('&lt;P&gt;PACE Input Tab'!D32-'&lt;P&gt;PACE Input Tab'!D15),0)</f>
        <v>0</v>
      </c>
      <c r="F41" s="36"/>
      <c r="G41" s="90"/>
      <c r="H41" s="36"/>
      <c r="I41" s="36"/>
      <c r="J41" s="36"/>
      <c r="K41" s="36"/>
      <c r="L41" s="287">
        <f t="shared" si="9"/>
        <v>9</v>
      </c>
      <c r="M41" s="293"/>
      <c r="N41" s="992">
        <f>'&lt;C&gt;158150-Current ARP'!O138</f>
        <v>1.17</v>
      </c>
      <c r="O41" s="992">
        <f>'&lt;C&gt;158150-Current ARP'!O154</f>
        <v>0</v>
      </c>
      <c r="P41" s="993"/>
      <c r="Q41" s="993"/>
      <c r="R41" s="993"/>
      <c r="S41" s="993"/>
      <c r="T41" s="993"/>
      <c r="U41" s="762">
        <f t="shared" si="14"/>
        <v>1.17</v>
      </c>
      <c r="W41" s="796">
        <f t="shared" si="15"/>
        <v>0.13</v>
      </c>
      <c r="X41" s="288">
        <f t="shared" si="10"/>
        <v>0</v>
      </c>
      <c r="Y41" s="288">
        <f t="shared" si="11"/>
        <v>0</v>
      </c>
      <c r="Z41" s="288">
        <f t="shared" si="12"/>
        <v>0</v>
      </c>
      <c r="AA41" s="325">
        <f t="shared" si="13"/>
        <v>0.13</v>
      </c>
    </row>
    <row r="42" spans="1:34" ht="13">
      <c r="A42" s="950" t="s">
        <v>337</v>
      </c>
      <c r="B42" s="286"/>
      <c r="C42" s="36">
        <f>'&lt;P&gt;PACE Input Tab'!D16</f>
        <v>0</v>
      </c>
      <c r="D42" s="36"/>
      <c r="E42" s="36">
        <f>IF('&lt;P&gt;PACE Input Tab'!D33&lt;&gt;0,SUM('&lt;P&gt;PACE Input Tab'!D33-'&lt;P&gt;PACE Input Tab'!D16),0)</f>
        <v>0</v>
      </c>
      <c r="F42" s="36"/>
      <c r="G42" s="90"/>
      <c r="H42" s="36"/>
      <c r="I42" s="36"/>
      <c r="J42" s="36"/>
      <c r="K42" s="36"/>
      <c r="L42" s="287">
        <f t="shared" si="9"/>
        <v>0</v>
      </c>
      <c r="M42" s="833"/>
      <c r="N42" s="992">
        <f>'&lt;C&gt;158150-Current ARP'!O153</f>
        <v>0</v>
      </c>
      <c r="O42" s="992">
        <f>'&lt;C&gt;158150-Current ARP'!O169</f>
        <v>0</v>
      </c>
      <c r="P42" s="993"/>
      <c r="Q42" s="993"/>
      <c r="R42" s="993"/>
      <c r="S42" s="993"/>
      <c r="T42" s="993"/>
      <c r="U42" s="762">
        <f t="shared" si="14"/>
        <v>0</v>
      </c>
      <c r="W42" s="796">
        <f t="shared" si="15"/>
        <v>0</v>
      </c>
      <c r="X42" s="288">
        <f t="shared" si="10"/>
        <v>0</v>
      </c>
      <c r="Y42" s="288">
        <f t="shared" si="11"/>
        <v>0</v>
      </c>
      <c r="Z42" s="288">
        <f t="shared" si="12"/>
        <v>0</v>
      </c>
      <c r="AA42" s="325">
        <f t="shared" si="13"/>
        <v>0</v>
      </c>
    </row>
    <row r="43" spans="1:34" ht="13">
      <c r="A43" s="950" t="s">
        <v>282</v>
      </c>
      <c r="B43" s="286"/>
      <c r="C43" s="36">
        <f>'&lt;P&gt;PACE Input Tab'!D17</f>
        <v>0</v>
      </c>
      <c r="D43" s="36"/>
      <c r="E43" s="36">
        <f>IF('&lt;P&gt;PACE Input Tab'!D34&lt;&gt;0,SUM('&lt;P&gt;PACE Input Tab'!D34-'&lt;P&gt;PACE Input Tab'!D17),0)</f>
        <v>0</v>
      </c>
      <c r="F43" s="36"/>
      <c r="G43" s="90"/>
      <c r="H43" s="36"/>
      <c r="I43" s="36"/>
      <c r="J43" s="36"/>
      <c r="K43" s="36"/>
      <c r="L43" s="287">
        <f t="shared" si="9"/>
        <v>0</v>
      </c>
      <c r="M43" s="833"/>
      <c r="N43" s="992">
        <f>'&lt;C&gt;158150-Current ARP'!O168</f>
        <v>0</v>
      </c>
      <c r="O43" s="992">
        <f>'&lt;C&gt;158150-Current ARP'!O184</f>
        <v>0</v>
      </c>
      <c r="P43" s="993"/>
      <c r="Q43" s="993"/>
      <c r="R43" s="993"/>
      <c r="S43" s="993"/>
      <c r="T43" s="993"/>
      <c r="U43" s="762">
        <f t="shared" si="14"/>
        <v>0</v>
      </c>
      <c r="W43" s="796">
        <f t="shared" si="15"/>
        <v>0</v>
      </c>
      <c r="X43" s="288">
        <f t="shared" si="10"/>
        <v>0</v>
      </c>
      <c r="Y43" s="288">
        <f t="shared" si="11"/>
        <v>0</v>
      </c>
      <c r="Z43" s="288">
        <f t="shared" si="12"/>
        <v>0</v>
      </c>
      <c r="AA43" s="325">
        <f t="shared" si="13"/>
        <v>0</v>
      </c>
    </row>
    <row r="44" spans="1:34" ht="13">
      <c r="A44" s="950" t="s">
        <v>338</v>
      </c>
      <c r="B44" s="286"/>
      <c r="C44" s="36">
        <f>'&lt;P&gt;PACE Input Tab'!D18</f>
        <v>0</v>
      </c>
      <c r="D44" s="36"/>
      <c r="E44" s="36"/>
      <c r="F44" s="63"/>
      <c r="G44" s="90"/>
      <c r="H44" s="36"/>
      <c r="I44" s="36"/>
      <c r="J44" s="36"/>
      <c r="K44" s="36"/>
      <c r="L44" s="287">
        <f t="shared" si="9"/>
        <v>0</v>
      </c>
      <c r="M44" s="770"/>
      <c r="N44" s="992">
        <f>'&lt;C&gt;158150-Current ARP'!O183</f>
        <v>0</v>
      </c>
      <c r="O44" s="993"/>
      <c r="P44" s="993"/>
      <c r="Q44" s="993"/>
      <c r="R44" s="993"/>
      <c r="S44" s="993"/>
      <c r="T44" s="993"/>
      <c r="U44" s="762">
        <f t="shared" si="14"/>
        <v>0</v>
      </c>
      <c r="V44" s="262"/>
      <c r="W44" s="796">
        <f t="shared" si="15"/>
        <v>0</v>
      </c>
      <c r="X44" s="288">
        <f t="shared" si="10"/>
        <v>0</v>
      </c>
      <c r="Y44" s="288">
        <f t="shared" si="11"/>
        <v>0</v>
      </c>
      <c r="Z44" s="288">
        <f>+IF(T44=0,0,T44/K45)</f>
        <v>0</v>
      </c>
      <c r="AA44" s="325">
        <f>+IF(U44=0,0,U44/L44)</f>
        <v>0</v>
      </c>
    </row>
    <row r="45" spans="1:34" ht="13">
      <c r="A45" s="951" t="s">
        <v>339</v>
      </c>
      <c r="B45" s="286"/>
      <c r="C45" s="36"/>
      <c r="D45" s="36"/>
      <c r="E45" s="63"/>
      <c r="F45" s="63"/>
      <c r="G45" s="36"/>
      <c r="H45" s="40"/>
      <c r="I45" s="40"/>
      <c r="J45" s="40">
        <v>0</v>
      </c>
      <c r="K45" s="36"/>
      <c r="L45" s="287">
        <f t="shared" si="9"/>
        <v>0</v>
      </c>
      <c r="M45" s="205"/>
      <c r="N45" s="995"/>
      <c r="O45" s="993"/>
      <c r="P45" s="993"/>
      <c r="Q45" s="993">
        <v>0</v>
      </c>
      <c r="R45" s="993"/>
      <c r="S45" s="993">
        <v>0</v>
      </c>
      <c r="T45" s="993"/>
      <c r="U45" s="762">
        <f t="shared" si="14"/>
        <v>0</v>
      </c>
      <c r="W45" s="796">
        <f t="shared" si="15"/>
        <v>0</v>
      </c>
      <c r="X45" s="296">
        <f t="shared" si="10"/>
        <v>0</v>
      </c>
      <c r="Y45" s="296">
        <f t="shared" si="11"/>
        <v>0</v>
      </c>
      <c r="Z45" s="296">
        <f>+IF(T45=0,0,T45/#REF!)</f>
        <v>0</v>
      </c>
      <c r="AA45" s="327">
        <f>+IF(U45=0,0,U45/L45)</f>
        <v>0</v>
      </c>
    </row>
    <row r="46" spans="1:34" ht="14.5">
      <c r="A46" s="169"/>
      <c r="B46" s="323"/>
      <c r="C46" s="298"/>
      <c r="D46" s="298"/>
      <c r="E46" s="298">
        <f t="shared" ref="E46:J46" si="16">SUM(E33:E45)</f>
        <v>-13</v>
      </c>
      <c r="F46" s="298"/>
      <c r="G46" s="298">
        <f t="shared" si="16"/>
        <v>-3</v>
      </c>
      <c r="H46" s="298">
        <f t="shared" si="16"/>
        <v>0</v>
      </c>
      <c r="I46" s="298">
        <f t="shared" si="16"/>
        <v>0</v>
      </c>
      <c r="J46" s="298">
        <f t="shared" si="16"/>
        <v>0</v>
      </c>
      <c r="K46" s="298">
        <v>0</v>
      </c>
      <c r="L46" s="300">
        <f>SUM(L33:L45)</f>
        <v>108</v>
      </c>
      <c r="N46" s="302"/>
      <c r="O46" s="328">
        <f t="shared" ref="O46:T46" si="17">SUM(O33:O45)</f>
        <v>-1.6900000000000004</v>
      </c>
      <c r="P46" s="328">
        <f t="shared" si="17"/>
        <v>-0.39</v>
      </c>
      <c r="Q46" s="328">
        <f t="shared" si="17"/>
        <v>0</v>
      </c>
      <c r="R46" s="328">
        <f t="shared" si="17"/>
        <v>0</v>
      </c>
      <c r="S46" s="328">
        <f t="shared" si="17"/>
        <v>0</v>
      </c>
      <c r="T46" s="328">
        <f t="shared" si="17"/>
        <v>0</v>
      </c>
      <c r="U46" s="777">
        <f>SUM(U33:U45)</f>
        <v>14.04</v>
      </c>
      <c r="W46" s="305">
        <f>SUM(W33:W45)</f>
        <v>1.04</v>
      </c>
      <c r="X46" s="305">
        <f t="shared" si="10"/>
        <v>0.13000000000000003</v>
      </c>
      <c r="Y46" s="305">
        <f t="shared" si="11"/>
        <v>0.13</v>
      </c>
      <c r="Z46" s="305">
        <f>+IF(T46=0,0,T46/K46)</f>
        <v>0</v>
      </c>
      <c r="AA46" s="329">
        <f>+IF(U46=0,0,U46/L46)</f>
        <v>0.13</v>
      </c>
    </row>
    <row r="47" spans="1:34" ht="13">
      <c r="A47" s="169"/>
      <c r="B47" s="169"/>
      <c r="C47" s="265"/>
      <c r="D47" s="265"/>
      <c r="E47" s="330"/>
      <c r="F47" s="330"/>
      <c r="G47" s="330"/>
      <c r="H47" s="330"/>
      <c r="I47" s="330"/>
      <c r="J47" s="330"/>
      <c r="K47" s="331" t="s">
        <v>122</v>
      </c>
      <c r="L47" s="843">
        <f>SUM('&lt;C&gt;158150-Current ARP'!P14,'&lt;C&gt;158150-Current ARP'!P15,'&lt;C&gt;158150-Current ARP'!P33,'&lt;C&gt;158150-Current ARP'!P48,'&lt;C&gt;158150-Current ARP'!P65)+'&lt;C&gt;158150-Current ARP'!P66</f>
        <v>-10</v>
      </c>
      <c r="M47" s="326"/>
      <c r="N47" s="326"/>
      <c r="T47" s="308" t="s">
        <v>122</v>
      </c>
      <c r="U47" s="844">
        <f>SUM('&lt;C&gt;158150-Current ARP'!O14,'&lt;C&gt;158150-Current ARP'!O15,'&lt;C&gt;158150-Current ARP'!O33,'&lt;C&gt;158150-Current ARP'!O48,'&lt;C&gt;158150-Current ARP'!O65)+'&lt;C&gt;158150-Current ARP'!O66</f>
        <v>-1.3</v>
      </c>
      <c r="V47" s="310"/>
      <c r="W47" s="310"/>
      <c r="X47" s="205"/>
      <c r="Y47" s="205"/>
      <c r="Z47" s="205"/>
      <c r="AA47" s="332"/>
    </row>
    <row r="48" spans="1:34" ht="13" hidden="1">
      <c r="A48" s="169"/>
      <c r="B48" s="169"/>
      <c r="C48" s="265"/>
      <c r="D48" s="265"/>
      <c r="E48" s="307"/>
      <c r="F48" s="307"/>
      <c r="G48" s="307"/>
      <c r="H48" s="307"/>
      <c r="I48" s="307"/>
      <c r="J48" s="307"/>
      <c r="K48" s="308"/>
      <c r="L48" s="333">
        <v>0</v>
      </c>
      <c r="T48" s="308"/>
      <c r="U48" s="334">
        <f>-'[2]&lt;C&gt;158150-NN  ARP'!J55</f>
        <v>0</v>
      </c>
      <c r="V48" s="310"/>
      <c r="W48" s="310"/>
      <c r="AA48" s="332"/>
    </row>
    <row r="49" spans="1:27" ht="13.5" thickBot="1">
      <c r="A49" s="169"/>
      <c r="B49" s="169"/>
      <c r="C49" s="265"/>
      <c r="D49" s="265"/>
      <c r="E49" s="307"/>
      <c r="F49" s="307"/>
      <c r="G49" s="307"/>
      <c r="H49" s="307"/>
      <c r="I49" s="307"/>
      <c r="J49" s="307"/>
      <c r="K49" s="335" t="s">
        <v>124</v>
      </c>
      <c r="L49" s="316">
        <f>SUM(L46:L48)</f>
        <v>98</v>
      </c>
      <c r="T49" s="315" t="s">
        <v>124</v>
      </c>
      <c r="U49" s="847">
        <f>SUM(U46:U48)</f>
        <v>12.739999999999998</v>
      </c>
      <c r="V49" s="310"/>
      <c r="W49" s="310"/>
    </row>
    <row r="50" spans="1:27" ht="14.5" thickTop="1">
      <c r="A50" s="337"/>
      <c r="B50" s="337"/>
      <c r="C50" s="1104"/>
      <c r="D50" s="1104"/>
      <c r="E50" s="1105"/>
      <c r="F50" s="1105"/>
      <c r="G50" s="1105"/>
      <c r="H50" s="1105"/>
      <c r="I50" s="1105"/>
      <c r="J50" s="1105"/>
      <c r="K50" s="1105"/>
      <c r="L50" s="1105"/>
      <c r="M50" s="175"/>
      <c r="N50" s="757"/>
      <c r="O50" s="1106"/>
      <c r="P50" s="1106"/>
      <c r="Q50" s="1106"/>
      <c r="R50" s="1106"/>
      <c r="S50" s="1106"/>
      <c r="T50" s="1106"/>
      <c r="U50" s="1106"/>
      <c r="V50" s="175"/>
      <c r="W50" s="757"/>
      <c r="X50" s="1106"/>
      <c r="Y50" s="1106"/>
      <c r="Z50" s="1106"/>
      <c r="AA50" s="1106"/>
    </row>
    <row r="51" spans="1:27" ht="52">
      <c r="A51" s="337"/>
      <c r="B51" s="338"/>
      <c r="C51" s="280" t="s">
        <v>232</v>
      </c>
      <c r="D51" s="280"/>
      <c r="E51" s="280" t="s">
        <v>113</v>
      </c>
      <c r="F51" s="280"/>
      <c r="G51" s="339" t="s">
        <v>120</v>
      </c>
      <c r="H51" s="339" t="s">
        <v>120</v>
      </c>
      <c r="I51" s="339" t="s">
        <v>120</v>
      </c>
      <c r="J51" s="339" t="s">
        <v>121</v>
      </c>
      <c r="K51" s="281" t="str">
        <f>K10</f>
        <v>Adj Compliance for prior periods</v>
      </c>
      <c r="L51" s="339" t="s">
        <v>93</v>
      </c>
      <c r="M51" s="340"/>
      <c r="N51" s="284" t="s">
        <v>118</v>
      </c>
      <c r="O51" s="284" t="s">
        <v>119</v>
      </c>
      <c r="P51" s="339" t="s">
        <v>120</v>
      </c>
      <c r="Q51" s="284" t="s">
        <v>120</v>
      </c>
      <c r="R51" s="284" t="s">
        <v>120</v>
      </c>
      <c r="S51" s="284" t="s">
        <v>121</v>
      </c>
      <c r="T51" s="281" t="str">
        <f>T10</f>
        <v>Adj Compliance for prior periods</v>
      </c>
      <c r="U51" s="284" t="s">
        <v>93</v>
      </c>
      <c r="V51" s="175"/>
      <c r="W51" s="284" t="s">
        <v>118</v>
      </c>
      <c r="X51" s="284" t="s">
        <v>119</v>
      </c>
      <c r="Y51" s="284" t="s">
        <v>120</v>
      </c>
      <c r="Z51" s="281" t="str">
        <f>K51</f>
        <v>Adj Compliance for prior periods</v>
      </c>
      <c r="AA51" s="284" t="s">
        <v>93</v>
      </c>
    </row>
    <row r="52" spans="1:27" ht="23.25" customHeight="1">
      <c r="A52" s="950" t="s">
        <v>330</v>
      </c>
      <c r="C52" s="90">
        <f>+C11+C33</f>
        <v>286</v>
      </c>
      <c r="D52" s="90"/>
      <c r="E52" s="90">
        <f>+E11+E33</f>
        <v>14</v>
      </c>
      <c r="F52" s="90"/>
      <c r="G52" s="90">
        <f t="shared" ref="E52:K64" si="18">+G11+G33</f>
        <v>0</v>
      </c>
      <c r="H52" s="90">
        <f t="shared" si="18"/>
        <v>0</v>
      </c>
      <c r="I52" s="90">
        <f t="shared" si="18"/>
        <v>0</v>
      </c>
      <c r="J52" s="90">
        <f t="shared" si="18"/>
        <v>0</v>
      </c>
      <c r="K52" s="90">
        <f t="shared" si="18"/>
        <v>0</v>
      </c>
      <c r="L52" s="49">
        <f t="shared" ref="L52:L64" si="19">SUM(C52:K52)</f>
        <v>300</v>
      </c>
      <c r="N52" s="291">
        <f>+N11+N33</f>
        <v>37.180000000000007</v>
      </c>
      <c r="O52" s="291">
        <f>+O11+O33</f>
        <v>1.82</v>
      </c>
      <c r="P52" s="291">
        <f t="shared" ref="O52:T64" si="20">+P11+P33</f>
        <v>0</v>
      </c>
      <c r="Q52" s="291">
        <f t="shared" si="20"/>
        <v>0</v>
      </c>
      <c r="R52" s="291">
        <f t="shared" si="20"/>
        <v>0</v>
      </c>
      <c r="S52" s="291">
        <f t="shared" si="20"/>
        <v>0</v>
      </c>
      <c r="T52" s="291">
        <f t="shared" si="20"/>
        <v>0</v>
      </c>
      <c r="U52" s="341">
        <f>SUM(N52:T52)</f>
        <v>39.000000000000007</v>
      </c>
      <c r="V52" s="175"/>
      <c r="W52" s="796">
        <f>+IF(N52=0,0,N52/C52)</f>
        <v>0.13000000000000003</v>
      </c>
      <c r="X52" s="288">
        <f t="shared" ref="X52:X65" si="21">+IF(O52=0,0,O52/E52)</f>
        <v>0.13</v>
      </c>
      <c r="Y52" s="288">
        <f t="shared" ref="Y52:Y65" si="22">+IF(P52=0,0,P52/G52)</f>
        <v>0</v>
      </c>
      <c r="Z52" s="288">
        <f t="shared" ref="Z52:Z64" si="23">+IF(K52=0,0,T52/K52)</f>
        <v>0</v>
      </c>
      <c r="AA52" s="288">
        <f>+IF(U52=0,0,U52/L52)</f>
        <v>0.13000000000000003</v>
      </c>
    </row>
    <row r="53" spans="1:27" ht="13">
      <c r="A53" s="950" t="s">
        <v>283</v>
      </c>
      <c r="B53" s="285"/>
      <c r="C53" s="36">
        <f t="shared" ref="C53" si="24">+C12+C34</f>
        <v>223</v>
      </c>
      <c r="D53" s="90"/>
      <c r="E53" s="36">
        <f t="shared" si="18"/>
        <v>10</v>
      </c>
      <c r="F53" s="36"/>
      <c r="G53" s="90">
        <f>+G12+G34</f>
        <v>1</v>
      </c>
      <c r="H53" s="90">
        <f t="shared" si="18"/>
        <v>0</v>
      </c>
      <c r="I53" s="90">
        <f t="shared" si="18"/>
        <v>0</v>
      </c>
      <c r="J53" s="90">
        <f t="shared" si="18"/>
        <v>0</v>
      </c>
      <c r="K53" s="90">
        <f t="shared" si="18"/>
        <v>0</v>
      </c>
      <c r="L53" s="49">
        <f>SUM(C53:K53)</f>
        <v>234</v>
      </c>
      <c r="N53" s="291">
        <f t="shared" ref="N53:N63" si="25">+N12+N34</f>
        <v>28.990000000000002</v>
      </c>
      <c r="O53" s="291">
        <f t="shared" si="20"/>
        <v>1.3</v>
      </c>
      <c r="P53" s="291">
        <f>+P12+P34</f>
        <v>0.13</v>
      </c>
      <c r="Q53" s="291">
        <f t="shared" si="20"/>
        <v>0</v>
      </c>
      <c r="R53" s="291">
        <f t="shared" si="20"/>
        <v>0</v>
      </c>
      <c r="S53" s="291">
        <f t="shared" si="20"/>
        <v>0</v>
      </c>
      <c r="T53" s="291">
        <f t="shared" si="20"/>
        <v>0</v>
      </c>
      <c r="U53" s="786">
        <f t="shared" ref="U53:U64" si="26">SUM(N53:T53)</f>
        <v>30.42</v>
      </c>
      <c r="V53" s="175"/>
      <c r="W53" s="796">
        <f t="shared" ref="W53:W64" si="27">+IF(N53=0,0,N53/C53)</f>
        <v>0.13</v>
      </c>
      <c r="X53" s="291">
        <f t="shared" si="21"/>
        <v>0.13</v>
      </c>
      <c r="Y53" s="288">
        <f t="shared" si="22"/>
        <v>0.13</v>
      </c>
      <c r="Z53" s="288">
        <f t="shared" si="23"/>
        <v>0</v>
      </c>
      <c r="AA53" s="288">
        <f t="shared" ref="AA53:AA65" si="28">+IF(U53=0,0,U53/L53)</f>
        <v>0.13</v>
      </c>
    </row>
    <row r="54" spans="1:27" ht="13">
      <c r="A54" s="950" t="s">
        <v>331</v>
      </c>
      <c r="B54" s="285"/>
      <c r="C54" s="90">
        <f t="shared" ref="C54" si="29">+C13+C35</f>
        <v>278</v>
      </c>
      <c r="D54" s="36"/>
      <c r="E54" s="90">
        <f t="shared" si="18"/>
        <v>1</v>
      </c>
      <c r="F54" s="90"/>
      <c r="G54" s="90">
        <f t="shared" si="18"/>
        <v>-1</v>
      </c>
      <c r="H54" s="90">
        <f t="shared" si="18"/>
        <v>0</v>
      </c>
      <c r="I54" s="90">
        <f t="shared" si="18"/>
        <v>0</v>
      </c>
      <c r="J54" s="90">
        <f t="shared" si="18"/>
        <v>0</v>
      </c>
      <c r="K54" s="90">
        <f t="shared" si="18"/>
        <v>0</v>
      </c>
      <c r="L54" s="49">
        <f t="shared" si="19"/>
        <v>278</v>
      </c>
      <c r="N54" s="291">
        <f t="shared" si="25"/>
        <v>36.14</v>
      </c>
      <c r="O54" s="291">
        <f t="shared" si="20"/>
        <v>0.13</v>
      </c>
      <c r="P54" s="291">
        <f t="shared" si="20"/>
        <v>-0.13</v>
      </c>
      <c r="Q54" s="291">
        <f t="shared" si="20"/>
        <v>0</v>
      </c>
      <c r="R54" s="291">
        <f t="shared" si="20"/>
        <v>0</v>
      </c>
      <c r="S54" s="291">
        <f t="shared" si="20"/>
        <v>0</v>
      </c>
      <c r="T54" s="291">
        <f t="shared" si="20"/>
        <v>0</v>
      </c>
      <c r="U54" s="786">
        <f t="shared" si="26"/>
        <v>36.14</v>
      </c>
      <c r="V54" s="175"/>
      <c r="W54" s="796">
        <f t="shared" si="27"/>
        <v>0.13</v>
      </c>
      <c r="X54" s="288">
        <f t="shared" si="21"/>
        <v>0.13</v>
      </c>
      <c r="Y54" s="288">
        <f t="shared" si="22"/>
        <v>0.13</v>
      </c>
      <c r="Z54" s="288">
        <f t="shared" si="23"/>
        <v>0</v>
      </c>
      <c r="AA54" s="288">
        <f t="shared" si="28"/>
        <v>0.13</v>
      </c>
    </row>
    <row r="55" spans="1:27" ht="13">
      <c r="A55" s="950" t="s">
        <v>332</v>
      </c>
      <c r="B55" s="285"/>
      <c r="C55" s="90">
        <f t="shared" ref="C55" si="30">+C14+C36</f>
        <v>10</v>
      </c>
      <c r="D55" s="90"/>
      <c r="E55" s="90">
        <f t="shared" si="18"/>
        <v>1</v>
      </c>
      <c r="F55" s="90"/>
      <c r="G55" s="90">
        <f t="shared" si="18"/>
        <v>-9</v>
      </c>
      <c r="H55" s="90">
        <f t="shared" si="18"/>
        <v>0</v>
      </c>
      <c r="I55" s="90">
        <f t="shared" si="18"/>
        <v>0</v>
      </c>
      <c r="J55" s="90">
        <f t="shared" si="18"/>
        <v>0</v>
      </c>
      <c r="K55" s="90">
        <f t="shared" si="18"/>
        <v>0</v>
      </c>
      <c r="L55" s="49">
        <f t="shared" si="19"/>
        <v>2</v>
      </c>
      <c r="M55" s="326"/>
      <c r="N55" s="291">
        <f t="shared" si="25"/>
        <v>1.3</v>
      </c>
      <c r="O55" s="291">
        <f t="shared" si="20"/>
        <v>0.13</v>
      </c>
      <c r="P55" s="291">
        <f t="shared" si="20"/>
        <v>-1.17</v>
      </c>
      <c r="Q55" s="291">
        <f t="shared" si="20"/>
        <v>0</v>
      </c>
      <c r="R55" s="291">
        <f t="shared" si="20"/>
        <v>0</v>
      </c>
      <c r="S55" s="291">
        <f t="shared" si="20"/>
        <v>0</v>
      </c>
      <c r="T55" s="291">
        <f t="shared" si="20"/>
        <v>0</v>
      </c>
      <c r="U55" s="786">
        <f t="shared" si="26"/>
        <v>0.26000000000000023</v>
      </c>
      <c r="V55" s="175"/>
      <c r="W55" s="796">
        <f t="shared" si="27"/>
        <v>0.13</v>
      </c>
      <c r="X55" s="288">
        <f t="shared" si="21"/>
        <v>0.13</v>
      </c>
      <c r="Y55" s="288">
        <f t="shared" si="22"/>
        <v>0.13</v>
      </c>
      <c r="Z55" s="288">
        <f t="shared" si="23"/>
        <v>0</v>
      </c>
      <c r="AA55" s="288">
        <f t="shared" si="28"/>
        <v>0.13000000000000012</v>
      </c>
    </row>
    <row r="56" spans="1:27" ht="13">
      <c r="A56" s="950" t="s">
        <v>133</v>
      </c>
      <c r="B56" s="285"/>
      <c r="C56" s="90">
        <f t="shared" ref="C56" si="31">+C15+C37</f>
        <v>248</v>
      </c>
      <c r="D56" s="90"/>
      <c r="E56" s="90">
        <f t="shared" si="18"/>
        <v>-14</v>
      </c>
      <c r="F56" s="90"/>
      <c r="G56" s="90">
        <f t="shared" si="18"/>
        <v>0</v>
      </c>
      <c r="H56" s="90">
        <f t="shared" si="18"/>
        <v>0</v>
      </c>
      <c r="I56" s="90">
        <f t="shared" si="18"/>
        <v>0</v>
      </c>
      <c r="J56" s="90">
        <f t="shared" si="18"/>
        <v>0</v>
      </c>
      <c r="K56" s="90">
        <f t="shared" si="18"/>
        <v>0</v>
      </c>
      <c r="L56" s="49">
        <f t="shared" si="19"/>
        <v>234</v>
      </c>
      <c r="M56" s="342"/>
      <c r="N56" s="291">
        <f t="shared" si="25"/>
        <v>32.24</v>
      </c>
      <c r="O56" s="291">
        <f t="shared" si="20"/>
        <v>-1.82</v>
      </c>
      <c r="P56" s="291">
        <f t="shared" si="20"/>
        <v>0</v>
      </c>
      <c r="Q56" s="291">
        <f t="shared" si="20"/>
        <v>0</v>
      </c>
      <c r="R56" s="291">
        <f t="shared" si="20"/>
        <v>0</v>
      </c>
      <c r="S56" s="291">
        <f t="shared" si="20"/>
        <v>0</v>
      </c>
      <c r="T56" s="291">
        <f t="shared" si="20"/>
        <v>0</v>
      </c>
      <c r="U56" s="786">
        <f t="shared" si="26"/>
        <v>30.42</v>
      </c>
      <c r="V56" s="175"/>
      <c r="W56" s="796">
        <f t="shared" si="27"/>
        <v>0.13</v>
      </c>
      <c r="X56" s="288">
        <f t="shared" si="21"/>
        <v>0.13</v>
      </c>
      <c r="Y56" s="288">
        <f t="shared" si="22"/>
        <v>0</v>
      </c>
      <c r="Z56" s="288">
        <f t="shared" si="23"/>
        <v>0</v>
      </c>
      <c r="AA56" s="288">
        <f t="shared" si="28"/>
        <v>0.13</v>
      </c>
    </row>
    <row r="57" spans="1:27" ht="13">
      <c r="A57" s="950" t="s">
        <v>333</v>
      </c>
      <c r="B57" s="285"/>
      <c r="C57" s="90">
        <f t="shared" ref="C57" si="32">+C16+C38</f>
        <v>213</v>
      </c>
      <c r="D57" s="90"/>
      <c r="E57" s="90">
        <f t="shared" si="18"/>
        <v>1</v>
      </c>
      <c r="F57" s="90"/>
      <c r="G57" s="90">
        <f t="shared" si="18"/>
        <v>0</v>
      </c>
      <c r="H57" s="90">
        <f t="shared" si="18"/>
        <v>0</v>
      </c>
      <c r="I57" s="90">
        <f t="shared" si="18"/>
        <v>0</v>
      </c>
      <c r="J57" s="90">
        <f t="shared" si="18"/>
        <v>0</v>
      </c>
      <c r="K57" s="90">
        <f t="shared" si="18"/>
        <v>0</v>
      </c>
      <c r="L57" s="49">
        <f t="shared" si="19"/>
        <v>214</v>
      </c>
      <c r="M57" s="342"/>
      <c r="N57" s="291">
        <f t="shared" si="25"/>
        <v>27.69</v>
      </c>
      <c r="O57" s="291">
        <f t="shared" si="20"/>
        <v>0.13</v>
      </c>
      <c r="P57" s="291">
        <f t="shared" si="20"/>
        <v>0</v>
      </c>
      <c r="Q57" s="291">
        <f t="shared" si="20"/>
        <v>0</v>
      </c>
      <c r="R57" s="291">
        <f t="shared" si="20"/>
        <v>0</v>
      </c>
      <c r="S57" s="291">
        <f t="shared" si="20"/>
        <v>0</v>
      </c>
      <c r="T57" s="291">
        <f t="shared" si="20"/>
        <v>0</v>
      </c>
      <c r="U57" s="786">
        <f t="shared" si="26"/>
        <v>27.82</v>
      </c>
      <c r="V57" s="175"/>
      <c r="W57" s="796">
        <f t="shared" si="27"/>
        <v>0.13</v>
      </c>
      <c r="X57" s="288">
        <f t="shared" si="21"/>
        <v>0.13</v>
      </c>
      <c r="Y57" s="288">
        <f t="shared" si="22"/>
        <v>0</v>
      </c>
      <c r="Z57" s="288">
        <f t="shared" si="23"/>
        <v>0</v>
      </c>
      <c r="AA57" s="288">
        <f t="shared" si="28"/>
        <v>0.13</v>
      </c>
    </row>
    <row r="58" spans="1:27" ht="13">
      <c r="A58" s="950" t="s">
        <v>334</v>
      </c>
      <c r="B58" s="285"/>
      <c r="C58" s="90">
        <f t="shared" ref="C58" si="33">+C17+C39</f>
        <v>282</v>
      </c>
      <c r="D58" s="90"/>
      <c r="E58" s="90">
        <f t="shared" si="18"/>
        <v>15</v>
      </c>
      <c r="F58" s="90"/>
      <c r="G58" s="90">
        <f t="shared" si="18"/>
        <v>0</v>
      </c>
      <c r="H58" s="90">
        <f t="shared" si="18"/>
        <v>0</v>
      </c>
      <c r="I58" s="90">
        <f t="shared" si="18"/>
        <v>0</v>
      </c>
      <c r="J58" s="90">
        <f t="shared" si="18"/>
        <v>0</v>
      </c>
      <c r="K58" s="90">
        <f t="shared" si="18"/>
        <v>0</v>
      </c>
      <c r="L58" s="49">
        <f t="shared" si="19"/>
        <v>297</v>
      </c>
      <c r="N58" s="291">
        <f t="shared" si="25"/>
        <v>36.660000000000004</v>
      </c>
      <c r="O58" s="291">
        <f t="shared" si="20"/>
        <v>1.9500000000000002</v>
      </c>
      <c r="P58" s="291">
        <f t="shared" si="20"/>
        <v>0</v>
      </c>
      <c r="Q58" s="291">
        <f t="shared" si="20"/>
        <v>0</v>
      </c>
      <c r="R58" s="291">
        <f t="shared" si="20"/>
        <v>0</v>
      </c>
      <c r="S58" s="291">
        <f t="shared" si="20"/>
        <v>0</v>
      </c>
      <c r="T58" s="291">
        <f t="shared" si="20"/>
        <v>0</v>
      </c>
      <c r="U58" s="786">
        <f t="shared" si="26"/>
        <v>38.610000000000007</v>
      </c>
      <c r="V58" s="175"/>
      <c r="W58" s="796">
        <f t="shared" si="27"/>
        <v>0.13</v>
      </c>
      <c r="X58" s="288">
        <f t="shared" si="21"/>
        <v>0.13</v>
      </c>
      <c r="Y58" s="288">
        <f t="shared" si="22"/>
        <v>0</v>
      </c>
      <c r="Z58" s="288">
        <f t="shared" si="23"/>
        <v>0</v>
      </c>
      <c r="AA58" s="288">
        <f t="shared" si="28"/>
        <v>0.13000000000000003</v>
      </c>
    </row>
    <row r="59" spans="1:27" ht="13">
      <c r="A59" s="950" t="s">
        <v>335</v>
      </c>
      <c r="B59" s="285"/>
      <c r="C59" s="90">
        <f t="shared" ref="C59" si="34">+C18+C40</f>
        <v>273</v>
      </c>
      <c r="D59" s="90"/>
      <c r="E59" s="90">
        <f t="shared" si="18"/>
        <v>7</v>
      </c>
      <c r="F59" s="90"/>
      <c r="G59" s="90">
        <f t="shared" si="18"/>
        <v>0</v>
      </c>
      <c r="H59" s="90">
        <f t="shared" si="18"/>
        <v>0</v>
      </c>
      <c r="I59" s="90">
        <f t="shared" si="18"/>
        <v>0</v>
      </c>
      <c r="J59" s="90">
        <f t="shared" si="18"/>
        <v>0</v>
      </c>
      <c r="K59" s="90">
        <f t="shared" si="18"/>
        <v>0</v>
      </c>
      <c r="L59" s="49">
        <f t="shared" si="19"/>
        <v>280</v>
      </c>
      <c r="M59" s="326"/>
      <c r="N59" s="291">
        <f t="shared" si="25"/>
        <v>35.49</v>
      </c>
      <c r="O59" s="291">
        <f t="shared" si="20"/>
        <v>0.91</v>
      </c>
      <c r="P59" s="291">
        <f t="shared" si="20"/>
        <v>0</v>
      </c>
      <c r="Q59" s="291">
        <f t="shared" si="20"/>
        <v>0</v>
      </c>
      <c r="R59" s="291">
        <f t="shared" si="20"/>
        <v>0</v>
      </c>
      <c r="S59" s="291">
        <f t="shared" si="20"/>
        <v>0</v>
      </c>
      <c r="T59" s="291">
        <f t="shared" si="20"/>
        <v>0</v>
      </c>
      <c r="U59" s="786">
        <f t="shared" si="26"/>
        <v>36.4</v>
      </c>
      <c r="V59" s="175"/>
      <c r="W59" s="796">
        <f t="shared" si="27"/>
        <v>0.13</v>
      </c>
      <c r="X59" s="288">
        <f t="shared" si="21"/>
        <v>0.13</v>
      </c>
      <c r="Y59" s="288">
        <f t="shared" si="22"/>
        <v>0</v>
      </c>
      <c r="Z59" s="288">
        <f t="shared" si="23"/>
        <v>0</v>
      </c>
      <c r="AA59" s="288">
        <f t="shared" si="28"/>
        <v>0.13</v>
      </c>
    </row>
    <row r="60" spans="1:27" ht="13">
      <c r="A60" s="950" t="s">
        <v>336</v>
      </c>
      <c r="B60" s="285"/>
      <c r="C60" s="90">
        <f t="shared" ref="C60" si="35">+C19+C41</f>
        <v>231</v>
      </c>
      <c r="D60" s="90"/>
      <c r="E60" s="90">
        <f t="shared" si="18"/>
        <v>0</v>
      </c>
      <c r="F60" s="90"/>
      <c r="G60" s="90">
        <f t="shared" si="18"/>
        <v>0</v>
      </c>
      <c r="H60" s="90">
        <f t="shared" si="18"/>
        <v>0</v>
      </c>
      <c r="I60" s="90">
        <f t="shared" si="18"/>
        <v>0</v>
      </c>
      <c r="J60" s="90">
        <f t="shared" si="18"/>
        <v>0</v>
      </c>
      <c r="K60" s="90">
        <f t="shared" si="18"/>
        <v>0</v>
      </c>
      <c r="L60" s="49">
        <f t="shared" si="19"/>
        <v>231</v>
      </c>
      <c r="M60" s="326"/>
      <c r="N60" s="291">
        <f t="shared" si="25"/>
        <v>30.03</v>
      </c>
      <c r="O60" s="291">
        <f t="shared" si="20"/>
        <v>0</v>
      </c>
      <c r="P60" s="291">
        <f t="shared" si="20"/>
        <v>0</v>
      </c>
      <c r="Q60" s="291">
        <f t="shared" si="20"/>
        <v>0</v>
      </c>
      <c r="R60" s="291">
        <f t="shared" si="20"/>
        <v>0</v>
      </c>
      <c r="S60" s="291">
        <f t="shared" si="20"/>
        <v>0</v>
      </c>
      <c r="T60" s="291">
        <f t="shared" si="20"/>
        <v>0</v>
      </c>
      <c r="U60" s="786">
        <f t="shared" si="26"/>
        <v>30.03</v>
      </c>
      <c r="V60" s="175"/>
      <c r="W60" s="796">
        <f t="shared" si="27"/>
        <v>0.13</v>
      </c>
      <c r="X60" s="288">
        <f t="shared" si="21"/>
        <v>0</v>
      </c>
      <c r="Y60" s="288">
        <f t="shared" si="22"/>
        <v>0</v>
      </c>
      <c r="Z60" s="288">
        <f t="shared" si="23"/>
        <v>0</v>
      </c>
      <c r="AA60" s="288">
        <f t="shared" si="28"/>
        <v>0.13</v>
      </c>
    </row>
    <row r="61" spans="1:27" ht="13">
      <c r="A61" s="950" t="s">
        <v>337</v>
      </c>
      <c r="B61" s="285"/>
      <c r="C61" s="90">
        <f t="shared" ref="C61" si="36">+C20+C42</f>
        <v>0</v>
      </c>
      <c r="D61" s="90"/>
      <c r="E61" s="90">
        <f t="shared" si="18"/>
        <v>0</v>
      </c>
      <c r="F61" s="90"/>
      <c r="G61" s="90">
        <f t="shared" si="18"/>
        <v>0</v>
      </c>
      <c r="H61" s="90">
        <f t="shared" si="18"/>
        <v>0</v>
      </c>
      <c r="I61" s="90">
        <f t="shared" si="18"/>
        <v>0</v>
      </c>
      <c r="J61" s="90">
        <f t="shared" si="18"/>
        <v>0</v>
      </c>
      <c r="K61" s="90">
        <f t="shared" si="18"/>
        <v>0</v>
      </c>
      <c r="L61" s="49">
        <f t="shared" si="19"/>
        <v>0</v>
      </c>
      <c r="M61" s="310"/>
      <c r="N61" s="291">
        <f t="shared" si="25"/>
        <v>0</v>
      </c>
      <c r="O61" s="291">
        <f t="shared" si="20"/>
        <v>0</v>
      </c>
      <c r="P61" s="291">
        <f t="shared" si="20"/>
        <v>0</v>
      </c>
      <c r="Q61" s="291">
        <f t="shared" si="20"/>
        <v>0</v>
      </c>
      <c r="R61" s="291">
        <f t="shared" si="20"/>
        <v>0</v>
      </c>
      <c r="S61" s="291">
        <f t="shared" si="20"/>
        <v>0</v>
      </c>
      <c r="T61" s="291">
        <f t="shared" si="20"/>
        <v>0</v>
      </c>
      <c r="U61" s="786">
        <f t="shared" si="26"/>
        <v>0</v>
      </c>
      <c r="V61" s="175"/>
      <c r="W61" s="796">
        <f t="shared" si="27"/>
        <v>0</v>
      </c>
      <c r="X61" s="288">
        <f t="shared" si="21"/>
        <v>0</v>
      </c>
      <c r="Y61" s="288">
        <f t="shared" si="22"/>
        <v>0</v>
      </c>
      <c r="Z61" s="288">
        <f t="shared" si="23"/>
        <v>0</v>
      </c>
      <c r="AA61" s="288">
        <f t="shared" si="28"/>
        <v>0</v>
      </c>
    </row>
    <row r="62" spans="1:27" ht="13">
      <c r="A62" s="950" t="s">
        <v>282</v>
      </c>
      <c r="B62" s="285"/>
      <c r="C62" s="90">
        <f t="shared" ref="C62" si="37">+C21+C43</f>
        <v>0</v>
      </c>
      <c r="D62" s="90"/>
      <c r="E62" s="90">
        <f t="shared" si="18"/>
        <v>0</v>
      </c>
      <c r="F62" s="90"/>
      <c r="G62" s="90">
        <f t="shared" si="18"/>
        <v>0</v>
      </c>
      <c r="H62" s="90">
        <f t="shared" si="18"/>
        <v>0</v>
      </c>
      <c r="I62" s="90">
        <f t="shared" si="18"/>
        <v>0</v>
      </c>
      <c r="J62" s="90">
        <f t="shared" si="18"/>
        <v>0</v>
      </c>
      <c r="K62" s="90">
        <f t="shared" si="18"/>
        <v>0</v>
      </c>
      <c r="L62" s="49">
        <f t="shared" si="19"/>
        <v>0</v>
      </c>
      <c r="M62" s="310"/>
      <c r="N62" s="291">
        <f t="shared" si="25"/>
        <v>0</v>
      </c>
      <c r="O62" s="291">
        <f t="shared" si="20"/>
        <v>0</v>
      </c>
      <c r="P62" s="291">
        <f t="shared" si="20"/>
        <v>0</v>
      </c>
      <c r="Q62" s="291">
        <f t="shared" si="20"/>
        <v>0</v>
      </c>
      <c r="R62" s="291">
        <f t="shared" si="20"/>
        <v>0</v>
      </c>
      <c r="S62" s="291">
        <f t="shared" si="20"/>
        <v>0</v>
      </c>
      <c r="T62" s="291">
        <f t="shared" si="20"/>
        <v>0</v>
      </c>
      <c r="U62" s="786">
        <f t="shared" si="26"/>
        <v>0</v>
      </c>
      <c r="V62" s="175"/>
      <c r="W62" s="796">
        <f t="shared" si="27"/>
        <v>0</v>
      </c>
      <c r="X62" s="288">
        <f t="shared" si="21"/>
        <v>0</v>
      </c>
      <c r="Y62" s="288">
        <f t="shared" si="22"/>
        <v>0</v>
      </c>
      <c r="Z62" s="288">
        <f t="shared" si="23"/>
        <v>0</v>
      </c>
      <c r="AA62" s="288">
        <f t="shared" si="28"/>
        <v>0</v>
      </c>
    </row>
    <row r="63" spans="1:27" ht="13">
      <c r="A63" s="950" t="s">
        <v>338</v>
      </c>
      <c r="B63" s="285"/>
      <c r="C63" s="36">
        <f t="shared" ref="C63" si="38">+C22+C44</f>
        <v>0</v>
      </c>
      <c r="D63" s="36"/>
      <c r="E63" s="36">
        <f t="shared" si="18"/>
        <v>0</v>
      </c>
      <c r="F63" s="36"/>
      <c r="G63" s="36"/>
      <c r="H63" s="36">
        <f t="shared" si="18"/>
        <v>0</v>
      </c>
      <c r="I63" s="36">
        <f t="shared" si="18"/>
        <v>0</v>
      </c>
      <c r="J63" s="36">
        <f t="shared" si="18"/>
        <v>0</v>
      </c>
      <c r="K63" s="36">
        <f t="shared" si="18"/>
        <v>0</v>
      </c>
      <c r="L63" s="49">
        <f t="shared" si="19"/>
        <v>0</v>
      </c>
      <c r="M63" s="310"/>
      <c r="N63" s="291">
        <f t="shared" si="25"/>
        <v>0</v>
      </c>
      <c r="O63" s="291">
        <f t="shared" si="20"/>
        <v>0</v>
      </c>
      <c r="P63" s="291">
        <f t="shared" si="20"/>
        <v>0</v>
      </c>
      <c r="Q63" s="291">
        <f t="shared" si="20"/>
        <v>0</v>
      </c>
      <c r="R63" s="291">
        <f t="shared" si="20"/>
        <v>0</v>
      </c>
      <c r="S63" s="291">
        <f t="shared" si="20"/>
        <v>0</v>
      </c>
      <c r="T63" s="291">
        <f t="shared" si="20"/>
        <v>0</v>
      </c>
      <c r="U63" s="786">
        <f t="shared" si="26"/>
        <v>0</v>
      </c>
      <c r="V63" s="175"/>
      <c r="W63" s="796">
        <f t="shared" si="27"/>
        <v>0</v>
      </c>
      <c r="X63" s="288">
        <f t="shared" si="21"/>
        <v>0</v>
      </c>
      <c r="Y63" s="288">
        <f t="shared" si="22"/>
        <v>0</v>
      </c>
      <c r="Z63" s="288">
        <f t="shared" si="23"/>
        <v>0</v>
      </c>
      <c r="AA63" s="288">
        <f t="shared" si="28"/>
        <v>0</v>
      </c>
    </row>
    <row r="64" spans="1:27" ht="13">
      <c r="A64" s="951" t="s">
        <v>339</v>
      </c>
      <c r="B64" s="285"/>
      <c r="C64" s="40">
        <f>+C23+C45</f>
        <v>0</v>
      </c>
      <c r="D64" s="40"/>
      <c r="E64" s="40">
        <f>+E23+E45</f>
        <v>0</v>
      </c>
      <c r="F64" s="40"/>
      <c r="G64" s="40">
        <f>+G23+G45</f>
        <v>0</v>
      </c>
      <c r="H64" s="40">
        <f t="shared" si="18"/>
        <v>0</v>
      </c>
      <c r="I64" s="40">
        <f t="shared" si="18"/>
        <v>0</v>
      </c>
      <c r="J64" s="40">
        <f t="shared" si="18"/>
        <v>0</v>
      </c>
      <c r="K64" s="40">
        <f t="shared" si="18"/>
        <v>0</v>
      </c>
      <c r="L64" s="49">
        <f t="shared" si="19"/>
        <v>0</v>
      </c>
      <c r="M64" s="310"/>
      <c r="N64" s="291">
        <f>+N23+N45</f>
        <v>0</v>
      </c>
      <c r="O64" s="291">
        <f t="shared" si="20"/>
        <v>0</v>
      </c>
      <c r="P64" s="291">
        <f t="shared" si="20"/>
        <v>0</v>
      </c>
      <c r="Q64" s="291">
        <f t="shared" si="20"/>
        <v>0</v>
      </c>
      <c r="R64" s="291">
        <f t="shared" si="20"/>
        <v>0</v>
      </c>
      <c r="S64" s="291">
        <f t="shared" si="20"/>
        <v>0</v>
      </c>
      <c r="T64" s="291">
        <f t="shared" si="20"/>
        <v>0</v>
      </c>
      <c r="U64" s="786">
        <f t="shared" si="26"/>
        <v>0</v>
      </c>
      <c r="V64" s="175"/>
      <c r="W64" s="796">
        <f t="shared" si="27"/>
        <v>0</v>
      </c>
      <c r="X64" s="296">
        <f t="shared" si="21"/>
        <v>0</v>
      </c>
      <c r="Y64" s="296">
        <f t="shared" si="22"/>
        <v>0</v>
      </c>
      <c r="Z64" s="288">
        <f t="shared" si="23"/>
        <v>0</v>
      </c>
      <c r="AA64" s="296">
        <f t="shared" si="28"/>
        <v>0</v>
      </c>
    </row>
    <row r="65" spans="1:33" ht="14.5">
      <c r="A65" s="169"/>
      <c r="B65" s="169"/>
      <c r="C65" s="343">
        <f>SUM(C52:C64)</f>
        <v>2044</v>
      </c>
      <c r="D65" s="343"/>
      <c r="E65" s="343">
        <f>SUM(E52:E64)</f>
        <v>35</v>
      </c>
      <c r="F65" s="343"/>
      <c r="G65" s="343">
        <f t="shared" ref="G65:K65" si="39">SUM(G52:G64)</f>
        <v>-9</v>
      </c>
      <c r="H65" s="343">
        <f t="shared" si="39"/>
        <v>0</v>
      </c>
      <c r="I65" s="343">
        <f t="shared" si="39"/>
        <v>0</v>
      </c>
      <c r="J65" s="343">
        <f t="shared" si="39"/>
        <v>0</v>
      </c>
      <c r="K65" s="343">
        <f t="shared" si="39"/>
        <v>0</v>
      </c>
      <c r="L65" s="14">
        <f>SUM(L52:L64)</f>
        <v>2070</v>
      </c>
      <c r="N65" s="344">
        <f>SUM(N52:N64)</f>
        <v>265.72000000000003</v>
      </c>
      <c r="O65" s="344">
        <f t="shared" ref="O65:T65" si="40">SUM(O52:O64)</f>
        <v>4.55</v>
      </c>
      <c r="P65" s="344">
        <f t="shared" si="40"/>
        <v>-1.17</v>
      </c>
      <c r="Q65" s="344">
        <f t="shared" si="40"/>
        <v>0</v>
      </c>
      <c r="R65" s="344">
        <f t="shared" si="40"/>
        <v>0</v>
      </c>
      <c r="S65" s="344">
        <f t="shared" si="40"/>
        <v>0</v>
      </c>
      <c r="T65" s="344">
        <f t="shared" si="40"/>
        <v>0</v>
      </c>
      <c r="U65" s="15">
        <f>SUM(U52:U64)</f>
        <v>269.10000000000002</v>
      </c>
      <c r="W65" s="329">
        <f>SUM(W52:W64)</f>
        <v>1.17</v>
      </c>
      <c r="X65" s="329">
        <f t="shared" si="21"/>
        <v>0.13</v>
      </c>
      <c r="Y65" s="329">
        <f t="shared" si="22"/>
        <v>0.13</v>
      </c>
      <c r="Z65" s="329">
        <f>+IF(T65=0,0,T65/K65)</f>
        <v>0</v>
      </c>
      <c r="AA65" s="329">
        <f t="shared" si="28"/>
        <v>0.13</v>
      </c>
    </row>
    <row r="66" spans="1:33">
      <c r="A66" s="169"/>
      <c r="B66" s="169"/>
    </row>
    <row r="67" spans="1:33" ht="13">
      <c r="A67" s="345"/>
      <c r="B67" s="345"/>
      <c r="L67" s="263"/>
      <c r="M67" s="263"/>
      <c r="N67" s="263"/>
      <c r="O67" s="263"/>
      <c r="P67" s="263"/>
      <c r="Q67" s="263"/>
      <c r="R67" s="263"/>
      <c r="S67" s="263"/>
      <c r="T67" s="263"/>
      <c r="U67" s="263"/>
      <c r="V67" s="263"/>
      <c r="W67" s="263"/>
      <c r="X67" s="263"/>
      <c r="Y67" s="263"/>
      <c r="Z67" s="263"/>
      <c r="AA67" s="263"/>
    </row>
    <row r="68" spans="1:33" ht="13">
      <c r="A68" s="822"/>
      <c r="B68" s="823"/>
      <c r="C68" s="199"/>
      <c r="D68" s="195"/>
      <c r="E68" s="195"/>
      <c r="F68" s="195"/>
      <c r="G68" s="195"/>
      <c r="H68" s="195"/>
      <c r="O68" s="263"/>
      <c r="P68" s="263"/>
      <c r="Q68" s="263"/>
      <c r="R68" s="263"/>
      <c r="S68" s="263"/>
      <c r="T68" s="263"/>
      <c r="U68" s="263"/>
      <c r="V68" s="263"/>
      <c r="W68" s="263"/>
      <c r="X68" s="263"/>
      <c r="Y68" s="263"/>
      <c r="Z68" s="263"/>
      <c r="AA68" s="263"/>
      <c r="AB68" s="263"/>
      <c r="AC68" s="263"/>
      <c r="AD68" s="263"/>
      <c r="AE68" s="263"/>
      <c r="AF68" s="263"/>
      <c r="AG68" s="263"/>
    </row>
    <row r="69" spans="1:33" s="830" customFormat="1" ht="13">
      <c r="A69" s="779"/>
      <c r="B69" s="821"/>
      <c r="C69" s="834"/>
      <c r="D69" s="835"/>
      <c r="J69" s="831"/>
      <c r="K69" s="831"/>
      <c r="L69" s="831"/>
      <c r="M69" s="831"/>
      <c r="P69" s="831"/>
      <c r="Q69" s="831"/>
      <c r="R69" s="831"/>
      <c r="S69" s="831"/>
    </row>
    <row r="70" spans="1:33" ht="13">
      <c r="A70" s="779"/>
      <c r="B70" s="821"/>
      <c r="C70" s="787"/>
    </row>
    <row r="71" spans="1:33" ht="13">
      <c r="A71" s="779"/>
      <c r="B71" s="821"/>
      <c r="C71" s="787"/>
    </row>
    <row r="72" spans="1:33">
      <c r="A72" s="785"/>
      <c r="B72" s="785"/>
      <c r="C72" s="787"/>
    </row>
    <row r="73" spans="1:33">
      <c r="A73" s="169"/>
      <c r="B73" s="169"/>
    </row>
    <row r="74" spans="1:33">
      <c r="A74" s="169"/>
      <c r="B74" s="169"/>
    </row>
    <row r="75" spans="1:33">
      <c r="A75" s="169"/>
      <c r="B75" s="169"/>
    </row>
    <row r="76" spans="1:33">
      <c r="A76" s="169"/>
      <c r="B76" s="169"/>
    </row>
    <row r="77" spans="1:33">
      <c r="A77" s="169"/>
      <c r="B77" s="169"/>
    </row>
    <row r="78" spans="1:33">
      <c r="A78" s="169"/>
      <c r="B78" s="169"/>
    </row>
    <row r="79" spans="1:33">
      <c r="A79" s="169"/>
      <c r="B79" s="169"/>
    </row>
    <row r="80" spans="1:33">
      <c r="A80" s="169"/>
      <c r="B80" s="169"/>
    </row>
    <row r="81" spans="1:2">
      <c r="A81" s="169"/>
      <c r="B81" s="169"/>
    </row>
    <row r="82" spans="1:2">
      <c r="A82" s="169"/>
      <c r="B82" s="169"/>
    </row>
    <row r="83" spans="1:2">
      <c r="A83" s="169"/>
      <c r="B83" s="169"/>
    </row>
    <row r="84" spans="1:2">
      <c r="A84" s="169"/>
      <c r="B84" s="169"/>
    </row>
    <row r="85" spans="1:2">
      <c r="A85" s="169"/>
      <c r="B85" s="169"/>
    </row>
    <row r="86" spans="1:2">
      <c r="A86" s="169"/>
      <c r="B86" s="169"/>
    </row>
    <row r="87" spans="1:2">
      <c r="A87" s="169"/>
      <c r="B87" s="169"/>
    </row>
    <row r="88" spans="1:2">
      <c r="A88" s="169"/>
      <c r="B88" s="169"/>
    </row>
  </sheetData>
  <mergeCells count="11">
    <mergeCell ref="C50:L50"/>
    <mergeCell ref="O50:U50"/>
    <mergeCell ref="X50:AA50"/>
    <mergeCell ref="A1:U4"/>
    <mergeCell ref="A6:AA6"/>
    <mergeCell ref="C30:L30"/>
    <mergeCell ref="C8:L8"/>
    <mergeCell ref="N8:U8"/>
    <mergeCell ref="W8:AA8"/>
    <mergeCell ref="N30:U30"/>
    <mergeCell ref="W30:AA30"/>
  </mergeCells>
  <pageMargins left="1" right="0.5" top="1" bottom="0.4" header="0.8" footer="0"/>
  <pageSetup paperSize="5" scale="46" fitToHeight="0" orientation="landscape" r:id="rId1"/>
  <headerFooter alignWithMargins="0">
    <oddHeader>&amp;R&amp;"Times New Roman,Bold"KyPSC Case No. 2020-00142
STAFF-DR-01-004 Attachment
Page &amp;P of &amp;N</oddHeader>
    <oddFooter>&amp;R&amp;"Arial,Bold"&amp;16&amp;KFF0000C.&amp;P</oddFooter>
  </headerFooter>
  <rowBreaks count="1" manualBreakCount="1">
    <brk id="50"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71E3306A1E394C8AAFCF6CCB6BA2C1" ma:contentTypeVersion="12" ma:contentTypeDescription="Create a new document." ma:contentTypeScope="" ma:versionID="721940e0208214bc93c6d5f4ebf2bc48">
  <xsd:schema xmlns:xsd="http://www.w3.org/2001/XMLSchema" xmlns:xs="http://www.w3.org/2001/XMLSchema" xmlns:p="http://schemas.microsoft.com/office/2006/metadata/properties" xmlns:ns1="http://schemas.microsoft.com/sharepoint/v3" xmlns:ns3="5bbf2fa6-4553-44db-8e16-dac3f2a4809a" targetNamespace="http://schemas.microsoft.com/office/2006/metadata/properties" ma:root="true" ma:fieldsID="6f54124886f408a6260a5f4b12061c14" ns1:_="" ns3:_="">
    <xsd:import namespace="http://schemas.microsoft.com/sharepoint/v3"/>
    <xsd:import namespace="5bbf2fa6-4553-44db-8e16-dac3f2a4809a"/>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bf2fa6-4553-44db-8e16-dac3f2a480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2D539A-9250-498E-8B54-6D1803DF2671}">
  <ds:schemaRefs>
    <ds:schemaRef ds:uri="http://purl.org/dc/dcmitype/"/>
    <ds:schemaRef ds:uri="5bbf2fa6-4553-44db-8e16-dac3f2a4809a"/>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622334D5-D6C3-4670-A7E0-789F24656384}">
  <ds:schemaRefs>
    <ds:schemaRef ds:uri="http://schemas.microsoft.com/sharepoint/v3/contenttype/forms"/>
  </ds:schemaRefs>
</ds:datastoreItem>
</file>

<file path=customXml/itemProps3.xml><?xml version="1.0" encoding="utf-8"?>
<ds:datastoreItem xmlns:ds="http://schemas.openxmlformats.org/officeDocument/2006/customXml" ds:itemID="{3E52A10A-51DF-428B-97FB-5D123BAFF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bf2fa6-4553-44db-8e16-dac3f2a480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vt:i4>
      </vt:variant>
    </vt:vector>
  </HeadingPairs>
  <TitlesOfParts>
    <vt:vector size="26" baseType="lpstr">
      <vt:lpstr>FORM 2.30-Apr19</vt:lpstr>
      <vt:lpstr>FORM 2.30-May19</vt:lpstr>
      <vt:lpstr>FORM 2.30-Jun19</vt:lpstr>
      <vt:lpstr>FORM 2.30-Jul19</vt:lpstr>
      <vt:lpstr>FORM 2.30-Aug19</vt:lpstr>
      <vt:lpstr>FORM 2.30-Sep19</vt:lpstr>
      <vt:lpstr>&lt;C&gt;158150-Current ARP</vt:lpstr>
      <vt:lpstr>&lt;F&gt;158150-Current CSSO2G1</vt:lpstr>
      <vt:lpstr>&lt;E&gt;ARP PACE</vt:lpstr>
      <vt:lpstr>&lt;E1&gt;CSSO2G1 PACE</vt:lpstr>
      <vt:lpstr>ARP SO2 EPA Report</vt:lpstr>
      <vt:lpstr>CSSO2G1 EPA Report</vt:lpstr>
      <vt:lpstr>&lt;D&gt; 158170 Total CSNOX</vt:lpstr>
      <vt:lpstr>&lt;E&gt; PACE - CSNOX</vt:lpstr>
      <vt:lpstr>CSNOX EPA Report</vt:lpstr>
      <vt:lpstr>&lt;B1&gt; Current 0158183 CSOSG2</vt:lpstr>
      <vt:lpstr>&lt;C&gt; PACE</vt:lpstr>
      <vt:lpstr>&lt;D&gt; CSOSG2 EPA Report</vt:lpstr>
      <vt:lpstr>&lt;P&gt;PACE Input Tab</vt:lpstr>
      <vt:lpstr>S14 &amp; S105 PACE Reports</vt:lpstr>
      <vt:lpstr>'S14 &amp; S105 PACE Reports'!Print_Area</vt:lpstr>
      <vt:lpstr>'&lt;B1&gt; Current 0158183 CSOSG2'!Print_Titles</vt:lpstr>
      <vt:lpstr>'&lt;C&gt;158150-Current ARP'!Print_Titles</vt:lpstr>
      <vt:lpstr>'&lt;D&gt; 158170 Total CSNOX'!Print_Titles</vt:lpstr>
      <vt:lpstr>'&lt;F&gt;158150-Current CSSO2G1'!Print_Titles</vt:lpstr>
      <vt:lpstr>'S14 &amp; S105 PACE Reports'!Print_Titles</vt:lpstr>
    </vt:vector>
  </TitlesOfParts>
  <Company>Duke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EA Excel File</dc:subject>
  <dc:creator>Milton, Jennifer</dc:creator>
  <cp:lastModifiedBy>Gates, Debbie</cp:lastModifiedBy>
  <cp:lastPrinted>2020-06-11T19:48:38Z</cp:lastPrinted>
  <dcterms:created xsi:type="dcterms:W3CDTF">2015-12-14T16:32:38Z</dcterms:created>
  <dcterms:modified xsi:type="dcterms:W3CDTF">2020-06-11T19:48:48Z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0x0101004571E3306A1E394C8AAFCF6CCB6BA2C1</vt:lpwstr>
  </property>
</Properties>
</file>