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8 2020-00133 ES 2 Year Review\02 Discovery\Staff Set 1 and DT\"/>
    </mc:Choice>
  </mc:AlternateContent>
  <bookViews>
    <workbookView xWindow="0" yWindow="0" windowWidth="21570" windowHeight="10215" firstSheet="1" activeTab="1"/>
  </bookViews>
  <sheets>
    <sheet name="May 2017 to Oct 2017" sheetId="4" state="hidden" r:id="rId1"/>
    <sheet name="Calc of E(m)" sheetId="5" r:id="rId2"/>
  </sheets>
  <calcPr calcId="162913"/>
</workbook>
</file>

<file path=xl/calcChain.xml><?xml version="1.0" encoding="utf-8"?>
<calcChain xmlns="http://schemas.openxmlformats.org/spreadsheetml/2006/main">
  <c r="BA14" i="5" l="1"/>
  <c r="BA18" i="5" s="1"/>
  <c r="BA28" i="5" s="1"/>
  <c r="AY14" i="5"/>
  <c r="AY18" i="5" s="1"/>
  <c r="AY28" i="5" s="1"/>
  <c r="AW14" i="5"/>
  <c r="AW18" i="5" s="1"/>
  <c r="AW28" i="5" s="1"/>
  <c r="BB34" i="5" l="1"/>
  <c r="BB40" i="5" s="1"/>
  <c r="BB44" i="5" s="1"/>
  <c r="BA34" i="5"/>
  <c r="BA40" i="5" s="1"/>
  <c r="BA44" i="5" s="1"/>
  <c r="AZ34" i="5"/>
  <c r="AZ40" i="5" s="1"/>
  <c r="AZ44" i="5" s="1"/>
  <c r="AY34" i="5"/>
  <c r="AY40" i="5" s="1"/>
  <c r="AY44" i="5" s="1"/>
  <c r="AX34" i="5"/>
  <c r="AX40" i="5" s="1"/>
  <c r="AX44" i="5" s="1"/>
  <c r="AW34" i="5"/>
  <c r="AW40" i="5" s="1"/>
  <c r="AW44" i="5" s="1"/>
  <c r="E14" i="5"/>
  <c r="E18" i="5" s="1"/>
  <c r="E28" i="5" s="1"/>
  <c r="G14" i="5"/>
  <c r="G18" i="5" s="1"/>
  <c r="G28" i="5" s="1"/>
  <c r="I14" i="5"/>
  <c r="I18" i="5" s="1"/>
  <c r="I28" i="5" s="1"/>
  <c r="K14" i="5"/>
  <c r="K18" i="5" s="1"/>
  <c r="K28" i="5" s="1"/>
  <c r="M14" i="5"/>
  <c r="M18" i="5" s="1"/>
  <c r="M28" i="5" s="1"/>
  <c r="O14" i="5"/>
  <c r="O18" i="5" s="1"/>
  <c r="O28" i="5" s="1"/>
  <c r="Q14" i="5"/>
  <c r="Q18" i="5" s="1"/>
  <c r="Q28" i="5" s="1"/>
  <c r="S14" i="5"/>
  <c r="S18" i="5" s="1"/>
  <c r="S28" i="5" s="1"/>
  <c r="U14" i="5"/>
  <c r="U18" i="5" s="1"/>
  <c r="U28" i="5" s="1"/>
  <c r="W14" i="5"/>
  <c r="W18" i="5" s="1"/>
  <c r="W28" i="5" s="1"/>
  <c r="Y14" i="5"/>
  <c r="Y18" i="5" s="1"/>
  <c r="Y28" i="5" s="1"/>
  <c r="F34" i="5" l="1"/>
  <c r="F40" i="5" s="1"/>
  <c r="F44" i="5" s="1"/>
  <c r="E34" i="5"/>
  <c r="H34" i="5"/>
  <c r="H40" i="5" s="1"/>
  <c r="H44" i="5" s="1"/>
  <c r="G34" i="5"/>
  <c r="G40" i="5" s="1"/>
  <c r="G44" i="5" s="1"/>
  <c r="I34" i="5"/>
  <c r="I40" i="5" s="1"/>
  <c r="I44" i="5" s="1"/>
  <c r="J34" i="5"/>
  <c r="J40" i="5" s="1"/>
  <c r="J44" i="5" s="1"/>
  <c r="L34" i="5"/>
  <c r="L40" i="5" s="1"/>
  <c r="L44" i="5" s="1"/>
  <c r="K34" i="5"/>
  <c r="K40" i="5" s="1"/>
  <c r="K44" i="5" s="1"/>
  <c r="N34" i="5"/>
  <c r="N40" i="5" s="1"/>
  <c r="N44" i="5" s="1"/>
  <c r="M34" i="5"/>
  <c r="M40" i="5" s="1"/>
  <c r="M44" i="5" s="1"/>
  <c r="P34" i="5"/>
  <c r="P40" i="5" s="1"/>
  <c r="P44" i="5" s="1"/>
  <c r="O34" i="5"/>
  <c r="O40" i="5" s="1"/>
  <c r="O44" i="5" s="1"/>
  <c r="Q34" i="5"/>
  <c r="Q40" i="5" s="1"/>
  <c r="Q44" i="5" s="1"/>
  <c r="R34" i="5"/>
  <c r="R40" i="5" s="1"/>
  <c r="R44" i="5" s="1"/>
  <c r="T34" i="5"/>
  <c r="T40" i="5" s="1"/>
  <c r="T44" i="5" s="1"/>
  <c r="S34" i="5"/>
  <c r="S40" i="5" s="1"/>
  <c r="S44" i="5" s="1"/>
  <c r="V34" i="5"/>
  <c r="V40" i="5" s="1"/>
  <c r="V44" i="5" s="1"/>
  <c r="U34" i="5"/>
  <c r="U40" i="5" s="1"/>
  <c r="U44" i="5" s="1"/>
  <c r="X34" i="5"/>
  <c r="X40" i="5" s="1"/>
  <c r="X44" i="5" s="1"/>
  <c r="W34" i="5"/>
  <c r="W40" i="5" s="1"/>
  <c r="W44" i="5" s="1"/>
  <c r="Y34" i="5"/>
  <c r="Y40" i="5" s="1"/>
  <c r="Y44" i="5" s="1"/>
  <c r="Z34" i="5"/>
  <c r="Z40" i="5" s="1"/>
  <c r="Z44" i="5" s="1"/>
  <c r="E40" i="5" l="1"/>
  <c r="E44" i="5" s="1"/>
  <c r="AU14" i="5"/>
  <c r="AS14" i="5"/>
  <c r="AS18" i="5" s="1"/>
  <c r="AS28" i="5" s="1"/>
  <c r="AQ14" i="5"/>
  <c r="AQ18" i="5" s="1"/>
  <c r="AQ28" i="5" s="1"/>
  <c r="AM14" i="5"/>
  <c r="AM18" i="5" s="1"/>
  <c r="AM28" i="5" s="1"/>
  <c r="AO14" i="5"/>
  <c r="AK14" i="5"/>
  <c r="AK18" i="5" s="1"/>
  <c r="AK28" i="5" s="1"/>
  <c r="AU18" i="5"/>
  <c r="AU28" i="5" s="1"/>
  <c r="AU34" i="5" s="1"/>
  <c r="AU40" i="5" s="1"/>
  <c r="AU44" i="5" s="1"/>
  <c r="AO18" i="5"/>
  <c r="AO28" i="5" s="1"/>
  <c r="AG14" i="5"/>
  <c r="AG18" i="5" s="1"/>
  <c r="AG28" i="5" s="1"/>
  <c r="AI14" i="5"/>
  <c r="AI18" i="5" s="1"/>
  <c r="AI28" i="5" s="1"/>
  <c r="AE14" i="5"/>
  <c r="AE18" i="5" s="1"/>
  <c r="AE28" i="5" s="1"/>
  <c r="AC14" i="5"/>
  <c r="AC18" i="5" s="1"/>
  <c r="AC28" i="5" s="1"/>
  <c r="AA14" i="5"/>
  <c r="AA18" i="5"/>
  <c r="AA28" i="5" s="1"/>
  <c r="E16" i="4"/>
  <c r="E20" i="4"/>
  <c r="E24" i="4"/>
  <c r="O16" i="4"/>
  <c r="O20" i="4"/>
  <c r="O24" i="4"/>
  <c r="M16" i="4"/>
  <c r="M20" i="4"/>
  <c r="M24" i="4"/>
  <c r="K16" i="4"/>
  <c r="K20" i="4"/>
  <c r="K24" i="4"/>
  <c r="I16" i="4"/>
  <c r="I20" i="4"/>
  <c r="I24" i="4"/>
  <c r="G16" i="4"/>
  <c r="G20" i="4"/>
  <c r="G24" i="4"/>
  <c r="L30" i="4"/>
  <c r="L36" i="4"/>
  <c r="L40" i="4"/>
  <c r="K30" i="4"/>
  <c r="K36" i="4"/>
  <c r="K40" i="4"/>
  <c r="N30" i="4"/>
  <c r="N36" i="4"/>
  <c r="N40" i="4"/>
  <c r="M30" i="4"/>
  <c r="M36" i="4"/>
  <c r="M40" i="4"/>
  <c r="H30" i="4"/>
  <c r="H36" i="4"/>
  <c r="H40" i="4"/>
  <c r="G30" i="4"/>
  <c r="G36" i="4"/>
  <c r="G40" i="4"/>
  <c r="P30" i="4"/>
  <c r="P36" i="4"/>
  <c r="P40" i="4"/>
  <c r="O30" i="4"/>
  <c r="O36" i="4"/>
  <c r="O40" i="4"/>
  <c r="J30" i="4"/>
  <c r="J36" i="4"/>
  <c r="J40" i="4"/>
  <c r="I30" i="4"/>
  <c r="I36" i="4"/>
  <c r="I40" i="4"/>
  <c r="E30" i="4"/>
  <c r="E36" i="4"/>
  <c r="E40" i="4"/>
  <c r="F30" i="4"/>
  <c r="F36" i="4"/>
  <c r="F40" i="4"/>
  <c r="AI34" i="5" l="1"/>
  <c r="AI40" i="5" s="1"/>
  <c r="AI44" i="5" s="1"/>
  <c r="AJ34" i="5"/>
  <c r="AJ40" i="5" s="1"/>
  <c r="AJ44" i="5" s="1"/>
  <c r="AN34" i="5"/>
  <c r="AN40" i="5" s="1"/>
  <c r="AN44" i="5" s="1"/>
  <c r="AM34" i="5"/>
  <c r="AM40" i="5" s="1"/>
  <c r="AM44" i="5" s="1"/>
  <c r="AC34" i="5"/>
  <c r="AC40" i="5" s="1"/>
  <c r="AC44" i="5" s="1"/>
  <c r="AD34" i="5"/>
  <c r="AD40" i="5" s="1"/>
  <c r="AD44" i="5" s="1"/>
  <c r="AS34" i="5"/>
  <c r="AS40" i="5" s="1"/>
  <c r="AS44" i="5" s="1"/>
  <c r="AT34" i="5"/>
  <c r="AT40" i="5" s="1"/>
  <c r="AT44" i="5" s="1"/>
  <c r="AB34" i="5"/>
  <c r="AB40" i="5" s="1"/>
  <c r="AB44" i="5" s="1"/>
  <c r="AA34" i="5"/>
  <c r="AA40" i="5" s="1"/>
  <c r="AA44" i="5" s="1"/>
  <c r="AR34" i="5"/>
  <c r="AR40" i="5" s="1"/>
  <c r="AR44" i="5" s="1"/>
  <c r="AQ34" i="5"/>
  <c r="AQ40" i="5" s="1"/>
  <c r="AQ44" i="5" s="1"/>
  <c r="AK34" i="5"/>
  <c r="AK40" i="5" s="1"/>
  <c r="AK44" i="5" s="1"/>
  <c r="AL34" i="5"/>
  <c r="AL40" i="5" s="1"/>
  <c r="AL44" i="5" s="1"/>
  <c r="AG34" i="5"/>
  <c r="AG40" i="5" s="1"/>
  <c r="AG44" i="5" s="1"/>
  <c r="AH34" i="5"/>
  <c r="AH40" i="5" s="1"/>
  <c r="AH44" i="5" s="1"/>
  <c r="AE34" i="5"/>
  <c r="AE40" i="5" s="1"/>
  <c r="AE44" i="5" s="1"/>
  <c r="AF34" i="5"/>
  <c r="AF40" i="5" s="1"/>
  <c r="AF44" i="5" s="1"/>
  <c r="AO34" i="5"/>
  <c r="AO40" i="5" s="1"/>
  <c r="AO44" i="5" s="1"/>
  <c r="AP34" i="5"/>
  <c r="AP40" i="5" s="1"/>
  <c r="AP44" i="5" s="1"/>
  <c r="AV34" i="5"/>
  <c r="AV40" i="5" s="1"/>
  <c r="AV44" i="5" s="1"/>
</calcChain>
</file>

<file path=xl/sharedStrings.xml><?xml version="1.0" encoding="utf-8"?>
<sst xmlns="http://schemas.openxmlformats.org/spreadsheetml/2006/main" count="188" uniqueCount="79">
  <si>
    <t>LINE</t>
  </si>
  <si>
    <t>CRR from ES FORM 3.00</t>
  </si>
  <si>
    <t>CALCULATION OF E(m)</t>
  </si>
  <si>
    <t>E(m) = CRR - BRR</t>
  </si>
  <si>
    <t>CALCULATION OF E(m) and SURCHARGE FACTOR</t>
  </si>
  <si>
    <t>ENVIRONMENTAL SURCHARGE REPORT</t>
  </si>
  <si>
    <t xml:space="preserve">KENTUCKY POWER COMPANY </t>
  </si>
  <si>
    <t>May</t>
  </si>
  <si>
    <t>June</t>
  </si>
  <si>
    <t>July</t>
  </si>
  <si>
    <t>August</t>
  </si>
  <si>
    <t>September</t>
  </si>
  <si>
    <t>October</t>
  </si>
  <si>
    <t>BRR from ES FORM 1.10</t>
  </si>
  <si>
    <t>As Filed</t>
  </si>
  <si>
    <t xml:space="preserve"> </t>
  </si>
  <si>
    <t>Residential</t>
  </si>
  <si>
    <t>All Other</t>
  </si>
  <si>
    <t>KY Retail E(m) (LINE 4 * LINE 5)</t>
  </si>
  <si>
    <t>E(m) (LINE 1 - LINE 2 + LINE 3)</t>
  </si>
  <si>
    <t>10C</t>
  </si>
  <si>
    <t>Revenue Requirement Adjustment in Case No. 2016-00336</t>
  </si>
  <si>
    <t>Mitchell FGD Expenses (E.S. Form 3.13, Line 33)</t>
  </si>
  <si>
    <t>Kentucky Retail Jurisdictional Allocation Factor,                                                from ES FORM 3.30, Schedule of Revenues, LINE 1</t>
  </si>
  <si>
    <t xml:space="preserve">LINE </t>
  </si>
  <si>
    <t>Under/ (Over) Collection, ES Form 3.30</t>
  </si>
  <si>
    <t>Net KY Retail E(m) (Line 6 + Line 7)</t>
  </si>
  <si>
    <t>SURCHARGE FACTORS</t>
  </si>
  <si>
    <t>Allocation Factors, % of revenue during previous Calendar Year</t>
  </si>
  <si>
    <t xml:space="preserve">LINE  </t>
  </si>
  <si>
    <t>Current Month's Allocation E(m) (Line 8* Line 9)</t>
  </si>
  <si>
    <t>10A*</t>
  </si>
  <si>
    <t>10B**</t>
  </si>
  <si>
    <t xml:space="preserve">Current Month's Allocation (10+10A+10B) </t>
  </si>
  <si>
    <t>Kentucky Residential Revenues/All Other Non-Fuel Revenues</t>
  </si>
  <si>
    <t>Surcharge Factors (Line 10/Line 11)</t>
  </si>
  <si>
    <t>Expense Months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</si>
  <si>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</si>
  <si>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</si>
  <si>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</si>
  <si>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</si>
  <si>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</si>
  <si>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</si>
  <si>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</si>
  <si>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</si>
  <si>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</si>
  <si>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</si>
  <si>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</si>
  <si>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Adjustment for Urea and Limestone</t>
  </si>
  <si>
    <t>February 2018</t>
  </si>
  <si>
    <t>Adjustment Required in Case No. 2017-00327</t>
  </si>
  <si>
    <t>January 18th - 31st 2018</t>
  </si>
  <si>
    <t>January 1st - 17th 2018</t>
  </si>
  <si>
    <t>December 2017</t>
  </si>
  <si>
    <t>November 2017</t>
  </si>
  <si>
    <t>October 2017</t>
  </si>
  <si>
    <t>September 2017</t>
  </si>
  <si>
    <t>August 2017</t>
  </si>
  <si>
    <t>July 2017</t>
  </si>
  <si>
    <t>June 2017</t>
  </si>
  <si>
    <t>May 2017</t>
  </si>
  <si>
    <t>February 2019</t>
  </si>
  <si>
    <t>March 2019</t>
  </si>
  <si>
    <t>April 2019</t>
  </si>
  <si>
    <t>*</t>
  </si>
  <si>
    <t>Current Month's Allocation</t>
  </si>
  <si>
    <t>**</t>
  </si>
  <si>
    <t>Adjustment Required in Case No. 2016-00336</t>
  </si>
  <si>
    <t>6A*</t>
  </si>
  <si>
    <t>6B*</t>
  </si>
  <si>
    <t>***</t>
  </si>
  <si>
    <t>10B***</t>
  </si>
  <si>
    <t>10A**</t>
  </si>
  <si>
    <t>Adjustment Required in Case No. 2016-00336 (May) and 2017-00327 (January)</t>
  </si>
  <si>
    <t>Kentucky Retail Jurisdictional Allocation Factor</t>
  </si>
  <si>
    <t>6C</t>
  </si>
  <si>
    <t>Adjustment required by Commission Order dated February 22, 2018 in Case No. 2017-00327.</t>
  </si>
  <si>
    <t>(May 2017) Adjustment required by Commission Order dated April 18, 2017. (January 2018) Adjustment required by Commission Order dated February 22, 2018 in Case No. 2017-00327.</t>
  </si>
  <si>
    <t xml:space="preserve">Adjustment required by Commission Order dated April 18, 2017 in Case No. 2016-00336.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</si>
</sst>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&quot;$&quot;* #,##0_);_(&quot;$&quot;* \(#,##0\);_(&quot;$&quot;* &quot;-&quot;??_);_(@_)"/>
    <numFmt numFmtId="167" formatCode="#,##0.00;\(#,##0.00\);0.00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color indexed="64"/>
      <name val="Arial"/>
      <family val="2"/>
    </font>
    <font>
      <sz val="10"/>
      <name val="Arial Unicode MS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5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10" fillId="0" borderId="0"/>
    <xf numFmtId="0" fontId="1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6" fillId="0" borderId="0"/>
    <xf numFmtId="0" fontId="12" fillId="0" borderId="0"/>
    <xf numFmtId="0" fontId="2" fillId="0" borderId="0"/>
    <xf numFmtId="0" fontId="16" fillId="0" borderId="0"/>
    <xf numFmtId="0" fontId="9" fillId="0" borderId="0"/>
    <xf numFmtId="0" fontId="17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  <xf numFmtId="0" fontId="9" fillId="2" borderId="0" applyNumberFormat="0" applyFont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0" fontId="2" fillId="0" borderId="1" xfId="348" applyBorder="1" applyAlignment="1">
      <alignment horizontal="center"/>
    </xf>
    <xf numFmtId="37" fontId="2" fillId="0" borderId="0" xfId="348" applyNumberFormat="1" applyBorder="1" applyAlignment="1">
      <alignment horizontal="center"/>
    </xf>
    <xf numFmtId="0" fontId="2" fillId="0" borderId="0" xfId="348" applyBorder="1" applyAlignment="1">
      <alignment horizontal="center"/>
    </xf>
    <xf numFmtId="37" fontId="2" fillId="0" borderId="2" xfId="348" applyNumberFormat="1" applyBorder="1" applyAlignment="1">
      <alignment horizontal="center"/>
    </xf>
    <xf numFmtId="0" fontId="2" fillId="0" borderId="3" xfId="348" applyBorder="1"/>
    <xf numFmtId="0" fontId="2" fillId="0" borderId="4" xfId="348" applyBorder="1"/>
    <xf numFmtId="0" fontId="2" fillId="0" borderId="5" xfId="348" applyFont="1" applyBorder="1"/>
    <xf numFmtId="49" fontId="2" fillId="0" borderId="4" xfId="348" applyNumberFormat="1" applyFont="1" applyBorder="1" applyAlignment="1">
      <alignment wrapText="1"/>
    </xf>
    <xf numFmtId="0" fontId="2" fillId="0" borderId="6" xfId="348" applyBorder="1" applyAlignment="1">
      <alignment horizontal="center" vertical="center"/>
    </xf>
    <xf numFmtId="0" fontId="2" fillId="0" borderId="4" xfId="348" applyFont="1" applyBorder="1"/>
    <xf numFmtId="37" fontId="2" fillId="0" borderId="0" xfId="348" applyNumberFormat="1" applyFont="1" applyBorder="1" applyAlignment="1">
      <alignment horizontal="center"/>
    </xf>
    <xf numFmtId="0" fontId="2" fillId="0" borderId="0" xfId="348" applyFont="1" applyBorder="1" applyAlignment="1">
      <alignment horizontal="center"/>
    </xf>
    <xf numFmtId="37" fontId="2" fillId="0" borderId="0" xfId="348" applyNumberFormat="1" applyBorder="1" applyAlignment="1">
      <alignment horizontal="center" vertical="center"/>
    </xf>
    <xf numFmtId="167" fontId="2" fillId="0" borderId="0" xfId="348" applyNumberFormat="1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166" fontId="0" fillId="0" borderId="13" xfId="327" applyNumberFormat="1" applyFont="1" applyBorder="1"/>
    <xf numFmtId="166" fontId="0" fillId="0" borderId="6" xfId="327" applyNumberFormat="1" applyFont="1" applyBorder="1"/>
    <xf numFmtId="164" fontId="0" fillId="0" borderId="6" xfId="395" applyNumberFormat="1" applyFont="1" applyBorder="1"/>
    <xf numFmtId="166" fontId="0" fillId="0" borderId="6" xfId="0" applyNumberFormat="1" applyBorder="1"/>
    <xf numFmtId="10" fontId="0" fillId="0" borderId="6" xfId="395" applyNumberFormat="1" applyFont="1" applyBorder="1"/>
    <xf numFmtId="10" fontId="0" fillId="0" borderId="12" xfId="395" applyNumberFormat="1" applyFont="1" applyBorder="1"/>
    <xf numFmtId="166" fontId="0" fillId="0" borderId="12" xfId="0" applyNumberFormat="1" applyBorder="1"/>
    <xf numFmtId="166" fontId="0" fillId="0" borderId="12" xfId="327" applyNumberFormat="1" applyFont="1" applyBorder="1"/>
    <xf numFmtId="165" fontId="0" fillId="0" borderId="14" xfId="395" applyNumberFormat="1" applyFont="1" applyBorder="1"/>
    <xf numFmtId="165" fontId="0" fillId="0" borderId="15" xfId="395" applyNumberFormat="1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4" xfId="348" applyFont="1" applyBorder="1" applyAlignment="1">
      <alignment wrapText="1"/>
    </xf>
    <xf numFmtId="0" fontId="2" fillId="0" borderId="4" xfId="348" applyBorder="1" applyAlignment="1">
      <alignment horizontal="left" wrapText="1"/>
    </xf>
    <xf numFmtId="0" fontId="2" fillId="0" borderId="4" xfId="348" applyFont="1" applyBorder="1" applyAlignment="1">
      <alignment horizontal="left" wrapText="1"/>
    </xf>
    <xf numFmtId="0" fontId="2" fillId="0" borderId="13" xfId="348" applyBorder="1" applyAlignment="1">
      <alignment horizontal="center" vertical="center"/>
    </xf>
    <xf numFmtId="0" fontId="2" fillId="0" borderId="6" xfId="348" applyFont="1" applyBorder="1" applyAlignment="1">
      <alignment horizontal="center" vertical="center"/>
    </xf>
    <xf numFmtId="0" fontId="2" fillId="0" borderId="14" xfId="348" applyFont="1" applyBorder="1" applyAlignment="1">
      <alignment horizontal="center" vertical="center"/>
    </xf>
    <xf numFmtId="0" fontId="4" fillId="0" borderId="4" xfId="348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0" xfId="0" applyFill="1" applyBorder="1"/>
    <xf numFmtId="166" fontId="0" fillId="0" borderId="2" xfId="327" applyNumberFormat="1" applyFont="1" applyBorder="1"/>
    <xf numFmtId="166" fontId="0" fillId="0" borderId="0" xfId="327" applyNumberFormat="1" applyFont="1" applyBorder="1"/>
    <xf numFmtId="164" fontId="0" fillId="0" borderId="0" xfId="395" applyNumberFormat="1" applyFont="1" applyBorder="1"/>
    <xf numFmtId="166" fontId="0" fillId="0" borderId="0" xfId="0" applyNumberFormat="1" applyBorder="1"/>
    <xf numFmtId="0" fontId="3" fillId="0" borderId="18" xfId="0" applyFont="1" applyBorder="1" applyAlignment="1">
      <alignment horizontal="center" vertical="center"/>
    </xf>
    <xf numFmtId="10" fontId="0" fillId="0" borderId="0" xfId="395" applyNumberFormat="1" applyFont="1" applyBorder="1"/>
    <xf numFmtId="0" fontId="3" fillId="0" borderId="19" xfId="0" applyFont="1" applyBorder="1" applyAlignment="1">
      <alignment horizontal="center" vertical="center"/>
    </xf>
    <xf numFmtId="10" fontId="0" fillId="0" borderId="8" xfId="395" applyNumberFormat="1" applyFont="1" applyBorder="1"/>
    <xf numFmtId="166" fontId="0" fillId="0" borderId="8" xfId="0" applyNumberFormat="1" applyBorder="1"/>
    <xf numFmtId="166" fontId="0" fillId="0" borderId="8" xfId="327" applyNumberFormat="1" applyFont="1" applyBorder="1"/>
    <xf numFmtId="165" fontId="0" fillId="0" borderId="1" xfId="395" applyNumberFormat="1" applyFont="1" applyBorder="1"/>
    <xf numFmtId="165" fontId="0" fillId="0" borderId="20" xfId="395" applyNumberFormat="1" applyFont="1" applyBorder="1"/>
    <xf numFmtId="0" fontId="13" fillId="0" borderId="0" xfId="0" applyFont="1"/>
    <xf numFmtId="0" fontId="18" fillId="0" borderId="0" xfId="0" applyFont="1" applyBorder="1" applyAlignment="1"/>
    <xf numFmtId="0" fontId="13" fillId="0" borderId="0" xfId="0" applyFont="1" applyBorder="1"/>
    <xf numFmtId="0" fontId="13" fillId="0" borderId="6" xfId="0" applyFont="1" applyBorder="1"/>
    <xf numFmtId="0" fontId="13" fillId="0" borderId="13" xfId="348" applyFont="1" applyFill="1" applyBorder="1" applyAlignment="1">
      <alignment horizontal="center" vertical="center"/>
    </xf>
    <xf numFmtId="37" fontId="13" fillId="0" borderId="2" xfId="348" applyNumberFormat="1" applyFont="1" applyFill="1" applyBorder="1" applyAlignment="1">
      <alignment horizontal="center"/>
    </xf>
    <xf numFmtId="0" fontId="13" fillId="0" borderId="3" xfId="348" applyFont="1" applyFill="1" applyBorder="1"/>
    <xf numFmtId="166" fontId="13" fillId="0" borderId="13" xfId="327" applyNumberFormat="1" applyFont="1" applyFill="1" applyBorder="1"/>
    <xf numFmtId="0" fontId="13" fillId="0" borderId="9" xfId="0" applyFont="1" applyFill="1" applyBorder="1"/>
    <xf numFmtId="0" fontId="13" fillId="0" borderId="6" xfId="348" applyFont="1" applyFill="1" applyBorder="1" applyAlignment="1">
      <alignment horizontal="center" vertical="center"/>
    </xf>
    <xf numFmtId="37" fontId="13" fillId="0" borderId="0" xfId="348" applyNumberFormat="1" applyFont="1" applyFill="1" applyBorder="1" applyAlignment="1">
      <alignment horizontal="center"/>
    </xf>
    <xf numFmtId="0" fontId="13" fillId="0" borderId="4" xfId="348" applyFont="1" applyFill="1" applyBorder="1"/>
    <xf numFmtId="166" fontId="13" fillId="0" borderId="6" xfId="327" applyNumberFormat="1" applyFont="1" applyFill="1" applyBorder="1"/>
    <xf numFmtId="0" fontId="13" fillId="0" borderId="10" xfId="0" applyFont="1" applyFill="1" applyBorder="1"/>
    <xf numFmtId="0" fontId="13" fillId="0" borderId="6" xfId="0" applyFont="1" applyFill="1" applyBorder="1"/>
    <xf numFmtId="37" fontId="13" fillId="0" borderId="0" xfId="348" applyNumberFormat="1" applyFont="1" applyFill="1" applyBorder="1" applyAlignment="1">
      <alignment horizontal="center" vertical="center"/>
    </xf>
    <xf numFmtId="49" fontId="13" fillId="0" borderId="4" xfId="348" applyNumberFormat="1" applyFont="1" applyFill="1" applyBorder="1" applyAlignment="1">
      <alignment wrapText="1"/>
    </xf>
    <xf numFmtId="164" fontId="13" fillId="0" borderId="6" xfId="395" applyNumberFormat="1" applyFont="1" applyFill="1" applyBorder="1"/>
    <xf numFmtId="0" fontId="15" fillId="0" borderId="4" xfId="348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23" xfId="0" applyFont="1" applyFill="1" applyBorder="1"/>
    <xf numFmtId="0" fontId="13" fillId="0" borderId="24" xfId="0" applyFont="1" applyFill="1" applyBorder="1"/>
    <xf numFmtId="0" fontId="13" fillId="0" borderId="4" xfId="348" applyFont="1" applyFill="1" applyBorder="1" applyAlignment="1">
      <alignment wrapText="1"/>
    </xf>
    <xf numFmtId="10" fontId="13" fillId="0" borderId="23" xfId="395" applyNumberFormat="1" applyFont="1" applyFill="1" applyBorder="1"/>
    <xf numFmtId="10" fontId="13" fillId="0" borderId="10" xfId="395" applyNumberFormat="1" applyFont="1" applyFill="1" applyBorder="1"/>
    <xf numFmtId="0" fontId="13" fillId="0" borderId="4" xfId="348" applyFont="1" applyFill="1" applyBorder="1" applyAlignment="1">
      <alignment horizontal="left" wrapText="1"/>
    </xf>
    <xf numFmtId="166" fontId="13" fillId="0" borderId="10" xfId="327" applyNumberFormat="1" applyFont="1" applyFill="1" applyBorder="1"/>
    <xf numFmtId="166" fontId="13" fillId="0" borderId="23" xfId="327" applyNumberFormat="1" applyFont="1" applyFill="1" applyBorder="1"/>
    <xf numFmtId="0" fontId="13" fillId="0" borderId="0" xfId="348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166" fontId="13" fillId="0" borderId="6" xfId="0" applyNumberFormat="1" applyFont="1" applyFill="1" applyBorder="1"/>
    <xf numFmtId="166" fontId="13" fillId="0" borderId="10" xfId="0" applyNumberFormat="1" applyFont="1" applyFill="1" applyBorder="1"/>
    <xf numFmtId="0" fontId="13" fillId="0" borderId="14" xfId="348" applyFont="1" applyFill="1" applyBorder="1" applyAlignment="1">
      <alignment horizontal="center" vertical="center"/>
    </xf>
    <xf numFmtId="0" fontId="13" fillId="0" borderId="1" xfId="348" applyFont="1" applyFill="1" applyBorder="1" applyAlignment="1">
      <alignment horizontal="center"/>
    </xf>
    <xf numFmtId="0" fontId="13" fillId="0" borderId="5" xfId="348" applyFont="1" applyFill="1" applyBorder="1"/>
    <xf numFmtId="165" fontId="13" fillId="0" borderId="29" xfId="395" applyNumberFormat="1" applyFont="1" applyFill="1" applyBorder="1"/>
    <xf numFmtId="165" fontId="13" fillId="0" borderId="30" xfId="395" applyNumberFormat="1" applyFont="1" applyFill="1" applyBorder="1"/>
    <xf numFmtId="49" fontId="14" fillId="0" borderId="0" xfId="0" applyNumberFormat="1" applyFont="1" applyAlignment="1"/>
    <xf numFmtId="0" fontId="14" fillId="0" borderId="0" xfId="0" applyFont="1" applyBorder="1" applyAlignment="1"/>
    <xf numFmtId="0" fontId="14" fillId="0" borderId="0" xfId="0" applyFont="1" applyAlignment="1"/>
    <xf numFmtId="0" fontId="19" fillId="0" borderId="0" xfId="0" applyFont="1" applyFill="1" applyBorder="1" applyAlignment="1"/>
    <xf numFmtId="166" fontId="13" fillId="0" borderId="2" xfId="327" applyNumberFormat="1" applyFont="1" applyFill="1" applyBorder="1"/>
    <xf numFmtId="0" fontId="13" fillId="0" borderId="2" xfId="0" applyFont="1" applyFill="1" applyBorder="1"/>
    <xf numFmtId="166" fontId="13" fillId="0" borderId="0" xfId="327" applyNumberFormat="1" applyFont="1" applyFill="1" applyBorder="1"/>
    <xf numFmtId="0" fontId="13" fillId="0" borderId="0" xfId="0" applyFont="1" applyFill="1" applyBorder="1"/>
    <xf numFmtId="164" fontId="13" fillId="0" borderId="0" xfId="395" applyNumberFormat="1" applyFont="1" applyFill="1" applyBorder="1"/>
    <xf numFmtId="0" fontId="14" fillId="0" borderId="22" xfId="0" applyFont="1" applyFill="1" applyBorder="1" applyAlignment="1">
      <alignment horizontal="center" vertical="center"/>
    </xf>
    <xf numFmtId="0" fontId="13" fillId="0" borderId="25" xfId="0" applyFont="1" applyFill="1" applyBorder="1"/>
    <xf numFmtId="10" fontId="13" fillId="0" borderId="0" xfId="395" applyNumberFormat="1" applyFont="1" applyFill="1" applyBorder="1"/>
    <xf numFmtId="166" fontId="13" fillId="0" borderId="0" xfId="0" applyNumberFormat="1" applyFont="1" applyFill="1" applyBorder="1"/>
    <xf numFmtId="165" fontId="13" fillId="0" borderId="1" xfId="395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4" fillId="0" borderId="1" xfId="0" applyFont="1" applyFill="1" applyBorder="1" applyAlignment="1"/>
    <xf numFmtId="0" fontId="13" fillId="0" borderId="0" xfId="348" applyFont="1" applyFill="1" applyBorder="1" applyAlignment="1">
      <alignment horizontal="center" vertical="center"/>
    </xf>
    <xf numFmtId="0" fontId="13" fillId="0" borderId="0" xfId="348" applyFont="1" applyFill="1" applyBorder="1"/>
    <xf numFmtId="165" fontId="13" fillId="0" borderId="0" xfId="395" applyNumberFormat="1" applyFont="1" applyFill="1" applyBorder="1"/>
    <xf numFmtId="0" fontId="20" fillId="0" borderId="0" xfId="0" applyFont="1" applyAlignment="1">
      <alignment wrapText="1"/>
    </xf>
    <xf numFmtId="0" fontId="13" fillId="0" borderId="0" xfId="0" applyFont="1" applyAlignment="1"/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14" fillId="4" borderId="26" xfId="0" quotePrefix="1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4" fillId="4" borderId="27" xfId="0" applyFont="1" applyFill="1" applyBorder="1" applyAlignment="1">
      <alignment horizontal="center"/>
    </xf>
  </cellXfs>
  <cellStyles count="755">
    <cellStyle name="Comma 10" xfId="1"/>
    <cellStyle name="Comma 10 2" xfId="2"/>
    <cellStyle name="Comma 10 3" xfId="3"/>
    <cellStyle name="Comma 10 3 2" xfId="4"/>
    <cellStyle name="Comma 10 3 3" xfId="5"/>
    <cellStyle name="Comma 10 4" xfId="6"/>
    <cellStyle name="Comma 10 4 2" xfId="7"/>
    <cellStyle name="Comma 10 4 3" xfId="8"/>
    <cellStyle name="Comma 10 4 4" xfId="9"/>
    <cellStyle name="Comma 10 5" xfId="10"/>
    <cellStyle name="Comma 10 5 2" xfId="11"/>
    <cellStyle name="Comma 10 5 2 2" xfId="12"/>
    <cellStyle name="Comma 10 5 2 3" xfId="13"/>
    <cellStyle name="Comma 10 5 2 3 2" xfId="14"/>
    <cellStyle name="Comma 10 5 3" xfId="15"/>
    <cellStyle name="Comma 10 6" xfId="16"/>
    <cellStyle name="Comma 10 6 2" xfId="17"/>
    <cellStyle name="Comma 10 6 3" xfId="18"/>
    <cellStyle name="Comma 10 6 3 2" xfId="19"/>
    <cellStyle name="Comma 10 7" xfId="20"/>
    <cellStyle name="Comma 10 8" xfId="21"/>
    <cellStyle name="Comma 10 8 2" xfId="22"/>
    <cellStyle name="Comma 11" xfId="23"/>
    <cellStyle name="Comma 11 10" xfId="24"/>
    <cellStyle name="Comma 11 11" xfId="25"/>
    <cellStyle name="Comma 11 11 2" xfId="26"/>
    <cellStyle name="Comma 11 11 2 2" xfId="27"/>
    <cellStyle name="Comma 11 11 2 3" xfId="28"/>
    <cellStyle name="Comma 11 11 2 3 2" xfId="29"/>
    <cellStyle name="Comma 11 12" xfId="30"/>
    <cellStyle name="Comma 11 13" xfId="31"/>
    <cellStyle name="Comma 11 13 2" xfId="32"/>
    <cellStyle name="Comma 11 13 2 2" xfId="33"/>
    <cellStyle name="Comma 11 13 2 3" xfId="34"/>
    <cellStyle name="Comma 11 13 2 3 2" xfId="35"/>
    <cellStyle name="Comma 11 2" xfId="36"/>
    <cellStyle name="Comma 11 3" xfId="37"/>
    <cellStyle name="Comma 11 4" xfId="38"/>
    <cellStyle name="Comma 11 5" xfId="39"/>
    <cellStyle name="Comma 11 6" xfId="40"/>
    <cellStyle name="Comma 11 7" xfId="41"/>
    <cellStyle name="Comma 11 7 2" xfId="42"/>
    <cellStyle name="Comma 11 7 2 2" xfId="43"/>
    <cellStyle name="Comma 11 7 2 3" xfId="44"/>
    <cellStyle name="Comma 11 8" xfId="45"/>
    <cellStyle name="Comma 11 9" xfId="46"/>
    <cellStyle name="Comma 12" xfId="47"/>
    <cellStyle name="Comma 12 10" xfId="48"/>
    <cellStyle name="Comma 12 10 2" xfId="49"/>
    <cellStyle name="Comma 12 10 2 2" xfId="50"/>
    <cellStyle name="Comma 12 10 2 3" xfId="51"/>
    <cellStyle name="Comma 12 10 2 3 2" xfId="52"/>
    <cellStyle name="Comma 12 11" xfId="53"/>
    <cellStyle name="Comma 12 12" xfId="54"/>
    <cellStyle name="Comma 12 12 2" xfId="55"/>
    <cellStyle name="Comma 12 12 2 2" xfId="56"/>
    <cellStyle name="Comma 12 12 2 3" xfId="57"/>
    <cellStyle name="Comma 12 12 2 3 2" xfId="58"/>
    <cellStyle name="Comma 12 2" xfId="59"/>
    <cellStyle name="Comma 12 3" xfId="60"/>
    <cellStyle name="Comma 12 4" xfId="61"/>
    <cellStyle name="Comma 12 5" xfId="62"/>
    <cellStyle name="Comma 12 6" xfId="63"/>
    <cellStyle name="Comma 12 6 2" xfId="64"/>
    <cellStyle name="Comma 12 6 2 2" xfId="65"/>
    <cellStyle name="Comma 12 6 2 3" xfId="66"/>
    <cellStyle name="Comma 12 7" xfId="67"/>
    <cellStyle name="Comma 12 8" xfId="68"/>
    <cellStyle name="Comma 12 9" xfId="69"/>
    <cellStyle name="Comma 13" xfId="70"/>
    <cellStyle name="Comma 13 2" xfId="71"/>
    <cellStyle name="Comma 13 3" xfId="72"/>
    <cellStyle name="Comma 13 4" xfId="73"/>
    <cellStyle name="Comma 13 5" xfId="74"/>
    <cellStyle name="Comma 13 6" xfId="75"/>
    <cellStyle name="Comma 14" xfId="76"/>
    <cellStyle name="Comma 14 2" xfId="77"/>
    <cellStyle name="Comma 14 3" xfId="78"/>
    <cellStyle name="Comma 14 4" xfId="79"/>
    <cellStyle name="Comma 14 5" xfId="80"/>
    <cellStyle name="Comma 15" xfId="81"/>
    <cellStyle name="Comma 15 2" xfId="82"/>
    <cellStyle name="Comma 15 3" xfId="83"/>
    <cellStyle name="Comma 15 4" xfId="84"/>
    <cellStyle name="Comma 15 5" xfId="85"/>
    <cellStyle name="Comma 16" xfId="86"/>
    <cellStyle name="Comma 16 2" xfId="87"/>
    <cellStyle name="Comma 16 3" xfId="88"/>
    <cellStyle name="Comma 16 3 2" xfId="89"/>
    <cellStyle name="Comma 16 3 3" xfId="90"/>
    <cellStyle name="Comma 16 3 3 2" xfId="91"/>
    <cellStyle name="Comma 17" xfId="92"/>
    <cellStyle name="Comma 17 2" xfId="93"/>
    <cellStyle name="Comma 17 3" xfId="94"/>
    <cellStyle name="Comma 17 3 2" xfId="95"/>
    <cellStyle name="Comma 18" xfId="96"/>
    <cellStyle name="Comma 18 2" xfId="97"/>
    <cellStyle name="Comma 18 3" xfId="98"/>
    <cellStyle name="Comma 18 3 2" xfId="99"/>
    <cellStyle name="Comma 19" xfId="100"/>
    <cellStyle name="Comma 19 2" xfId="101"/>
    <cellStyle name="Comma 19 3" xfId="102"/>
    <cellStyle name="Comma 19 3 2" xfId="103"/>
    <cellStyle name="Comma 2" xfId="104"/>
    <cellStyle name="Comma 2 2" xfId="105"/>
    <cellStyle name="Comma 2 2 2" xfId="106"/>
    <cellStyle name="Comma 2 2 3" xfId="107"/>
    <cellStyle name="Comma 2 2 4" xfId="108"/>
    <cellStyle name="Comma 2 2 5" xfId="109"/>
    <cellStyle name="Comma 2 3" xfId="110"/>
    <cellStyle name="Comma 2 3 2" xfId="111"/>
    <cellStyle name="Comma 2 3 3" xfId="112"/>
    <cellStyle name="Comma 2 3 4" xfId="113"/>
    <cellStyle name="Comma 2 3 4 2" xfId="114"/>
    <cellStyle name="Comma 2 3 4 2 2" xfId="115"/>
    <cellStyle name="Comma 2 3 4 3" xfId="116"/>
    <cellStyle name="Comma 2 3 4 4" xfId="117"/>
    <cellStyle name="Comma 2 3 4 5" xfId="118"/>
    <cellStyle name="Comma 2 3 4 5 2" xfId="119"/>
    <cellStyle name="Comma 2 3 5" xfId="120"/>
    <cellStyle name="Comma 2 4" xfId="121"/>
    <cellStyle name="Comma 2 5" xfId="122"/>
    <cellStyle name="Comma 20" xfId="123"/>
    <cellStyle name="Comma 20 2" xfId="124"/>
    <cellStyle name="Comma 20 3" xfId="125"/>
    <cellStyle name="Comma 20 3 2" xfId="126"/>
    <cellStyle name="Comma 21" xfId="127"/>
    <cellStyle name="Comma 21 2" xfId="128"/>
    <cellStyle name="Comma 21 3" xfId="129"/>
    <cellStyle name="Comma 21 3 2" xfId="130"/>
    <cellStyle name="Comma 22" xfId="131"/>
    <cellStyle name="Comma 22 2" xfId="132"/>
    <cellStyle name="Comma 22 3" xfId="133"/>
    <cellStyle name="Comma 22 3 2" xfId="134"/>
    <cellStyle name="Comma 23" xfId="135"/>
    <cellStyle name="Comma 23 2" xfId="136"/>
    <cellStyle name="Comma 23 3" xfId="137"/>
    <cellStyle name="Comma 23 3 2" xfId="138"/>
    <cellStyle name="Comma 24" xfId="139"/>
    <cellStyle name="Comma 24 2" xfId="140"/>
    <cellStyle name="Comma 24 3" xfId="141"/>
    <cellStyle name="Comma 24 3 2" xfId="142"/>
    <cellStyle name="Comma 25" xfId="143"/>
    <cellStyle name="Comma 25 2" xfId="144"/>
    <cellStyle name="Comma 25 3" xfId="145"/>
    <cellStyle name="Comma 25 3 2" xfId="146"/>
    <cellStyle name="Comma 26" xfId="147"/>
    <cellStyle name="Comma 26 2" xfId="148"/>
    <cellStyle name="Comma 26 3" xfId="149"/>
    <cellStyle name="Comma 26 3 2" xfId="150"/>
    <cellStyle name="Comma 27" xfId="151"/>
    <cellStyle name="Comma 27 2" xfId="152"/>
    <cellStyle name="Comma 27 3" xfId="153"/>
    <cellStyle name="Comma 27 3 2" xfId="154"/>
    <cellStyle name="Comma 28" xfId="155"/>
    <cellStyle name="Comma 28 2" xfId="156"/>
    <cellStyle name="Comma 29" xfId="157"/>
    <cellStyle name="Comma 29 2" xfId="158"/>
    <cellStyle name="Comma 3" xfId="159"/>
    <cellStyle name="Comma 3 2" xfId="160"/>
    <cellStyle name="Comma 3 3" xfId="161"/>
    <cellStyle name="Comma 3 4" xfId="162"/>
    <cellStyle name="Comma 30" xfId="163"/>
    <cellStyle name="Comma 31" xfId="164"/>
    <cellStyle name="Comma 31 2" xfId="165"/>
    <cellStyle name="Comma 31 3" xfId="166"/>
    <cellStyle name="Comma 31 3 2" xfId="167"/>
    <cellStyle name="Comma 32" xfId="168"/>
    <cellStyle name="Comma 32 2" xfId="169"/>
    <cellStyle name="Comma 32 2 2" xfId="170"/>
    <cellStyle name="Comma 32 3" xfId="171"/>
    <cellStyle name="Comma 32 4" xfId="172"/>
    <cellStyle name="Comma 32 4 2" xfId="173"/>
    <cellStyle name="Comma 33" xfId="174"/>
    <cellStyle name="Comma 33 2" xfId="175"/>
    <cellStyle name="Comma 33 3" xfId="176"/>
    <cellStyle name="Comma 33 3 2" xfId="177"/>
    <cellStyle name="Comma 34" xfId="178"/>
    <cellStyle name="Comma 35" xfId="179"/>
    <cellStyle name="Comma 35 2" xfId="180"/>
    <cellStyle name="Comma 36" xfId="181"/>
    <cellStyle name="Comma 37" xfId="182"/>
    <cellStyle name="Comma 38" xfId="183"/>
    <cellStyle name="Comma 39" xfId="184"/>
    <cellStyle name="Comma 4" xfId="185"/>
    <cellStyle name="Comma 4 2" xfId="186"/>
    <cellStyle name="Comma 4 3" xfId="187"/>
    <cellStyle name="Comma 4 4" xfId="188"/>
    <cellStyle name="Comma 4 5" xfId="189"/>
    <cellStyle name="Comma 5" xfId="190"/>
    <cellStyle name="Comma 5 2" xfId="191"/>
    <cellStyle name="Comma 5 3" xfId="192"/>
    <cellStyle name="Comma 5 4" xfId="193"/>
    <cellStyle name="Comma 5 5" xfId="194"/>
    <cellStyle name="Comma 5 6" xfId="195"/>
    <cellStyle name="Comma 6" xfId="196"/>
    <cellStyle name="Comma 6 2" xfId="197"/>
    <cellStyle name="Comma 6 3" xfId="198"/>
    <cellStyle name="Comma 6 4" xfId="199"/>
    <cellStyle name="Comma 6 4 2" xfId="200"/>
    <cellStyle name="Comma 6 4 2 2" xfId="201"/>
    <cellStyle name="Comma 6 4 3" xfId="202"/>
    <cellStyle name="Comma 6 4 4" xfId="203"/>
    <cellStyle name="Comma 6 4 5" xfId="204"/>
    <cellStyle name="Comma 6 4 5 2" xfId="205"/>
    <cellStyle name="Comma 6 5" xfId="206"/>
    <cellStyle name="Comma 7" xfId="207"/>
    <cellStyle name="Comma 7 2" xfId="208"/>
    <cellStyle name="Comma 7 2 2" xfId="209"/>
    <cellStyle name="Comma 7 2 2 2" xfId="210"/>
    <cellStyle name="Comma 7 2 2 2 2" xfId="211"/>
    <cellStyle name="Comma 7 2 2 3" xfId="212"/>
    <cellStyle name="Comma 7 2 2 3 2" xfId="213"/>
    <cellStyle name="Comma 7 2 2 3 2 2" xfId="214"/>
    <cellStyle name="Comma 7 2 2 3 3" xfId="215"/>
    <cellStyle name="Comma 7 2 2 4" xfId="216"/>
    <cellStyle name="Comma 7 2 3" xfId="217"/>
    <cellStyle name="Comma 7 3" xfId="218"/>
    <cellStyle name="Comma 7 3 2" xfId="219"/>
    <cellStyle name="Comma 7 3 2 2" xfId="220"/>
    <cellStyle name="Comma 7 3 3" xfId="221"/>
    <cellStyle name="Comma 7 3 3 2" xfId="222"/>
    <cellStyle name="Comma 7 3 3 2 2" xfId="223"/>
    <cellStyle name="Comma 7 3 3 3" xfId="224"/>
    <cellStyle name="Comma 7 3 4" xfId="225"/>
    <cellStyle name="Comma 7 4" xfId="226"/>
    <cellStyle name="Comma 7 4 2" xfId="227"/>
    <cellStyle name="Comma 7 5" xfId="228"/>
    <cellStyle name="Comma 7 5 2" xfId="229"/>
    <cellStyle name="Comma 7 5 2 2" xfId="230"/>
    <cellStyle name="Comma 7 5 3" xfId="231"/>
    <cellStyle name="Comma 7 6" xfId="232"/>
    <cellStyle name="Comma 8" xfId="233"/>
    <cellStyle name="Comma 8 2" xfId="234"/>
    <cellStyle name="Comma 8 2 2" xfId="235"/>
    <cellStyle name="Comma 8 2 3" xfId="236"/>
    <cellStyle name="Comma 8 2 4" xfId="237"/>
    <cellStyle name="Comma 8 2 4 10" xfId="238"/>
    <cellStyle name="Comma 8 2 4 11" xfId="239"/>
    <cellStyle name="Comma 8 2 4 11 2" xfId="240"/>
    <cellStyle name="Comma 8 2 4 11 2 2" xfId="241"/>
    <cellStyle name="Comma 8 2 4 11 2 3" xfId="242"/>
    <cellStyle name="Comma 8 2 4 11 2 3 2" xfId="243"/>
    <cellStyle name="Comma 8 2 4 2" xfId="244"/>
    <cellStyle name="Comma 8 2 4 3" xfId="245"/>
    <cellStyle name="Comma 8 2 4 4" xfId="246"/>
    <cellStyle name="Comma 8 2 4 5" xfId="247"/>
    <cellStyle name="Comma 8 2 4 5 2" xfId="248"/>
    <cellStyle name="Comma 8 2 4 5 2 2" xfId="249"/>
    <cellStyle name="Comma 8 2 4 5 2 3" xfId="250"/>
    <cellStyle name="Comma 8 2 4 6" xfId="251"/>
    <cellStyle name="Comma 8 2 4 7" xfId="252"/>
    <cellStyle name="Comma 8 2 4 8" xfId="253"/>
    <cellStyle name="Comma 8 2 4 9" xfId="254"/>
    <cellStyle name="Comma 8 2 4 9 2" xfId="255"/>
    <cellStyle name="Comma 8 2 4 9 2 2" xfId="256"/>
    <cellStyle name="Comma 8 2 4 9 2 3" xfId="257"/>
    <cellStyle name="Comma 8 2 4 9 2 3 2" xfId="258"/>
    <cellStyle name="Comma 8 2 5" xfId="259"/>
    <cellStyle name="Comma 8 2 5 2" xfId="260"/>
    <cellStyle name="Comma 8 2 5 3" xfId="261"/>
    <cellStyle name="Comma 8 2 5 4" xfId="262"/>
    <cellStyle name="Comma 8 2 6" xfId="263"/>
    <cellStyle name="Comma 8 2 6 2" xfId="264"/>
    <cellStyle name="Comma 8 2 6 2 2" xfId="265"/>
    <cellStyle name="Comma 8 2 6 2 3" xfId="266"/>
    <cellStyle name="Comma 8 2 6 2 3 2" xfId="267"/>
    <cellStyle name="Comma 8 2 6 3" xfId="268"/>
    <cellStyle name="Comma 8 2 7" xfId="269"/>
    <cellStyle name="Comma 8 2 7 2" xfId="270"/>
    <cellStyle name="Comma 8 2 7 3" xfId="271"/>
    <cellStyle name="Comma 8 2 7 3 2" xfId="272"/>
    <cellStyle name="Comma 8 2 8" xfId="273"/>
    <cellStyle name="Comma 8 2 9" xfId="274"/>
    <cellStyle name="Comma 8 2 9 2" xfId="275"/>
    <cellStyle name="Comma 8 3" xfId="276"/>
    <cellStyle name="Comma 8 4" xfId="277"/>
    <cellStyle name="Comma 8 5" xfId="278"/>
    <cellStyle name="Comma 8 5 2" xfId="279"/>
    <cellStyle name="Comma 8 6" xfId="280"/>
    <cellStyle name="Comma 8 6 2" xfId="281"/>
    <cellStyle name="Comma 9" xfId="282"/>
    <cellStyle name="Comma 9 2" xfId="283"/>
    <cellStyle name="Comma 9 2 2" xfId="284"/>
    <cellStyle name="Comma 9 2 3" xfId="285"/>
    <cellStyle name="Comma 9 2 3 2" xfId="286"/>
    <cellStyle name="Comma 9 2 3 3" xfId="287"/>
    <cellStyle name="Comma 9 2 3 4" xfId="288"/>
    <cellStyle name="Comma 9 2 4" xfId="289"/>
    <cellStyle name="Comma 9 2 4 2" xfId="290"/>
    <cellStyle name="Comma 9 2 4 2 2" xfId="291"/>
    <cellStyle name="Comma 9 2 4 2 3" xfId="292"/>
    <cellStyle name="Comma 9 2 4 2 3 2" xfId="293"/>
    <cellStyle name="Comma 9 2 4 3" xfId="294"/>
    <cellStyle name="Comma 9 2 5" xfId="295"/>
    <cellStyle name="Comma 9 2 5 2" xfId="296"/>
    <cellStyle name="Comma 9 2 5 3" xfId="297"/>
    <cellStyle name="Comma 9 2 5 3 2" xfId="298"/>
    <cellStyle name="Comma 9 2 6" xfId="299"/>
    <cellStyle name="Comma 9 2 7" xfId="300"/>
    <cellStyle name="Comma 9 2 7 2" xfId="301"/>
    <cellStyle name="Comma 9 3" xfId="302"/>
    <cellStyle name="Comma 9 4" xfId="303"/>
    <cellStyle name="Comma 9 5" xfId="304"/>
    <cellStyle name="Comma 9 6" xfId="305"/>
    <cellStyle name="Comma 9 6 10" xfId="306"/>
    <cellStyle name="Comma 9 6 11" xfId="307"/>
    <cellStyle name="Comma 9 6 11 2" xfId="308"/>
    <cellStyle name="Comma 9 6 11 2 2" xfId="309"/>
    <cellStyle name="Comma 9 6 11 2 3" xfId="310"/>
    <cellStyle name="Comma 9 6 11 2 3 2" xfId="311"/>
    <cellStyle name="Comma 9 6 2" xfId="312"/>
    <cellStyle name="Comma 9 6 3" xfId="313"/>
    <cellStyle name="Comma 9 6 4" xfId="314"/>
    <cellStyle name="Comma 9 6 5" xfId="315"/>
    <cellStyle name="Comma 9 6 5 2" xfId="316"/>
    <cellStyle name="Comma 9 6 5 2 2" xfId="317"/>
    <cellStyle name="Comma 9 6 5 2 3" xfId="318"/>
    <cellStyle name="Comma 9 6 6" xfId="319"/>
    <cellStyle name="Comma 9 6 7" xfId="320"/>
    <cellStyle name="Comma 9 6 8" xfId="321"/>
    <cellStyle name="Comma 9 6 9" xfId="322"/>
    <cellStyle name="Comma 9 6 9 2" xfId="323"/>
    <cellStyle name="Comma 9 6 9 2 2" xfId="324"/>
    <cellStyle name="Comma 9 6 9 2 3" xfId="325"/>
    <cellStyle name="Comma 9 6 9 2 3 2" xfId="326"/>
    <cellStyle name="Currency" xfId="327" builtinId="4"/>
    <cellStyle name="Currency 2" xfId="328"/>
    <cellStyle name="Currency 3" xfId="329"/>
    <cellStyle name="Currency 4" xfId="330"/>
    <cellStyle name="Currency 4 2" xfId="331"/>
    <cellStyle name="Currency 4 3" xfId="332"/>
    <cellStyle name="Currency 4 3 2" xfId="333"/>
    <cellStyle name="Currency 5" xfId="334"/>
    <cellStyle name="Currency 5 2" xfId="335"/>
    <cellStyle name="Currency 5 3" xfId="336"/>
    <cellStyle name="Currency 5 3 2" xfId="337"/>
    <cellStyle name="Currency 6" xfId="338"/>
    <cellStyle name="Currency 7" xfId="339"/>
    <cellStyle name="Currency 7 2" xfId="340"/>
    <cellStyle name="Currency 8" xfId="341"/>
    <cellStyle name="Normal" xfId="0" builtinId="0"/>
    <cellStyle name="Normal 10" xfId="342"/>
    <cellStyle name="Normal 11" xfId="343"/>
    <cellStyle name="Normal 12" xfId="344"/>
    <cellStyle name="Normal 13" xfId="345"/>
    <cellStyle name="Normal 14" xfId="346"/>
    <cellStyle name="Normal 16" xfId="347"/>
    <cellStyle name="Normal 2" xfId="348"/>
    <cellStyle name="Normal 2 2" xfId="349"/>
    <cellStyle name="Normal 2 2 2" xfId="350"/>
    <cellStyle name="Normal 2 2 3" xfId="351"/>
    <cellStyle name="Normal 2 2 4" xfId="352"/>
    <cellStyle name="Normal 2 2 4 2" xfId="353"/>
    <cellStyle name="Normal 2 2 4 2 2" xfId="354"/>
    <cellStyle name="Normal 2 2 4 3" xfId="355"/>
    <cellStyle name="Normal 2 2 4 4" xfId="356"/>
    <cellStyle name="Normal 2 2 4 5" xfId="357"/>
    <cellStyle name="Normal 2 2 4 5 2" xfId="358"/>
    <cellStyle name="Normal 2 2 5" xfId="359"/>
    <cellStyle name="Normal 2 2 6" xfId="360"/>
    <cellStyle name="Normal 2 3" xfId="361"/>
    <cellStyle name="Normal 2 4" xfId="362"/>
    <cellStyle name="Normal 2 5" xfId="363"/>
    <cellStyle name="Normal 2 6" xfId="364"/>
    <cellStyle name="Normal 3" xfId="365"/>
    <cellStyle name="Normal 3 2" xfId="366"/>
    <cellStyle name="Normal 3 2 2" xfId="367"/>
    <cellStyle name="Normal 3 3" xfId="368"/>
    <cellStyle name="Normal 3 3 2" xfId="369"/>
    <cellStyle name="Normal 3 4" xfId="370"/>
    <cellStyle name="Normal 3 5" xfId="371"/>
    <cellStyle name="Normal 3 6" xfId="372"/>
    <cellStyle name="Normal 4" xfId="373"/>
    <cellStyle name="Normal 4 2" xfId="374"/>
    <cellStyle name="Normal 4 3" xfId="375"/>
    <cellStyle name="Normal 4 3 2" xfId="376"/>
    <cellStyle name="Normal 4 3 3" xfId="377"/>
    <cellStyle name="Normal 4 4" xfId="378"/>
    <cellStyle name="Normal 5" xfId="379"/>
    <cellStyle name="Normal 5 2" xfId="380"/>
    <cellStyle name="Normal 5 2 2" xfId="381"/>
    <cellStyle name="Normal 5 2 3" xfId="382"/>
    <cellStyle name="Normal 5 2 3 2" xfId="383"/>
    <cellStyle name="Normal 5 3" xfId="384"/>
    <cellStyle name="Normal 5 4" xfId="385"/>
    <cellStyle name="Normal 6" xfId="386"/>
    <cellStyle name="Normal 6 2" xfId="387"/>
    <cellStyle name="Normal 7" xfId="388"/>
    <cellStyle name="Normal 7 2" xfId="389"/>
    <cellStyle name="Normal 7 3" xfId="390"/>
    <cellStyle name="Normal 7 3 2" xfId="391"/>
    <cellStyle name="Normal 8" xfId="392"/>
    <cellStyle name="Normal 9" xfId="393"/>
    <cellStyle name="Normal 9 2" xfId="394"/>
    <cellStyle name="Percent" xfId="395" builtinId="5"/>
    <cellStyle name="Percent 10" xfId="396"/>
    <cellStyle name="Percent 10 2" xfId="397"/>
    <cellStyle name="Percent 10 3" xfId="398"/>
    <cellStyle name="Percent 10 3 2" xfId="399"/>
    <cellStyle name="Percent 10 3 3" xfId="400"/>
    <cellStyle name="Percent 10 3 3 2" xfId="401"/>
    <cellStyle name="Percent 11" xfId="402"/>
    <cellStyle name="Percent 11 2" xfId="403"/>
    <cellStyle name="Percent 11 3" xfId="404"/>
    <cellStyle name="Percent 11 3 2" xfId="405"/>
    <cellStyle name="Percent 12" xfId="406"/>
    <cellStyle name="Percent 12 2" xfId="407"/>
    <cellStyle name="Percent 12 3" xfId="408"/>
    <cellStyle name="Percent 12 3 2" xfId="409"/>
    <cellStyle name="Percent 13" xfId="410"/>
    <cellStyle name="Percent 13 2" xfId="411"/>
    <cellStyle name="Percent 13 3" xfId="412"/>
    <cellStyle name="Percent 13 3 2" xfId="413"/>
    <cellStyle name="Percent 14" xfId="414"/>
    <cellStyle name="Percent 14 2" xfId="415"/>
    <cellStyle name="Percent 14 3" xfId="416"/>
    <cellStyle name="Percent 14 3 2" xfId="417"/>
    <cellStyle name="Percent 15" xfId="418"/>
    <cellStyle name="Percent 15 2" xfId="419"/>
    <cellStyle name="Percent 15 3" xfId="420"/>
    <cellStyle name="Percent 15 3 2" xfId="421"/>
    <cellStyle name="Percent 16" xfId="422"/>
    <cellStyle name="Percent 16 2" xfId="423"/>
    <cellStyle name="Percent 16 3" xfId="424"/>
    <cellStyle name="Percent 16 3 2" xfId="425"/>
    <cellStyle name="Percent 17" xfId="426"/>
    <cellStyle name="Percent 17 2" xfId="427"/>
    <cellStyle name="Percent 17 3" xfId="428"/>
    <cellStyle name="Percent 17 3 2" xfId="429"/>
    <cellStyle name="Percent 18" xfId="430"/>
    <cellStyle name="Percent 18 2" xfId="431"/>
    <cellStyle name="Percent 18 3" xfId="432"/>
    <cellStyle name="Percent 18 3 2" xfId="433"/>
    <cellStyle name="Percent 19" xfId="434"/>
    <cellStyle name="Percent 19 2" xfId="435"/>
    <cellStyle name="Percent 19 3" xfId="436"/>
    <cellStyle name="Percent 19 3 2" xfId="437"/>
    <cellStyle name="Percent 2" xfId="438"/>
    <cellStyle name="Percent 2 2" xfId="439"/>
    <cellStyle name="Percent 2 2 2" xfId="440"/>
    <cellStyle name="Percent 2 2 2 2" xfId="441"/>
    <cellStyle name="Percent 2 2 2 3" xfId="442"/>
    <cellStyle name="Percent 2 2 2 3 2" xfId="443"/>
    <cellStyle name="Percent 2 2 2 3 3" xfId="444"/>
    <cellStyle name="Percent 2 2 2 3 3 2" xfId="445"/>
    <cellStyle name="Percent 2 2 2 3 3 3" xfId="446"/>
    <cellStyle name="Percent 2 2 2 3 3 4" xfId="447"/>
    <cellStyle name="Percent 2 2 2 3 4" xfId="448"/>
    <cellStyle name="Percent 2 2 2 3 4 2" xfId="449"/>
    <cellStyle name="Percent 2 2 2 3 4 2 2" xfId="450"/>
    <cellStyle name="Percent 2 2 2 3 4 2 3" xfId="451"/>
    <cellStyle name="Percent 2 2 2 3 4 2 3 2" xfId="452"/>
    <cellStyle name="Percent 2 2 2 3 4 3" xfId="453"/>
    <cellStyle name="Percent 2 2 2 3 5" xfId="454"/>
    <cellStyle name="Percent 2 2 2 3 5 2" xfId="455"/>
    <cellStyle name="Percent 2 2 2 3 5 3" xfId="456"/>
    <cellStyle name="Percent 2 2 2 3 5 3 2" xfId="457"/>
    <cellStyle name="Percent 2 2 2 3 6" xfId="458"/>
    <cellStyle name="Percent 2 2 2 3 7" xfId="459"/>
    <cellStyle name="Percent 2 2 2 3 7 2" xfId="460"/>
    <cellStyle name="Percent 2 2 2 4" xfId="461"/>
    <cellStyle name="Percent 2 2 2 4 2" xfId="462"/>
    <cellStyle name="Percent 2 2 2 4 2 2" xfId="463"/>
    <cellStyle name="Percent 2 2 2 4 2 3" xfId="464"/>
    <cellStyle name="Percent 2 2 2 4 2 3 2" xfId="465"/>
    <cellStyle name="Percent 2 2 2 4 3" xfId="466"/>
    <cellStyle name="Percent 2 2 2 5" xfId="467"/>
    <cellStyle name="Percent 2 2 2 5 2" xfId="468"/>
    <cellStyle name="Percent 2 2 2 5 3" xfId="469"/>
    <cellStyle name="Percent 2 2 2 5 3 2" xfId="470"/>
    <cellStyle name="Percent 2 2 2 6" xfId="471"/>
    <cellStyle name="Percent 2 2 2 6 2" xfId="472"/>
    <cellStyle name="Percent 2 2 3" xfId="473"/>
    <cellStyle name="Percent 2 2 3 2" xfId="474"/>
    <cellStyle name="Percent 2 2 3 3" xfId="475"/>
    <cellStyle name="Percent 2 2 3 4" xfId="476"/>
    <cellStyle name="Percent 2 3" xfId="477"/>
    <cellStyle name="Percent 2 4" xfId="478"/>
    <cellStyle name="Percent 2 4 10" xfId="479"/>
    <cellStyle name="Percent 2 4 11" xfId="480"/>
    <cellStyle name="Percent 2 4 11 2" xfId="481"/>
    <cellStyle name="Percent 2 4 11 2 2" xfId="482"/>
    <cellStyle name="Percent 2 4 11 2 3" xfId="483"/>
    <cellStyle name="Percent 2 4 11 2 3 2" xfId="484"/>
    <cellStyle name="Percent 2 4 2" xfId="485"/>
    <cellStyle name="Percent 2 4 3" xfId="486"/>
    <cellStyle name="Percent 2 4 4" xfId="487"/>
    <cellStyle name="Percent 2 4 5" xfId="488"/>
    <cellStyle name="Percent 2 4 5 2" xfId="489"/>
    <cellStyle name="Percent 2 4 5 2 2" xfId="490"/>
    <cellStyle name="Percent 2 4 5 2 3" xfId="491"/>
    <cellStyle name="Percent 2 4 6" xfId="492"/>
    <cellStyle name="Percent 2 4 7" xfId="493"/>
    <cellStyle name="Percent 2 4 8" xfId="494"/>
    <cellStyle name="Percent 2 4 9" xfId="495"/>
    <cellStyle name="Percent 2 4 9 2" xfId="496"/>
    <cellStyle name="Percent 2 4 9 2 2" xfId="497"/>
    <cellStyle name="Percent 2 4 9 2 3" xfId="498"/>
    <cellStyle name="Percent 2 4 9 2 3 2" xfId="499"/>
    <cellStyle name="Percent 2 5" xfId="500"/>
    <cellStyle name="Percent 2 6" xfId="501"/>
    <cellStyle name="Percent 20" xfId="502"/>
    <cellStyle name="Percent 20 2" xfId="503"/>
    <cellStyle name="Percent 20 3" xfId="504"/>
    <cellStyle name="Percent 20 3 2" xfId="505"/>
    <cellStyle name="Percent 21" xfId="506"/>
    <cellStyle name="Percent 21 2" xfId="507"/>
    <cellStyle name="Percent 21 3" xfId="508"/>
    <cellStyle name="Percent 21 3 2" xfId="509"/>
    <cellStyle name="Percent 22" xfId="510"/>
    <cellStyle name="Percent 22 2" xfId="511"/>
    <cellStyle name="Percent 23" xfId="512"/>
    <cellStyle name="Percent 23 2" xfId="513"/>
    <cellStyle name="Percent 24" xfId="514"/>
    <cellStyle name="Percent 25" xfId="515"/>
    <cellStyle name="Percent 25 2" xfId="516"/>
    <cellStyle name="Percent 25 3" xfId="517"/>
    <cellStyle name="Percent 25 3 2" xfId="518"/>
    <cellStyle name="Percent 26" xfId="519"/>
    <cellStyle name="Percent 27" xfId="520"/>
    <cellStyle name="Percent 27 2" xfId="521"/>
    <cellStyle name="Percent 28" xfId="522"/>
    <cellStyle name="Percent 29" xfId="523"/>
    <cellStyle name="Percent 3" xfId="524"/>
    <cellStyle name="Percent 3 2" xfId="525"/>
    <cellStyle name="Percent 3 2 2" xfId="526"/>
    <cellStyle name="Percent 3 2 3" xfId="527"/>
    <cellStyle name="Percent 3 2 3 2" xfId="528"/>
    <cellStyle name="Percent 3 2 3 3" xfId="529"/>
    <cellStyle name="Percent 3 2 3 4" xfId="530"/>
    <cellStyle name="Percent 3 2 4" xfId="531"/>
    <cellStyle name="Percent 3 2 4 2" xfId="532"/>
    <cellStyle name="Percent 3 2 4 2 2" xfId="533"/>
    <cellStyle name="Percent 3 2 4 2 3" xfId="534"/>
    <cellStyle name="Percent 3 2 4 2 3 2" xfId="535"/>
    <cellStyle name="Percent 3 2 4 3" xfId="536"/>
    <cellStyle name="Percent 3 2 5" xfId="537"/>
    <cellStyle name="Percent 3 2 5 2" xfId="538"/>
    <cellStyle name="Percent 3 2 5 3" xfId="539"/>
    <cellStyle name="Percent 3 2 5 3 2" xfId="540"/>
    <cellStyle name="Percent 3 2 6" xfId="541"/>
    <cellStyle name="Percent 3 2 7" xfId="542"/>
    <cellStyle name="Percent 3 2 7 2" xfId="543"/>
    <cellStyle name="Percent 3 3" xfId="544"/>
    <cellStyle name="Percent 3 4" xfId="545"/>
    <cellStyle name="Percent 3 5" xfId="546"/>
    <cellStyle name="Percent 3 5 2" xfId="547"/>
    <cellStyle name="Percent 3 5 3" xfId="548"/>
    <cellStyle name="Percent 3 5 4" xfId="549"/>
    <cellStyle name="Percent 4" xfId="550"/>
    <cellStyle name="Percent 4 2" xfId="551"/>
    <cellStyle name="Percent 4 3" xfId="552"/>
    <cellStyle name="Percent 4 3 2" xfId="553"/>
    <cellStyle name="Percent 4 3 3" xfId="554"/>
    <cellStyle name="Percent 4 3 4" xfId="555"/>
    <cellStyle name="Percent 4 4" xfId="556"/>
    <cellStyle name="Percent 4 4 2" xfId="557"/>
    <cellStyle name="Percent 4 4 2 2" xfId="558"/>
    <cellStyle name="Percent 4 4 2 3" xfId="559"/>
    <cellStyle name="Percent 4 4 2 3 2" xfId="560"/>
    <cellStyle name="Percent 4 4 3" xfId="561"/>
    <cellStyle name="Percent 4 5" xfId="562"/>
    <cellStyle name="Percent 4 5 2" xfId="563"/>
    <cellStyle name="Percent 4 5 3" xfId="564"/>
    <cellStyle name="Percent 4 5 3 2" xfId="565"/>
    <cellStyle name="Percent 4 6" xfId="566"/>
    <cellStyle name="Percent 4 7" xfId="567"/>
    <cellStyle name="Percent 4 7 2" xfId="568"/>
    <cellStyle name="Percent 5" xfId="569"/>
    <cellStyle name="Percent 5 2" xfId="570"/>
    <cellStyle name="Percent 5 3" xfId="571"/>
    <cellStyle name="Percent 5 3 2" xfId="572"/>
    <cellStyle name="Percent 5 3 3" xfId="573"/>
    <cellStyle name="Percent 5 4" xfId="574"/>
    <cellStyle name="Percent 5 4 2" xfId="575"/>
    <cellStyle name="Percent 5 4 3" xfId="576"/>
    <cellStyle name="Percent 5 4 4" xfId="577"/>
    <cellStyle name="Percent 5 5" xfId="578"/>
    <cellStyle name="Percent 5 5 2" xfId="579"/>
    <cellStyle name="Percent 5 5 2 2" xfId="580"/>
    <cellStyle name="Percent 5 5 2 3" xfId="581"/>
    <cellStyle name="Percent 5 5 2 3 2" xfId="582"/>
    <cellStyle name="Percent 5 5 3" xfId="583"/>
    <cellStyle name="Percent 5 6" xfId="584"/>
    <cellStyle name="Percent 5 6 2" xfId="585"/>
    <cellStyle name="Percent 5 6 3" xfId="586"/>
    <cellStyle name="Percent 5 6 3 2" xfId="587"/>
    <cellStyle name="Percent 5 7" xfId="588"/>
    <cellStyle name="Percent 5 8" xfId="589"/>
    <cellStyle name="Percent 5 8 2" xfId="590"/>
    <cellStyle name="Percent 5 9" xfId="591"/>
    <cellStyle name="Percent 5 9 2" xfId="592"/>
    <cellStyle name="Percent 5 9 3" xfId="593"/>
    <cellStyle name="Percent 5 9 3 2" xfId="594"/>
    <cellStyle name="Percent 6" xfId="595"/>
    <cellStyle name="Percent 6 10" xfId="596"/>
    <cellStyle name="Percent 6 11" xfId="597"/>
    <cellStyle name="Percent 6 11 2" xfId="598"/>
    <cellStyle name="Percent 6 11 2 2" xfId="599"/>
    <cellStyle name="Percent 6 11 2 3" xfId="600"/>
    <cellStyle name="Percent 6 11 2 3 2" xfId="601"/>
    <cellStyle name="Percent 6 12" xfId="602"/>
    <cellStyle name="Percent 6 13" xfId="603"/>
    <cellStyle name="Percent 6 13 2" xfId="604"/>
    <cellStyle name="Percent 6 13 2 2" xfId="605"/>
    <cellStyle name="Percent 6 13 2 3" xfId="606"/>
    <cellStyle name="Percent 6 13 2 3 2" xfId="607"/>
    <cellStyle name="Percent 6 14" xfId="608"/>
    <cellStyle name="Percent 6 14 2" xfId="609"/>
    <cellStyle name="Percent 6 15" xfId="610"/>
    <cellStyle name="Percent 6 16" xfId="611"/>
    <cellStyle name="Percent 6 16 2" xfId="612"/>
    <cellStyle name="Percent 6 2" xfId="613"/>
    <cellStyle name="Percent 6 3" xfId="614"/>
    <cellStyle name="Percent 6 4" xfId="615"/>
    <cellStyle name="Percent 6 5" xfId="616"/>
    <cellStyle name="Percent 6 6" xfId="617"/>
    <cellStyle name="Percent 6 7" xfId="618"/>
    <cellStyle name="Percent 6 7 2" xfId="619"/>
    <cellStyle name="Percent 6 7 2 2" xfId="620"/>
    <cellStyle name="Percent 6 7 2 3" xfId="621"/>
    <cellStyle name="Percent 6 8" xfId="622"/>
    <cellStyle name="Percent 6 9" xfId="623"/>
    <cellStyle name="Percent 7" xfId="624"/>
    <cellStyle name="Percent 7 10" xfId="625"/>
    <cellStyle name="Percent 7 11" xfId="626"/>
    <cellStyle name="Percent 7 11 2" xfId="627"/>
    <cellStyle name="Percent 7 11 2 2" xfId="628"/>
    <cellStyle name="Percent 7 11 2 3" xfId="629"/>
    <cellStyle name="Percent 7 11 2 3 2" xfId="630"/>
    <cellStyle name="Percent 7 12" xfId="631"/>
    <cellStyle name="Percent 7 12 2" xfId="632"/>
    <cellStyle name="Percent 7 13" xfId="633"/>
    <cellStyle name="Percent 7 14" xfId="634"/>
    <cellStyle name="Percent 7 14 2" xfId="635"/>
    <cellStyle name="Percent 7 2" xfId="636"/>
    <cellStyle name="Percent 7 3" xfId="637"/>
    <cellStyle name="Percent 7 4" xfId="638"/>
    <cellStyle name="Percent 7 5" xfId="639"/>
    <cellStyle name="Percent 7 5 2" xfId="640"/>
    <cellStyle name="Percent 7 5 2 2" xfId="641"/>
    <cellStyle name="Percent 7 5 2 3" xfId="642"/>
    <cellStyle name="Percent 7 5 2 4" xfId="643"/>
    <cellStyle name="Percent 7 6" xfId="644"/>
    <cellStyle name="Percent 7 7" xfId="645"/>
    <cellStyle name="Percent 7 8" xfId="646"/>
    <cellStyle name="Percent 7 9" xfId="647"/>
    <cellStyle name="Percent 7 9 2" xfId="648"/>
    <cellStyle name="Percent 7 9 2 2" xfId="649"/>
    <cellStyle name="Percent 7 9 2 3" xfId="650"/>
    <cellStyle name="Percent 7 9 2 3 2" xfId="651"/>
    <cellStyle name="Percent 8" xfId="652"/>
    <cellStyle name="Percent 8 2" xfId="653"/>
    <cellStyle name="Percent 8 3" xfId="654"/>
    <cellStyle name="Percent 8 4" xfId="655"/>
    <cellStyle name="Percent 8 5" xfId="656"/>
    <cellStyle name="Percent 9" xfId="657"/>
    <cellStyle name="Percent 9 2" xfId="658"/>
    <cellStyle name="Percent 9 3" xfId="659"/>
    <cellStyle name="Percent 9 4" xfId="660"/>
    <cellStyle name="Percent 9 5" xfId="661"/>
    <cellStyle name="PSChar" xfId="662"/>
    <cellStyle name="PSChar 2" xfId="663"/>
    <cellStyle name="PSChar 2 2" xfId="664"/>
    <cellStyle name="PSChar 2 2 2" xfId="665"/>
    <cellStyle name="PSChar 3" xfId="666"/>
    <cellStyle name="PSChar 3 2" xfId="667"/>
    <cellStyle name="PSChar 4" xfId="668"/>
    <cellStyle name="PSChar 4 2" xfId="669"/>
    <cellStyle name="PSChar 5" xfId="670"/>
    <cellStyle name="PSChar 5 2" xfId="671"/>
    <cellStyle name="PSChar 5 3" xfId="672"/>
    <cellStyle name="PSChar 5 3 2" xfId="673"/>
    <cellStyle name="PSChar 6" xfId="674"/>
    <cellStyle name="PSChar 6 2" xfId="675"/>
    <cellStyle name="PSChar 7" xfId="676"/>
    <cellStyle name="PSChar 8" xfId="677"/>
    <cellStyle name="PSChar 9" xfId="678"/>
    <cellStyle name="PSDate" xfId="679"/>
    <cellStyle name="PSDate 2" xfId="680"/>
    <cellStyle name="PSDate 2 2" xfId="681"/>
    <cellStyle name="PSDate 2 2 2" xfId="682"/>
    <cellStyle name="PSDate 3" xfId="683"/>
    <cellStyle name="PSDate 3 2" xfId="684"/>
    <cellStyle name="PSDate 4" xfId="685"/>
    <cellStyle name="PSDate 4 2" xfId="686"/>
    <cellStyle name="PSDate 5" xfId="687"/>
    <cellStyle name="PSDate 5 2" xfId="688"/>
    <cellStyle name="PSDate 5 3" xfId="689"/>
    <cellStyle name="PSDate 5 3 2" xfId="690"/>
    <cellStyle name="PSDate 6" xfId="691"/>
    <cellStyle name="PSDate 6 2" xfId="692"/>
    <cellStyle name="PSDate 7" xfId="693"/>
    <cellStyle name="PSDate 8" xfId="694"/>
    <cellStyle name="PSDec" xfId="695"/>
    <cellStyle name="PSDec 2" xfId="696"/>
    <cellStyle name="PSDec 2 2" xfId="697"/>
    <cellStyle name="PSDec 2 2 2" xfId="698"/>
    <cellStyle name="PSDec 3" xfId="699"/>
    <cellStyle name="PSDec 3 2" xfId="700"/>
    <cellStyle name="PSDec 4" xfId="701"/>
    <cellStyle name="PSDec 4 2" xfId="702"/>
    <cellStyle name="PSDec 5" xfId="703"/>
    <cellStyle name="PSDec 5 2" xfId="704"/>
    <cellStyle name="PSDec 5 3" xfId="705"/>
    <cellStyle name="PSDec 5 3 2" xfId="706"/>
    <cellStyle name="PSDec 6" xfId="707"/>
    <cellStyle name="PSDec 6 2" xfId="708"/>
    <cellStyle name="PSDec 7" xfId="709"/>
    <cellStyle name="PSDec 8" xfId="710"/>
    <cellStyle name="PSDec 9" xfId="711"/>
    <cellStyle name="PSHeading" xfId="712"/>
    <cellStyle name="PSHeading 2" xfId="713"/>
    <cellStyle name="PSHeading 2 2" xfId="714"/>
    <cellStyle name="PSHeading 2 2 2" xfId="715"/>
    <cellStyle name="PSHeading 2 2 3" xfId="716"/>
    <cellStyle name="PSHeading 3" xfId="717"/>
    <cellStyle name="PSHeading 3 2" xfId="718"/>
    <cellStyle name="PSHeading 3 3" xfId="719"/>
    <cellStyle name="PSHeading 3 3 2" xfId="720"/>
    <cellStyle name="PSHeading 4" xfId="721"/>
    <cellStyle name="PSHeading 5" xfId="722"/>
    <cellStyle name="PSInt" xfId="723"/>
    <cellStyle name="PSInt 2" xfId="724"/>
    <cellStyle name="PSInt 2 2" xfId="725"/>
    <cellStyle name="PSInt 2 2 2" xfId="726"/>
    <cellStyle name="PSInt 3" xfId="727"/>
    <cellStyle name="PSInt 3 2" xfId="728"/>
    <cellStyle name="PSInt 4" xfId="729"/>
    <cellStyle name="PSInt 4 2" xfId="730"/>
    <cellStyle name="PSInt 5" xfId="731"/>
    <cellStyle name="PSInt 5 2" xfId="732"/>
    <cellStyle name="PSInt 5 3" xfId="733"/>
    <cellStyle name="PSInt 5 3 2" xfId="734"/>
    <cellStyle name="PSInt 6" xfId="735"/>
    <cellStyle name="PSInt 6 2" xfId="736"/>
    <cellStyle name="PSInt 7" xfId="737"/>
    <cellStyle name="PSInt 8" xfId="738"/>
    <cellStyle name="PSInt 9" xfId="739"/>
    <cellStyle name="PSSpacer" xfId="740"/>
    <cellStyle name="PSSpacer 2" xfId="741"/>
    <cellStyle name="PSSpacer 2 2" xfId="742"/>
    <cellStyle name="PSSpacer 3" xfId="743"/>
    <cellStyle name="PSSpacer 3 2" xfId="744"/>
    <cellStyle name="PSSpacer 4" xfId="745"/>
    <cellStyle name="PSSpacer 4 2" xfId="746"/>
    <cellStyle name="PSSpacer 5" xfId="747"/>
    <cellStyle name="PSSpacer 5 2" xfId="748"/>
    <cellStyle name="PSSpacer 5 3" xfId="749"/>
    <cellStyle name="PSSpacer 5 3 2" xfId="750"/>
    <cellStyle name="PSSpacer 6" xfId="751"/>
    <cellStyle name="PSSpacer 6 2" xfId="752"/>
    <cellStyle name="PSSpacer 7" xfId="753"/>
    <cellStyle name="PSSpacer 8" xfId="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J34" sqref="J34"/>
    </sheetView>
  </sheetViews>
  <sheetFormatPr defaultRowHeight="12.75"/>
  <cols>
    <col min="1" max="1" width="1.140625" customWidth="1"/>
    <col min="2" max="2" width="5.42578125" style="24" customWidth="1"/>
    <col min="3" max="3" width="5.5703125" customWidth="1"/>
    <col min="4" max="4" width="55" customWidth="1"/>
    <col min="5" max="16" width="12.7109375" customWidth="1"/>
  </cols>
  <sheetData>
    <row r="1" spans="1:16">
      <c r="B1" s="123" t="s">
        <v>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>
      <c r="B2" s="124" t="s">
        <v>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>
      <c r="B3" s="125" t="s">
        <v>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>
      <c r="B4" s="124" t="s">
        <v>14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3.5" thickBot="1">
      <c r="A5" s="18"/>
      <c r="D5" s="1"/>
    </row>
    <row r="6" spans="1:16">
      <c r="A6" s="20"/>
      <c r="B6" s="126" t="s">
        <v>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3.5" thickBot="1">
      <c r="A7" s="20"/>
      <c r="B7" s="128" t="s">
        <v>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ht="13.5" thickBot="1">
      <c r="A8" s="20"/>
      <c r="B8" s="46"/>
      <c r="C8" s="45"/>
      <c r="D8" s="47"/>
      <c r="E8" s="121" t="s">
        <v>36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13.5" thickBot="1">
      <c r="A9" s="20"/>
      <c r="B9" s="130"/>
      <c r="C9" s="131"/>
      <c r="D9" s="132"/>
      <c r="E9" s="133" t="s">
        <v>7</v>
      </c>
      <c r="F9" s="134"/>
      <c r="G9" s="133" t="s">
        <v>8</v>
      </c>
      <c r="H9" s="134"/>
      <c r="I9" s="133" t="s">
        <v>9</v>
      </c>
      <c r="J9" s="134"/>
      <c r="K9" s="133" t="s">
        <v>10</v>
      </c>
      <c r="L9" s="134"/>
      <c r="M9" s="133" t="s">
        <v>11</v>
      </c>
      <c r="N9" s="134"/>
      <c r="O9" s="133" t="s">
        <v>12</v>
      </c>
      <c r="P9" s="134"/>
    </row>
    <row r="10" spans="1:16" ht="12.75" customHeight="1">
      <c r="A10" s="20"/>
      <c r="B10" s="41" t="s">
        <v>0</v>
      </c>
      <c r="C10" s="5">
        <v>1</v>
      </c>
      <c r="D10" s="6" t="s">
        <v>1</v>
      </c>
      <c r="E10" s="48">
        <v>4156942</v>
      </c>
      <c r="F10" s="25"/>
      <c r="G10" s="26">
        <v>3973553</v>
      </c>
      <c r="H10" s="19"/>
      <c r="I10" s="48">
        <v>4492340</v>
      </c>
      <c r="J10" s="25"/>
      <c r="K10" s="26">
        <v>4172650</v>
      </c>
      <c r="L10" s="19"/>
      <c r="M10" s="48">
        <v>4132883</v>
      </c>
      <c r="N10" s="25"/>
      <c r="O10" s="26">
        <v>3852487</v>
      </c>
      <c r="P10" s="19"/>
    </row>
    <row r="11" spans="1:16" ht="12.75" customHeight="1">
      <c r="A11" s="20"/>
      <c r="B11" s="10"/>
      <c r="C11" s="3"/>
      <c r="D11" s="7"/>
      <c r="E11" s="49"/>
      <c r="F11" s="18"/>
      <c r="G11" s="27"/>
      <c r="H11" s="21"/>
      <c r="I11" s="49"/>
      <c r="J11" s="18"/>
      <c r="K11" s="27"/>
      <c r="L11" s="21"/>
      <c r="M11" s="49"/>
      <c r="N11" s="18"/>
      <c r="O11" s="27"/>
      <c r="P11" s="21"/>
    </row>
    <row r="12" spans="1:16" ht="12.75" customHeight="1">
      <c r="A12" s="20"/>
      <c r="B12" s="10" t="s">
        <v>0</v>
      </c>
      <c r="C12" s="3">
        <v>2</v>
      </c>
      <c r="D12" s="11" t="s">
        <v>13</v>
      </c>
      <c r="E12" s="49">
        <v>2782209</v>
      </c>
      <c r="F12" s="18"/>
      <c r="G12" s="27">
        <v>2723098</v>
      </c>
      <c r="H12" s="21"/>
      <c r="I12" s="49">
        <v>3416840</v>
      </c>
      <c r="J12" s="18"/>
      <c r="K12" s="27">
        <v>3184443</v>
      </c>
      <c r="L12" s="21"/>
      <c r="M12" s="49">
        <v>3236974</v>
      </c>
      <c r="N12" s="18"/>
      <c r="O12" s="27">
        <v>2982958</v>
      </c>
      <c r="P12" s="21"/>
    </row>
    <row r="13" spans="1:16" ht="12.75" customHeight="1">
      <c r="A13" s="20"/>
      <c r="B13" s="10"/>
      <c r="C13" s="3"/>
      <c r="D13" s="7"/>
      <c r="E13" s="49"/>
      <c r="F13" s="18"/>
      <c r="G13" s="27"/>
      <c r="H13" s="21"/>
      <c r="I13" s="49"/>
      <c r="J13" s="18"/>
      <c r="K13" s="27"/>
      <c r="L13" s="21"/>
      <c r="M13" s="49"/>
      <c r="N13" s="18"/>
      <c r="O13" s="27"/>
      <c r="P13" s="21"/>
    </row>
    <row r="14" spans="1:16" ht="12.75" customHeight="1">
      <c r="A14" s="20"/>
      <c r="B14" s="10" t="s">
        <v>0</v>
      </c>
      <c r="C14" s="3">
        <v>3</v>
      </c>
      <c r="D14" s="11" t="s">
        <v>22</v>
      </c>
      <c r="E14" s="49">
        <v>2823763</v>
      </c>
      <c r="F14" s="18"/>
      <c r="G14" s="27">
        <v>2928968</v>
      </c>
      <c r="H14" s="21"/>
      <c r="I14" s="49">
        <v>2987280</v>
      </c>
      <c r="J14" s="18"/>
      <c r="K14" s="27">
        <v>3147084</v>
      </c>
      <c r="L14" s="21"/>
      <c r="M14" s="49">
        <v>2888944</v>
      </c>
      <c r="N14" s="18"/>
      <c r="O14" s="27">
        <v>2959540</v>
      </c>
      <c r="P14" s="21"/>
    </row>
    <row r="15" spans="1:16" ht="12.75" customHeight="1">
      <c r="A15" s="20"/>
      <c r="B15" s="10"/>
      <c r="C15" s="3"/>
      <c r="D15" s="7"/>
      <c r="E15" s="49"/>
      <c r="F15" s="18"/>
      <c r="G15" s="27"/>
      <c r="H15" s="21"/>
      <c r="I15" s="49"/>
      <c r="J15" s="18"/>
      <c r="K15" s="27"/>
      <c r="L15" s="21"/>
      <c r="M15" s="49"/>
      <c r="N15" s="18"/>
      <c r="O15" s="27"/>
      <c r="P15" s="21"/>
    </row>
    <row r="16" spans="1:16" ht="12.75" customHeight="1">
      <c r="A16" s="20"/>
      <c r="B16" s="10" t="s">
        <v>0</v>
      </c>
      <c r="C16" s="3">
        <v>4</v>
      </c>
      <c r="D16" s="7" t="s">
        <v>19</v>
      </c>
      <c r="E16" s="49">
        <f>E10-E12+E14+1</f>
        <v>4198497</v>
      </c>
      <c r="F16" s="18"/>
      <c r="G16" s="27">
        <f>G10-G12+G14</f>
        <v>4179423</v>
      </c>
      <c r="H16" s="21"/>
      <c r="I16" s="49">
        <f>I10-I12+I14</f>
        <v>4062780</v>
      </c>
      <c r="J16" s="18"/>
      <c r="K16" s="27">
        <f>K10-K12+K14</f>
        <v>4135291</v>
      </c>
      <c r="L16" s="21"/>
      <c r="M16" s="49">
        <f>M10-M12+M14</f>
        <v>3784853</v>
      </c>
      <c r="N16" s="18"/>
      <c r="O16" s="27">
        <f>O10-O12+O14</f>
        <v>3829069</v>
      </c>
      <c r="P16" s="21"/>
    </row>
    <row r="17" spans="1:16" ht="12.75" customHeight="1">
      <c r="A17" s="20"/>
      <c r="B17" s="10"/>
      <c r="C17" s="3"/>
      <c r="D17" s="7"/>
      <c r="E17" s="18"/>
      <c r="F17" s="18"/>
      <c r="G17" s="20"/>
      <c r="H17" s="21"/>
      <c r="I17" s="18"/>
      <c r="J17" s="18"/>
      <c r="K17" s="20"/>
      <c r="L17" s="21"/>
      <c r="M17" s="18"/>
      <c r="N17" s="18"/>
      <c r="O17" s="20"/>
      <c r="P17" s="21"/>
    </row>
    <row r="18" spans="1:16" ht="12.75" customHeight="1">
      <c r="A18" s="20"/>
      <c r="B18" s="10" t="s">
        <v>0</v>
      </c>
      <c r="C18" s="14">
        <v>5</v>
      </c>
      <c r="D18" s="9" t="s">
        <v>23</v>
      </c>
      <c r="E18" s="50">
        <v>0.92500000000000004</v>
      </c>
      <c r="F18" s="18"/>
      <c r="G18" s="28">
        <v>0.89400000000000002</v>
      </c>
      <c r="H18" s="21"/>
      <c r="I18" s="50">
        <v>0.83699999999999997</v>
      </c>
      <c r="J18" s="18"/>
      <c r="K18" s="28">
        <v>0.871</v>
      </c>
      <c r="L18" s="21"/>
      <c r="M18" s="50">
        <v>0.89700000000000002</v>
      </c>
      <c r="N18" s="18"/>
      <c r="O18" s="28">
        <v>0.79800000000000004</v>
      </c>
      <c r="P18" s="21"/>
    </row>
    <row r="19" spans="1:16" ht="12.75" customHeight="1">
      <c r="A19" s="20"/>
      <c r="B19" s="10"/>
      <c r="C19" s="3"/>
      <c r="D19" s="7"/>
      <c r="E19" s="18"/>
      <c r="F19" s="18"/>
      <c r="G19" s="20"/>
      <c r="H19" s="21"/>
      <c r="I19" s="18"/>
      <c r="J19" s="18"/>
      <c r="K19" s="20"/>
      <c r="L19" s="21"/>
      <c r="M19" s="18"/>
      <c r="N19" s="18"/>
      <c r="O19" s="20"/>
      <c r="P19" s="21"/>
    </row>
    <row r="20" spans="1:16" ht="12.75" customHeight="1">
      <c r="A20" s="20"/>
      <c r="B20" s="10" t="s">
        <v>0</v>
      </c>
      <c r="C20" s="3">
        <v>6</v>
      </c>
      <c r="D20" s="11" t="s">
        <v>18</v>
      </c>
      <c r="E20" s="51">
        <f>E16*E18-1</f>
        <v>3883608.7250000001</v>
      </c>
      <c r="F20" s="18"/>
      <c r="G20" s="29">
        <f>G16*G18</f>
        <v>3736404.162</v>
      </c>
      <c r="H20" s="21"/>
      <c r="I20" s="51">
        <f>I16*I18</f>
        <v>3400546.86</v>
      </c>
      <c r="J20" s="18"/>
      <c r="K20" s="29">
        <f>K16*K18</f>
        <v>3601838.4610000001</v>
      </c>
      <c r="L20" s="21"/>
      <c r="M20" s="51">
        <f>M16*M18</f>
        <v>3395013.1410000003</v>
      </c>
      <c r="N20" s="18"/>
      <c r="O20" s="29">
        <f>O16*O18</f>
        <v>3055597.0620000004</v>
      </c>
      <c r="P20" s="21"/>
    </row>
    <row r="21" spans="1:16" ht="12.75" customHeight="1">
      <c r="A21" s="20"/>
      <c r="B21" s="10"/>
      <c r="C21" s="3"/>
      <c r="D21" s="11"/>
      <c r="E21" s="18"/>
      <c r="F21" s="18"/>
      <c r="G21" s="20"/>
      <c r="H21" s="21"/>
      <c r="I21" s="18"/>
      <c r="J21" s="18"/>
      <c r="K21" s="20"/>
      <c r="L21" s="21"/>
      <c r="M21" s="18"/>
      <c r="N21" s="18"/>
      <c r="O21" s="20"/>
      <c r="P21" s="21"/>
    </row>
    <row r="22" spans="1:16" ht="12.75" customHeight="1">
      <c r="A22" s="20"/>
      <c r="B22" s="42" t="s">
        <v>24</v>
      </c>
      <c r="C22" s="3">
        <v>7</v>
      </c>
      <c r="D22" s="11" t="s">
        <v>25</v>
      </c>
      <c r="E22" s="49">
        <v>670410.90399999963</v>
      </c>
      <c r="F22" s="18"/>
      <c r="G22" s="27">
        <v>-157480</v>
      </c>
      <c r="H22" s="21"/>
      <c r="I22" s="49">
        <v>-104106.29600000009</v>
      </c>
      <c r="J22" s="18"/>
      <c r="K22" s="27">
        <v>-75597.013000000268</v>
      </c>
      <c r="L22" s="21"/>
      <c r="M22" s="49">
        <v>235161</v>
      </c>
      <c r="N22" s="18"/>
      <c r="O22" s="27">
        <v>453058</v>
      </c>
      <c r="P22" s="21"/>
    </row>
    <row r="23" spans="1:16" ht="12.75" customHeight="1">
      <c r="A23" s="20"/>
      <c r="B23" s="42"/>
      <c r="C23" s="3"/>
      <c r="D23" s="11"/>
      <c r="E23" s="18"/>
      <c r="F23" s="18"/>
      <c r="G23" s="20"/>
      <c r="H23" s="21"/>
      <c r="I23" s="18"/>
      <c r="J23" s="18"/>
      <c r="K23" s="20"/>
      <c r="L23" s="21"/>
      <c r="M23" s="18"/>
      <c r="N23" s="18"/>
      <c r="O23" s="20"/>
      <c r="P23" s="21"/>
    </row>
    <row r="24" spans="1:16" ht="12.75" customHeight="1">
      <c r="A24" s="20"/>
      <c r="B24" s="42" t="s">
        <v>24</v>
      </c>
      <c r="C24" s="3">
        <v>8</v>
      </c>
      <c r="D24" s="11" t="s">
        <v>26</v>
      </c>
      <c r="E24" s="51">
        <f>E20+E22</f>
        <v>4554019.6289999997</v>
      </c>
      <c r="F24" s="18"/>
      <c r="G24" s="29">
        <f>G20+G22</f>
        <v>3578924.162</v>
      </c>
      <c r="H24" s="21"/>
      <c r="I24" s="51">
        <f>I20+I22</f>
        <v>3296440.5639999998</v>
      </c>
      <c r="J24" s="18"/>
      <c r="K24" s="29">
        <f>K20+K22</f>
        <v>3526241.4479999999</v>
      </c>
      <c r="L24" s="21"/>
      <c r="M24" s="51">
        <f>M20+M22</f>
        <v>3630174.1410000003</v>
      </c>
      <c r="N24" s="18"/>
      <c r="O24" s="29">
        <f>O20+O22</f>
        <v>3508655.0620000004</v>
      </c>
      <c r="P24" s="21"/>
    </row>
    <row r="25" spans="1:16" ht="12.75" customHeight="1">
      <c r="A25" s="20"/>
      <c r="B25" s="10"/>
      <c r="C25" s="3"/>
      <c r="D25" s="7"/>
      <c r="E25" s="18"/>
      <c r="F25" s="18"/>
      <c r="G25" s="20"/>
      <c r="H25" s="21"/>
      <c r="I25" s="18"/>
      <c r="J25" s="18"/>
      <c r="K25" s="20"/>
      <c r="L25" s="21"/>
      <c r="M25" s="18"/>
      <c r="N25" s="18"/>
      <c r="O25" s="20"/>
      <c r="P25" s="21"/>
    </row>
    <row r="26" spans="1:16" ht="12.75" customHeight="1">
      <c r="A26" s="20"/>
      <c r="B26" s="10"/>
      <c r="C26" s="3"/>
      <c r="D26" s="44" t="s">
        <v>27</v>
      </c>
      <c r="E26" s="52" t="s">
        <v>16</v>
      </c>
      <c r="F26" s="54" t="s">
        <v>17</v>
      </c>
      <c r="G26" s="36" t="s">
        <v>16</v>
      </c>
      <c r="H26" s="37" t="s">
        <v>17</v>
      </c>
      <c r="I26" s="52" t="s">
        <v>16</v>
      </c>
      <c r="J26" s="54" t="s">
        <v>17</v>
      </c>
      <c r="K26" s="36" t="s">
        <v>16</v>
      </c>
      <c r="L26" s="37" t="s">
        <v>17</v>
      </c>
      <c r="M26" s="52" t="s">
        <v>16</v>
      </c>
      <c r="N26" s="54" t="s">
        <v>17</v>
      </c>
      <c r="O26" s="36" t="s">
        <v>16</v>
      </c>
      <c r="P26" s="37" t="s">
        <v>17</v>
      </c>
    </row>
    <row r="27" spans="1:16" ht="12.75" customHeight="1">
      <c r="A27" s="20"/>
      <c r="B27" s="10"/>
      <c r="C27" s="3"/>
      <c r="D27" s="7"/>
      <c r="E27" s="18"/>
      <c r="F27" s="16"/>
      <c r="G27" s="20"/>
      <c r="H27" s="22"/>
      <c r="I27" s="18"/>
      <c r="J27" s="16"/>
      <c r="K27" s="20"/>
      <c r="L27" s="22"/>
      <c r="M27" s="18"/>
      <c r="N27" s="16"/>
      <c r="O27" s="20"/>
      <c r="P27" s="22"/>
    </row>
    <row r="28" spans="1:16" ht="12.75" customHeight="1">
      <c r="A28" s="20"/>
      <c r="B28" s="10" t="s">
        <v>29</v>
      </c>
      <c r="C28" s="3">
        <v>9</v>
      </c>
      <c r="D28" s="38" t="s">
        <v>28</v>
      </c>
      <c r="E28" s="53">
        <v>0.44180000000000003</v>
      </c>
      <c r="F28" s="55">
        <v>0.55820000000000003</v>
      </c>
      <c r="G28" s="30">
        <v>0.44180000000000003</v>
      </c>
      <c r="H28" s="31">
        <v>0.55820000000000003</v>
      </c>
      <c r="I28" s="53">
        <v>0.44180000000000003</v>
      </c>
      <c r="J28" s="55">
        <v>0.55820000000000003</v>
      </c>
      <c r="K28" s="30">
        <v>0.44180000000000003</v>
      </c>
      <c r="L28" s="31">
        <v>0.55820000000000003</v>
      </c>
      <c r="M28" s="53">
        <v>0.44180000000000003</v>
      </c>
      <c r="N28" s="55">
        <v>0.55820000000000003</v>
      </c>
      <c r="O28" s="30">
        <v>0.44180000000000003</v>
      </c>
      <c r="P28" s="31">
        <v>0.55820000000000003</v>
      </c>
    </row>
    <row r="29" spans="1:16" ht="12.75" customHeight="1">
      <c r="A29" s="20"/>
      <c r="B29" s="10"/>
      <c r="C29" s="3"/>
      <c r="D29" s="39"/>
      <c r="E29" s="18"/>
      <c r="F29" s="17"/>
      <c r="G29" s="20"/>
      <c r="H29" s="23"/>
      <c r="I29" s="18"/>
      <c r="J29" s="17"/>
      <c r="K29" s="20"/>
      <c r="L29" s="23"/>
      <c r="M29" s="18"/>
      <c r="N29" s="17"/>
      <c r="O29" s="20"/>
      <c r="P29" s="23"/>
    </row>
    <row r="30" spans="1:16" ht="12.75" customHeight="1">
      <c r="A30" s="20"/>
      <c r="B30" s="10" t="s">
        <v>0</v>
      </c>
      <c r="C30" s="3">
        <v>10</v>
      </c>
      <c r="D30" s="40" t="s">
        <v>30</v>
      </c>
      <c r="E30" s="49">
        <f>E24*E28</f>
        <v>2011965.8720922</v>
      </c>
      <c r="F30" s="56">
        <f>E24*F28</f>
        <v>2542053.7569078002</v>
      </c>
      <c r="G30" s="27">
        <f>G24*G28</f>
        <v>1581168.6947716002</v>
      </c>
      <c r="H30" s="32">
        <f>G24*H28</f>
        <v>1997755.4672284001</v>
      </c>
      <c r="I30" s="49">
        <f>I24*I28</f>
        <v>1456367.4411752</v>
      </c>
      <c r="J30" s="56">
        <f>I24*J28</f>
        <v>1840073.1228248</v>
      </c>
      <c r="K30" s="27">
        <f>K24*K28</f>
        <v>1557893.4717264001</v>
      </c>
      <c r="L30" s="32">
        <f>K24*L28</f>
        <v>1968347.9762736</v>
      </c>
      <c r="M30" s="49">
        <f>M24*M28</f>
        <v>1603810.9354938003</v>
      </c>
      <c r="N30" s="56">
        <f>M24*N28</f>
        <v>2026363.2055062002</v>
      </c>
      <c r="O30" s="27">
        <f>O24*O28</f>
        <v>1550123.8063916003</v>
      </c>
      <c r="P30" s="32">
        <f>O24*P28</f>
        <v>1958531.2556084003</v>
      </c>
    </row>
    <row r="31" spans="1:16" ht="12.75" customHeight="1">
      <c r="A31" s="20"/>
      <c r="B31" s="10"/>
      <c r="C31" s="3"/>
      <c r="D31" s="40"/>
      <c r="E31" s="18"/>
      <c r="F31" s="17"/>
      <c r="G31" s="20"/>
      <c r="H31" s="23"/>
      <c r="I31" s="18"/>
      <c r="J31" s="17"/>
      <c r="K31" s="20"/>
      <c r="L31" s="23"/>
      <c r="M31" s="18"/>
      <c r="N31" s="17"/>
      <c r="O31" s="20"/>
      <c r="P31" s="23"/>
    </row>
    <row r="32" spans="1:16" ht="12.75" customHeight="1">
      <c r="A32" s="20"/>
      <c r="B32" s="42" t="s">
        <v>24</v>
      </c>
      <c r="C32" s="12" t="s">
        <v>31</v>
      </c>
      <c r="D32" s="40" t="s">
        <v>21</v>
      </c>
      <c r="E32" s="49">
        <v>-134403</v>
      </c>
      <c r="F32" s="57">
        <v>134403</v>
      </c>
      <c r="G32" s="27"/>
      <c r="H32" s="33"/>
      <c r="I32" s="49"/>
      <c r="J32" s="57"/>
      <c r="K32" s="27"/>
      <c r="L32" s="33"/>
      <c r="M32" s="49"/>
      <c r="N32" s="57"/>
      <c r="O32" s="27"/>
      <c r="P32" s="33"/>
    </row>
    <row r="33" spans="1:16" ht="12.75" customHeight="1">
      <c r="A33" s="20"/>
      <c r="B33" s="10"/>
      <c r="C33" s="15" t="s">
        <v>15</v>
      </c>
      <c r="D33" s="39"/>
      <c r="E33" s="49"/>
      <c r="F33" s="57"/>
      <c r="G33" s="27"/>
      <c r="H33" s="33"/>
      <c r="I33" s="49"/>
      <c r="J33" s="57"/>
      <c r="K33" s="27"/>
      <c r="L33" s="33"/>
      <c r="M33" s="49"/>
      <c r="N33" s="57"/>
      <c r="O33" s="27"/>
      <c r="P33" s="33"/>
    </row>
    <row r="34" spans="1:16" ht="12.75" customHeight="1">
      <c r="A34" s="20"/>
      <c r="B34" s="42" t="s">
        <v>0</v>
      </c>
      <c r="C34" s="15" t="s">
        <v>32</v>
      </c>
      <c r="D34" s="40" t="s">
        <v>21</v>
      </c>
      <c r="E34" s="49">
        <v>-146232</v>
      </c>
      <c r="F34" s="57">
        <v>146232</v>
      </c>
      <c r="G34" s="27">
        <v>-146232</v>
      </c>
      <c r="H34" s="33">
        <v>146232</v>
      </c>
      <c r="I34" s="49">
        <v>-146232</v>
      </c>
      <c r="J34" s="57">
        <v>146232</v>
      </c>
      <c r="K34" s="27">
        <v>-146232</v>
      </c>
      <c r="L34" s="33">
        <v>146232</v>
      </c>
      <c r="M34" s="49"/>
      <c r="N34" s="57"/>
      <c r="O34" s="27"/>
      <c r="P34" s="33"/>
    </row>
    <row r="35" spans="1:16" ht="12.75" customHeight="1">
      <c r="A35" s="20"/>
      <c r="B35" s="10"/>
      <c r="C35" s="15"/>
      <c r="D35" s="39"/>
      <c r="E35" s="18"/>
      <c r="F35" s="17"/>
      <c r="G35" s="20"/>
      <c r="H35" s="23"/>
      <c r="I35" s="18"/>
      <c r="J35" s="17"/>
      <c r="K35" s="20"/>
      <c r="L35" s="23"/>
      <c r="M35" s="18"/>
      <c r="N35" s="17"/>
      <c r="O35" s="20"/>
      <c r="P35" s="23"/>
    </row>
    <row r="36" spans="1:16" ht="12.75" customHeight="1">
      <c r="A36" s="20"/>
      <c r="B36" s="42" t="s">
        <v>0</v>
      </c>
      <c r="C36" s="13" t="s">
        <v>20</v>
      </c>
      <c r="D36" s="40" t="s">
        <v>33</v>
      </c>
      <c r="E36" s="51">
        <f t="shared" ref="E36:P36" si="0">E30+E32+E34</f>
        <v>1731330.8720922</v>
      </c>
      <c r="F36" s="57">
        <f t="shared" si="0"/>
        <v>2822688.7569078002</v>
      </c>
      <c r="G36" s="29">
        <f t="shared" si="0"/>
        <v>1434936.6947716002</v>
      </c>
      <c r="H36" s="33">
        <f t="shared" si="0"/>
        <v>2143987.4672284001</v>
      </c>
      <c r="I36" s="51">
        <f t="shared" si="0"/>
        <v>1310135.4411752</v>
      </c>
      <c r="J36" s="57">
        <f t="shared" si="0"/>
        <v>1986305.1228248</v>
      </c>
      <c r="K36" s="29">
        <f t="shared" si="0"/>
        <v>1411661.4717264001</v>
      </c>
      <c r="L36" s="33">
        <f t="shared" si="0"/>
        <v>2114579.9762736</v>
      </c>
      <c r="M36" s="51">
        <f t="shared" si="0"/>
        <v>1603810.9354938003</v>
      </c>
      <c r="N36" s="57">
        <f t="shared" si="0"/>
        <v>2026363.2055062002</v>
      </c>
      <c r="O36" s="29">
        <f t="shared" si="0"/>
        <v>1550123.8063916003</v>
      </c>
      <c r="P36" s="33">
        <f t="shared" si="0"/>
        <v>1958531.2556084003</v>
      </c>
    </row>
    <row r="37" spans="1:16" ht="12.75" customHeight="1">
      <c r="A37" s="20"/>
      <c r="B37" s="10"/>
      <c r="C37" s="4"/>
      <c r="D37" s="39"/>
      <c r="E37" s="18"/>
      <c r="F37" s="17"/>
      <c r="G37" s="20"/>
      <c r="H37" s="23"/>
      <c r="I37" s="18"/>
      <c r="J37" s="17"/>
      <c r="K37" s="20"/>
      <c r="L37" s="23"/>
      <c r="M37" s="18"/>
      <c r="N37" s="17"/>
      <c r="O37" s="20"/>
      <c r="P37" s="23"/>
    </row>
    <row r="38" spans="1:16" ht="12.75" customHeight="1">
      <c r="A38" s="20"/>
      <c r="B38" s="10" t="s">
        <v>0</v>
      </c>
      <c r="C38" s="3">
        <v>11</v>
      </c>
      <c r="D38" s="11" t="s">
        <v>34</v>
      </c>
      <c r="E38" s="49">
        <v>17888335</v>
      </c>
      <c r="F38" s="57">
        <v>14825851</v>
      </c>
      <c r="G38" s="27">
        <v>17860465</v>
      </c>
      <c r="H38" s="33">
        <v>14974860</v>
      </c>
      <c r="I38" s="49">
        <v>17783577</v>
      </c>
      <c r="J38" s="57">
        <v>14964564</v>
      </c>
      <c r="K38" s="27">
        <v>17623117</v>
      </c>
      <c r="L38" s="33">
        <v>14769485</v>
      </c>
      <c r="M38" s="49">
        <v>17304791</v>
      </c>
      <c r="N38" s="57">
        <v>14603121</v>
      </c>
      <c r="O38" s="27">
        <v>17121843</v>
      </c>
      <c r="P38" s="33">
        <v>14547965</v>
      </c>
    </row>
    <row r="39" spans="1:16" ht="12.75" customHeight="1">
      <c r="A39" s="20"/>
      <c r="B39" s="10"/>
      <c r="C39" s="4"/>
      <c r="D39" s="7"/>
      <c r="E39" s="18"/>
      <c r="F39" s="17"/>
      <c r="G39" s="20"/>
      <c r="H39" s="23"/>
      <c r="I39" s="18"/>
      <c r="J39" s="17"/>
      <c r="K39" s="20"/>
      <c r="L39" s="23"/>
      <c r="M39" s="18"/>
      <c r="N39" s="17"/>
      <c r="O39" s="20"/>
      <c r="P39" s="23"/>
    </row>
    <row r="40" spans="1:16" ht="12.75" customHeight="1" thickBot="1">
      <c r="A40" s="20"/>
      <c r="B40" s="43" t="s">
        <v>24</v>
      </c>
      <c r="C40" s="2">
        <v>12</v>
      </c>
      <c r="D40" s="8" t="s">
        <v>35</v>
      </c>
      <c r="E40" s="58">
        <f t="shared" ref="E40:P40" si="1">E36/E38</f>
        <v>9.6785467853335708E-2</v>
      </c>
      <c r="F40" s="59">
        <f t="shared" si="1"/>
        <v>0.19038966174068525</v>
      </c>
      <c r="G40" s="34">
        <f t="shared" si="1"/>
        <v>8.0341508173029097E-2</v>
      </c>
      <c r="H40" s="35">
        <f t="shared" si="1"/>
        <v>0.14317245484955451</v>
      </c>
      <c r="I40" s="58">
        <f t="shared" si="1"/>
        <v>7.3671086597212707E-2</v>
      </c>
      <c r="J40" s="59">
        <f t="shared" si="1"/>
        <v>0.13273391211563532</v>
      </c>
      <c r="K40" s="34">
        <f t="shared" si="1"/>
        <v>8.0102825835316194E-2</v>
      </c>
      <c r="L40" s="35">
        <f t="shared" si="1"/>
        <v>0.14317222139252656</v>
      </c>
      <c r="M40" s="58">
        <f t="shared" si="1"/>
        <v>9.2680167908055083E-2</v>
      </c>
      <c r="N40" s="59">
        <f t="shared" si="1"/>
        <v>0.13876233755141795</v>
      </c>
      <c r="O40" s="34">
        <f t="shared" si="1"/>
        <v>9.0534868611492361E-2</v>
      </c>
      <c r="P40" s="35">
        <f t="shared" si="1"/>
        <v>0.13462578825343616</v>
      </c>
    </row>
    <row r="41" spans="1:16" ht="12.75" customHeight="1">
      <c r="A41" s="18"/>
      <c r="B41"/>
    </row>
    <row r="42" spans="1:16" ht="12.75" customHeight="1">
      <c r="B42"/>
    </row>
    <row r="43" spans="1:16" ht="13.5" customHeight="1">
      <c r="B43"/>
    </row>
    <row r="44" spans="1:16">
      <c r="B44"/>
    </row>
    <row r="45" spans="1:16">
      <c r="B45"/>
    </row>
    <row r="46" spans="1:16">
      <c r="B46"/>
    </row>
    <row r="47" spans="1:16">
      <c r="B47"/>
    </row>
    <row r="48" spans="1:16">
      <c r="B48"/>
    </row>
    <row r="49" spans="2:2">
      <c r="B49"/>
    </row>
    <row r="50" spans="2:2">
      <c r="B50"/>
    </row>
    <row r="51" spans="2:2">
      <c r="B51"/>
    </row>
  </sheetData>
  <mergeCells count="14">
    <mergeCell ref="B9:D9"/>
    <mergeCell ref="O9:P9"/>
    <mergeCell ref="M9:N9"/>
    <mergeCell ref="K9:L9"/>
    <mergeCell ref="I9:J9"/>
    <mergeCell ref="G9:H9"/>
    <mergeCell ref="E9:F9"/>
    <mergeCell ref="E8:P8"/>
    <mergeCell ref="B1:P1"/>
    <mergeCell ref="B2:P2"/>
    <mergeCell ref="B3:P3"/>
    <mergeCell ref="B4:P4"/>
    <mergeCell ref="B6:P6"/>
    <mergeCell ref="B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tabSelected="1" topLeftCell="B1" zoomScale="90" zoomScaleNormal="9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D50" sqref="D50"/>
    </sheetView>
  </sheetViews>
  <sheetFormatPr defaultRowHeight="12.75"/>
  <cols>
    <col min="1" max="1" width="1.140625" style="60" customWidth="1"/>
    <col min="2" max="2" width="5.42578125" style="91" customWidth="1"/>
    <col min="3" max="3" width="9.5703125" style="60" customWidth="1"/>
    <col min="4" max="4" width="65.140625" style="60" customWidth="1"/>
    <col min="5" max="54" width="12.7109375" style="60" customWidth="1"/>
    <col min="55" max="16384" width="9.140625" style="60"/>
  </cols>
  <sheetData>
    <row r="1" spans="1:54">
      <c r="B1" s="99" t="s">
        <v>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54">
      <c r="B2" s="100" t="s">
        <v>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54">
      <c r="B3" s="101" t="s">
        <v>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54">
      <c r="B4" s="140"/>
      <c r="C4" s="140"/>
      <c r="D4" s="14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54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</row>
    <row r="6" spans="1:54" s="90" customFormat="1" ht="13.5" thickBot="1">
      <c r="A6" s="74"/>
      <c r="B6" s="61" t="s">
        <v>14</v>
      </c>
      <c r="C6" s="11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14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</row>
    <row r="7" spans="1:54" ht="13.5" thickBot="1">
      <c r="A7" s="63"/>
      <c r="B7" s="137"/>
      <c r="C7" s="138"/>
      <c r="D7" s="139"/>
      <c r="E7" s="135" t="s">
        <v>60</v>
      </c>
      <c r="F7" s="136"/>
      <c r="G7" s="135" t="s">
        <v>59</v>
      </c>
      <c r="H7" s="136"/>
      <c r="I7" s="135" t="s">
        <v>58</v>
      </c>
      <c r="J7" s="136"/>
      <c r="K7" s="135" t="s">
        <v>57</v>
      </c>
      <c r="L7" s="136"/>
      <c r="M7" s="135" t="s">
        <v>56</v>
      </c>
      <c r="N7" s="136"/>
      <c r="O7" s="135" t="s">
        <v>55</v>
      </c>
      <c r="P7" s="136"/>
      <c r="Q7" s="135" t="s">
        <v>54</v>
      </c>
      <c r="R7" s="136"/>
      <c r="S7" s="135" t="s">
        <v>53</v>
      </c>
      <c r="T7" s="136"/>
      <c r="U7" s="135" t="s">
        <v>52</v>
      </c>
      <c r="V7" s="136"/>
      <c r="W7" s="135" t="s">
        <v>51</v>
      </c>
      <c r="X7" s="136"/>
      <c r="Y7" s="135" t="s">
        <v>49</v>
      </c>
      <c r="Z7" s="136"/>
      <c r="AA7" s="135" t="s">
        <v>37</v>
      </c>
      <c r="AB7" s="136"/>
      <c r="AC7" s="135" t="s">
        <v>38</v>
      </c>
      <c r="AD7" s="136"/>
      <c r="AE7" s="135" t="s">
        <v>39</v>
      </c>
      <c r="AF7" s="136"/>
      <c r="AG7" s="135" t="s">
        <v>40</v>
      </c>
      <c r="AH7" s="136"/>
      <c r="AI7" s="135" t="s">
        <v>41</v>
      </c>
      <c r="AJ7" s="136"/>
      <c r="AK7" s="135" t="s">
        <v>42</v>
      </c>
      <c r="AL7" s="141"/>
      <c r="AM7" s="135" t="s">
        <v>43</v>
      </c>
      <c r="AN7" s="136"/>
      <c r="AO7" s="135" t="s">
        <v>44</v>
      </c>
      <c r="AP7" s="136"/>
      <c r="AQ7" s="135" t="s">
        <v>45</v>
      </c>
      <c r="AR7" s="136"/>
      <c r="AS7" s="135" t="s">
        <v>46</v>
      </c>
      <c r="AT7" s="136"/>
      <c r="AU7" s="135" t="s">
        <v>47</v>
      </c>
      <c r="AV7" s="136"/>
      <c r="AW7" s="135" t="s">
        <v>61</v>
      </c>
      <c r="AX7" s="136"/>
      <c r="AY7" s="135" t="s">
        <v>62</v>
      </c>
      <c r="AZ7" s="136"/>
      <c r="BA7" s="135" t="s">
        <v>63</v>
      </c>
      <c r="BB7" s="136"/>
    </row>
    <row r="8" spans="1:54" ht="12.75" customHeight="1">
      <c r="A8" s="63"/>
      <c r="B8" s="64" t="s">
        <v>0</v>
      </c>
      <c r="C8" s="65">
        <v>1</v>
      </c>
      <c r="D8" s="66" t="s">
        <v>1</v>
      </c>
      <c r="E8" s="67">
        <v>4156942.45</v>
      </c>
      <c r="F8" s="68"/>
      <c r="G8" s="67">
        <v>3973553</v>
      </c>
      <c r="H8" s="68"/>
      <c r="I8" s="67">
        <v>4492339.8</v>
      </c>
      <c r="J8" s="68"/>
      <c r="K8" s="67">
        <v>4172649.51</v>
      </c>
      <c r="L8" s="68"/>
      <c r="M8" s="67">
        <v>4132883.03</v>
      </c>
      <c r="N8" s="68"/>
      <c r="O8" s="67">
        <v>3852486.58</v>
      </c>
      <c r="P8" s="68"/>
      <c r="Q8" s="67">
        <v>3862703.06</v>
      </c>
      <c r="R8" s="68"/>
      <c r="S8" s="67">
        <v>4307995.6900000004</v>
      </c>
      <c r="T8" s="68"/>
      <c r="U8" s="67">
        <v>3887048</v>
      </c>
      <c r="V8" s="68"/>
      <c r="W8" s="67">
        <v>4055072</v>
      </c>
      <c r="X8" s="68"/>
      <c r="Y8" s="67">
        <v>3477087</v>
      </c>
      <c r="Z8" s="68"/>
      <c r="AA8" s="67">
        <v>4099017.75</v>
      </c>
      <c r="AB8" s="68"/>
      <c r="AC8" s="67">
        <v>3641913.26</v>
      </c>
      <c r="AD8" s="68"/>
      <c r="AE8" s="67">
        <v>3954785.73</v>
      </c>
      <c r="AF8" s="68"/>
      <c r="AG8" s="67">
        <v>3889690.31</v>
      </c>
      <c r="AH8" s="68"/>
      <c r="AI8" s="67">
        <v>3933582.4</v>
      </c>
      <c r="AJ8" s="68"/>
      <c r="AK8" s="103">
        <v>3796499.96</v>
      </c>
      <c r="AL8" s="104"/>
      <c r="AM8" s="67">
        <v>3870956.66</v>
      </c>
      <c r="AN8" s="68"/>
      <c r="AO8" s="67">
        <v>3792097.26</v>
      </c>
      <c r="AP8" s="68"/>
      <c r="AQ8" s="67">
        <v>3645825</v>
      </c>
      <c r="AR8" s="68"/>
      <c r="AS8" s="67">
        <v>3758312.03</v>
      </c>
      <c r="AT8" s="68"/>
      <c r="AU8" s="67">
        <v>3774270.8</v>
      </c>
      <c r="AV8" s="68"/>
      <c r="AW8" s="67">
        <v>4022862.96</v>
      </c>
      <c r="AX8" s="68"/>
      <c r="AY8" s="67">
        <v>4441571.92</v>
      </c>
      <c r="AZ8" s="68"/>
      <c r="BA8" s="67">
        <v>4686483.92</v>
      </c>
      <c r="BB8" s="68"/>
    </row>
    <row r="9" spans="1:54" ht="12.75" customHeight="1">
      <c r="A9" s="63"/>
      <c r="B9" s="69"/>
      <c r="C9" s="70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3"/>
      <c r="AC9" s="72"/>
      <c r="AD9" s="73"/>
      <c r="AE9" s="72"/>
      <c r="AF9" s="73"/>
      <c r="AG9" s="72"/>
      <c r="AH9" s="73"/>
      <c r="AI9" s="72"/>
      <c r="AJ9" s="73"/>
      <c r="AK9" s="105"/>
      <c r="AL9" s="106"/>
      <c r="AM9" s="72"/>
      <c r="AN9" s="73"/>
      <c r="AO9" s="72"/>
      <c r="AP9" s="73"/>
      <c r="AQ9" s="72"/>
      <c r="AR9" s="73"/>
      <c r="AS9" s="72"/>
      <c r="AT9" s="73"/>
      <c r="AU9" s="72"/>
      <c r="AV9" s="73"/>
      <c r="AW9" s="72"/>
      <c r="AX9" s="73"/>
      <c r="AY9" s="72"/>
      <c r="AZ9" s="73"/>
      <c r="BA9" s="72"/>
      <c r="BB9" s="73"/>
    </row>
    <row r="10" spans="1:54" ht="12.75" customHeight="1">
      <c r="A10" s="63"/>
      <c r="B10" s="69" t="s">
        <v>0</v>
      </c>
      <c r="C10" s="70">
        <v>2</v>
      </c>
      <c r="D10" s="71" t="s">
        <v>13</v>
      </c>
      <c r="E10" s="72">
        <v>2782209</v>
      </c>
      <c r="F10" s="73"/>
      <c r="G10" s="72">
        <v>2723098</v>
      </c>
      <c r="H10" s="73"/>
      <c r="I10" s="72">
        <v>3416840</v>
      </c>
      <c r="J10" s="73"/>
      <c r="K10" s="72">
        <v>3184443</v>
      </c>
      <c r="L10" s="73"/>
      <c r="M10" s="72">
        <v>3236974</v>
      </c>
      <c r="N10" s="73"/>
      <c r="O10" s="72">
        <v>2982958</v>
      </c>
      <c r="P10" s="73"/>
      <c r="Q10" s="72">
        <v>2895369</v>
      </c>
      <c r="R10" s="73"/>
      <c r="S10" s="72">
        <v>2876988</v>
      </c>
      <c r="T10" s="73"/>
      <c r="U10" s="72">
        <v>2646292</v>
      </c>
      <c r="V10" s="73"/>
      <c r="W10" s="72">
        <v>3664681</v>
      </c>
      <c r="X10" s="73"/>
      <c r="Y10" s="72">
        <v>2624660</v>
      </c>
      <c r="Z10" s="73"/>
      <c r="AA10" s="72">
        <v>3353024</v>
      </c>
      <c r="AB10" s="73"/>
      <c r="AC10" s="72">
        <v>3661574</v>
      </c>
      <c r="AD10" s="73"/>
      <c r="AE10" s="72">
        <v>3595145</v>
      </c>
      <c r="AF10" s="73"/>
      <c r="AG10" s="72">
        <v>3827332</v>
      </c>
      <c r="AH10" s="73"/>
      <c r="AI10" s="72">
        <v>3747320</v>
      </c>
      <c r="AJ10" s="73"/>
      <c r="AK10" s="105">
        <v>3888262</v>
      </c>
      <c r="AL10" s="106"/>
      <c r="AM10" s="72">
        <v>3636247</v>
      </c>
      <c r="AN10" s="73"/>
      <c r="AO10" s="72">
        <v>3824697</v>
      </c>
      <c r="AP10" s="73"/>
      <c r="AQ10" s="72">
        <v>3717340</v>
      </c>
      <c r="AR10" s="73"/>
      <c r="AS10" s="72">
        <v>3882677</v>
      </c>
      <c r="AT10" s="73"/>
      <c r="AU10" s="72">
        <v>3664681</v>
      </c>
      <c r="AV10" s="73"/>
      <c r="AW10" s="72">
        <v>3581017</v>
      </c>
      <c r="AX10" s="73"/>
      <c r="AY10" s="72">
        <v>3353024</v>
      </c>
      <c r="AZ10" s="73"/>
      <c r="BA10" s="72">
        <v>3661574</v>
      </c>
      <c r="BB10" s="73"/>
    </row>
    <row r="11" spans="1:54" ht="12.75" customHeight="1">
      <c r="A11" s="63"/>
      <c r="B11" s="69"/>
      <c r="C11" s="70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2"/>
      <c r="AF11" s="73"/>
      <c r="AG11" s="72"/>
      <c r="AH11" s="73"/>
      <c r="AI11" s="72"/>
      <c r="AJ11" s="73"/>
      <c r="AK11" s="105"/>
      <c r="AL11" s="106"/>
      <c r="AM11" s="72"/>
      <c r="AN11" s="73"/>
      <c r="AO11" s="72"/>
      <c r="AP11" s="73"/>
      <c r="AQ11" s="72"/>
      <c r="AR11" s="73"/>
      <c r="AS11" s="72"/>
      <c r="AT11" s="73"/>
      <c r="AU11" s="72"/>
      <c r="AV11" s="73"/>
      <c r="AW11" s="72"/>
      <c r="AX11" s="73"/>
      <c r="AY11" s="72"/>
      <c r="AZ11" s="73"/>
      <c r="BA11" s="72"/>
      <c r="BB11" s="73"/>
    </row>
    <row r="12" spans="1:54" ht="12.75" customHeight="1">
      <c r="A12" s="63"/>
      <c r="B12" s="69" t="s">
        <v>0</v>
      </c>
      <c r="C12" s="70">
        <v>3</v>
      </c>
      <c r="D12" s="71" t="s">
        <v>22</v>
      </c>
      <c r="E12" s="72">
        <v>2823763.11</v>
      </c>
      <c r="F12" s="73"/>
      <c r="G12" s="72">
        <v>2928968</v>
      </c>
      <c r="H12" s="73"/>
      <c r="I12" s="72">
        <v>2987279.72</v>
      </c>
      <c r="J12" s="73"/>
      <c r="K12" s="72">
        <v>3147083.8</v>
      </c>
      <c r="L12" s="73"/>
      <c r="M12" s="72">
        <v>2888943.7</v>
      </c>
      <c r="N12" s="73"/>
      <c r="O12" s="72">
        <v>2959539.99</v>
      </c>
      <c r="P12" s="73"/>
      <c r="Q12" s="72">
        <v>2989764.83</v>
      </c>
      <c r="R12" s="73"/>
      <c r="S12" s="72">
        <v>2935250.85</v>
      </c>
      <c r="T12" s="73"/>
      <c r="U12" s="72">
        <v>2692768</v>
      </c>
      <c r="V12" s="73"/>
      <c r="W12" s="72">
        <v>2512067</v>
      </c>
      <c r="X12" s="73"/>
      <c r="Y12" s="72">
        <v>2545153</v>
      </c>
      <c r="Z12" s="73"/>
      <c r="AA12" s="72">
        <v>2225968.67</v>
      </c>
      <c r="AB12" s="73"/>
      <c r="AC12" s="72">
        <v>2407651.34</v>
      </c>
      <c r="AD12" s="73"/>
      <c r="AE12" s="72">
        <v>2336056.17</v>
      </c>
      <c r="AF12" s="73"/>
      <c r="AG12" s="72">
        <v>2309783.9300000002</v>
      </c>
      <c r="AH12" s="73"/>
      <c r="AI12" s="72">
        <v>2528865.56</v>
      </c>
      <c r="AJ12" s="73"/>
      <c r="AK12" s="105">
        <v>2832082.52</v>
      </c>
      <c r="AL12" s="106"/>
      <c r="AM12" s="72">
        <v>2384550.9</v>
      </c>
      <c r="AN12" s="73"/>
      <c r="AO12" s="72">
        <v>2431966.6</v>
      </c>
      <c r="AP12" s="73"/>
      <c r="AQ12" s="72">
        <v>2499037.7799999998</v>
      </c>
      <c r="AR12" s="73"/>
      <c r="AS12" s="72">
        <v>2124302.52</v>
      </c>
      <c r="AT12" s="73"/>
      <c r="AU12" s="72">
        <v>2292471.25</v>
      </c>
      <c r="AV12" s="73"/>
      <c r="AW12" s="72">
        <v>2302409.13</v>
      </c>
      <c r="AX12" s="73"/>
      <c r="AY12" s="72">
        <v>2147707.81</v>
      </c>
      <c r="AZ12" s="73"/>
      <c r="BA12" s="72">
        <v>2139144.25</v>
      </c>
      <c r="BB12" s="73"/>
    </row>
    <row r="13" spans="1:54" ht="12.75" customHeight="1">
      <c r="A13" s="63"/>
      <c r="B13" s="69"/>
      <c r="C13" s="70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73"/>
      <c r="W13" s="72"/>
      <c r="X13" s="73"/>
      <c r="Y13" s="72"/>
      <c r="Z13" s="73"/>
      <c r="AA13" s="72"/>
      <c r="AB13" s="73"/>
      <c r="AC13" s="72"/>
      <c r="AD13" s="73"/>
      <c r="AE13" s="72"/>
      <c r="AF13" s="73"/>
      <c r="AG13" s="72"/>
      <c r="AH13" s="73"/>
      <c r="AI13" s="72"/>
      <c r="AJ13" s="73"/>
      <c r="AK13" s="105"/>
      <c r="AL13" s="106"/>
      <c r="AM13" s="72"/>
      <c r="AN13" s="73"/>
      <c r="AO13" s="72"/>
      <c r="AP13" s="73"/>
      <c r="AQ13" s="72"/>
      <c r="AR13" s="73"/>
      <c r="AS13" s="72"/>
      <c r="AT13" s="73"/>
      <c r="AU13" s="72"/>
      <c r="AV13" s="73"/>
      <c r="AW13" s="72"/>
      <c r="AX13" s="73"/>
      <c r="AY13" s="72"/>
      <c r="AZ13" s="73"/>
      <c r="BA13" s="72"/>
      <c r="BB13" s="73"/>
    </row>
    <row r="14" spans="1:54" ht="12.75" customHeight="1">
      <c r="A14" s="63"/>
      <c r="B14" s="69" t="s">
        <v>0</v>
      </c>
      <c r="C14" s="70">
        <v>4</v>
      </c>
      <c r="D14" s="71" t="s">
        <v>19</v>
      </c>
      <c r="E14" s="72">
        <f>+E8-E10+E12</f>
        <v>4198496.5600000005</v>
      </c>
      <c r="F14" s="73"/>
      <c r="G14" s="72">
        <f>+G8-G10+G12</f>
        <v>4179423</v>
      </c>
      <c r="H14" s="73"/>
      <c r="I14" s="72">
        <f>+I8-I10+I12</f>
        <v>4062779.52</v>
      </c>
      <c r="J14" s="73"/>
      <c r="K14" s="72">
        <f>+K8-K10+K12</f>
        <v>4135290.3099999996</v>
      </c>
      <c r="L14" s="73"/>
      <c r="M14" s="72">
        <f>+M8-M10+M12</f>
        <v>3784852.73</v>
      </c>
      <c r="N14" s="73"/>
      <c r="O14" s="72">
        <f>+O8-O10+O12</f>
        <v>3829068.5700000003</v>
      </c>
      <c r="P14" s="73"/>
      <c r="Q14" s="72">
        <f>+Q8-Q10+Q12</f>
        <v>3957098.89</v>
      </c>
      <c r="R14" s="73"/>
      <c r="S14" s="72">
        <f>+S8-S10+S12</f>
        <v>4366258.540000001</v>
      </c>
      <c r="T14" s="73"/>
      <c r="U14" s="72">
        <f>+U8-U10+U12</f>
        <v>3933524</v>
      </c>
      <c r="V14" s="73"/>
      <c r="W14" s="72">
        <f>+W8-W10+W12</f>
        <v>2902458</v>
      </c>
      <c r="X14" s="73"/>
      <c r="Y14" s="72">
        <f>+Y8-Y10+Y12</f>
        <v>3397580</v>
      </c>
      <c r="Z14" s="73"/>
      <c r="AA14" s="72">
        <f>+AA8-AA10+AA12</f>
        <v>2971962.42</v>
      </c>
      <c r="AB14" s="73"/>
      <c r="AC14" s="72">
        <f>+AC8-AC10+AC12</f>
        <v>2387990.5999999996</v>
      </c>
      <c r="AD14" s="73"/>
      <c r="AE14" s="72">
        <f>+AE8-AE10+AE12</f>
        <v>2695696.9</v>
      </c>
      <c r="AF14" s="73"/>
      <c r="AG14" s="72">
        <f>+AG8-AG10+AG12</f>
        <v>2372142.2400000002</v>
      </c>
      <c r="AH14" s="73"/>
      <c r="AI14" s="72">
        <f>+AI8-AI10+AI12</f>
        <v>2715127.96</v>
      </c>
      <c r="AJ14" s="73"/>
      <c r="AK14" s="105">
        <f>+AK8-AK10+AK12</f>
        <v>2740320.48</v>
      </c>
      <c r="AL14" s="106"/>
      <c r="AM14" s="72">
        <f>+AM8-AM10+AM12</f>
        <v>2619260.56</v>
      </c>
      <c r="AN14" s="73"/>
      <c r="AO14" s="105">
        <f>+AO8-AO10+AO12</f>
        <v>2399366.86</v>
      </c>
      <c r="AP14" s="73"/>
      <c r="AQ14" s="72">
        <f>+AQ8-AQ10+AQ12</f>
        <v>2427522.7799999998</v>
      </c>
      <c r="AR14" s="73"/>
      <c r="AS14" s="72">
        <f>+AS8-AS10+AS12</f>
        <v>1999937.5499999998</v>
      </c>
      <c r="AT14" s="73"/>
      <c r="AU14" s="72">
        <f>+AU8-AU10+AU12</f>
        <v>2402061.0499999998</v>
      </c>
      <c r="AV14" s="73"/>
      <c r="AW14" s="72">
        <f>+AW8-AW10+AW12</f>
        <v>2744255.09</v>
      </c>
      <c r="AX14" s="73"/>
      <c r="AY14" s="72">
        <f>+AY8-AY10+AY12</f>
        <v>3236255.73</v>
      </c>
      <c r="AZ14" s="73"/>
      <c r="BA14" s="72">
        <f>+BA8-BA10+BA12</f>
        <v>3164054.17</v>
      </c>
      <c r="BB14" s="73"/>
    </row>
    <row r="15" spans="1:54" ht="12.75" customHeight="1">
      <c r="A15" s="63"/>
      <c r="B15" s="69"/>
      <c r="C15" s="70"/>
      <c r="D15" s="71"/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/>
      <c r="Q15" s="74"/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73"/>
      <c r="AC15" s="74"/>
      <c r="AD15" s="73"/>
      <c r="AE15" s="74"/>
      <c r="AF15" s="73"/>
      <c r="AG15" s="74"/>
      <c r="AH15" s="73"/>
      <c r="AI15" s="74"/>
      <c r="AJ15" s="73"/>
      <c r="AK15" s="106"/>
      <c r="AL15" s="106"/>
      <c r="AM15" s="74"/>
      <c r="AN15" s="73"/>
      <c r="AO15" s="74"/>
      <c r="AP15" s="73"/>
      <c r="AQ15" s="74"/>
      <c r="AR15" s="73"/>
      <c r="AS15" s="74"/>
      <c r="AT15" s="73"/>
      <c r="AU15" s="74"/>
      <c r="AV15" s="73"/>
      <c r="AW15" s="74"/>
      <c r="AX15" s="73"/>
      <c r="AY15" s="74"/>
      <c r="AZ15" s="73"/>
      <c r="BA15" s="74"/>
      <c r="BB15" s="73"/>
    </row>
    <row r="16" spans="1:54" ht="12.75" customHeight="1">
      <c r="A16" s="63"/>
      <c r="B16" s="69" t="s">
        <v>0</v>
      </c>
      <c r="C16" s="75">
        <v>5</v>
      </c>
      <c r="D16" s="76" t="s">
        <v>74</v>
      </c>
      <c r="E16" s="77">
        <v>0.92500000000000004</v>
      </c>
      <c r="F16" s="73"/>
      <c r="G16" s="77">
        <v>0.89400000000000002</v>
      </c>
      <c r="H16" s="73"/>
      <c r="I16" s="77">
        <v>0.83699999999999997</v>
      </c>
      <c r="J16" s="73"/>
      <c r="K16" s="77">
        <v>0.871</v>
      </c>
      <c r="L16" s="73"/>
      <c r="M16" s="77">
        <v>0.89700000000000002</v>
      </c>
      <c r="N16" s="73"/>
      <c r="O16" s="77">
        <v>0.79800000000000004</v>
      </c>
      <c r="P16" s="73"/>
      <c r="Q16" s="77">
        <v>0.89100000000000001</v>
      </c>
      <c r="R16" s="73"/>
      <c r="S16" s="77">
        <v>0.89300000000000002</v>
      </c>
      <c r="T16" s="73"/>
      <c r="U16" s="77">
        <v>0.89</v>
      </c>
      <c r="V16" s="73"/>
      <c r="W16" s="77">
        <v>0.89</v>
      </c>
      <c r="X16" s="73"/>
      <c r="Y16" s="77">
        <v>0.96899999999999997</v>
      </c>
      <c r="Z16" s="73"/>
      <c r="AA16" s="77">
        <v>0.98699999999999999</v>
      </c>
      <c r="AB16" s="73"/>
      <c r="AC16" s="77">
        <v>0.97799999999999998</v>
      </c>
      <c r="AD16" s="73"/>
      <c r="AE16" s="77">
        <v>0.92</v>
      </c>
      <c r="AF16" s="73"/>
      <c r="AG16" s="77">
        <v>0.94799999999999995</v>
      </c>
      <c r="AH16" s="73"/>
      <c r="AI16" s="77">
        <v>0.877</v>
      </c>
      <c r="AJ16" s="73"/>
      <c r="AK16" s="107">
        <v>0.85899999999999999</v>
      </c>
      <c r="AL16" s="106"/>
      <c r="AM16" s="77">
        <v>0.92200000000000004</v>
      </c>
      <c r="AN16" s="73"/>
      <c r="AO16" s="77">
        <v>0.90539999999999998</v>
      </c>
      <c r="AP16" s="73"/>
      <c r="AQ16" s="77">
        <v>0.97419999999999995</v>
      </c>
      <c r="AR16" s="73"/>
      <c r="AS16" s="77">
        <v>0.97870000000000001</v>
      </c>
      <c r="AT16" s="73"/>
      <c r="AU16" s="77">
        <v>0.9345</v>
      </c>
      <c r="AV16" s="73"/>
      <c r="AW16" s="77">
        <v>0.9415</v>
      </c>
      <c r="AX16" s="73"/>
      <c r="AY16" s="77">
        <v>0.94030000000000002</v>
      </c>
      <c r="AZ16" s="73"/>
      <c r="BA16" s="77">
        <v>0.9355</v>
      </c>
      <c r="BB16" s="73"/>
    </row>
    <row r="17" spans="1:54" ht="12.75" customHeight="1">
      <c r="A17" s="63"/>
      <c r="B17" s="69"/>
      <c r="C17" s="70"/>
      <c r="D17" s="71"/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/>
      <c r="Q17" s="74"/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3"/>
      <c r="AC17" s="74"/>
      <c r="AD17" s="73"/>
      <c r="AE17" s="74"/>
      <c r="AF17" s="73"/>
      <c r="AG17" s="74"/>
      <c r="AH17" s="73"/>
      <c r="AI17" s="74"/>
      <c r="AJ17" s="73"/>
      <c r="AK17" s="106"/>
      <c r="AL17" s="106"/>
      <c r="AM17" s="74"/>
      <c r="AN17" s="73"/>
      <c r="AO17" s="74"/>
      <c r="AP17" s="73"/>
      <c r="AQ17" s="74"/>
      <c r="AR17" s="73"/>
      <c r="AS17" s="74"/>
      <c r="AT17" s="73"/>
      <c r="AU17" s="74"/>
      <c r="AV17" s="73"/>
      <c r="AW17" s="74"/>
      <c r="AX17" s="73"/>
      <c r="AY17" s="74"/>
      <c r="AZ17" s="73"/>
      <c r="BA17" s="74"/>
      <c r="BB17" s="73"/>
    </row>
    <row r="18" spans="1:54" ht="12.75" customHeight="1">
      <c r="A18" s="63"/>
      <c r="B18" s="69" t="s">
        <v>0</v>
      </c>
      <c r="C18" s="70">
        <v>6</v>
      </c>
      <c r="D18" s="71" t="s">
        <v>18</v>
      </c>
      <c r="E18" s="92">
        <f>+E14*E16</f>
        <v>3883609.3180000009</v>
      </c>
      <c r="F18" s="73"/>
      <c r="G18" s="92">
        <f>+G14*G16</f>
        <v>3736404.162</v>
      </c>
      <c r="H18" s="73"/>
      <c r="I18" s="92">
        <f>+I14*I16</f>
        <v>3400546.4582400001</v>
      </c>
      <c r="J18" s="73"/>
      <c r="K18" s="92">
        <f>+K14*K16</f>
        <v>3601837.8600099995</v>
      </c>
      <c r="L18" s="73"/>
      <c r="M18" s="92">
        <f>+M14*M16</f>
        <v>3395012.8988100002</v>
      </c>
      <c r="N18" s="73"/>
      <c r="O18" s="92">
        <f>+O14*O16</f>
        <v>3055596.7188600004</v>
      </c>
      <c r="P18" s="73"/>
      <c r="Q18" s="92">
        <f>+Q14*Q16</f>
        <v>3525775.11099</v>
      </c>
      <c r="R18" s="73"/>
      <c r="S18" s="92">
        <f>+S14*S16</f>
        <v>3899068.8762200009</v>
      </c>
      <c r="T18" s="73"/>
      <c r="U18" s="92">
        <f>+U14*U16</f>
        <v>3500836.36</v>
      </c>
      <c r="V18" s="73"/>
      <c r="W18" s="92">
        <f>+W14*W16</f>
        <v>2583187.62</v>
      </c>
      <c r="X18" s="73"/>
      <c r="Y18" s="92">
        <f>+Y14*Y16</f>
        <v>3292255.02</v>
      </c>
      <c r="Z18" s="73"/>
      <c r="AA18" s="92">
        <f>+AA14*AA16</f>
        <v>2933326.9085399997</v>
      </c>
      <c r="AB18" s="73"/>
      <c r="AC18" s="92">
        <f>ROUND(AC14*AC16,0)</f>
        <v>2335455</v>
      </c>
      <c r="AD18" s="73"/>
      <c r="AE18" s="92">
        <f>ROUND(AE14*AE16,0)</f>
        <v>2480041</v>
      </c>
      <c r="AF18" s="73"/>
      <c r="AG18" s="92">
        <f>ROUND(AG14*AG16,0)</f>
        <v>2248791</v>
      </c>
      <c r="AH18" s="73"/>
      <c r="AI18" s="92">
        <f>ROUND(AI14*AI16,0)</f>
        <v>2381167</v>
      </c>
      <c r="AJ18" s="73"/>
      <c r="AK18" s="92">
        <f>ROUND(AK14*AK16,0)</f>
        <v>2353935</v>
      </c>
      <c r="AL18" s="106"/>
      <c r="AM18" s="92">
        <f>ROUND(AM14*AM16,0)</f>
        <v>2414958</v>
      </c>
      <c r="AN18" s="73"/>
      <c r="AO18" s="92">
        <f>ROUND(AO14*AO16,0)</f>
        <v>2172387</v>
      </c>
      <c r="AP18" s="73"/>
      <c r="AQ18" s="92">
        <f>ROUND(AQ14*AQ16,0)</f>
        <v>2364893</v>
      </c>
      <c r="AR18" s="73"/>
      <c r="AS18" s="92">
        <f>ROUND(AS14*AS16,0)</f>
        <v>1957339</v>
      </c>
      <c r="AT18" s="73"/>
      <c r="AU18" s="92">
        <f>ROUND(AU14*AU16,0)</f>
        <v>2244726</v>
      </c>
      <c r="AV18" s="73"/>
      <c r="AW18" s="92">
        <f>ROUND(AW14*AW16,0)</f>
        <v>2583716</v>
      </c>
      <c r="AX18" s="73"/>
      <c r="AY18" s="92">
        <f>ROUND(AY14*AY16,0)</f>
        <v>3043051</v>
      </c>
      <c r="AZ18" s="73"/>
      <c r="BA18" s="92">
        <f>ROUND(BA14*BA16,0)</f>
        <v>2959973</v>
      </c>
      <c r="BB18" s="73"/>
    </row>
    <row r="19" spans="1:54" ht="12.75" customHeight="1">
      <c r="A19" s="63"/>
      <c r="B19" s="69"/>
      <c r="C19" s="70"/>
      <c r="D19" s="71"/>
      <c r="E19" s="92"/>
      <c r="F19" s="73"/>
      <c r="G19" s="92"/>
      <c r="H19" s="73"/>
      <c r="I19" s="92"/>
      <c r="J19" s="73"/>
      <c r="K19" s="92"/>
      <c r="L19" s="73"/>
      <c r="M19" s="92"/>
      <c r="N19" s="73"/>
      <c r="O19" s="92"/>
      <c r="P19" s="73"/>
      <c r="Q19" s="92"/>
      <c r="R19" s="73"/>
      <c r="S19" s="92"/>
      <c r="T19" s="73"/>
      <c r="U19" s="92"/>
      <c r="V19" s="73"/>
      <c r="W19" s="92"/>
      <c r="X19" s="73"/>
      <c r="Y19" s="92"/>
      <c r="Z19" s="73"/>
      <c r="AA19" s="92"/>
      <c r="AB19" s="73"/>
      <c r="AC19" s="92"/>
      <c r="AD19" s="73"/>
      <c r="AE19" s="92"/>
      <c r="AF19" s="73"/>
      <c r="AG19" s="92"/>
      <c r="AH19" s="73"/>
      <c r="AI19" s="92"/>
      <c r="AJ19" s="73"/>
      <c r="AK19" s="111"/>
      <c r="AL19" s="106"/>
      <c r="AM19" s="92"/>
      <c r="AN19" s="73"/>
      <c r="AO19" s="92"/>
      <c r="AP19" s="73"/>
      <c r="AQ19" s="92"/>
      <c r="AR19" s="73"/>
      <c r="AS19" s="92"/>
      <c r="AT19" s="73"/>
      <c r="AU19" s="92"/>
      <c r="AV19" s="73"/>
      <c r="AW19" s="92"/>
      <c r="AX19" s="73"/>
      <c r="AY19" s="92"/>
      <c r="AZ19" s="73"/>
      <c r="BA19" s="92"/>
      <c r="BB19" s="73"/>
    </row>
    <row r="20" spans="1:54" ht="12.75" customHeight="1">
      <c r="A20" s="63"/>
      <c r="B20" s="69" t="s">
        <v>0</v>
      </c>
      <c r="C20" s="70" t="s">
        <v>68</v>
      </c>
      <c r="D20" s="71" t="s">
        <v>50</v>
      </c>
      <c r="E20" s="92"/>
      <c r="F20" s="73"/>
      <c r="G20" s="92"/>
      <c r="H20" s="73"/>
      <c r="I20" s="92"/>
      <c r="J20" s="73"/>
      <c r="K20" s="92"/>
      <c r="L20" s="73"/>
      <c r="M20" s="92"/>
      <c r="N20" s="73"/>
      <c r="O20" s="92"/>
      <c r="P20" s="73"/>
      <c r="Q20" s="92"/>
      <c r="R20" s="73"/>
      <c r="S20" s="92"/>
      <c r="T20" s="73"/>
      <c r="U20" s="92">
        <v>-81197</v>
      </c>
      <c r="V20" s="73"/>
      <c r="W20" s="92">
        <v>-81197</v>
      </c>
      <c r="X20" s="73"/>
      <c r="Y20" s="92"/>
      <c r="Z20" s="73"/>
      <c r="AA20" s="92"/>
      <c r="AB20" s="73"/>
      <c r="AC20" s="92"/>
      <c r="AD20" s="73"/>
      <c r="AE20" s="92"/>
      <c r="AF20" s="73"/>
      <c r="AG20" s="92"/>
      <c r="AH20" s="73"/>
      <c r="AI20" s="92"/>
      <c r="AJ20" s="73"/>
      <c r="AK20" s="111"/>
      <c r="AL20" s="106"/>
      <c r="AM20" s="92"/>
      <c r="AN20" s="73"/>
      <c r="AO20" s="92"/>
      <c r="AP20" s="73"/>
      <c r="AQ20" s="92"/>
      <c r="AR20" s="73"/>
      <c r="AS20" s="92"/>
      <c r="AT20" s="73"/>
      <c r="AU20" s="92"/>
      <c r="AV20" s="73"/>
      <c r="AW20" s="92"/>
      <c r="AX20" s="73"/>
      <c r="AY20" s="92"/>
      <c r="AZ20" s="73"/>
      <c r="BA20" s="92"/>
      <c r="BB20" s="73"/>
    </row>
    <row r="21" spans="1:54" ht="12.75" customHeight="1">
      <c r="A21" s="63"/>
      <c r="B21" s="69"/>
      <c r="C21" s="70"/>
      <c r="D21" s="71"/>
      <c r="E21" s="92"/>
      <c r="F21" s="73"/>
      <c r="G21" s="92"/>
      <c r="H21" s="73"/>
      <c r="I21" s="92"/>
      <c r="J21" s="73"/>
      <c r="K21" s="92"/>
      <c r="L21" s="73"/>
      <c r="M21" s="92"/>
      <c r="N21" s="73"/>
      <c r="O21" s="92"/>
      <c r="P21" s="73"/>
      <c r="Q21" s="92"/>
      <c r="R21" s="73"/>
      <c r="S21" s="92"/>
      <c r="T21" s="73"/>
      <c r="U21" s="92"/>
      <c r="V21" s="73"/>
      <c r="W21" s="92"/>
      <c r="X21" s="73"/>
      <c r="Y21" s="92"/>
      <c r="Z21" s="73"/>
      <c r="AA21" s="92"/>
      <c r="AB21" s="73"/>
      <c r="AC21" s="92"/>
      <c r="AD21" s="73"/>
      <c r="AE21" s="92"/>
      <c r="AF21" s="73"/>
      <c r="AG21" s="92"/>
      <c r="AH21" s="73"/>
      <c r="AI21" s="92"/>
      <c r="AJ21" s="73"/>
      <c r="AK21" s="111"/>
      <c r="AL21" s="106"/>
      <c r="AM21" s="92"/>
      <c r="AN21" s="73"/>
      <c r="AO21" s="92"/>
      <c r="AP21" s="73"/>
      <c r="AQ21" s="92"/>
      <c r="AR21" s="73"/>
      <c r="AS21" s="92"/>
      <c r="AT21" s="73"/>
      <c r="AU21" s="92"/>
      <c r="AV21" s="73"/>
      <c r="AW21" s="92"/>
      <c r="AX21" s="73"/>
      <c r="AY21" s="92"/>
      <c r="AZ21" s="73"/>
      <c r="BA21" s="92"/>
      <c r="BB21" s="73"/>
    </row>
    <row r="22" spans="1:54" ht="12.75" customHeight="1">
      <c r="A22" s="63"/>
      <c r="B22" s="69" t="s">
        <v>0</v>
      </c>
      <c r="C22" s="70" t="s">
        <v>69</v>
      </c>
      <c r="D22" s="71" t="s">
        <v>50</v>
      </c>
      <c r="E22" s="92"/>
      <c r="F22" s="73"/>
      <c r="G22" s="92"/>
      <c r="H22" s="73"/>
      <c r="I22" s="92"/>
      <c r="J22" s="73"/>
      <c r="K22" s="92"/>
      <c r="L22" s="73"/>
      <c r="M22" s="92"/>
      <c r="N22" s="73"/>
      <c r="O22" s="92"/>
      <c r="P22" s="73"/>
      <c r="Q22" s="92"/>
      <c r="R22" s="73"/>
      <c r="S22" s="92"/>
      <c r="T22" s="73"/>
      <c r="U22" s="92">
        <v>-46341</v>
      </c>
      <c r="V22" s="73"/>
      <c r="W22" s="92">
        <v>-46341</v>
      </c>
      <c r="X22" s="73"/>
      <c r="Y22" s="92"/>
      <c r="Z22" s="73"/>
      <c r="AA22" s="92"/>
      <c r="AB22" s="73"/>
      <c r="AC22" s="92"/>
      <c r="AD22" s="73"/>
      <c r="AE22" s="92"/>
      <c r="AF22" s="73"/>
      <c r="AG22" s="92"/>
      <c r="AH22" s="73"/>
      <c r="AI22" s="92"/>
      <c r="AJ22" s="73"/>
      <c r="AK22" s="111"/>
      <c r="AL22" s="106"/>
      <c r="AM22" s="92"/>
      <c r="AN22" s="73"/>
      <c r="AO22" s="92"/>
      <c r="AP22" s="73"/>
      <c r="AQ22" s="92"/>
      <c r="AR22" s="73"/>
      <c r="AS22" s="92"/>
      <c r="AT22" s="73"/>
      <c r="AU22" s="92"/>
      <c r="AV22" s="73"/>
      <c r="AW22" s="92"/>
      <c r="AX22" s="73"/>
      <c r="AY22" s="92"/>
      <c r="AZ22" s="73"/>
      <c r="BA22" s="92"/>
      <c r="BB22" s="73"/>
    </row>
    <row r="23" spans="1:54" ht="12.75" customHeight="1">
      <c r="A23" s="63"/>
      <c r="B23" s="69"/>
      <c r="C23" s="70"/>
      <c r="D23" s="71"/>
      <c r="E23" s="92"/>
      <c r="F23" s="73"/>
      <c r="G23" s="92"/>
      <c r="H23" s="73"/>
      <c r="I23" s="92"/>
      <c r="J23" s="73"/>
      <c r="K23" s="92"/>
      <c r="L23" s="73"/>
      <c r="M23" s="92"/>
      <c r="N23" s="73"/>
      <c r="O23" s="92"/>
      <c r="P23" s="73"/>
      <c r="Q23" s="92"/>
      <c r="R23" s="73"/>
      <c r="S23" s="92"/>
      <c r="T23" s="73"/>
      <c r="U23" s="92"/>
      <c r="V23" s="73"/>
      <c r="W23" s="92"/>
      <c r="X23" s="73"/>
      <c r="Y23" s="92"/>
      <c r="Z23" s="73"/>
      <c r="AA23" s="92"/>
      <c r="AB23" s="73"/>
      <c r="AC23" s="92"/>
      <c r="AD23" s="73"/>
      <c r="AE23" s="92"/>
      <c r="AF23" s="73"/>
      <c r="AG23" s="92"/>
      <c r="AH23" s="73"/>
      <c r="AI23" s="92"/>
      <c r="AJ23" s="73"/>
      <c r="AK23" s="111"/>
      <c r="AL23" s="106"/>
      <c r="AM23" s="92"/>
      <c r="AN23" s="73"/>
      <c r="AO23" s="92"/>
      <c r="AP23" s="73"/>
      <c r="AQ23" s="92"/>
      <c r="AR23" s="73"/>
      <c r="AS23" s="92"/>
      <c r="AT23" s="73"/>
      <c r="AU23" s="92"/>
      <c r="AV23" s="73"/>
      <c r="AW23" s="92"/>
      <c r="AX23" s="73"/>
      <c r="AY23" s="92"/>
      <c r="AZ23" s="73"/>
      <c r="BA23" s="92"/>
      <c r="BB23" s="73"/>
    </row>
    <row r="24" spans="1:54" ht="12.75" customHeight="1">
      <c r="A24" s="63"/>
      <c r="B24" s="69" t="s">
        <v>0</v>
      </c>
      <c r="C24" s="70" t="s">
        <v>75</v>
      </c>
      <c r="D24" s="71" t="s">
        <v>48</v>
      </c>
      <c r="E24" s="92"/>
      <c r="F24" s="73"/>
      <c r="G24" s="92"/>
      <c r="H24" s="73"/>
      <c r="I24" s="92"/>
      <c r="J24" s="73"/>
      <c r="K24" s="92"/>
      <c r="L24" s="73"/>
      <c r="M24" s="92"/>
      <c r="N24" s="73"/>
      <c r="O24" s="92"/>
      <c r="P24" s="73"/>
      <c r="Q24" s="92"/>
      <c r="R24" s="73"/>
      <c r="S24" s="92"/>
      <c r="T24" s="73"/>
      <c r="U24" s="92"/>
      <c r="V24" s="73"/>
      <c r="W24" s="92"/>
      <c r="X24" s="73"/>
      <c r="Y24" s="92"/>
      <c r="Z24" s="73"/>
      <c r="AA24" s="92"/>
      <c r="AB24" s="73"/>
      <c r="AC24" s="92"/>
      <c r="AD24" s="73"/>
      <c r="AE24" s="92"/>
      <c r="AF24" s="73"/>
      <c r="AG24" s="92"/>
      <c r="AH24" s="73"/>
      <c r="AI24" s="92"/>
      <c r="AJ24" s="73"/>
      <c r="AK24" s="111"/>
      <c r="AL24" s="106"/>
      <c r="AM24" s="92"/>
      <c r="AN24" s="73"/>
      <c r="AO24" s="92"/>
      <c r="AP24" s="73"/>
      <c r="AQ24" s="92"/>
      <c r="AR24" s="73"/>
      <c r="AS24" s="92"/>
      <c r="AT24" s="73"/>
      <c r="AU24" s="92"/>
      <c r="AV24" s="73"/>
      <c r="AW24" s="92"/>
      <c r="AX24" s="73"/>
      <c r="AY24" s="92"/>
      <c r="AZ24" s="73"/>
      <c r="BA24" s="92">
        <v>11275</v>
      </c>
      <c r="BB24" s="73"/>
    </row>
    <row r="25" spans="1:54" ht="12.75" customHeight="1">
      <c r="A25" s="63"/>
      <c r="B25" s="69"/>
      <c r="C25" s="70"/>
      <c r="D25" s="71"/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4"/>
      <c r="R25" s="73"/>
      <c r="S25" s="74"/>
      <c r="T25" s="73"/>
      <c r="U25" s="74"/>
      <c r="V25" s="73"/>
      <c r="W25" s="74"/>
      <c r="X25" s="73"/>
      <c r="Y25" s="74"/>
      <c r="Z25" s="73"/>
      <c r="AA25" s="74"/>
      <c r="AB25" s="73"/>
      <c r="AC25" s="74"/>
      <c r="AD25" s="73"/>
      <c r="AE25" s="74"/>
      <c r="AF25" s="73"/>
      <c r="AG25" s="74"/>
      <c r="AH25" s="73"/>
      <c r="AI25" s="74"/>
      <c r="AJ25" s="73"/>
      <c r="AK25" s="106"/>
      <c r="AL25" s="106"/>
      <c r="AM25" s="74"/>
      <c r="AN25" s="73"/>
      <c r="AO25" s="74"/>
      <c r="AP25" s="73"/>
      <c r="AQ25" s="74"/>
      <c r="AR25" s="73"/>
      <c r="AS25" s="74"/>
      <c r="AT25" s="73"/>
      <c r="AU25" s="74"/>
      <c r="AV25" s="73"/>
      <c r="AW25" s="74"/>
      <c r="AX25" s="73"/>
      <c r="AY25" s="74"/>
      <c r="AZ25" s="73"/>
      <c r="BA25" s="74"/>
      <c r="BB25" s="73"/>
    </row>
    <row r="26" spans="1:54" ht="12.75" customHeight="1">
      <c r="A26" s="63"/>
      <c r="B26" s="69" t="s">
        <v>24</v>
      </c>
      <c r="C26" s="70">
        <v>7</v>
      </c>
      <c r="D26" s="71" t="s">
        <v>25</v>
      </c>
      <c r="E26" s="72">
        <v>670411</v>
      </c>
      <c r="F26" s="73"/>
      <c r="G26" s="72">
        <v>-157480</v>
      </c>
      <c r="H26" s="73"/>
      <c r="I26" s="72">
        <v>-104106</v>
      </c>
      <c r="J26" s="73"/>
      <c r="K26" s="72">
        <v>-75597.5</v>
      </c>
      <c r="L26" s="73"/>
      <c r="M26" s="72">
        <v>235161</v>
      </c>
      <c r="N26" s="73"/>
      <c r="O26" s="72">
        <v>453058</v>
      </c>
      <c r="P26" s="73"/>
      <c r="Q26" s="72">
        <v>373451</v>
      </c>
      <c r="R26" s="73"/>
      <c r="S26" s="72">
        <v>-489639.55</v>
      </c>
      <c r="T26" s="73"/>
      <c r="U26" s="72">
        <v>-1397306</v>
      </c>
      <c r="V26" s="73"/>
      <c r="W26" s="72">
        <v>-1397306</v>
      </c>
      <c r="X26" s="73"/>
      <c r="Y26" s="72">
        <v>-1381224</v>
      </c>
      <c r="Z26" s="73"/>
      <c r="AA26" s="72">
        <v>-355790.76</v>
      </c>
      <c r="AB26" s="73"/>
      <c r="AC26" s="72">
        <v>-267628.5</v>
      </c>
      <c r="AD26" s="73"/>
      <c r="AE26" s="72">
        <v>395161.74</v>
      </c>
      <c r="AF26" s="73"/>
      <c r="AG26" s="72">
        <v>-72471.86</v>
      </c>
      <c r="AH26" s="73"/>
      <c r="AI26" s="72">
        <v>-217605.66</v>
      </c>
      <c r="AJ26" s="73"/>
      <c r="AK26" s="105">
        <v>31308.59</v>
      </c>
      <c r="AL26" s="106"/>
      <c r="AM26" s="72">
        <v>80696.899999999994</v>
      </c>
      <c r="AN26" s="73"/>
      <c r="AO26" s="72">
        <v>286207.21000000002</v>
      </c>
      <c r="AP26" s="73"/>
      <c r="AQ26" s="72">
        <v>339363.65</v>
      </c>
      <c r="AR26" s="73"/>
      <c r="AS26" s="72">
        <v>-193224.95</v>
      </c>
      <c r="AT26" s="73"/>
      <c r="AU26" s="72">
        <v>-490516</v>
      </c>
      <c r="AV26" s="73"/>
      <c r="AW26" s="72">
        <v>-211400.28</v>
      </c>
      <c r="AX26" s="73"/>
      <c r="AY26" s="72">
        <v>-27206.58</v>
      </c>
      <c r="AZ26" s="73"/>
      <c r="BA26" s="72">
        <v>280746.89</v>
      </c>
      <c r="BB26" s="73"/>
    </row>
    <row r="27" spans="1:54" ht="12.75" customHeight="1">
      <c r="A27" s="63"/>
      <c r="B27" s="69"/>
      <c r="C27" s="70"/>
      <c r="D27" s="71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3"/>
      <c r="S27" s="74"/>
      <c r="T27" s="73"/>
      <c r="U27" s="74"/>
      <c r="V27" s="73"/>
      <c r="W27" s="74"/>
      <c r="X27" s="73"/>
      <c r="Y27" s="74"/>
      <c r="Z27" s="73"/>
      <c r="AA27" s="74"/>
      <c r="AB27" s="73"/>
      <c r="AC27" s="74"/>
      <c r="AD27" s="73"/>
      <c r="AE27" s="74"/>
      <c r="AF27" s="73"/>
      <c r="AG27" s="74"/>
      <c r="AH27" s="73"/>
      <c r="AI27" s="74"/>
      <c r="AJ27" s="73"/>
      <c r="AK27" s="106"/>
      <c r="AL27" s="106"/>
      <c r="AM27" s="74"/>
      <c r="AN27" s="73"/>
      <c r="AO27" s="74"/>
      <c r="AP27" s="73"/>
      <c r="AQ27" s="74"/>
      <c r="AR27" s="73"/>
      <c r="AS27" s="74"/>
      <c r="AT27" s="73"/>
      <c r="AU27" s="74"/>
      <c r="AV27" s="73"/>
      <c r="AW27" s="74"/>
      <c r="AX27" s="73"/>
      <c r="AY27" s="74"/>
      <c r="AZ27" s="73"/>
      <c r="BA27" s="74"/>
      <c r="BB27" s="73"/>
    </row>
    <row r="28" spans="1:54" ht="12.75" customHeight="1">
      <c r="A28" s="63"/>
      <c r="B28" s="69" t="s">
        <v>24</v>
      </c>
      <c r="C28" s="70">
        <v>8</v>
      </c>
      <c r="D28" s="71" t="s">
        <v>26</v>
      </c>
      <c r="E28" s="92">
        <f>E26+E18</f>
        <v>4554020.3180000009</v>
      </c>
      <c r="F28" s="73"/>
      <c r="G28" s="92">
        <f>G26+G18</f>
        <v>3578924.162</v>
      </c>
      <c r="H28" s="73"/>
      <c r="I28" s="92">
        <f>I26+I18</f>
        <v>3296440.4582400001</v>
      </c>
      <c r="J28" s="73"/>
      <c r="K28" s="92">
        <f>K26+K18</f>
        <v>3526240.3600099995</v>
      </c>
      <c r="L28" s="73"/>
      <c r="M28" s="92">
        <f>M26+M18</f>
        <v>3630173.8988100002</v>
      </c>
      <c r="N28" s="73"/>
      <c r="O28" s="92">
        <f>O26+O18</f>
        <v>3508654.7188600004</v>
      </c>
      <c r="P28" s="73"/>
      <c r="Q28" s="92">
        <f>Q26+Q18</f>
        <v>3899226.11099</v>
      </c>
      <c r="R28" s="73"/>
      <c r="S28" s="92">
        <f>S26+S18</f>
        <v>3409429.3262200011</v>
      </c>
      <c r="T28" s="73"/>
      <c r="U28" s="92">
        <f>U26+U18+U20+U22</f>
        <v>1975992.3599999999</v>
      </c>
      <c r="V28" s="73"/>
      <c r="W28" s="92">
        <f>W26+W18+W20+W22</f>
        <v>1058343.6200000001</v>
      </c>
      <c r="X28" s="73"/>
      <c r="Y28" s="92">
        <f>Y26+Y18</f>
        <v>1911031.02</v>
      </c>
      <c r="Z28" s="73"/>
      <c r="AA28" s="92">
        <f>AA26+AA18</f>
        <v>2577536.1485399995</v>
      </c>
      <c r="AB28" s="73"/>
      <c r="AC28" s="92">
        <f>AC26+AC18</f>
        <v>2067826.5</v>
      </c>
      <c r="AD28" s="73"/>
      <c r="AE28" s="92">
        <f>AE26+AE18</f>
        <v>2875202.74</v>
      </c>
      <c r="AF28" s="73"/>
      <c r="AG28" s="92">
        <f>AG26+AG18</f>
        <v>2176319.14</v>
      </c>
      <c r="AH28" s="73"/>
      <c r="AI28" s="92">
        <f>AI26+AI18</f>
        <v>2163561.34</v>
      </c>
      <c r="AJ28" s="73"/>
      <c r="AK28" s="92">
        <f>AK26+AK18</f>
        <v>2385243.59</v>
      </c>
      <c r="AL28" s="106"/>
      <c r="AM28" s="92">
        <f>AM26+AM18</f>
        <v>2495654.9</v>
      </c>
      <c r="AN28" s="73"/>
      <c r="AO28" s="92">
        <f>AO26+AO18</f>
        <v>2458594.21</v>
      </c>
      <c r="AP28" s="73"/>
      <c r="AQ28" s="92">
        <f>AQ26+AQ18</f>
        <v>2704256.65</v>
      </c>
      <c r="AR28" s="73"/>
      <c r="AS28" s="92">
        <f>AS26+AS18</f>
        <v>1764114.05</v>
      </c>
      <c r="AT28" s="73"/>
      <c r="AU28" s="92">
        <f>AU26+AU18</f>
        <v>1754210</v>
      </c>
      <c r="AV28" s="73"/>
      <c r="AW28" s="92">
        <f>AW26+AW18</f>
        <v>2372315.7200000002</v>
      </c>
      <c r="AX28" s="73"/>
      <c r="AY28" s="92">
        <f>AY26+AY18</f>
        <v>3015844.42</v>
      </c>
      <c r="AZ28" s="73"/>
      <c r="BA28" s="92">
        <f>BA26+BA18+BA24</f>
        <v>3251994.89</v>
      </c>
      <c r="BB28" s="73"/>
    </row>
    <row r="29" spans="1:54" ht="12.75" customHeight="1">
      <c r="A29" s="63"/>
      <c r="B29" s="69"/>
      <c r="C29" s="70"/>
      <c r="D29" s="71"/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3"/>
      <c r="S29" s="74"/>
      <c r="T29" s="73"/>
      <c r="U29" s="74"/>
      <c r="V29" s="73"/>
      <c r="W29" s="74"/>
      <c r="X29" s="73"/>
      <c r="Y29" s="74"/>
      <c r="Z29" s="73"/>
      <c r="AA29" s="74"/>
      <c r="AB29" s="73"/>
      <c r="AC29" s="74"/>
      <c r="AD29" s="73"/>
      <c r="AE29" s="74"/>
      <c r="AF29" s="73"/>
      <c r="AG29" s="74"/>
      <c r="AH29" s="73"/>
      <c r="AI29" s="74"/>
      <c r="AJ29" s="73"/>
      <c r="AK29" s="106"/>
      <c r="AL29" s="106"/>
      <c r="AM29" s="74"/>
      <c r="AN29" s="73"/>
      <c r="AO29" s="74"/>
      <c r="AP29" s="73"/>
      <c r="AQ29" s="74"/>
      <c r="AR29" s="73"/>
      <c r="AS29" s="74"/>
      <c r="AT29" s="73"/>
      <c r="AU29" s="74"/>
      <c r="AV29" s="73"/>
      <c r="AW29" s="74"/>
      <c r="AX29" s="73"/>
      <c r="AY29" s="74"/>
      <c r="AZ29" s="73"/>
      <c r="BA29" s="74"/>
      <c r="BB29" s="73"/>
    </row>
    <row r="30" spans="1:54" ht="12.75" customHeight="1">
      <c r="A30" s="63"/>
      <c r="B30" s="69"/>
      <c r="C30" s="70"/>
      <c r="D30" s="78" t="s">
        <v>27</v>
      </c>
      <c r="E30" s="79" t="s">
        <v>16</v>
      </c>
      <c r="F30" s="80" t="s">
        <v>17</v>
      </c>
      <c r="G30" s="79" t="s">
        <v>16</v>
      </c>
      <c r="H30" s="80" t="s">
        <v>17</v>
      </c>
      <c r="I30" s="79" t="s">
        <v>16</v>
      </c>
      <c r="J30" s="80" t="s">
        <v>17</v>
      </c>
      <c r="K30" s="79" t="s">
        <v>16</v>
      </c>
      <c r="L30" s="80" t="s">
        <v>17</v>
      </c>
      <c r="M30" s="79" t="s">
        <v>16</v>
      </c>
      <c r="N30" s="80" t="s">
        <v>17</v>
      </c>
      <c r="O30" s="79" t="s">
        <v>16</v>
      </c>
      <c r="P30" s="80" t="s">
        <v>17</v>
      </c>
      <c r="Q30" s="79" t="s">
        <v>16</v>
      </c>
      <c r="R30" s="80" t="s">
        <v>17</v>
      </c>
      <c r="S30" s="79" t="s">
        <v>16</v>
      </c>
      <c r="T30" s="80" t="s">
        <v>17</v>
      </c>
      <c r="U30" s="79" t="s">
        <v>16</v>
      </c>
      <c r="V30" s="80" t="s">
        <v>17</v>
      </c>
      <c r="W30" s="79" t="s">
        <v>16</v>
      </c>
      <c r="X30" s="80" t="s">
        <v>17</v>
      </c>
      <c r="Y30" s="79" t="s">
        <v>16</v>
      </c>
      <c r="Z30" s="80" t="s">
        <v>17</v>
      </c>
      <c r="AA30" s="79" t="s">
        <v>16</v>
      </c>
      <c r="AB30" s="80" t="s">
        <v>17</v>
      </c>
      <c r="AC30" s="79" t="s">
        <v>16</v>
      </c>
      <c r="AD30" s="80" t="s">
        <v>17</v>
      </c>
      <c r="AE30" s="79" t="s">
        <v>16</v>
      </c>
      <c r="AF30" s="80" t="s">
        <v>17</v>
      </c>
      <c r="AG30" s="79" t="s">
        <v>16</v>
      </c>
      <c r="AH30" s="80" t="s">
        <v>17</v>
      </c>
      <c r="AI30" s="79" t="s">
        <v>16</v>
      </c>
      <c r="AJ30" s="80" t="s">
        <v>17</v>
      </c>
      <c r="AK30" s="79" t="s">
        <v>16</v>
      </c>
      <c r="AL30" s="108" t="s">
        <v>17</v>
      </c>
      <c r="AM30" s="79" t="s">
        <v>16</v>
      </c>
      <c r="AN30" s="80" t="s">
        <v>17</v>
      </c>
      <c r="AO30" s="79" t="s">
        <v>16</v>
      </c>
      <c r="AP30" s="80" t="s">
        <v>17</v>
      </c>
      <c r="AQ30" s="79" t="s">
        <v>16</v>
      </c>
      <c r="AR30" s="80" t="s">
        <v>17</v>
      </c>
      <c r="AS30" s="79" t="s">
        <v>16</v>
      </c>
      <c r="AT30" s="80" t="s">
        <v>17</v>
      </c>
      <c r="AU30" s="79" t="s">
        <v>16</v>
      </c>
      <c r="AV30" s="80" t="s">
        <v>17</v>
      </c>
      <c r="AW30" s="79" t="s">
        <v>16</v>
      </c>
      <c r="AX30" s="80" t="s">
        <v>17</v>
      </c>
      <c r="AY30" s="79" t="s">
        <v>16</v>
      </c>
      <c r="AZ30" s="80" t="s">
        <v>17</v>
      </c>
      <c r="BA30" s="79" t="s">
        <v>16</v>
      </c>
      <c r="BB30" s="80" t="s">
        <v>17</v>
      </c>
    </row>
    <row r="31" spans="1:54" ht="12.75" customHeight="1">
      <c r="A31" s="63"/>
      <c r="B31" s="69"/>
      <c r="C31" s="70"/>
      <c r="D31" s="71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81"/>
      <c r="V31" s="82"/>
      <c r="W31" s="81"/>
      <c r="X31" s="82"/>
      <c r="Y31" s="81"/>
      <c r="Z31" s="82"/>
      <c r="AA31" s="81"/>
      <c r="AB31" s="82"/>
      <c r="AC31" s="81"/>
      <c r="AD31" s="82"/>
      <c r="AE31" s="81"/>
      <c r="AF31" s="82"/>
      <c r="AG31" s="81"/>
      <c r="AH31" s="82"/>
      <c r="AI31" s="81"/>
      <c r="AJ31" s="82"/>
      <c r="AK31" s="81"/>
      <c r="AL31" s="109"/>
      <c r="AM31" s="81"/>
      <c r="AN31" s="82"/>
      <c r="AO31" s="81"/>
      <c r="AP31" s="82"/>
      <c r="AQ31" s="81"/>
      <c r="AR31" s="82"/>
      <c r="AS31" s="81"/>
      <c r="AT31" s="82"/>
      <c r="AU31" s="81"/>
      <c r="AV31" s="82"/>
      <c r="AW31" s="81"/>
      <c r="AX31" s="82"/>
      <c r="AY31" s="81"/>
      <c r="AZ31" s="82"/>
      <c r="BA31" s="81"/>
      <c r="BB31" s="82"/>
    </row>
    <row r="32" spans="1:54" ht="12.75" customHeight="1">
      <c r="A32" s="63"/>
      <c r="B32" s="69" t="s">
        <v>29</v>
      </c>
      <c r="C32" s="70">
        <v>9</v>
      </c>
      <c r="D32" s="83" t="s">
        <v>28</v>
      </c>
      <c r="E32" s="84">
        <v>0.44180000000000003</v>
      </c>
      <c r="F32" s="85">
        <v>0.55820000000000003</v>
      </c>
      <c r="G32" s="84">
        <v>0.44180000000000003</v>
      </c>
      <c r="H32" s="85">
        <v>0.55820000000000003</v>
      </c>
      <c r="I32" s="84">
        <v>0.44180000000000003</v>
      </c>
      <c r="J32" s="85">
        <v>0.55820000000000003</v>
      </c>
      <c r="K32" s="84">
        <v>0.44180000000000003</v>
      </c>
      <c r="L32" s="85">
        <v>0.55820000000000003</v>
      </c>
      <c r="M32" s="84">
        <v>0.44180000000000003</v>
      </c>
      <c r="N32" s="85">
        <v>0.55820000000000003</v>
      </c>
      <c r="O32" s="84">
        <v>0.44180000000000003</v>
      </c>
      <c r="P32" s="85">
        <v>0.55820000000000003</v>
      </c>
      <c r="Q32" s="84">
        <v>0.44180000000000003</v>
      </c>
      <c r="R32" s="85">
        <v>0.55820000000000003</v>
      </c>
      <c r="S32" s="84">
        <v>0.44180000000000003</v>
      </c>
      <c r="T32" s="85">
        <v>0.55820000000000003</v>
      </c>
      <c r="U32" s="84">
        <v>0.4269</v>
      </c>
      <c r="V32" s="85">
        <v>0.57310000000000005</v>
      </c>
      <c r="W32" s="84">
        <v>0.4269</v>
      </c>
      <c r="X32" s="85">
        <v>0.57310000000000005</v>
      </c>
      <c r="Y32" s="84">
        <v>0.4269</v>
      </c>
      <c r="Z32" s="85">
        <v>0.57310000000000005</v>
      </c>
      <c r="AA32" s="84">
        <v>0.4269</v>
      </c>
      <c r="AB32" s="85">
        <v>0.57310000000000005</v>
      </c>
      <c r="AC32" s="84">
        <v>0.4269</v>
      </c>
      <c r="AD32" s="85">
        <v>0.57310000000000005</v>
      </c>
      <c r="AE32" s="84">
        <v>0.4269</v>
      </c>
      <c r="AF32" s="85">
        <v>0.57310000000000005</v>
      </c>
      <c r="AG32" s="84">
        <v>0.4269</v>
      </c>
      <c r="AH32" s="85">
        <v>0.57310000000000005</v>
      </c>
      <c r="AI32" s="84">
        <v>0.4269</v>
      </c>
      <c r="AJ32" s="85">
        <v>0.57310000000000005</v>
      </c>
      <c r="AK32" s="84">
        <v>0.4269</v>
      </c>
      <c r="AL32" s="110">
        <v>0.57310000000000005</v>
      </c>
      <c r="AM32" s="84">
        <v>0.4269</v>
      </c>
      <c r="AN32" s="85">
        <v>0.57310000000000005</v>
      </c>
      <c r="AO32" s="84">
        <v>0.4269</v>
      </c>
      <c r="AP32" s="85">
        <v>0.57310000000000005</v>
      </c>
      <c r="AQ32" s="84">
        <v>0.4269</v>
      </c>
      <c r="AR32" s="85">
        <v>0.57310000000000005</v>
      </c>
      <c r="AS32" s="84">
        <v>0.4269</v>
      </c>
      <c r="AT32" s="85">
        <v>0.57310000000000005</v>
      </c>
      <c r="AU32" s="84">
        <v>0.4506</v>
      </c>
      <c r="AV32" s="85">
        <v>0.5494</v>
      </c>
      <c r="AW32" s="84">
        <v>0.4506</v>
      </c>
      <c r="AX32" s="85">
        <v>0.5494</v>
      </c>
      <c r="AY32" s="84">
        <v>0.4506</v>
      </c>
      <c r="AZ32" s="85">
        <v>0.5494</v>
      </c>
      <c r="BA32" s="84">
        <v>0.4506</v>
      </c>
      <c r="BB32" s="85">
        <v>0.5494</v>
      </c>
    </row>
    <row r="33" spans="1:54" ht="12.75" customHeight="1">
      <c r="A33" s="63"/>
      <c r="B33" s="69"/>
      <c r="C33" s="70"/>
      <c r="D33" s="86"/>
      <c r="E33" s="81"/>
      <c r="F33" s="73"/>
      <c r="G33" s="81"/>
      <c r="H33" s="73"/>
      <c r="I33" s="81"/>
      <c r="J33" s="73"/>
      <c r="K33" s="81"/>
      <c r="L33" s="73"/>
      <c r="M33" s="81"/>
      <c r="N33" s="73"/>
      <c r="O33" s="81"/>
      <c r="P33" s="73"/>
      <c r="Q33" s="81"/>
      <c r="R33" s="73"/>
      <c r="S33" s="81"/>
      <c r="T33" s="73"/>
      <c r="U33" s="81"/>
      <c r="V33" s="73"/>
      <c r="W33" s="81"/>
      <c r="X33" s="73"/>
      <c r="Y33" s="81"/>
      <c r="Z33" s="73"/>
      <c r="AA33" s="81"/>
      <c r="AB33" s="73"/>
      <c r="AC33" s="81"/>
      <c r="AD33" s="73"/>
      <c r="AE33" s="81"/>
      <c r="AF33" s="73"/>
      <c r="AG33" s="81"/>
      <c r="AH33" s="73"/>
      <c r="AI33" s="81"/>
      <c r="AJ33" s="73"/>
      <c r="AK33" s="81"/>
      <c r="AL33" s="106"/>
      <c r="AM33" s="81"/>
      <c r="AN33" s="73"/>
      <c r="AO33" s="81"/>
      <c r="AP33" s="73"/>
      <c r="AQ33" s="81"/>
      <c r="AR33" s="73"/>
      <c r="AS33" s="81"/>
      <c r="AT33" s="73"/>
      <c r="AU33" s="81"/>
      <c r="AV33" s="73"/>
      <c r="AW33" s="81"/>
      <c r="AX33" s="73"/>
      <c r="AY33" s="81"/>
      <c r="AZ33" s="73"/>
      <c r="BA33" s="81"/>
      <c r="BB33" s="73"/>
    </row>
    <row r="34" spans="1:54" ht="12.75" customHeight="1">
      <c r="A34" s="63"/>
      <c r="B34" s="69" t="s">
        <v>0</v>
      </c>
      <c r="C34" s="70">
        <v>10</v>
      </c>
      <c r="D34" s="86" t="s">
        <v>30</v>
      </c>
      <c r="E34" s="88">
        <f>+E28*E32</f>
        <v>2011966.1764924005</v>
      </c>
      <c r="F34" s="93">
        <f>E28*F32</f>
        <v>2542054.1415076004</v>
      </c>
      <c r="G34" s="88">
        <f>+G28*G32</f>
        <v>1581168.6947716002</v>
      </c>
      <c r="H34" s="93">
        <f>G28*H32</f>
        <v>1997755.4672284001</v>
      </c>
      <c r="I34" s="88">
        <f>+I28*I32</f>
        <v>1456367.3944504322</v>
      </c>
      <c r="J34" s="93">
        <f>I28*J32</f>
        <v>1840073.0637895681</v>
      </c>
      <c r="K34" s="88">
        <f>+K28*K32</f>
        <v>1557892.9910524178</v>
      </c>
      <c r="L34" s="93">
        <f>K28*L32</f>
        <v>1968347.3689575819</v>
      </c>
      <c r="M34" s="88">
        <f>+M28*M32</f>
        <v>1603810.8284942582</v>
      </c>
      <c r="N34" s="93">
        <f>M28*N32</f>
        <v>2026363.0703157422</v>
      </c>
      <c r="O34" s="88">
        <f>+O28*O32</f>
        <v>1550123.6547923482</v>
      </c>
      <c r="P34" s="93">
        <f>O28*P32</f>
        <v>1958531.0640676522</v>
      </c>
      <c r="Q34" s="88">
        <f>+Q28*Q32</f>
        <v>1722678.0958353821</v>
      </c>
      <c r="R34" s="93">
        <f>Q28*R32</f>
        <v>2176548.0151546183</v>
      </c>
      <c r="S34" s="88">
        <f>+S28*S32</f>
        <v>1506285.8763239966</v>
      </c>
      <c r="T34" s="93">
        <f>S28*T32</f>
        <v>1903143.4498960047</v>
      </c>
      <c r="U34" s="88">
        <f>+U28*U32</f>
        <v>843551.138484</v>
      </c>
      <c r="V34" s="93">
        <f>U28*V32</f>
        <v>1132441.2215160001</v>
      </c>
      <c r="W34" s="88">
        <f>+W28*W32</f>
        <v>451806.89137800003</v>
      </c>
      <c r="X34" s="93">
        <f>W28*X32</f>
        <v>606536.72862200008</v>
      </c>
      <c r="Y34" s="88">
        <f>+Y28*Y32</f>
        <v>815819.14243800007</v>
      </c>
      <c r="Z34" s="93">
        <f>Y28*Z32</f>
        <v>1095211.8775620002</v>
      </c>
      <c r="AA34" s="88">
        <f>+AA28*AA32</f>
        <v>1100350.1818117257</v>
      </c>
      <c r="AB34" s="93">
        <f>AA28*AB32</f>
        <v>1477185.9667282738</v>
      </c>
      <c r="AC34" s="88">
        <f>AC28*AC32</f>
        <v>882755.13285000005</v>
      </c>
      <c r="AD34" s="93">
        <f>AC28*AD32</f>
        <v>1185071.3671500001</v>
      </c>
      <c r="AE34" s="88">
        <f>AE28*AE32</f>
        <v>1227424.0497060001</v>
      </c>
      <c r="AF34" s="93">
        <f>AE28*AF32</f>
        <v>1647778.6902940003</v>
      </c>
      <c r="AG34" s="88">
        <f>AG28*AG32</f>
        <v>929070.64086600009</v>
      </c>
      <c r="AH34" s="93">
        <f>AG28*AH32</f>
        <v>1247248.4991340002</v>
      </c>
      <c r="AI34" s="88">
        <f>AI28*AI32</f>
        <v>923624.33604599989</v>
      </c>
      <c r="AJ34" s="93">
        <f>AI28*AJ32</f>
        <v>1239937.0039540001</v>
      </c>
      <c r="AK34" s="88">
        <f>AK28*AK32</f>
        <v>1018260.4885709999</v>
      </c>
      <c r="AL34" s="111">
        <f>AK28*AL32</f>
        <v>1366983.101429</v>
      </c>
      <c r="AM34" s="88">
        <f>AM28*AM32</f>
        <v>1065395.07681</v>
      </c>
      <c r="AN34" s="93">
        <f>AM28*AN32</f>
        <v>1430259.8231900001</v>
      </c>
      <c r="AO34" s="88">
        <f>AO28*AO32</f>
        <v>1049573.8682490001</v>
      </c>
      <c r="AP34" s="93">
        <f>AO28*AP32</f>
        <v>1409020.3417510001</v>
      </c>
      <c r="AQ34" s="88">
        <f>AQ28*AQ32</f>
        <v>1154447.1638849999</v>
      </c>
      <c r="AR34" s="93">
        <f>AQ28*AR32</f>
        <v>1549809.486115</v>
      </c>
      <c r="AS34" s="88">
        <f>AS28*AS32</f>
        <v>753100.28794499999</v>
      </c>
      <c r="AT34" s="93">
        <f>AS28*AT32</f>
        <v>1011013.7620550002</v>
      </c>
      <c r="AU34" s="88">
        <f>AU28*AU32</f>
        <v>790447.02599999995</v>
      </c>
      <c r="AV34" s="93">
        <f>AU28*AV32</f>
        <v>963762.97400000005</v>
      </c>
      <c r="AW34" s="88">
        <f>AW28*AW32</f>
        <v>1068965.463432</v>
      </c>
      <c r="AX34" s="93">
        <f>AW28*AX32</f>
        <v>1303350.2565680002</v>
      </c>
      <c r="AY34" s="88">
        <f>AY28*AY32</f>
        <v>1358939.495652</v>
      </c>
      <c r="AZ34" s="93">
        <f>AY28*AZ32</f>
        <v>1656904.924348</v>
      </c>
      <c r="BA34" s="88">
        <f>BA28*BA32</f>
        <v>1465348.8974340002</v>
      </c>
      <c r="BB34" s="93">
        <f>BA28*BB32</f>
        <v>1786645.992566</v>
      </c>
    </row>
    <row r="35" spans="1:54" ht="12.75" customHeight="1">
      <c r="A35" s="63"/>
      <c r="B35" s="69"/>
      <c r="C35" s="70"/>
      <c r="D35" s="86"/>
      <c r="E35" s="88"/>
      <c r="F35" s="93"/>
      <c r="G35" s="88"/>
      <c r="H35" s="93"/>
      <c r="I35" s="88"/>
      <c r="J35" s="93"/>
      <c r="K35" s="88"/>
      <c r="L35" s="93"/>
      <c r="M35" s="88"/>
      <c r="N35" s="93"/>
      <c r="O35" s="88"/>
      <c r="P35" s="93"/>
      <c r="Q35" s="88"/>
      <c r="R35" s="93"/>
      <c r="S35" s="88"/>
      <c r="T35" s="93"/>
      <c r="U35" s="88"/>
      <c r="V35" s="93"/>
      <c r="W35" s="88"/>
      <c r="X35" s="93"/>
      <c r="Y35" s="88"/>
      <c r="Z35" s="93"/>
      <c r="AA35" s="88"/>
      <c r="AB35" s="93"/>
      <c r="AC35" s="88"/>
      <c r="AD35" s="93"/>
      <c r="AE35" s="88"/>
      <c r="AF35" s="93"/>
      <c r="AG35" s="88"/>
      <c r="AH35" s="93"/>
      <c r="AI35" s="88"/>
      <c r="AJ35" s="93"/>
      <c r="AK35" s="88"/>
      <c r="AL35" s="111"/>
      <c r="AM35" s="88"/>
      <c r="AN35" s="93"/>
      <c r="AO35" s="88"/>
      <c r="AP35" s="93"/>
      <c r="AQ35" s="88"/>
      <c r="AR35" s="93"/>
      <c r="AS35" s="88"/>
      <c r="AT35" s="93"/>
      <c r="AU35" s="88"/>
      <c r="AV35" s="93"/>
      <c r="AW35" s="88"/>
      <c r="AX35" s="93"/>
      <c r="AY35" s="88"/>
      <c r="AZ35" s="93"/>
      <c r="BA35" s="88"/>
      <c r="BB35" s="93"/>
    </row>
    <row r="36" spans="1:54" ht="12.75" customHeight="1">
      <c r="A36" s="63"/>
      <c r="B36" s="69" t="s">
        <v>0</v>
      </c>
      <c r="C36" s="70" t="s">
        <v>72</v>
      </c>
      <c r="D36" s="86" t="s">
        <v>73</v>
      </c>
      <c r="E36" s="88">
        <v>-134403</v>
      </c>
      <c r="F36" s="93">
        <v>134403</v>
      </c>
      <c r="G36" s="88"/>
      <c r="H36" s="93"/>
      <c r="I36" s="88"/>
      <c r="J36" s="93"/>
      <c r="K36" s="88"/>
      <c r="L36" s="93"/>
      <c r="M36" s="88"/>
      <c r="N36" s="93"/>
      <c r="O36" s="88"/>
      <c r="P36" s="93"/>
      <c r="Q36" s="88"/>
      <c r="R36" s="93"/>
      <c r="S36" s="88"/>
      <c r="T36" s="93"/>
      <c r="U36" s="88">
        <v>-173686</v>
      </c>
      <c r="V36" s="93">
        <v>173686</v>
      </c>
      <c r="W36" s="88">
        <v>-173686</v>
      </c>
      <c r="X36" s="93">
        <v>173686</v>
      </c>
      <c r="Y36" s="88"/>
      <c r="Z36" s="93"/>
      <c r="AA36" s="88"/>
      <c r="AB36" s="93"/>
      <c r="AC36" s="88"/>
      <c r="AD36" s="93"/>
      <c r="AE36" s="88"/>
      <c r="AF36" s="93"/>
      <c r="AG36" s="88"/>
      <c r="AH36" s="93"/>
      <c r="AI36" s="88"/>
      <c r="AJ36" s="93"/>
      <c r="AK36" s="88"/>
      <c r="AL36" s="111"/>
      <c r="AM36" s="88"/>
      <c r="AN36" s="93"/>
      <c r="AO36" s="88"/>
      <c r="AP36" s="93"/>
      <c r="AQ36" s="88"/>
      <c r="AR36" s="93"/>
      <c r="AS36" s="88"/>
      <c r="AT36" s="93"/>
      <c r="AU36" s="88"/>
      <c r="AV36" s="93"/>
      <c r="AW36" s="88"/>
      <c r="AX36" s="93"/>
      <c r="AY36" s="88"/>
      <c r="AZ36" s="93"/>
      <c r="BA36" s="88"/>
      <c r="BB36" s="93"/>
    </row>
    <row r="37" spans="1:54" ht="12.75" customHeight="1">
      <c r="A37" s="63"/>
      <c r="B37" s="69"/>
      <c r="C37" s="70"/>
      <c r="D37" s="86"/>
      <c r="E37" s="88"/>
      <c r="F37" s="93"/>
      <c r="G37" s="88"/>
      <c r="H37" s="93"/>
      <c r="I37" s="88"/>
      <c r="J37" s="93"/>
      <c r="K37" s="88"/>
      <c r="L37" s="93"/>
      <c r="M37" s="88"/>
      <c r="N37" s="93"/>
      <c r="O37" s="88"/>
      <c r="P37" s="93"/>
      <c r="Q37" s="88"/>
      <c r="R37" s="93"/>
      <c r="S37" s="88"/>
      <c r="T37" s="93"/>
      <c r="U37" s="88"/>
      <c r="V37" s="93"/>
      <c r="W37" s="88"/>
      <c r="X37" s="93"/>
      <c r="Y37" s="88"/>
      <c r="Z37" s="93"/>
      <c r="AA37" s="88"/>
      <c r="AB37" s="93"/>
      <c r="AC37" s="88"/>
      <c r="AD37" s="93"/>
      <c r="AE37" s="88"/>
      <c r="AF37" s="93"/>
      <c r="AG37" s="88"/>
      <c r="AH37" s="93"/>
      <c r="AI37" s="88"/>
      <c r="AJ37" s="93"/>
      <c r="AK37" s="88"/>
      <c r="AL37" s="111"/>
      <c r="AM37" s="88"/>
      <c r="AN37" s="93"/>
      <c r="AO37" s="88"/>
      <c r="AP37" s="93"/>
      <c r="AQ37" s="88"/>
      <c r="AR37" s="93"/>
      <c r="AS37" s="88"/>
      <c r="AT37" s="93"/>
      <c r="AU37" s="88"/>
      <c r="AV37" s="93"/>
      <c r="AW37" s="88"/>
      <c r="AX37" s="93"/>
      <c r="AY37" s="88"/>
      <c r="AZ37" s="93"/>
      <c r="BA37" s="88"/>
      <c r="BB37" s="93"/>
    </row>
    <row r="38" spans="1:54" ht="12.75" customHeight="1">
      <c r="A38" s="63"/>
      <c r="B38" s="69" t="s">
        <v>0</v>
      </c>
      <c r="C38" s="70" t="s">
        <v>71</v>
      </c>
      <c r="D38" s="86" t="s">
        <v>67</v>
      </c>
      <c r="E38" s="88">
        <v>-146232</v>
      </c>
      <c r="F38" s="93">
        <v>146232</v>
      </c>
      <c r="G38" s="88">
        <v>-146232</v>
      </c>
      <c r="H38" s="93">
        <v>146232</v>
      </c>
      <c r="I38" s="88">
        <v>-146232</v>
      </c>
      <c r="J38" s="93">
        <v>146232</v>
      </c>
      <c r="K38" s="88">
        <v>-146232</v>
      </c>
      <c r="L38" s="93">
        <v>146232</v>
      </c>
      <c r="M38" s="88"/>
      <c r="N38" s="93"/>
      <c r="O38" s="88"/>
      <c r="P38" s="93"/>
      <c r="Q38" s="88"/>
      <c r="R38" s="93"/>
      <c r="S38" s="88"/>
      <c r="T38" s="93"/>
      <c r="U38" s="88"/>
      <c r="V38" s="93"/>
      <c r="W38" s="88"/>
      <c r="X38" s="93"/>
      <c r="Y38" s="88"/>
      <c r="Z38" s="93"/>
      <c r="AA38" s="88"/>
      <c r="AB38" s="93"/>
      <c r="AC38" s="88"/>
      <c r="AD38" s="93"/>
      <c r="AE38" s="88"/>
      <c r="AF38" s="93"/>
      <c r="AG38" s="88"/>
      <c r="AH38" s="93"/>
      <c r="AI38" s="88"/>
      <c r="AJ38" s="93"/>
      <c r="AK38" s="88"/>
      <c r="AL38" s="111"/>
      <c r="AM38" s="88"/>
      <c r="AN38" s="93"/>
      <c r="AO38" s="88"/>
      <c r="AP38" s="93"/>
      <c r="AQ38" s="88"/>
      <c r="AR38" s="93"/>
      <c r="AS38" s="88"/>
      <c r="AT38" s="93"/>
      <c r="AU38" s="88"/>
      <c r="AV38" s="93"/>
      <c r="AW38" s="88"/>
      <c r="AX38" s="93"/>
      <c r="AY38" s="88"/>
      <c r="AZ38" s="93"/>
      <c r="BA38" s="88"/>
      <c r="BB38" s="93"/>
    </row>
    <row r="39" spans="1:54" ht="12.75" customHeight="1">
      <c r="A39" s="63"/>
      <c r="B39" s="69"/>
      <c r="C39" s="70"/>
      <c r="D39" s="86"/>
      <c r="E39" s="88"/>
      <c r="F39" s="93"/>
      <c r="G39" s="88"/>
      <c r="H39" s="93"/>
      <c r="I39" s="88"/>
      <c r="J39" s="93"/>
      <c r="K39" s="88"/>
      <c r="L39" s="93"/>
      <c r="M39" s="88"/>
      <c r="N39" s="93"/>
      <c r="O39" s="88"/>
      <c r="P39" s="93"/>
      <c r="Q39" s="88"/>
      <c r="R39" s="93"/>
      <c r="S39" s="88"/>
      <c r="T39" s="93"/>
      <c r="U39" s="88"/>
      <c r="V39" s="93"/>
      <c r="W39" s="88"/>
      <c r="X39" s="93"/>
      <c r="Y39" s="88"/>
      <c r="Z39" s="93"/>
      <c r="AA39" s="88"/>
      <c r="AB39" s="93"/>
      <c r="AC39" s="88"/>
      <c r="AD39" s="93"/>
      <c r="AE39" s="88"/>
      <c r="AF39" s="93"/>
      <c r="AG39" s="88"/>
      <c r="AH39" s="93"/>
      <c r="AI39" s="88"/>
      <c r="AJ39" s="93"/>
      <c r="AK39" s="88"/>
      <c r="AL39" s="111"/>
      <c r="AM39" s="88"/>
      <c r="AN39" s="93"/>
      <c r="AO39" s="88"/>
      <c r="AP39" s="93"/>
      <c r="AQ39" s="88"/>
      <c r="AR39" s="93"/>
      <c r="AS39" s="88"/>
      <c r="AT39" s="93"/>
      <c r="AU39" s="88"/>
      <c r="AV39" s="93"/>
      <c r="AW39" s="88"/>
      <c r="AX39" s="93"/>
      <c r="AY39" s="88"/>
      <c r="AZ39" s="93"/>
      <c r="BA39" s="88"/>
      <c r="BB39" s="93"/>
    </row>
    <row r="40" spans="1:54" ht="12.75" customHeight="1">
      <c r="A40" s="63"/>
      <c r="B40" s="69" t="s">
        <v>0</v>
      </c>
      <c r="C40" s="70" t="s">
        <v>20</v>
      </c>
      <c r="D40" s="86" t="s">
        <v>65</v>
      </c>
      <c r="E40" s="88">
        <f>E38+E36+E34</f>
        <v>1731331.1764924005</v>
      </c>
      <c r="F40" s="88">
        <f t="shared" ref="F40:BB40" si="0">F38+F36+F34</f>
        <v>2822689.1415076004</v>
      </c>
      <c r="G40" s="88">
        <f t="shared" si="0"/>
        <v>1434936.6947716002</v>
      </c>
      <c r="H40" s="93">
        <f t="shared" si="0"/>
        <v>2143987.4672284001</v>
      </c>
      <c r="I40" s="88">
        <f t="shared" si="0"/>
        <v>1310135.3944504322</v>
      </c>
      <c r="J40" s="93">
        <f t="shared" si="0"/>
        <v>1986305.0637895681</v>
      </c>
      <c r="K40" s="88">
        <f t="shared" si="0"/>
        <v>1411660.9910524178</v>
      </c>
      <c r="L40" s="93">
        <f t="shared" si="0"/>
        <v>2114579.3689575819</v>
      </c>
      <c r="M40" s="88">
        <f t="shared" si="0"/>
        <v>1603810.8284942582</v>
      </c>
      <c r="N40" s="93">
        <f t="shared" si="0"/>
        <v>2026363.0703157422</v>
      </c>
      <c r="O40" s="88">
        <f t="shared" si="0"/>
        <v>1550123.6547923482</v>
      </c>
      <c r="P40" s="93">
        <f t="shared" si="0"/>
        <v>1958531.0640676522</v>
      </c>
      <c r="Q40" s="88">
        <f t="shared" si="0"/>
        <v>1722678.0958353821</v>
      </c>
      <c r="R40" s="93">
        <f t="shared" si="0"/>
        <v>2176548.0151546183</v>
      </c>
      <c r="S40" s="88">
        <f t="shared" si="0"/>
        <v>1506285.8763239966</v>
      </c>
      <c r="T40" s="93">
        <f t="shared" si="0"/>
        <v>1903143.4498960047</v>
      </c>
      <c r="U40" s="88">
        <f t="shared" si="0"/>
        <v>669865.138484</v>
      </c>
      <c r="V40" s="93">
        <f t="shared" si="0"/>
        <v>1306127.2215160001</v>
      </c>
      <c r="W40" s="88">
        <f t="shared" si="0"/>
        <v>278120.89137800003</v>
      </c>
      <c r="X40" s="93">
        <f t="shared" si="0"/>
        <v>780222.72862200008</v>
      </c>
      <c r="Y40" s="88">
        <f t="shared" si="0"/>
        <v>815819.14243800007</v>
      </c>
      <c r="Z40" s="93">
        <f t="shared" si="0"/>
        <v>1095211.8775620002</v>
      </c>
      <c r="AA40" s="88">
        <f t="shared" si="0"/>
        <v>1100350.1818117257</v>
      </c>
      <c r="AB40" s="93">
        <f t="shared" si="0"/>
        <v>1477185.9667282738</v>
      </c>
      <c r="AC40" s="88">
        <f t="shared" si="0"/>
        <v>882755.13285000005</v>
      </c>
      <c r="AD40" s="93">
        <f t="shared" si="0"/>
        <v>1185071.3671500001</v>
      </c>
      <c r="AE40" s="88">
        <f t="shared" si="0"/>
        <v>1227424.0497060001</v>
      </c>
      <c r="AF40" s="93">
        <f t="shared" si="0"/>
        <v>1647778.6902940003</v>
      </c>
      <c r="AG40" s="88">
        <f t="shared" si="0"/>
        <v>929070.64086600009</v>
      </c>
      <c r="AH40" s="93">
        <f t="shared" si="0"/>
        <v>1247248.4991340002</v>
      </c>
      <c r="AI40" s="88">
        <f t="shared" si="0"/>
        <v>923624.33604599989</v>
      </c>
      <c r="AJ40" s="93">
        <f t="shared" si="0"/>
        <v>1239937.0039540001</v>
      </c>
      <c r="AK40" s="88">
        <f t="shared" si="0"/>
        <v>1018260.4885709999</v>
      </c>
      <c r="AL40" s="111">
        <f t="shared" si="0"/>
        <v>1366983.101429</v>
      </c>
      <c r="AM40" s="88">
        <f t="shared" si="0"/>
        <v>1065395.07681</v>
      </c>
      <c r="AN40" s="93">
        <f t="shared" si="0"/>
        <v>1430259.8231900001</v>
      </c>
      <c r="AO40" s="88">
        <f t="shared" si="0"/>
        <v>1049573.8682490001</v>
      </c>
      <c r="AP40" s="93">
        <f t="shared" si="0"/>
        <v>1409020.3417510001</v>
      </c>
      <c r="AQ40" s="88">
        <f t="shared" si="0"/>
        <v>1154447.1638849999</v>
      </c>
      <c r="AR40" s="93">
        <f t="shared" si="0"/>
        <v>1549809.486115</v>
      </c>
      <c r="AS40" s="88">
        <f t="shared" si="0"/>
        <v>753100.28794499999</v>
      </c>
      <c r="AT40" s="93">
        <f t="shared" si="0"/>
        <v>1011013.7620550002</v>
      </c>
      <c r="AU40" s="88">
        <f t="shared" si="0"/>
        <v>790447.02599999995</v>
      </c>
      <c r="AV40" s="93">
        <f t="shared" si="0"/>
        <v>963762.97400000005</v>
      </c>
      <c r="AW40" s="88">
        <f t="shared" si="0"/>
        <v>1068965.463432</v>
      </c>
      <c r="AX40" s="93">
        <f t="shared" si="0"/>
        <v>1303350.2565680002</v>
      </c>
      <c r="AY40" s="88">
        <f t="shared" si="0"/>
        <v>1358939.495652</v>
      </c>
      <c r="AZ40" s="93">
        <f t="shared" si="0"/>
        <v>1656904.924348</v>
      </c>
      <c r="BA40" s="88">
        <f t="shared" si="0"/>
        <v>1465348.8974340002</v>
      </c>
      <c r="BB40" s="93">
        <f t="shared" si="0"/>
        <v>1786645.992566</v>
      </c>
    </row>
    <row r="41" spans="1:54" ht="12.75" customHeight="1">
      <c r="A41" s="63"/>
      <c r="B41" s="69"/>
      <c r="C41" s="70"/>
      <c r="D41" s="86"/>
      <c r="E41" s="81"/>
      <c r="F41" s="73"/>
      <c r="G41" s="81"/>
      <c r="H41" s="73"/>
      <c r="I41" s="81"/>
      <c r="J41" s="73"/>
      <c r="K41" s="81"/>
      <c r="L41" s="73"/>
      <c r="M41" s="81"/>
      <c r="N41" s="73"/>
      <c r="O41" s="81"/>
      <c r="P41" s="73"/>
      <c r="Q41" s="81"/>
      <c r="R41" s="73"/>
      <c r="S41" s="81"/>
      <c r="T41" s="73"/>
      <c r="U41" s="81"/>
      <c r="V41" s="73"/>
      <c r="W41" s="81"/>
      <c r="X41" s="73"/>
      <c r="Y41" s="81"/>
      <c r="Z41" s="73"/>
      <c r="AA41" s="81"/>
      <c r="AB41" s="73"/>
      <c r="AC41" s="81"/>
      <c r="AD41" s="87"/>
      <c r="AE41" s="81"/>
      <c r="AF41" s="73"/>
      <c r="AG41" s="81"/>
      <c r="AH41" s="73"/>
      <c r="AI41" s="81"/>
      <c r="AJ41" s="73"/>
      <c r="AK41" s="81"/>
      <c r="AL41" s="106"/>
      <c r="AM41" s="81"/>
      <c r="AN41" s="73"/>
      <c r="AO41" s="81"/>
      <c r="AP41" s="73"/>
      <c r="AQ41" s="81"/>
      <c r="AR41" s="73"/>
      <c r="AS41" s="81"/>
      <c r="AT41" s="73"/>
      <c r="AU41" s="81"/>
      <c r="AV41" s="73"/>
      <c r="AW41" s="81"/>
      <c r="AX41" s="73"/>
      <c r="AY41" s="81"/>
      <c r="AZ41" s="73"/>
      <c r="BA41" s="81"/>
      <c r="BB41" s="73"/>
    </row>
    <row r="42" spans="1:54" ht="12.75" customHeight="1">
      <c r="A42" s="63"/>
      <c r="B42" s="69" t="s">
        <v>0</v>
      </c>
      <c r="C42" s="70">
        <v>11</v>
      </c>
      <c r="D42" s="71" t="s">
        <v>34</v>
      </c>
      <c r="E42" s="88">
        <v>17888335</v>
      </c>
      <c r="F42" s="87">
        <v>14825851</v>
      </c>
      <c r="G42" s="88">
        <v>17860465</v>
      </c>
      <c r="H42" s="87">
        <v>14974860</v>
      </c>
      <c r="I42" s="88">
        <v>17783577</v>
      </c>
      <c r="J42" s="87">
        <v>14964564</v>
      </c>
      <c r="K42" s="88">
        <v>17623117</v>
      </c>
      <c r="L42" s="87">
        <v>14769485</v>
      </c>
      <c r="M42" s="88">
        <v>17304791</v>
      </c>
      <c r="N42" s="87">
        <v>14603121</v>
      </c>
      <c r="O42" s="88">
        <v>17121843</v>
      </c>
      <c r="P42" s="87">
        <v>14547965</v>
      </c>
      <c r="Q42" s="88">
        <v>17146538</v>
      </c>
      <c r="R42" s="87">
        <v>14497747</v>
      </c>
      <c r="S42" s="88">
        <v>17022470</v>
      </c>
      <c r="T42" s="87">
        <v>14409277</v>
      </c>
      <c r="U42" s="88">
        <v>17351103</v>
      </c>
      <c r="V42" s="87">
        <v>14502542</v>
      </c>
      <c r="W42" s="88">
        <v>17351103</v>
      </c>
      <c r="X42" s="87">
        <v>14502542</v>
      </c>
      <c r="Y42" s="88">
        <v>17803290</v>
      </c>
      <c r="Z42" s="87">
        <v>14608982</v>
      </c>
      <c r="AA42" s="88">
        <v>17852573</v>
      </c>
      <c r="AB42" s="87">
        <v>14475458</v>
      </c>
      <c r="AC42" s="88">
        <v>18225975</v>
      </c>
      <c r="AD42" s="87">
        <v>14524845</v>
      </c>
      <c r="AE42" s="88">
        <v>18486456</v>
      </c>
      <c r="AF42" s="87">
        <v>14762409</v>
      </c>
      <c r="AG42" s="88">
        <v>18788243</v>
      </c>
      <c r="AH42" s="87">
        <v>14622603</v>
      </c>
      <c r="AI42" s="88">
        <v>18993939</v>
      </c>
      <c r="AJ42" s="87">
        <v>14831635</v>
      </c>
      <c r="AK42" s="88">
        <v>19044021</v>
      </c>
      <c r="AL42" s="105">
        <v>14822903</v>
      </c>
      <c r="AM42" s="88">
        <v>19240176</v>
      </c>
      <c r="AN42" s="87">
        <v>14909261</v>
      </c>
      <c r="AO42" s="88">
        <v>19412556</v>
      </c>
      <c r="AP42" s="87">
        <v>14961100</v>
      </c>
      <c r="AQ42" s="88">
        <v>19575196</v>
      </c>
      <c r="AR42" s="87">
        <v>14952409</v>
      </c>
      <c r="AS42" s="88">
        <v>19706400</v>
      </c>
      <c r="AT42" s="87">
        <v>15049481</v>
      </c>
      <c r="AU42" s="88">
        <v>19455704</v>
      </c>
      <c r="AV42" s="87">
        <v>15021911</v>
      </c>
      <c r="AW42" s="88">
        <v>19298759</v>
      </c>
      <c r="AX42" s="87">
        <v>14979883</v>
      </c>
      <c r="AY42" s="88">
        <v>19384573</v>
      </c>
      <c r="AZ42" s="87">
        <v>15049040</v>
      </c>
      <c r="BA42" s="88">
        <v>19062405</v>
      </c>
      <c r="BB42" s="87">
        <v>14938891</v>
      </c>
    </row>
    <row r="43" spans="1:54" ht="12.75" customHeight="1">
      <c r="A43" s="63"/>
      <c r="B43" s="69"/>
      <c r="C43" s="89"/>
      <c r="D43" s="71"/>
      <c r="E43" s="81"/>
      <c r="F43" s="73"/>
      <c r="G43" s="81"/>
      <c r="H43" s="73"/>
      <c r="I43" s="81"/>
      <c r="J43" s="73"/>
      <c r="K43" s="81"/>
      <c r="L43" s="73"/>
      <c r="M43" s="81"/>
      <c r="N43" s="73"/>
      <c r="O43" s="81"/>
      <c r="P43" s="73"/>
      <c r="Q43" s="81"/>
      <c r="R43" s="73"/>
      <c r="S43" s="81"/>
      <c r="T43" s="73"/>
      <c r="U43" s="81"/>
      <c r="V43" s="73"/>
      <c r="W43" s="81"/>
      <c r="X43" s="73"/>
      <c r="Y43" s="81"/>
      <c r="Z43" s="73"/>
      <c r="AA43" s="81"/>
      <c r="AB43" s="73"/>
      <c r="AC43" s="81"/>
      <c r="AD43" s="73"/>
      <c r="AE43" s="81"/>
      <c r="AF43" s="73"/>
      <c r="AG43" s="81"/>
      <c r="AH43" s="73"/>
      <c r="AI43" s="81"/>
      <c r="AJ43" s="73"/>
      <c r="AK43" s="81"/>
      <c r="AL43" s="106"/>
      <c r="AM43" s="81"/>
      <c r="AN43" s="73"/>
      <c r="AO43" s="81"/>
      <c r="AP43" s="73"/>
      <c r="AQ43" s="81"/>
      <c r="AR43" s="73"/>
      <c r="AS43" s="81"/>
      <c r="AT43" s="73"/>
      <c r="AU43" s="81"/>
      <c r="AV43" s="73"/>
      <c r="AW43" s="81"/>
      <c r="AX43" s="73"/>
      <c r="AY43" s="81"/>
      <c r="AZ43" s="73"/>
      <c r="BA43" s="81"/>
      <c r="BB43" s="73"/>
    </row>
    <row r="44" spans="1:54" s="90" customFormat="1" ht="12.75" customHeight="1" thickBot="1">
      <c r="A44" s="74"/>
      <c r="B44" s="94" t="s">
        <v>24</v>
      </c>
      <c r="C44" s="95">
        <v>12</v>
      </c>
      <c r="D44" s="96" t="s">
        <v>35</v>
      </c>
      <c r="E44" s="97">
        <f>E40/E42</f>
        <v>9.6785484870022864E-2</v>
      </c>
      <c r="F44" s="98">
        <f t="shared" ref="F44:BB44" si="1">F40/F42</f>
        <v>0.19038968768184711</v>
      </c>
      <c r="G44" s="97">
        <f t="shared" si="1"/>
        <v>8.0341508173029097E-2</v>
      </c>
      <c r="H44" s="98">
        <f t="shared" si="1"/>
        <v>0.14317245484955451</v>
      </c>
      <c r="I44" s="97">
        <f t="shared" si="1"/>
        <v>7.3671083969801585E-2</v>
      </c>
      <c r="J44" s="98">
        <f t="shared" si="1"/>
        <v>0.13273390817063352</v>
      </c>
      <c r="K44" s="97">
        <f t="shared" si="1"/>
        <v>8.0102798560119523E-2</v>
      </c>
      <c r="L44" s="98">
        <f t="shared" si="1"/>
        <v>0.14317218027287898</v>
      </c>
      <c r="M44" s="97">
        <f t="shared" si="1"/>
        <v>9.268016172482281E-2</v>
      </c>
      <c r="N44" s="98">
        <f t="shared" si="1"/>
        <v>0.13876232829377652</v>
      </c>
      <c r="O44" s="97">
        <f t="shared" si="1"/>
        <v>9.0534859757349026E-2</v>
      </c>
      <c r="P44" s="98">
        <f t="shared" si="1"/>
        <v>0.13462577508728213</v>
      </c>
      <c r="Q44" s="97">
        <f t="shared" si="1"/>
        <v>0.10046798343988636</v>
      </c>
      <c r="R44" s="98">
        <f t="shared" si="1"/>
        <v>0.15013008677518089</v>
      </c>
      <c r="S44" s="97">
        <f t="shared" si="1"/>
        <v>8.848809111274665E-2</v>
      </c>
      <c r="T44" s="98">
        <f t="shared" si="1"/>
        <v>0.1320776503842632</v>
      </c>
      <c r="U44" s="97">
        <f t="shared" si="1"/>
        <v>3.860648735034309E-2</v>
      </c>
      <c r="V44" s="98">
        <f t="shared" si="1"/>
        <v>9.0061950623276946E-2</v>
      </c>
      <c r="W44" s="97">
        <f t="shared" si="1"/>
        <v>1.6029003538161234E-2</v>
      </c>
      <c r="X44" s="98">
        <f t="shared" si="1"/>
        <v>5.3799032515954796E-2</v>
      </c>
      <c r="Y44" s="97">
        <f t="shared" si="1"/>
        <v>4.5824066362902593E-2</v>
      </c>
      <c r="Z44" s="98">
        <f t="shared" si="1"/>
        <v>7.4968391196730905E-2</v>
      </c>
      <c r="AA44" s="97">
        <f t="shared" si="1"/>
        <v>6.1635383415697319E-2</v>
      </c>
      <c r="AB44" s="98">
        <f t="shared" si="1"/>
        <v>0.1020476151240447</v>
      </c>
      <c r="AC44" s="97">
        <f t="shared" si="1"/>
        <v>4.8433904515396302E-2</v>
      </c>
      <c r="AD44" s="98">
        <f t="shared" si="1"/>
        <v>8.1589260825158549E-2</v>
      </c>
      <c r="AE44" s="97">
        <f t="shared" si="1"/>
        <v>6.6395854873751908E-2</v>
      </c>
      <c r="AF44" s="98">
        <f t="shared" si="1"/>
        <v>0.11161990500967696</v>
      </c>
      <c r="AG44" s="97">
        <f t="shared" si="1"/>
        <v>4.9449575506661271E-2</v>
      </c>
      <c r="AH44" s="98">
        <f t="shared" si="1"/>
        <v>8.5295928442699301E-2</v>
      </c>
      <c r="AI44" s="97">
        <f t="shared" si="1"/>
        <v>4.862731927516456E-2</v>
      </c>
      <c r="AJ44" s="98">
        <f t="shared" si="1"/>
        <v>8.3600830518954922E-2</v>
      </c>
      <c r="AK44" s="97">
        <f t="shared" si="1"/>
        <v>5.3468775768048142E-2</v>
      </c>
      <c r="AL44" s="112">
        <f t="shared" si="1"/>
        <v>9.2221011054919547E-2</v>
      </c>
      <c r="AM44" s="97">
        <f t="shared" si="1"/>
        <v>5.5373457956413706E-2</v>
      </c>
      <c r="AN44" s="98">
        <f t="shared" si="1"/>
        <v>9.5930966879579083E-2</v>
      </c>
      <c r="AO44" s="97">
        <f t="shared" si="1"/>
        <v>5.4066752891736673E-2</v>
      </c>
      <c r="AP44" s="98">
        <f t="shared" si="1"/>
        <v>9.4178926800235291E-2</v>
      </c>
      <c r="AQ44" s="97">
        <f t="shared" si="1"/>
        <v>5.8974998967315576E-2</v>
      </c>
      <c r="AR44" s="98">
        <f t="shared" si="1"/>
        <v>0.10364948458238402</v>
      </c>
      <c r="AS44" s="97">
        <f t="shared" si="1"/>
        <v>3.8216025653848497E-2</v>
      </c>
      <c r="AT44" s="98">
        <f t="shared" si="1"/>
        <v>6.7179310838360484E-2</v>
      </c>
      <c r="AU44" s="97">
        <f t="shared" si="1"/>
        <v>4.0628035151028197E-2</v>
      </c>
      <c r="AV44" s="98">
        <f t="shared" si="1"/>
        <v>6.4157148448023699E-2</v>
      </c>
      <c r="AW44" s="97">
        <f t="shared" si="1"/>
        <v>5.539037320648442E-2</v>
      </c>
      <c r="AX44" s="98">
        <f t="shared" si="1"/>
        <v>8.7006704696425213E-2</v>
      </c>
      <c r="AY44" s="97">
        <f t="shared" si="1"/>
        <v>7.0104174884430007E-2</v>
      </c>
      <c r="AZ44" s="98">
        <f t="shared" si="1"/>
        <v>0.11010037346887243</v>
      </c>
      <c r="BA44" s="97">
        <f t="shared" si="1"/>
        <v>7.687114492814523E-2</v>
      </c>
      <c r="BB44" s="98">
        <f t="shared" si="1"/>
        <v>0.11959696289142213</v>
      </c>
    </row>
    <row r="45" spans="1:54" ht="12.75" customHeight="1">
      <c r="A45" s="62"/>
      <c r="B45" s="116"/>
      <c r="C45" s="89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</row>
    <row r="46" spans="1:54" ht="12.75" customHeight="1">
      <c r="A46" s="62"/>
      <c r="B46" s="90"/>
      <c r="C46" s="89" t="s">
        <v>64</v>
      </c>
      <c r="D46" s="120" t="s">
        <v>76</v>
      </c>
      <c r="E46" s="119"/>
      <c r="F46" s="119"/>
      <c r="G46" s="119"/>
      <c r="H46" s="119"/>
      <c r="I46" s="119"/>
      <c r="J46" s="119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</row>
    <row r="47" spans="1:54" ht="12.75" customHeight="1">
      <c r="A47" s="62"/>
      <c r="B47" s="90"/>
      <c r="C47" s="89" t="s">
        <v>66</v>
      </c>
      <c r="D47" s="120" t="s">
        <v>77</v>
      </c>
      <c r="E47" s="119"/>
      <c r="F47" s="119"/>
      <c r="G47" s="119"/>
      <c r="H47" s="119"/>
      <c r="I47" s="119"/>
      <c r="J47" s="119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</row>
    <row r="48" spans="1:54" ht="12.75" customHeight="1">
      <c r="A48" s="62"/>
      <c r="B48" s="90"/>
      <c r="C48" s="89" t="s">
        <v>70</v>
      </c>
      <c r="D48" s="120" t="s">
        <v>78</v>
      </c>
      <c r="E48" s="119"/>
      <c r="F48" s="119"/>
      <c r="G48" s="119"/>
      <c r="H48" s="119"/>
      <c r="I48" s="119"/>
      <c r="J48" s="11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</row>
    <row r="49" spans="1:54" ht="12.75" customHeight="1">
      <c r="A49" s="62"/>
      <c r="B49" s="90"/>
      <c r="C49" s="89"/>
      <c r="D49" s="120"/>
      <c r="E49" s="119"/>
      <c r="F49" s="119"/>
      <c r="G49" s="119"/>
      <c r="H49" s="119"/>
      <c r="I49" s="119"/>
      <c r="J49" s="119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</row>
    <row r="50" spans="1:54" ht="12.75" customHeight="1">
      <c r="A50" s="62"/>
      <c r="B50" s="90"/>
      <c r="C50" s="89"/>
      <c r="D50" s="120"/>
      <c r="E50" s="119"/>
      <c r="F50" s="119"/>
      <c r="G50" s="119"/>
      <c r="H50" s="119"/>
      <c r="I50" s="119"/>
      <c r="J50" s="119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</row>
  </sheetData>
  <mergeCells count="27">
    <mergeCell ref="BA7:BB7"/>
    <mergeCell ref="AW7:AX7"/>
    <mergeCell ref="B4:D4"/>
    <mergeCell ref="AY7:AZ7"/>
    <mergeCell ref="AI7:AJ7"/>
    <mergeCell ref="AK7:AL7"/>
    <mergeCell ref="AM7:AN7"/>
    <mergeCell ref="AS7:AT7"/>
    <mergeCell ref="AU7:AV7"/>
    <mergeCell ref="Y7:Z7"/>
    <mergeCell ref="W7:X7"/>
    <mergeCell ref="AE7:AF7"/>
    <mergeCell ref="AO7:AP7"/>
    <mergeCell ref="AQ7:AR7"/>
    <mergeCell ref="AG7:AH7"/>
    <mergeCell ref="U7:V7"/>
    <mergeCell ref="S7:T7"/>
    <mergeCell ref="B7:D7"/>
    <mergeCell ref="AA7:AB7"/>
    <mergeCell ref="AC7:AD7"/>
    <mergeCell ref="Q7:R7"/>
    <mergeCell ref="O7:P7"/>
    <mergeCell ref="M7:N7"/>
    <mergeCell ref="E7:F7"/>
    <mergeCell ref="K7:L7"/>
    <mergeCell ref="I7:J7"/>
    <mergeCell ref="G7:H7"/>
  </mergeCells>
  <pageMargins left="0.7" right="0.7" top="0.75" bottom="0.75" header="0.3" footer="0.3"/>
  <pageSetup scale="49" fitToWidth="0" orientation="landscape" r:id="rId1"/>
  <ignoredErrors>
    <ignoredError sqref="F34:AW34 AY34:BB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FC26C909-B8F4-4DDD-88F3-CA3F4609C6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2017 to Oct 2017</vt:lpstr>
      <vt:lpstr>Calc of E(m)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2019-09-06T16:25:57Z</cp:lastPrinted>
  <dcterms:created xsi:type="dcterms:W3CDTF">2009-02-27T14:32:50Z</dcterms:created>
  <dcterms:modified xsi:type="dcterms:W3CDTF">2020-05-20T19:55:51Z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e68e53ce-ef64-4bc1-979b-8fc3c9ff3778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AEP 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