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8_{656A5113-3F6F-4885-A4CF-2E2E1015818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DEKOTHERS!$A$1:$I$141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3" l="1"/>
  <c r="F121" i="3" l="1"/>
  <c r="E122" i="3"/>
  <c r="I38" i="3"/>
  <c r="I25" i="3"/>
  <c r="I24" i="3" l="1"/>
  <c r="I95" i="3" l="1"/>
  <c r="F93" i="3"/>
  <c r="F92" i="3"/>
  <c r="E92" i="3" s="1"/>
  <c r="E93" i="3"/>
  <c r="E51" i="3" l="1"/>
  <c r="I23" i="3"/>
  <c r="I22" i="3"/>
  <c r="G37" i="2" l="1"/>
  <c r="I71" i="3" l="1"/>
  <c r="A110" i="3" l="1"/>
  <c r="B7" i="2"/>
  <c r="I82" i="3" l="1"/>
  <c r="I81" i="3"/>
  <c r="I86" i="3" l="1"/>
  <c r="G19" i="2" s="1"/>
  <c r="D125" i="3" l="1"/>
  <c r="D136" i="3" l="1"/>
  <c r="I51" i="3"/>
  <c r="D126" i="3"/>
  <c r="G20" i="2"/>
  <c r="I36" i="3"/>
  <c r="I37" i="3"/>
  <c r="I18" i="3"/>
  <c r="I28" i="3" s="1"/>
  <c r="I75" i="3"/>
  <c r="E25" i="2"/>
  <c r="E114" i="3"/>
  <c r="F114" i="3" s="1"/>
  <c r="E115" i="3" s="1"/>
  <c r="F115" i="3" s="1"/>
  <c r="F116" i="3" s="1"/>
  <c r="F117" i="3" s="1"/>
  <c r="G29" i="2" s="1"/>
  <c r="F122" i="3"/>
  <c r="F123" i="3" s="1"/>
  <c r="F124" i="3" s="1"/>
  <c r="E133" i="3"/>
  <c r="F133" i="3" s="1"/>
  <c r="F134" i="3" s="1"/>
  <c r="F135" i="3" s="1"/>
  <c r="G32" i="2" s="1"/>
  <c r="A104" i="3"/>
  <c r="A61" i="3"/>
  <c r="I54" i="3" l="1"/>
  <c r="G17" i="2" s="1"/>
  <c r="I43" i="3"/>
  <c r="G16" i="2" s="1"/>
  <c r="G18" i="2"/>
  <c r="G15" i="2"/>
  <c r="E125" i="3"/>
  <c r="F125" i="3" s="1"/>
  <c r="E126" i="3" s="1"/>
  <c r="F126" i="3" s="1"/>
  <c r="F127" i="3" s="1"/>
  <c r="F128" i="3" s="1"/>
  <c r="G31" i="2" s="1"/>
  <c r="G33" i="2" s="1"/>
  <c r="G21" i="2" l="1"/>
  <c r="C25" i="2" s="1"/>
  <c r="G25" i="2" s="1"/>
  <c r="G39" i="2" s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Whisman, Julie</author>
    <author>Schmidt, Laura J</author>
  </authors>
  <commentList>
    <comment ref="H22" authorId="0" shapeId="0" xr:uid="{FBD74C5D-53AB-4C79-B0FE-BACB59EC834F}">
      <text>
        <r>
          <rPr>
            <b/>
            <sz val="9"/>
            <color indexed="81"/>
            <rFont val="Tahoma"/>
            <family val="2"/>
          </rPr>
          <t>Greene, Joanna:</t>
        </r>
        <r>
          <rPr>
            <sz val="9"/>
            <color indexed="81"/>
            <rFont val="Tahoma"/>
            <family val="2"/>
          </rPr>
          <t xml:space="preserve">
6/1/20 - 9/30/20   19828   6.045
10/1/20 - 1/31/21  39656   6.045
2/1/21 - 3/31/21    39656  6.428
4/1/21 - 5/31/21   19828   6.428</t>
        </r>
      </text>
    </comment>
    <comment ref="F113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<sst xmlns="http://schemas.openxmlformats.org/spreadsheetml/2006/main" count="952" uniqueCount="130">
  <si>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</si>
  <si>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</si>
  <si>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</si>
  <si>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</si>
  <si>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</si>
  <si>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</si>
  <si>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</si>
  <si>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</si>
  <si>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</si>
  <si>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</si>
  <si>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</si>
  <si>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</si>
  <si>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</si>
  <si>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</si>
  <si>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</si>
  <si>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</si>
  <si>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</si>
  <si>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</si>
  <si>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</si>
  <si>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</si>
  <si>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</si>
  <si>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</si>
  <si>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</si>
  <si>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</si>
  <si>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</si>
  <si>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</si>
  <si>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</si>
  <si>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</si>
  <si>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</si>
  <si>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</si>
  <si>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</si>
  <si>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</si>
  <si>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</si>
  <si>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</si>
  <si>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</si>
  <si>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</si>
  <si>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</si>
  <si>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</si>
  <si>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</si>
  <si>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</si>
  <si>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</si>
  <si>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</si>
  <si>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</si>
  <si>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</si>
  <si>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</si>
  <si>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</si>
  <si>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</si>
  <si>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</si>
  <si>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</si>
  <si>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</si>
  <si>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</si>
  <si>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</si>
  <si>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</si>
  <si>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</si>
  <si>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</si>
  <si>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</si>
  <si>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</si>
  <si>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</si>
  <si>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</si>
  <si>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</si>
  <si>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</si>
  <si>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</si>
  <si>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</si>
  <si>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</si>
  <si>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</si>
  <si>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</si>
  <si>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</si>
  <si>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</si>
  <si>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</si>
  <si>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</si>
  <si>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</si>
  <si>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</si>
  <si>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</si>
  <si>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</si>
  <si>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</si>
  <si>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</si>
  <si>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</si>
  <si>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</si>
  <si>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</si>
  <si>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</si>
  <si>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</si>
  <si>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</si>
  <si>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</si>
  <si>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</si>
  <si>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</si>
  <si>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</si>
  <si>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</si>
  <si>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</si>
  <si>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</si>
  <si>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</si>
  <si>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</si>
  <si>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</si>
  <si>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</si>
  <si>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</si>
  <si>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</si>
  <si>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</si>
  <si>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</si>
  <si>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</si>
  <si>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</si>
  <si>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</si>
  <si>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</si>
  <si>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</si>
  <si>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</si>
  <si>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</si>
  <si>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</si>
  <si>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</si>
  <si>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</si>
  <si>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</si>
  <si>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</si>
  <si>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</si>
  <si>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</si>
  <si>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</si>
  <si>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</si>
  <si>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</si>
  <si>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</si>
  <si>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</si>
  <si>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</si>
  <si>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</si>
  <si>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</si>
  <si>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</si>
  <si>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TEXAS GAS TRANSMISSION</t>
  </si>
  <si>
    <t>TOTAL TEXAS GAS TRANSMISSION DEMAND CHARGES</t>
  </si>
  <si>
    <t>Texas Gas Transmission, LLC</t>
  </si>
  <si>
    <t>FT-A:  11/1/2019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</si>
  <si>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4/28/20</t>
    </r>
  </si>
  <si>
    <t>SST:  5/1/2020</t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</si>
  <si>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</si>
  <si>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The quarterly estimate based on the rate case is immaterial therefore not including in the EGC quarterly estimate.</t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</si>
  <si>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JUNE 1, 2020</t>
    </r>
  </si>
  <si>
    <r>
      <t xml:space="preserve">      GAS COST RECOVERY RATES EFFECTIVE FROM:  June 1</t>
    </r>
    <r>
      <rPr>
        <sz val="9"/>
        <color rgb="FF0000FF"/>
        <rFont val="Arial"/>
        <family val="2"/>
      </rPr>
      <t>, 2020</t>
    </r>
    <r>
      <rPr>
        <sz val="9"/>
        <rFont val="Arial"/>
        <family val="2"/>
      </rPr>
      <t xml:space="preserve"> through August 27</t>
    </r>
    <r>
      <rPr>
        <sz val="9"/>
        <color rgb="FF0000FF"/>
        <rFont val="Arial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</si>
</sst>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173" fontId="4" fillId="0" borderId="0" xfId="1" applyNumberFormat="1" applyFont="1" applyFill="1" applyBorder="1" applyAlignment="1"/>
    <xf numFmtId="0" fontId="17" fillId="0" borderId="0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165" fontId="12" fillId="0" borderId="0" xfId="1" applyNumberFormat="1" applyFont="1" applyFill="1" applyBorder="1"/>
    <xf numFmtId="165" fontId="10" fillId="0" borderId="0" xfId="0" applyNumberFormat="1" applyFont="1" applyFill="1"/>
    <xf numFmtId="166" fontId="18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Alignment="1"/>
    <xf numFmtId="165" fontId="4" fillId="0" borderId="0" xfId="0" applyNumberFormat="1" applyFont="1" applyFill="1"/>
    <xf numFmtId="164" fontId="0" fillId="0" borderId="0" xfId="0" applyNumberFormat="1" applyFill="1"/>
    <xf numFmtId="174" fontId="0" fillId="0" borderId="0" xfId="0" applyNumberFormat="1"/>
    <xf numFmtId="165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64" fontId="16" fillId="0" borderId="0" xfId="1" applyNumberFormat="1" applyFont="1" applyFill="1" applyBorder="1"/>
    <xf numFmtId="168" fontId="16" fillId="0" borderId="0" xfId="0" applyNumberFormat="1" applyFont="1" applyFill="1"/>
    <xf numFmtId="171" fontId="16" fillId="0" borderId="0" xfId="0" applyNumberFormat="1" applyFont="1" applyFill="1" applyBorder="1"/>
    <xf numFmtId="165" fontId="1" fillId="0" borderId="0" xfId="1" quotePrefix="1" applyNumberFormat="1" applyFont="1" applyBorder="1"/>
    <xf numFmtId="168" fontId="16" fillId="0" borderId="0" xfId="2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/>
    <xf numFmtId="172" fontId="16" fillId="0" borderId="0" xfId="0" applyNumberFormat="1" applyFont="1" applyFill="1"/>
    <xf numFmtId="171" fontId="16" fillId="0" borderId="0" xfId="0" applyNumberFormat="1" applyFont="1" applyFill="1" applyBorder="1" applyAlignment="1"/>
    <xf numFmtId="39" fontId="16" fillId="0" borderId="0" xfId="0" applyNumberFormat="1" applyFont="1" applyFill="1" applyBorder="1"/>
    <xf numFmtId="173" fontId="16" fillId="0" borderId="0" xfId="1" applyNumberFormat="1" applyFont="1" applyFill="1" applyBorder="1" applyAlignment="1"/>
    <xf numFmtId="14" fontId="0" fillId="0" borderId="0" xfId="0" applyNumberFormat="1" applyFill="1"/>
    <xf numFmtId="168" fontId="16" fillId="0" borderId="0" xfId="1" applyNumberFormat="1" applyFont="1" applyFill="1" applyBorder="1" applyAlignment="1">
      <alignment horizontal="right"/>
    </xf>
    <xf numFmtId="0" fontId="15" fillId="0" borderId="0" xfId="0" quotePrefix="1" applyFont="1" applyFill="1"/>
    <xf numFmtId="0" fontId="1" fillId="0" borderId="0" xfId="0" quotePrefix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80" zoomScaleNormal="80" workbookViewId="0">
      <selection activeCell="K12" sqref="K12"/>
    </sheetView>
  </sheetViews>
  <sheetFormatPr defaultRowHeight="12.5" x14ac:dyDescent="0.25"/>
  <cols>
    <col min="1" max="1" width="62.6328125" customWidth="1"/>
    <col min="2" max="2" width="18.6328125" customWidth="1"/>
    <col min="3" max="3" width="25" customWidth="1"/>
  </cols>
  <sheetData>
    <row r="1" spans="1:8" ht="12.75" customHeight="1" x14ac:dyDescent="0.35">
      <c r="A1" s="32" t="s">
        <v>100</v>
      </c>
      <c r="B1" s="28"/>
      <c r="C1" s="28"/>
    </row>
    <row r="2" spans="1:8" ht="12.75" customHeight="1" x14ac:dyDescent="0.25">
      <c r="A2" s="32" t="s">
        <v>0</v>
      </c>
      <c r="B2" s="10"/>
      <c r="C2" s="10"/>
    </row>
    <row r="3" spans="1:8" ht="12.75" customHeight="1" x14ac:dyDescent="0.25">
      <c r="A3" s="164" t="s">
        <v>1</v>
      </c>
      <c r="B3" s="165"/>
      <c r="C3" s="165"/>
    </row>
    <row r="4" spans="1:8" ht="12.75" customHeight="1" x14ac:dyDescent="0.25">
      <c r="A4" s="164"/>
      <c r="B4" s="165"/>
      <c r="C4" s="165"/>
    </row>
    <row r="5" spans="1:8" ht="12.75" customHeight="1" x14ac:dyDescent="0.25">
      <c r="A5" s="166" t="s">
        <v>129</v>
      </c>
      <c r="B5" s="167"/>
      <c r="C5" s="168"/>
    </row>
    <row r="6" spans="1:8" ht="12.75" customHeight="1" x14ac:dyDescent="0.25">
      <c r="A6" s="169"/>
      <c r="B6" s="165"/>
      <c r="C6" s="165"/>
    </row>
    <row r="7" spans="1:8" ht="12.75" customHeight="1" x14ac:dyDescent="0.25">
      <c r="A7" s="170" t="s">
        <v>2</v>
      </c>
      <c r="B7" s="171" t="s">
        <v>3</v>
      </c>
      <c r="C7" s="171" t="s">
        <v>4</v>
      </c>
    </row>
    <row r="8" spans="1:8" ht="12.75" customHeight="1" x14ac:dyDescent="0.25">
      <c r="A8" s="54" t="s">
        <v>5</v>
      </c>
      <c r="B8" s="69"/>
      <c r="C8" s="55"/>
    </row>
    <row r="9" spans="1:8" ht="12.75" customHeight="1" x14ac:dyDescent="0.25">
      <c r="A9" s="56" t="s">
        <v>6</v>
      </c>
      <c r="B9" s="70" t="s">
        <v>7</v>
      </c>
      <c r="C9" s="57" t="s">
        <v>5</v>
      </c>
    </row>
    <row r="10" spans="1:8" ht="12.75" customHeight="1" x14ac:dyDescent="0.25">
      <c r="A10" s="56" t="s">
        <v>8</v>
      </c>
      <c r="B10" s="70" t="s">
        <v>7</v>
      </c>
      <c r="C10" s="57" t="s">
        <v>5</v>
      </c>
    </row>
    <row r="11" spans="1:8" ht="12.75" customHeight="1" x14ac:dyDescent="0.25">
      <c r="A11" s="56" t="s">
        <v>9</v>
      </c>
      <c r="B11" s="70" t="s">
        <v>7</v>
      </c>
      <c r="C11" s="58" t="s">
        <v>5</v>
      </c>
    </row>
    <row r="12" spans="1:8" ht="12.75" customHeight="1" x14ac:dyDescent="0.25">
      <c r="A12" s="56" t="s">
        <v>10</v>
      </c>
      <c r="B12" s="70" t="s">
        <v>7</v>
      </c>
      <c r="C12" s="67" t="s">
        <v>5</v>
      </c>
    </row>
    <row r="13" spans="1:8" ht="12.75" customHeight="1" x14ac:dyDescent="0.25">
      <c r="A13" s="60" t="s">
        <v>11</v>
      </c>
      <c r="B13" s="71" t="s">
        <v>7</v>
      </c>
      <c r="C13" s="61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9" t="s">
        <v>12</v>
      </c>
      <c r="B15" s="10"/>
      <c r="C15" s="10"/>
    </row>
    <row r="16" spans="1:8" ht="12.75" customHeight="1" x14ac:dyDescent="0.25">
      <c r="A16" s="62" t="s">
        <v>2</v>
      </c>
      <c r="B16" s="63" t="s">
        <v>3</v>
      </c>
      <c r="C16" s="63" t="s">
        <v>4</v>
      </c>
    </row>
    <row r="17" spans="1:3" ht="12.75" customHeight="1" x14ac:dyDescent="0.25">
      <c r="A17" s="64"/>
      <c r="B17" s="72"/>
      <c r="C17" s="65"/>
    </row>
    <row r="18" spans="1:3" ht="12.75" customHeight="1" x14ac:dyDescent="0.25">
      <c r="A18" s="60" t="s">
        <v>13</v>
      </c>
      <c r="B18" s="73" t="s">
        <v>7</v>
      </c>
      <c r="C18" s="100">
        <f>+DEKSUMMARY!G39</f>
        <v>2.9</v>
      </c>
    </row>
    <row r="19" spans="1:3" ht="12.75" customHeight="1" x14ac:dyDescent="0.25">
      <c r="A19" s="11" t="s">
        <v>5</v>
      </c>
      <c r="B19" s="11"/>
      <c r="C19" s="66"/>
    </row>
    <row r="20" spans="1:3" ht="12.75" customHeight="1" x14ac:dyDescent="0.25">
      <c r="A20" s="30" t="s">
        <v>14</v>
      </c>
      <c r="B20" s="4"/>
      <c r="C20" s="4"/>
    </row>
    <row r="21" spans="1:3" ht="12.75" customHeight="1" x14ac:dyDescent="0.25">
      <c r="A21" s="62" t="s">
        <v>2</v>
      </c>
      <c r="B21" s="63" t="s">
        <v>3</v>
      </c>
      <c r="C21" s="63" t="s">
        <v>4</v>
      </c>
    </row>
    <row r="22" spans="1:3" ht="12.75" customHeight="1" x14ac:dyDescent="0.25">
      <c r="A22" s="64"/>
      <c r="B22" s="72"/>
      <c r="C22" s="65"/>
    </row>
    <row r="23" spans="1:3" ht="12.75" customHeight="1" x14ac:dyDescent="0.25">
      <c r="A23" s="56" t="s">
        <v>15</v>
      </c>
      <c r="B23" s="69" t="s">
        <v>7</v>
      </c>
      <c r="C23" s="59"/>
    </row>
    <row r="24" spans="1:3" ht="12.75" customHeight="1" x14ac:dyDescent="0.25">
      <c r="A24" s="56" t="s">
        <v>16</v>
      </c>
      <c r="B24" s="69" t="s">
        <v>7</v>
      </c>
      <c r="C24" s="59"/>
    </row>
    <row r="25" spans="1:3" ht="12.75" customHeight="1" x14ac:dyDescent="0.25">
      <c r="A25" s="56" t="s">
        <v>17</v>
      </c>
      <c r="B25" s="69" t="s">
        <v>7</v>
      </c>
      <c r="C25" s="59"/>
    </row>
    <row r="26" spans="1:3" ht="12.75" customHeight="1" x14ac:dyDescent="0.25">
      <c r="A26" s="56" t="s">
        <v>18</v>
      </c>
      <c r="B26" s="69" t="s">
        <v>7</v>
      </c>
      <c r="C26" s="59"/>
    </row>
    <row r="27" spans="1:3" ht="12.75" customHeight="1" x14ac:dyDescent="0.25">
      <c r="A27" s="56"/>
      <c r="B27" s="69"/>
      <c r="C27" s="67"/>
    </row>
    <row r="28" spans="1:3" ht="12.75" customHeight="1" x14ac:dyDescent="0.25">
      <c r="A28" s="60" t="s">
        <v>19</v>
      </c>
      <c r="B28" s="73" t="s">
        <v>7</v>
      </c>
      <c r="C28" s="67"/>
    </row>
    <row r="29" spans="1:3" ht="12.75" customHeight="1" x14ac:dyDescent="0.25">
      <c r="A29" s="11"/>
      <c r="B29" s="68"/>
      <c r="C29" s="11"/>
    </row>
    <row r="30" spans="1:3" ht="12.75" customHeight="1" x14ac:dyDescent="0.25">
      <c r="A30" s="29" t="s">
        <v>20</v>
      </c>
      <c r="B30" s="10"/>
      <c r="C30" s="10"/>
    </row>
    <row r="31" spans="1:3" ht="12.75" customHeight="1" x14ac:dyDescent="0.25">
      <c r="A31" s="62" t="s">
        <v>2</v>
      </c>
      <c r="B31" s="63" t="s">
        <v>3</v>
      </c>
      <c r="C31" s="63" t="s">
        <v>4</v>
      </c>
    </row>
    <row r="32" spans="1:3" ht="12.75" customHeight="1" x14ac:dyDescent="0.25">
      <c r="A32" s="64"/>
      <c r="B32" s="72"/>
      <c r="C32" s="65"/>
    </row>
    <row r="33" spans="1:3" ht="12.75" customHeight="1" x14ac:dyDescent="0.25">
      <c r="A33" s="56" t="s">
        <v>21</v>
      </c>
      <c r="B33" s="69" t="s">
        <v>7</v>
      </c>
      <c r="C33" s="59"/>
    </row>
    <row r="34" spans="1:3" ht="12.75" customHeight="1" x14ac:dyDescent="0.25">
      <c r="A34" s="56" t="s">
        <v>22</v>
      </c>
      <c r="B34" s="69" t="s">
        <v>7</v>
      </c>
      <c r="C34" s="59"/>
    </row>
    <row r="35" spans="1:3" ht="12.75" customHeight="1" x14ac:dyDescent="0.25">
      <c r="A35" s="56" t="s">
        <v>23</v>
      </c>
      <c r="B35" s="69" t="s">
        <v>7</v>
      </c>
      <c r="C35" s="59"/>
    </row>
    <row r="36" spans="1:3" ht="12.75" customHeight="1" x14ac:dyDescent="0.25">
      <c r="A36" s="56" t="s">
        <v>24</v>
      </c>
      <c r="B36" s="69" t="s">
        <v>7</v>
      </c>
      <c r="C36" s="59"/>
    </row>
    <row r="37" spans="1:3" ht="12.75" customHeight="1" x14ac:dyDescent="0.25">
      <c r="A37" s="56"/>
      <c r="B37" s="69" t="s">
        <v>5</v>
      </c>
      <c r="C37" s="67"/>
    </row>
    <row r="38" spans="1:3" ht="12.75" customHeight="1" x14ac:dyDescent="0.25">
      <c r="A38" s="60" t="s">
        <v>9</v>
      </c>
      <c r="B38" s="73" t="s">
        <v>7</v>
      </c>
      <c r="C38" s="67"/>
    </row>
    <row r="39" spans="1:3" ht="12.75" customHeight="1" x14ac:dyDescent="0.25">
      <c r="A39" s="11" t="s">
        <v>5</v>
      </c>
      <c r="B39" s="68" t="s">
        <v>5</v>
      </c>
      <c r="C39" s="11" t="s">
        <v>5</v>
      </c>
    </row>
    <row r="40" spans="1:3" ht="12.75" customHeight="1" x14ac:dyDescent="0.25">
      <c r="A40" s="29" t="s">
        <v>25</v>
      </c>
      <c r="B40" s="10"/>
      <c r="C40" s="10"/>
    </row>
    <row r="41" spans="1:3" ht="12.75" customHeight="1" x14ac:dyDescent="0.25">
      <c r="A41" s="62" t="s">
        <v>2</v>
      </c>
      <c r="B41" s="63" t="s">
        <v>3</v>
      </c>
      <c r="C41" s="63" t="s">
        <v>4</v>
      </c>
    </row>
    <row r="42" spans="1:3" ht="12.75" customHeight="1" x14ac:dyDescent="0.25">
      <c r="A42" s="64"/>
      <c r="B42" s="72"/>
      <c r="C42" s="65"/>
    </row>
    <row r="43" spans="1:3" ht="12.75" customHeight="1" x14ac:dyDescent="0.25">
      <c r="A43" s="56" t="s">
        <v>26</v>
      </c>
      <c r="B43" s="69" t="s">
        <v>7</v>
      </c>
      <c r="C43" s="59"/>
    </row>
    <row r="44" spans="1:3" ht="12.75" customHeight="1" x14ac:dyDescent="0.25">
      <c r="A44" s="56" t="s">
        <v>27</v>
      </c>
      <c r="B44" s="69" t="s">
        <v>7</v>
      </c>
      <c r="C44" s="59"/>
    </row>
    <row r="45" spans="1:3" ht="12.75" customHeight="1" x14ac:dyDescent="0.25">
      <c r="A45" s="56" t="s">
        <v>28</v>
      </c>
      <c r="B45" s="69" t="s">
        <v>7</v>
      </c>
      <c r="C45" s="59"/>
    </row>
    <row r="46" spans="1:3" ht="12.75" customHeight="1" x14ac:dyDescent="0.25">
      <c r="A46" s="56" t="s">
        <v>29</v>
      </c>
      <c r="B46" s="69" t="s">
        <v>7</v>
      </c>
      <c r="C46" s="59"/>
    </row>
    <row r="47" spans="1:3" ht="12.75" customHeight="1" x14ac:dyDescent="0.25">
      <c r="A47" s="56"/>
      <c r="B47" s="69"/>
      <c r="C47" s="67"/>
    </row>
    <row r="48" spans="1:3" ht="12.75" customHeight="1" x14ac:dyDescent="0.25">
      <c r="A48" s="60" t="s">
        <v>10</v>
      </c>
      <c r="B48" s="73" t="s">
        <v>7</v>
      </c>
      <c r="C48" s="67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7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53" t="s">
        <v>5</v>
      </c>
      <c r="B52" s="5" t="s">
        <v>5</v>
      </c>
      <c r="C52" s="5"/>
    </row>
    <row r="53" spans="1:3" ht="12.75" customHeight="1" x14ac:dyDescent="0.25">
      <c r="A53" s="68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topLeftCell="A22" zoomScale="80" zoomScaleNormal="80" workbookViewId="0">
      <selection activeCell="A22" sqref="A1:XFD1048576"/>
    </sheetView>
  </sheetViews>
  <sheetFormatPr defaultRowHeight="12.5" x14ac:dyDescent="0.25"/>
  <cols>
    <col min="1" max="1" width="3.6328125" customWidth="1"/>
    <col min="2" max="2" width="44.08984375" customWidth="1"/>
    <col min="3" max="3" width="17.6328125" customWidth="1"/>
    <col min="4" max="4" width="4.6328125" customWidth="1"/>
    <col min="5" max="5" width="14.6328125" customWidth="1"/>
    <col min="6" max="6" width="4.6328125" customWidth="1"/>
    <col min="7" max="7" width="17.6328125" customWidth="1"/>
    <col min="8" max="8" width="6.63281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5" customHeight="1" x14ac:dyDescent="0.3">
      <c r="B3" s="95" t="s">
        <v>36</v>
      </c>
      <c r="C3" s="1"/>
      <c r="D3" s="1"/>
      <c r="E3" s="1"/>
      <c r="F3" s="1"/>
      <c r="G3" s="1"/>
    </row>
    <row r="4" spans="2:7" ht="14.15" customHeight="1" x14ac:dyDescent="0.3">
      <c r="B4" s="95" t="s">
        <v>100</v>
      </c>
      <c r="C4" s="1"/>
      <c r="D4" s="1"/>
      <c r="E4" s="1"/>
      <c r="F4" s="1"/>
      <c r="G4" s="1"/>
    </row>
    <row r="5" spans="2:7" ht="14.15" customHeight="1" x14ac:dyDescent="0.3">
      <c r="B5" s="95" t="s">
        <v>37</v>
      </c>
      <c r="C5" s="1"/>
      <c r="D5" s="1"/>
      <c r="E5" s="1"/>
      <c r="F5" s="1"/>
      <c r="G5" s="1"/>
    </row>
    <row r="6" spans="2:7" ht="14.15" customHeight="1" x14ac:dyDescent="0.25">
      <c r="C6" s="74"/>
      <c r="D6" s="75"/>
      <c r="E6" s="1"/>
      <c r="F6" s="1"/>
      <c r="G6" s="1"/>
    </row>
    <row r="7" spans="2:7" ht="14.15" customHeight="1" x14ac:dyDescent="0.3">
      <c r="B7" s="107" t="str">
        <f>"SUMMARY FOR THE EGC RATE IN EFFECT AS OF "&amp;UPPER(RIGHT(DEKOTHERS!A7,LEN(DEKOTHERS!A7)-41))</f>
        <v>SUMMARY FOR THE EGC RATE IN EFFECT AS OF :  JUNE 1, 2020</v>
      </c>
      <c r="C7" s="74"/>
      <c r="D7" s="75"/>
      <c r="E7" s="1"/>
      <c r="F7" s="1"/>
      <c r="G7" s="1"/>
    </row>
    <row r="8" spans="2:7" ht="14.15" customHeight="1" x14ac:dyDescent="0.25">
      <c r="B8" s="1"/>
      <c r="C8" s="1"/>
      <c r="D8" s="1"/>
      <c r="E8" s="1"/>
      <c r="F8" s="1"/>
      <c r="G8" s="1"/>
    </row>
    <row r="9" spans="2:7" ht="14.15" customHeight="1" x14ac:dyDescent="0.25">
      <c r="B9" s="16"/>
    </row>
    <row r="10" spans="2:7" ht="14.15" customHeight="1" x14ac:dyDescent="0.25">
      <c r="G10" s="13"/>
    </row>
    <row r="11" spans="2:7" ht="14.15" customHeight="1" x14ac:dyDescent="0.25">
      <c r="B11" s="12" t="s">
        <v>5</v>
      </c>
      <c r="C11" s="17"/>
      <c r="D11" s="17"/>
      <c r="E11" s="12"/>
      <c r="F11" s="12"/>
      <c r="G11" s="20"/>
    </row>
    <row r="12" spans="2:7" ht="14.15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6" t="s">
        <v>38</v>
      </c>
    </row>
    <row r="13" spans="2:7" ht="14.15" customHeight="1" x14ac:dyDescent="0.3">
      <c r="B13" s="97" t="s">
        <v>39</v>
      </c>
      <c r="C13" s="20" t="s">
        <v>5</v>
      </c>
      <c r="D13" s="20"/>
      <c r="E13" s="20" t="s">
        <v>5</v>
      </c>
      <c r="F13" s="20"/>
      <c r="G13" s="78" t="s">
        <v>5</v>
      </c>
    </row>
    <row r="14" spans="2:7" ht="14.15" customHeight="1" x14ac:dyDescent="0.25">
      <c r="B14" s="21"/>
      <c r="C14" s="20" t="s">
        <v>5</v>
      </c>
      <c r="D14" s="20"/>
      <c r="E14" s="20" t="s">
        <v>5</v>
      </c>
      <c r="F14" s="20"/>
      <c r="G14" s="78" t="s">
        <v>5</v>
      </c>
    </row>
    <row r="15" spans="2:7" ht="14.15" customHeight="1" x14ac:dyDescent="0.25">
      <c r="B15" s="9" t="s">
        <v>112</v>
      </c>
      <c r="C15" s="9"/>
      <c r="D15" s="9"/>
      <c r="E15" s="9"/>
      <c r="F15" s="9"/>
      <c r="G15" s="79">
        <f>+DEKOTHERS!I28</f>
        <v>3389173</v>
      </c>
    </row>
    <row r="16" spans="2:7" ht="14.15" customHeight="1" x14ac:dyDescent="0.25">
      <c r="B16" s="9" t="s">
        <v>113</v>
      </c>
      <c r="C16" s="34" t="s">
        <v>5</v>
      </c>
      <c r="D16" s="34"/>
      <c r="E16" s="136" t="s">
        <v>5</v>
      </c>
      <c r="F16" s="23"/>
      <c r="G16" s="80">
        <f>+DEKOTHERS!I43</f>
        <v>1023975</v>
      </c>
    </row>
    <row r="17" spans="2:8" ht="14.15" customHeight="1" x14ac:dyDescent="0.25">
      <c r="B17" s="111" t="s">
        <v>117</v>
      </c>
      <c r="C17" s="34"/>
      <c r="D17" s="34"/>
      <c r="E17" s="136"/>
      <c r="F17" s="23"/>
      <c r="G17" s="80">
        <f>+DEKOTHERS!I54</f>
        <v>676586</v>
      </c>
    </row>
    <row r="18" spans="2:8" ht="14.15" customHeight="1" x14ac:dyDescent="0.25">
      <c r="B18" s="9" t="s">
        <v>114</v>
      </c>
      <c r="C18" s="34" t="s">
        <v>5</v>
      </c>
      <c r="D18" s="34"/>
      <c r="E18" s="136"/>
      <c r="F18" s="23"/>
      <c r="G18" s="80">
        <f>+DEKOTHERS!I75</f>
        <v>1898986</v>
      </c>
    </row>
    <row r="19" spans="2:8" ht="14.15" customHeight="1" x14ac:dyDescent="0.25">
      <c r="B19" s="114" t="s">
        <v>122</v>
      </c>
      <c r="C19" s="34"/>
      <c r="D19" s="34"/>
      <c r="E19" s="136"/>
      <c r="F19" s="23"/>
      <c r="G19" s="80">
        <f>+DEKOTHERS!I86</f>
        <v>536304</v>
      </c>
    </row>
    <row r="20" spans="2:8" ht="14.15" customHeight="1" x14ac:dyDescent="0.25">
      <c r="B20" s="9" t="s">
        <v>109</v>
      </c>
      <c r="C20" s="35" t="s">
        <v>5</v>
      </c>
      <c r="D20" s="35"/>
      <c r="E20" s="124" t="s">
        <v>5</v>
      </c>
      <c r="F20" s="36"/>
      <c r="G20" s="108">
        <f>+DEKOTHERS!I95</f>
        <v>85785.7</v>
      </c>
    </row>
    <row r="21" spans="2:8" ht="14.15" customHeight="1" x14ac:dyDescent="0.25">
      <c r="B21" s="41"/>
      <c r="C21" s="42" t="s">
        <v>40</v>
      </c>
      <c r="D21" s="37"/>
      <c r="E21" s="114"/>
      <c r="F21" s="9"/>
      <c r="G21" s="80">
        <f>SUM(G15:G20)</f>
        <v>7610809.7000000002</v>
      </c>
    </row>
    <row r="22" spans="2:8" ht="14.15" customHeight="1" x14ac:dyDescent="0.25">
      <c r="B22" s="21"/>
      <c r="C22" s="9"/>
      <c r="D22" s="9"/>
      <c r="E22" s="114"/>
      <c r="F22" s="9"/>
      <c r="G22" s="80"/>
    </row>
    <row r="23" spans="2:8" ht="14.15" customHeight="1" x14ac:dyDescent="0.3">
      <c r="C23" s="39" t="s">
        <v>99</v>
      </c>
      <c r="D23" s="43"/>
      <c r="E23" s="195">
        <v>10044759</v>
      </c>
      <c r="F23" s="45" t="s">
        <v>41</v>
      </c>
      <c r="G23" s="40" t="s">
        <v>5</v>
      </c>
    </row>
    <row r="24" spans="2:8" ht="14.15" customHeight="1" x14ac:dyDescent="0.25">
      <c r="B24" s="9"/>
      <c r="C24" s="43"/>
      <c r="D24" s="43"/>
      <c r="E24" s="175"/>
      <c r="F24" s="44"/>
      <c r="G24" s="40"/>
    </row>
    <row r="25" spans="2:8" ht="14.15" customHeight="1" x14ac:dyDescent="0.3">
      <c r="B25" s="9" t="s">
        <v>42</v>
      </c>
      <c r="C25" s="46">
        <f>+G21</f>
        <v>7610809.7000000002</v>
      </c>
      <c r="D25" s="47" t="s">
        <v>43</v>
      </c>
      <c r="E25" s="176">
        <f>+E23</f>
        <v>10044759</v>
      </c>
      <c r="F25" s="45" t="s">
        <v>41</v>
      </c>
      <c r="G25" s="98">
        <f>ROUND(C25/E25,3)</f>
        <v>0.75800000000000001</v>
      </c>
      <c r="H25" s="90" t="s">
        <v>44</v>
      </c>
    </row>
    <row r="26" spans="2:8" ht="14.15" customHeight="1" x14ac:dyDescent="0.25">
      <c r="B26" s="9" t="s">
        <v>5</v>
      </c>
      <c r="C26" s="42"/>
      <c r="D26" s="42"/>
      <c r="E26" s="175"/>
      <c r="F26" s="42"/>
      <c r="G26" s="22" t="s">
        <v>5</v>
      </c>
    </row>
    <row r="27" spans="2:8" ht="14.15" customHeight="1" x14ac:dyDescent="0.25">
      <c r="E27" s="104"/>
    </row>
    <row r="28" spans="2:8" ht="14.15" customHeight="1" x14ac:dyDescent="0.25">
      <c r="B28" s="84" t="s">
        <v>45</v>
      </c>
      <c r="E28" s="104"/>
    </row>
    <row r="29" spans="2:8" ht="14.15" customHeight="1" x14ac:dyDescent="0.25">
      <c r="B29" s="9" t="s">
        <v>109</v>
      </c>
      <c r="E29" s="104"/>
      <c r="G29" s="85">
        <f>+DEKOTHERS!F117</f>
        <v>2.1419999999999999</v>
      </c>
      <c r="H29" s="3" t="s">
        <v>44</v>
      </c>
    </row>
    <row r="30" spans="2:8" ht="14.15" customHeight="1" x14ac:dyDescent="0.25">
      <c r="B30" s="9" t="s">
        <v>110</v>
      </c>
      <c r="E30" s="104"/>
    </row>
    <row r="31" spans="2:8" ht="14.15" customHeight="1" x14ac:dyDescent="0.25">
      <c r="B31" s="110" t="s">
        <v>108</v>
      </c>
      <c r="E31" s="104"/>
      <c r="G31" s="88">
        <f>+DEKOTHERS!F128</f>
        <v>0</v>
      </c>
      <c r="H31" s="3" t="s">
        <v>44</v>
      </c>
    </row>
    <row r="32" spans="2:8" ht="14.15" customHeight="1" x14ac:dyDescent="0.25">
      <c r="B32" s="87" t="s">
        <v>111</v>
      </c>
      <c r="E32" s="104"/>
      <c r="G32" s="89">
        <f>+DEKOTHERS!F135</f>
        <v>0</v>
      </c>
      <c r="H32" s="3" t="s">
        <v>44</v>
      </c>
    </row>
    <row r="33" spans="2:10" ht="13" x14ac:dyDescent="0.3">
      <c r="B33" t="s">
        <v>46</v>
      </c>
      <c r="C33" s="104"/>
      <c r="D33" s="104"/>
      <c r="E33" s="104"/>
      <c r="G33" s="98">
        <f>SUM(G29:G32)</f>
        <v>2.1419999999999999</v>
      </c>
      <c r="H33" s="90" t="s">
        <v>44</v>
      </c>
    </row>
    <row r="34" spans="2:10" x14ac:dyDescent="0.25">
      <c r="C34" s="104"/>
      <c r="D34" s="104"/>
      <c r="E34" s="104"/>
      <c r="G34" s="88"/>
    </row>
    <row r="35" spans="2:10" x14ac:dyDescent="0.25">
      <c r="C35" s="104"/>
      <c r="D35" s="104"/>
      <c r="E35" s="104"/>
      <c r="G35" s="88"/>
    </row>
    <row r="36" spans="2:10" x14ac:dyDescent="0.25">
      <c r="B36" t="s">
        <v>104</v>
      </c>
      <c r="C36" s="104"/>
      <c r="D36" s="104"/>
      <c r="E36" s="104"/>
      <c r="G36" s="88"/>
    </row>
    <row r="37" spans="2:10" ht="15" x14ac:dyDescent="0.3">
      <c r="B37" s="105" t="s">
        <v>105</v>
      </c>
      <c r="C37" s="154">
        <v>0</v>
      </c>
      <c r="D37" s="186" t="s">
        <v>43</v>
      </c>
      <c r="E37" s="113">
        <v>220342</v>
      </c>
      <c r="F37" s="26"/>
      <c r="G37" s="115">
        <f>ROUND(+C37/E37,3)</f>
        <v>0</v>
      </c>
      <c r="H37" s="90" t="s">
        <v>44</v>
      </c>
      <c r="J37" s="106"/>
    </row>
    <row r="38" spans="2:10" x14ac:dyDescent="0.25">
      <c r="E38" s="104" t="s">
        <v>5</v>
      </c>
    </row>
    <row r="39" spans="2:10" ht="13.5" thickBot="1" x14ac:dyDescent="0.35">
      <c r="B39" t="s">
        <v>47</v>
      </c>
      <c r="E39" s="104"/>
      <c r="G39" s="99">
        <f>G25+G33+G37</f>
        <v>2.9</v>
      </c>
      <c r="H39" s="90" t="s">
        <v>44</v>
      </c>
    </row>
    <row r="40" spans="2:10" ht="13" thickTop="1" x14ac:dyDescent="0.25">
      <c r="E40" s="104"/>
    </row>
    <row r="41" spans="2:10" x14ac:dyDescent="0.25">
      <c r="E41" s="104"/>
    </row>
    <row r="42" spans="2:10" x14ac:dyDescent="0.25">
      <c r="E42" s="104"/>
    </row>
    <row r="43" spans="2:10" ht="14.5" x14ac:dyDescent="0.25">
      <c r="B43" s="202" t="s">
        <v>126</v>
      </c>
      <c r="E43" s="104"/>
    </row>
    <row r="44" spans="2:10" x14ac:dyDescent="0.25">
      <c r="B44" s="203" t="s">
        <v>127</v>
      </c>
      <c r="E44" s="104"/>
    </row>
    <row r="45" spans="2:10" x14ac:dyDescent="0.25">
      <c r="B45" s="9"/>
      <c r="C45" s="9"/>
      <c r="D45" s="9"/>
      <c r="E45" s="114"/>
      <c r="F45" s="9"/>
      <c r="G45" s="9" t="s">
        <v>5</v>
      </c>
    </row>
    <row r="46" spans="2:10" x14ac:dyDescent="0.25">
      <c r="B46" s="9" t="s">
        <v>5</v>
      </c>
      <c r="C46" s="9"/>
      <c r="D46" s="9"/>
      <c r="E46" s="114"/>
      <c r="F46" s="9"/>
      <c r="G46" s="38" t="s">
        <v>5</v>
      </c>
    </row>
    <row r="47" spans="2:10" x14ac:dyDescent="0.25">
      <c r="B47" s="9" t="s">
        <v>5</v>
      </c>
      <c r="C47" s="9"/>
      <c r="D47" s="9"/>
      <c r="E47" s="9"/>
      <c r="F47" s="9"/>
      <c r="G47" s="9"/>
    </row>
    <row r="48" spans="2:10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9"/>
  <sheetViews>
    <sheetView topLeftCell="A113" zoomScaleNormal="100" workbookViewId="0">
      <selection activeCell="A113" sqref="A1:XFD1048576"/>
    </sheetView>
  </sheetViews>
  <sheetFormatPr defaultRowHeight="12.5" x14ac:dyDescent="0.25"/>
  <cols>
    <col min="1" max="1" width="14" customWidth="1"/>
    <col min="2" max="2" width="9.6328125" customWidth="1"/>
    <col min="3" max="3" width="9.54296875" customWidth="1"/>
    <col min="4" max="4" width="25.08984375" customWidth="1"/>
    <col min="5" max="6" width="13.6328125" customWidth="1"/>
    <col min="7" max="7" width="2.36328125" customWidth="1"/>
    <col min="8" max="8" width="13.36328125" customWidth="1"/>
    <col min="9" max="9" width="17.6328125" customWidth="1"/>
    <col min="11" max="12" width="9.08984375" bestFit="1" customWidth="1"/>
    <col min="16" max="16" width="9.81640625" customWidth="1"/>
    <col min="17" max="17" width="12.90625" bestFit="1" customWidth="1"/>
    <col min="19" max="19" width="10.36328125" bestFit="1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8"/>
      <c r="B3" s="48"/>
      <c r="C3" s="48"/>
      <c r="D3" s="31"/>
      <c r="E3" s="31"/>
      <c r="F3" s="31"/>
      <c r="G3" s="31"/>
      <c r="H3" s="31"/>
    </row>
    <row r="4" spans="1:9" ht="12.75" customHeight="1" x14ac:dyDescent="0.3">
      <c r="A4" s="95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95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107" t="s">
        <v>128</v>
      </c>
      <c r="B7" s="3"/>
      <c r="C7" s="3"/>
      <c r="D7" s="77"/>
      <c r="E7" s="81"/>
      <c r="F7" s="2"/>
      <c r="G7" s="2"/>
      <c r="H7" s="2"/>
      <c r="I7" s="1"/>
    </row>
    <row r="8" spans="1:9" ht="12.75" customHeight="1" x14ac:dyDescent="0.25">
      <c r="A8" s="101"/>
      <c r="B8" s="101"/>
      <c r="C8" s="101"/>
      <c r="D8" s="101"/>
      <c r="E8" s="102"/>
      <c r="F8" s="101"/>
      <c r="G8" s="101"/>
      <c r="H8" s="101"/>
      <c r="I8" s="101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117"/>
      <c r="E11" s="118" t="s">
        <v>58</v>
      </c>
      <c r="F11" s="118" t="s">
        <v>59</v>
      </c>
      <c r="G11" s="118"/>
      <c r="H11" s="118" t="s">
        <v>60</v>
      </c>
      <c r="I11" s="185" t="s">
        <v>61</v>
      </c>
    </row>
    <row r="12" spans="1:9" ht="12.75" customHeight="1" x14ac:dyDescent="0.25">
      <c r="A12" s="9"/>
      <c r="B12" s="9"/>
      <c r="C12" s="9"/>
      <c r="D12" s="114"/>
      <c r="E12" s="127"/>
      <c r="F12" s="127"/>
      <c r="G12" s="127"/>
      <c r="H12" s="127"/>
      <c r="I12" s="127"/>
    </row>
    <row r="13" spans="1:9" ht="12.75" customHeight="1" x14ac:dyDescent="0.3">
      <c r="A13" s="3" t="s">
        <v>62</v>
      </c>
      <c r="B13" s="3"/>
      <c r="C13" s="90" t="s">
        <v>102</v>
      </c>
      <c r="D13" s="121"/>
      <c r="E13" s="127"/>
      <c r="F13" s="127"/>
      <c r="G13" s="127"/>
      <c r="H13" s="127"/>
      <c r="I13" s="127"/>
    </row>
    <row r="14" spans="1:9" ht="12.75" customHeight="1" x14ac:dyDescent="0.25">
      <c r="A14" s="2" t="s">
        <v>63</v>
      </c>
      <c r="B14" s="2"/>
      <c r="C14" s="2"/>
      <c r="D14" s="155" t="s">
        <v>107</v>
      </c>
      <c r="E14" s="127"/>
      <c r="F14" s="127"/>
      <c r="G14" s="127"/>
      <c r="H14" s="127"/>
      <c r="I14" s="127"/>
    </row>
    <row r="15" spans="1:9" ht="12.75" customHeight="1" x14ac:dyDescent="0.25">
      <c r="A15" s="2"/>
      <c r="B15" s="2"/>
      <c r="C15" s="2"/>
      <c r="D15" s="157" t="s">
        <v>125</v>
      </c>
      <c r="E15" s="127"/>
      <c r="F15" s="127"/>
      <c r="G15" s="127"/>
      <c r="H15" s="127"/>
      <c r="I15" s="127"/>
    </row>
    <row r="16" spans="1:9" ht="12.75" customHeight="1" x14ac:dyDescent="0.25">
      <c r="A16" s="9"/>
      <c r="B16" s="9"/>
      <c r="C16" s="9"/>
      <c r="D16" s="114"/>
      <c r="E16" s="127"/>
      <c r="F16" s="127"/>
      <c r="G16" s="127"/>
      <c r="H16" s="127"/>
      <c r="I16" s="127"/>
    </row>
    <row r="17" spans="1:20" ht="12.75" customHeight="1" x14ac:dyDescent="0.25">
      <c r="A17" s="21" t="s">
        <v>64</v>
      </c>
      <c r="B17" s="21"/>
      <c r="C17" s="21"/>
      <c r="D17" s="114"/>
      <c r="E17" s="114"/>
      <c r="F17" s="114"/>
      <c r="G17" s="114"/>
      <c r="H17" s="114"/>
      <c r="I17" s="114"/>
    </row>
    <row r="18" spans="1:20" ht="12.75" customHeight="1" x14ac:dyDescent="0.3">
      <c r="A18" s="23"/>
      <c r="B18" s="20"/>
      <c r="C18" s="49"/>
      <c r="D18" s="114" t="s">
        <v>65</v>
      </c>
      <c r="E18" s="190">
        <v>1.5009999999999999</v>
      </c>
      <c r="F18" s="158">
        <v>39656</v>
      </c>
      <c r="G18" s="158"/>
      <c r="H18" s="158">
        <v>12</v>
      </c>
      <c r="I18" s="174">
        <f>ROUND(E18*F18*H18,0)</f>
        <v>714284</v>
      </c>
    </row>
    <row r="19" spans="1:20" ht="12.75" customHeight="1" x14ac:dyDescent="0.3">
      <c r="A19" s="23"/>
      <c r="B19" s="20"/>
      <c r="C19" s="49"/>
      <c r="D19" s="114" t="s">
        <v>66</v>
      </c>
      <c r="E19" s="190">
        <v>2.8799999999999999E-2</v>
      </c>
      <c r="F19" s="158">
        <v>1365276</v>
      </c>
      <c r="G19" s="158"/>
      <c r="H19" s="158">
        <v>12</v>
      </c>
      <c r="I19" s="174">
        <f>ROUND(E19*F19*H19,0)</f>
        <v>471839</v>
      </c>
    </row>
    <row r="20" spans="1:20" ht="12.75" customHeight="1" x14ac:dyDescent="0.25">
      <c r="A20" s="36" t="s">
        <v>5</v>
      </c>
      <c r="B20" s="20" t="s">
        <v>5</v>
      </c>
      <c r="C20" s="9"/>
      <c r="D20" s="114"/>
      <c r="E20" s="124" t="s">
        <v>5</v>
      </c>
      <c r="F20" s="158" t="s">
        <v>5</v>
      </c>
      <c r="G20" s="158"/>
      <c r="H20" s="158"/>
      <c r="I20" s="174" t="s">
        <v>5</v>
      </c>
    </row>
    <row r="21" spans="1:20" ht="12.75" customHeight="1" x14ac:dyDescent="0.25">
      <c r="A21" s="21" t="s">
        <v>67</v>
      </c>
      <c r="B21" s="21"/>
      <c r="C21" s="21"/>
      <c r="D21" s="114"/>
      <c r="E21" s="156" t="s">
        <v>5</v>
      </c>
      <c r="F21" s="158" t="s">
        <v>5</v>
      </c>
      <c r="G21" s="158"/>
      <c r="H21" s="158"/>
      <c r="I21" s="174" t="s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2.75" customHeight="1" x14ac:dyDescent="0.3">
      <c r="D22" s="114" t="s">
        <v>68</v>
      </c>
      <c r="E22" s="190">
        <v>6.0449999999999999</v>
      </c>
      <c r="F22" s="158">
        <v>19828</v>
      </c>
      <c r="G22" s="158"/>
      <c r="H22" s="158">
        <v>4</v>
      </c>
      <c r="I22" s="174">
        <f>ROUND(E22*F22*H22,0)</f>
        <v>479441</v>
      </c>
      <c r="J22" s="173"/>
      <c r="K22" s="104"/>
      <c r="L22" s="104"/>
      <c r="M22" s="104"/>
      <c r="N22" s="104"/>
      <c r="O22" s="104"/>
      <c r="P22" s="173"/>
      <c r="Q22" s="104"/>
      <c r="R22" s="104"/>
      <c r="S22" s="104"/>
      <c r="T22" s="104"/>
    </row>
    <row r="23" spans="1:20" ht="12.75" customHeight="1" x14ac:dyDescent="0.3">
      <c r="D23" s="114" t="s">
        <v>68</v>
      </c>
      <c r="E23" s="190">
        <v>6.0449999999999999</v>
      </c>
      <c r="F23" s="158">
        <v>39656</v>
      </c>
      <c r="G23" s="158"/>
      <c r="H23" s="158">
        <v>4</v>
      </c>
      <c r="I23" s="174">
        <f>ROUND(E23*F23*H23,0)</f>
        <v>958882</v>
      </c>
      <c r="J23" s="173"/>
      <c r="K23" s="104"/>
      <c r="L23" s="104"/>
      <c r="M23" s="104"/>
      <c r="N23" s="104"/>
      <c r="O23" s="104"/>
      <c r="P23" s="173"/>
      <c r="Q23" s="104"/>
      <c r="R23" s="104"/>
      <c r="S23" s="104"/>
      <c r="T23" s="104"/>
    </row>
    <row r="24" spans="1:20" ht="12.75" customHeight="1" x14ac:dyDescent="0.3">
      <c r="A24" s="23"/>
      <c r="B24" s="20"/>
      <c r="C24" s="49"/>
      <c r="D24" s="114" t="s">
        <v>68</v>
      </c>
      <c r="E24" s="190">
        <v>6.4279999999999999</v>
      </c>
      <c r="F24" s="158">
        <v>39656</v>
      </c>
      <c r="G24" s="158"/>
      <c r="H24" s="158">
        <v>2</v>
      </c>
      <c r="I24" s="174">
        <f>ROUND(E24*F24*H24,0)</f>
        <v>509818</v>
      </c>
      <c r="J24" s="173"/>
      <c r="K24" s="104"/>
      <c r="L24" s="104"/>
      <c r="M24" s="104"/>
      <c r="N24" s="104"/>
      <c r="O24" s="104"/>
      <c r="P24" s="173"/>
      <c r="Q24" s="104"/>
      <c r="R24" s="104"/>
      <c r="S24" s="104"/>
      <c r="T24" s="104"/>
    </row>
    <row r="25" spans="1:20" ht="12.75" customHeight="1" x14ac:dyDescent="0.3">
      <c r="D25" s="114" t="s">
        <v>68</v>
      </c>
      <c r="E25" s="190">
        <v>6.4279999999999999</v>
      </c>
      <c r="F25" s="158">
        <v>19828</v>
      </c>
      <c r="G25" s="158"/>
      <c r="H25" s="158">
        <v>2</v>
      </c>
      <c r="I25" s="174">
        <f>ROUND(E25*F25*H25,0)</f>
        <v>254909</v>
      </c>
      <c r="J25" s="104"/>
      <c r="K25" s="104"/>
      <c r="L25" s="104"/>
      <c r="M25" s="104"/>
      <c r="N25" s="104"/>
      <c r="O25" s="104"/>
      <c r="P25" s="173"/>
      <c r="Q25" s="104"/>
      <c r="R25" s="104"/>
      <c r="S25" s="104"/>
      <c r="T25" s="104"/>
    </row>
    <row r="26" spans="1:20" ht="12.75" customHeight="1" x14ac:dyDescent="0.25">
      <c r="A26" s="9" t="s">
        <v>69</v>
      </c>
      <c r="D26" s="104"/>
      <c r="E26" s="104"/>
      <c r="F26" s="104"/>
      <c r="G26" s="158"/>
      <c r="H26" s="104"/>
      <c r="I26" s="83">
        <v>0</v>
      </c>
      <c r="J26" s="104"/>
      <c r="K26" s="104"/>
      <c r="L26" s="104"/>
      <c r="M26" s="104"/>
      <c r="N26" s="104"/>
      <c r="O26" s="104"/>
      <c r="P26" s="173"/>
      <c r="Q26" s="104"/>
      <c r="R26" s="104"/>
      <c r="S26" s="104"/>
      <c r="T26" s="104"/>
    </row>
    <row r="27" spans="1:20" ht="12.75" customHeight="1" x14ac:dyDescent="0.25">
      <c r="A27" s="9"/>
      <c r="D27" s="104"/>
      <c r="E27" s="104"/>
      <c r="F27" s="104"/>
      <c r="G27" s="104"/>
      <c r="H27" s="104"/>
      <c r="I27" s="91"/>
      <c r="J27" s="104"/>
      <c r="K27" s="104"/>
      <c r="L27" s="104"/>
      <c r="M27" s="104"/>
      <c r="N27" s="104"/>
      <c r="O27" s="104"/>
      <c r="P27" s="173"/>
      <c r="Q27" s="104"/>
      <c r="R27" s="104"/>
      <c r="S27" s="104"/>
      <c r="T27" s="104"/>
    </row>
    <row r="28" spans="1:20" ht="12.75" customHeight="1" x14ac:dyDescent="0.3">
      <c r="C28" s="94" t="s">
        <v>103</v>
      </c>
      <c r="D28" s="104"/>
      <c r="E28" s="183"/>
      <c r="F28" s="146"/>
      <c r="G28" s="146"/>
      <c r="H28" s="146"/>
      <c r="I28" s="147">
        <f>SUM(I18:I26)</f>
        <v>3389173</v>
      </c>
      <c r="J28" s="104"/>
      <c r="K28" s="104"/>
      <c r="L28" s="104"/>
      <c r="M28" s="104"/>
      <c r="N28" s="104"/>
      <c r="O28" s="104"/>
      <c r="P28" s="173"/>
      <c r="Q28" s="104"/>
      <c r="R28" s="104"/>
      <c r="S28" s="104"/>
      <c r="T28" s="104"/>
    </row>
    <row r="29" spans="1:20" ht="12.75" customHeight="1" x14ac:dyDescent="0.3">
      <c r="C29" s="94"/>
      <c r="D29" s="104"/>
      <c r="E29" s="183"/>
      <c r="F29" s="146"/>
      <c r="G29" s="146"/>
      <c r="H29" s="146"/>
      <c r="I29" s="147"/>
      <c r="J29" s="104"/>
      <c r="K29" s="104"/>
      <c r="L29" s="104"/>
      <c r="M29" s="104"/>
      <c r="N29" s="104"/>
      <c r="O29" s="104"/>
      <c r="P29" s="173"/>
      <c r="Q29" s="104"/>
      <c r="R29" s="104"/>
      <c r="S29" s="104"/>
      <c r="T29" s="104"/>
    </row>
    <row r="30" spans="1:20" ht="12.75" customHeight="1" x14ac:dyDescent="0.3">
      <c r="C30" s="94"/>
      <c r="D30" s="104"/>
      <c r="E30" s="183"/>
      <c r="F30" s="146"/>
      <c r="G30" s="146"/>
      <c r="H30" s="146"/>
      <c r="I30" s="147"/>
      <c r="J30" s="104"/>
      <c r="K30" s="104"/>
      <c r="L30" s="104"/>
      <c r="M30" s="104"/>
      <c r="N30" s="104"/>
      <c r="O30" s="104"/>
      <c r="P30" s="173"/>
      <c r="Q30" s="104"/>
      <c r="R30" s="104"/>
      <c r="S30" s="104"/>
      <c r="T30" s="104"/>
    </row>
    <row r="31" spans="1:20" ht="12.75" customHeight="1" x14ac:dyDescent="0.3">
      <c r="A31" s="3" t="s">
        <v>62</v>
      </c>
      <c r="B31" s="3"/>
      <c r="C31" s="90" t="s">
        <v>71</v>
      </c>
      <c r="D31" s="121"/>
      <c r="E31" s="127"/>
      <c r="F31" s="127"/>
      <c r="G31" s="127"/>
      <c r="H31" s="127"/>
      <c r="I31" s="127"/>
      <c r="J31" s="104"/>
      <c r="K31" s="200"/>
      <c r="L31" s="200"/>
      <c r="M31" s="104"/>
      <c r="N31" s="104"/>
      <c r="O31" s="104"/>
      <c r="P31" s="173"/>
      <c r="Q31" s="104"/>
      <c r="R31" s="104"/>
      <c r="S31" s="104"/>
      <c r="T31" s="104"/>
    </row>
    <row r="32" spans="1:20" ht="12.75" customHeight="1" x14ac:dyDescent="0.25">
      <c r="A32" s="2" t="s">
        <v>63</v>
      </c>
      <c r="B32" s="2"/>
      <c r="C32" s="2"/>
      <c r="D32" s="155" t="s">
        <v>118</v>
      </c>
      <c r="E32" s="127"/>
      <c r="F32" s="127"/>
      <c r="G32" s="127"/>
      <c r="H32" s="127"/>
      <c r="I32" s="127"/>
      <c r="J32" s="104"/>
      <c r="K32" s="200"/>
      <c r="L32" s="200"/>
      <c r="M32" s="104"/>
      <c r="N32" s="104"/>
      <c r="O32" s="104"/>
      <c r="P32" s="173"/>
      <c r="Q32" s="104"/>
      <c r="R32" s="104"/>
      <c r="S32" s="104"/>
      <c r="T32" s="104"/>
    </row>
    <row r="33" spans="1:20" ht="12.75" customHeight="1" x14ac:dyDescent="0.25">
      <c r="A33" s="2"/>
      <c r="B33" s="2"/>
      <c r="C33" s="2"/>
      <c r="D33" s="155"/>
      <c r="E33" s="127"/>
      <c r="F33" s="127"/>
      <c r="G33" s="127"/>
      <c r="H33" s="127"/>
      <c r="I33" s="127"/>
      <c r="J33" s="104"/>
      <c r="K33" s="200"/>
      <c r="L33" s="200"/>
      <c r="M33" s="104"/>
      <c r="N33" s="104"/>
      <c r="O33" s="104"/>
      <c r="P33" s="104"/>
      <c r="Q33" s="104"/>
      <c r="R33" s="104"/>
      <c r="S33" s="104"/>
      <c r="T33" s="104"/>
    </row>
    <row r="34" spans="1:20" ht="12.75" customHeight="1" x14ac:dyDescent="0.25">
      <c r="A34" s="9"/>
      <c r="B34" s="9"/>
      <c r="C34" s="9"/>
      <c r="D34" s="114"/>
      <c r="E34" s="127"/>
      <c r="F34" s="127"/>
      <c r="G34" s="127"/>
      <c r="H34" s="127"/>
      <c r="I34" s="127"/>
      <c r="J34" s="104"/>
      <c r="K34" s="200"/>
      <c r="L34" s="200"/>
      <c r="M34" s="104"/>
      <c r="N34" s="104"/>
      <c r="O34" s="104"/>
      <c r="P34" s="104"/>
      <c r="Q34" s="104"/>
      <c r="R34" s="104"/>
      <c r="S34" s="104"/>
      <c r="T34" s="104"/>
    </row>
    <row r="35" spans="1:20" ht="12.75" customHeight="1" x14ac:dyDescent="0.25">
      <c r="A35" s="21" t="s">
        <v>72</v>
      </c>
      <c r="B35" s="21"/>
      <c r="C35" s="21"/>
      <c r="D35" s="114"/>
      <c r="E35" s="114"/>
      <c r="F35" s="114"/>
      <c r="G35" s="114"/>
      <c r="H35" s="114"/>
      <c r="I35" s="11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2.75" customHeight="1" x14ac:dyDescent="0.3">
      <c r="A36" s="23"/>
      <c r="B36" s="20"/>
      <c r="C36" s="49"/>
      <c r="D36" s="114" t="s">
        <v>68</v>
      </c>
      <c r="E36" s="190">
        <v>3.33</v>
      </c>
      <c r="F36" s="158">
        <v>21000</v>
      </c>
      <c r="G36" s="158"/>
      <c r="H36" s="158">
        <v>5</v>
      </c>
      <c r="I36" s="174">
        <f>ROUND(E36*F36*H36,0)</f>
        <v>349650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ht="12.75" customHeight="1" x14ac:dyDescent="0.3">
      <c r="A37" s="23"/>
      <c r="B37" s="20"/>
      <c r="C37" s="49"/>
      <c r="D37" s="114" t="s">
        <v>68</v>
      </c>
      <c r="E37" s="190">
        <v>3.33</v>
      </c>
      <c r="F37" s="158">
        <v>13500</v>
      </c>
      <c r="G37" s="158"/>
      <c r="H37" s="158">
        <v>7</v>
      </c>
      <c r="I37" s="174">
        <f>ROUND(E37*F37*H37,0)</f>
        <v>314685</v>
      </c>
      <c r="J37" s="104"/>
      <c r="K37" s="104"/>
      <c r="L37" s="173"/>
      <c r="M37" s="104"/>
      <c r="N37" s="104"/>
      <c r="O37" s="104"/>
      <c r="P37" s="104"/>
      <c r="Q37" s="104"/>
      <c r="R37" s="104"/>
      <c r="S37" s="104"/>
      <c r="T37" s="104"/>
    </row>
    <row r="38" spans="1:20" ht="12.75" customHeight="1" x14ac:dyDescent="0.3">
      <c r="A38" s="23"/>
      <c r="B38" s="20"/>
      <c r="C38" s="49"/>
      <c r="D38" s="114" t="s">
        <v>68</v>
      </c>
      <c r="E38" s="190">
        <v>3.33</v>
      </c>
      <c r="F38" s="158">
        <v>9000</v>
      </c>
      <c r="G38" s="158"/>
      <c r="H38" s="158">
        <v>12</v>
      </c>
      <c r="I38" s="174">
        <f>ROUND(E38*F38*H38,0)</f>
        <v>359640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 x14ac:dyDescent="0.25">
      <c r="A39" s="23"/>
      <c r="B39" s="20"/>
      <c r="C39" s="49"/>
      <c r="D39" s="114"/>
      <c r="E39" s="156"/>
      <c r="F39" s="158"/>
      <c r="G39" s="158"/>
      <c r="H39" s="158"/>
      <c r="I39" s="17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2.75" customHeight="1" x14ac:dyDescent="0.25">
      <c r="D40" s="114"/>
      <c r="E40" s="156"/>
      <c r="F40" s="158"/>
      <c r="G40" s="158"/>
      <c r="H40" s="158"/>
      <c r="I40" s="174"/>
      <c r="J40" s="104"/>
      <c r="K40" s="104"/>
    </row>
    <row r="41" spans="1:20" ht="12.75" customHeight="1" x14ac:dyDescent="0.25">
      <c r="A41" s="9" t="s">
        <v>73</v>
      </c>
      <c r="D41" s="104"/>
      <c r="E41" s="104"/>
      <c r="F41" s="104"/>
      <c r="G41" s="104"/>
      <c r="H41" s="104"/>
      <c r="I41" s="91">
        <v>0</v>
      </c>
      <c r="J41" s="104"/>
      <c r="K41" s="104"/>
    </row>
    <row r="42" spans="1:20" ht="12.75" customHeight="1" x14ac:dyDescent="0.25">
      <c r="A42" s="9"/>
      <c r="D42" s="104"/>
      <c r="E42" s="104"/>
      <c r="F42" s="104"/>
      <c r="G42" s="104"/>
      <c r="H42" s="104"/>
      <c r="I42" s="91"/>
      <c r="J42" s="104"/>
      <c r="K42" s="104"/>
    </row>
    <row r="43" spans="1:20" ht="12.75" customHeight="1" x14ac:dyDescent="0.3">
      <c r="C43" s="94" t="s">
        <v>74</v>
      </c>
      <c r="D43" s="104"/>
      <c r="E43" s="183"/>
      <c r="F43" s="146"/>
      <c r="G43" s="146"/>
      <c r="H43" s="146"/>
      <c r="I43" s="147">
        <f>SUM(I36:I41)</f>
        <v>1023975</v>
      </c>
      <c r="J43" s="104"/>
      <c r="K43" s="104"/>
    </row>
    <row r="44" spans="1:20" ht="12.75" customHeight="1" x14ac:dyDescent="0.3">
      <c r="C44" s="94"/>
      <c r="D44" s="104"/>
      <c r="E44" s="183"/>
      <c r="F44" s="146"/>
      <c r="G44" s="146"/>
      <c r="H44" s="146"/>
      <c r="I44" s="147"/>
      <c r="J44" s="104"/>
      <c r="K44" s="104"/>
    </row>
    <row r="45" spans="1:20" ht="12.75" customHeight="1" x14ac:dyDescent="0.3">
      <c r="C45" s="94"/>
      <c r="D45" s="104"/>
      <c r="E45" s="104"/>
      <c r="F45" s="104"/>
      <c r="G45" s="104"/>
      <c r="H45" s="104"/>
      <c r="I45" s="153"/>
      <c r="J45" s="104"/>
      <c r="K45" s="104"/>
    </row>
    <row r="46" spans="1:20" ht="12.75" customHeight="1" x14ac:dyDescent="0.3">
      <c r="A46" s="3" t="s">
        <v>62</v>
      </c>
      <c r="B46" s="3"/>
      <c r="C46" s="90" t="s">
        <v>115</v>
      </c>
      <c r="D46" s="121"/>
      <c r="E46" s="127"/>
      <c r="F46" s="127"/>
      <c r="G46" s="127"/>
      <c r="H46" s="127"/>
      <c r="I46" s="127"/>
      <c r="J46" s="104"/>
      <c r="K46" s="104"/>
    </row>
    <row r="47" spans="1:20" ht="12.75" customHeight="1" x14ac:dyDescent="0.25">
      <c r="A47" s="2" t="s">
        <v>63</v>
      </c>
      <c r="B47" s="2"/>
      <c r="C47" s="2"/>
      <c r="D47" s="157" t="s">
        <v>123</v>
      </c>
      <c r="E47" s="127"/>
      <c r="F47" s="127"/>
      <c r="G47" s="127"/>
      <c r="H47" s="127"/>
      <c r="I47" s="127"/>
      <c r="J47" s="104"/>
      <c r="K47" s="104"/>
    </row>
    <row r="48" spans="1:20" ht="12.75" customHeight="1" x14ac:dyDescent="0.25">
      <c r="A48" s="2"/>
      <c r="B48" s="2"/>
      <c r="C48" s="2"/>
      <c r="D48" s="155"/>
      <c r="E48" s="127"/>
      <c r="F48" s="127"/>
      <c r="G48" s="127"/>
      <c r="H48" s="127"/>
      <c r="I48" s="127"/>
      <c r="J48" s="104"/>
      <c r="K48" s="104"/>
    </row>
    <row r="49" spans="1:11" ht="12.75" customHeight="1" x14ac:dyDescent="0.25">
      <c r="A49" s="114"/>
      <c r="B49" s="114"/>
      <c r="C49" s="114"/>
      <c r="D49" s="114"/>
      <c r="E49" s="127"/>
      <c r="F49" s="127"/>
      <c r="G49" s="127"/>
      <c r="H49" s="127"/>
      <c r="I49" s="127"/>
      <c r="J49" s="104"/>
      <c r="K49" s="104"/>
    </row>
    <row r="50" spans="1:11" ht="12.75" customHeight="1" x14ac:dyDescent="0.25">
      <c r="A50" s="123" t="s">
        <v>72</v>
      </c>
      <c r="B50" s="123"/>
      <c r="C50" s="123"/>
      <c r="D50" s="114"/>
      <c r="E50" s="114"/>
      <c r="F50" s="114"/>
      <c r="G50" s="114"/>
      <c r="H50" s="114"/>
      <c r="I50" s="114"/>
      <c r="J50" s="104"/>
      <c r="K50" s="104"/>
    </row>
    <row r="51" spans="1:11" ht="12.75" customHeight="1" x14ac:dyDescent="0.3">
      <c r="A51" s="136"/>
      <c r="B51" s="127"/>
      <c r="C51" s="163"/>
      <c r="D51" s="114" t="s">
        <v>68</v>
      </c>
      <c r="E51" s="190">
        <f>2.4333+0.0181</f>
        <v>2.4514</v>
      </c>
      <c r="F51" s="158">
        <v>23000</v>
      </c>
      <c r="G51" s="158"/>
      <c r="H51" s="158">
        <v>12</v>
      </c>
      <c r="I51" s="174">
        <f>ROUND(E51*F51*H51,0)</f>
        <v>676586</v>
      </c>
      <c r="J51" s="104"/>
      <c r="K51" s="104"/>
    </row>
    <row r="52" spans="1:11" ht="12.75" customHeight="1" x14ac:dyDescent="0.25">
      <c r="A52" s="136"/>
      <c r="B52" s="127"/>
      <c r="C52" s="163"/>
      <c r="D52" s="114"/>
      <c r="E52" s="156"/>
      <c r="F52" s="158"/>
      <c r="G52" s="158"/>
      <c r="H52" s="158"/>
      <c r="I52" s="174"/>
      <c r="J52" s="104"/>
      <c r="K52" s="104"/>
    </row>
    <row r="53" spans="1:11" ht="12.75" customHeight="1" x14ac:dyDescent="0.25">
      <c r="A53" s="136"/>
      <c r="B53" s="127"/>
      <c r="C53" s="163"/>
      <c r="D53" s="114"/>
      <c r="E53" s="156"/>
      <c r="F53" s="158"/>
      <c r="G53" s="158"/>
      <c r="H53" s="158"/>
      <c r="I53" s="174"/>
      <c r="J53" s="104"/>
      <c r="K53" s="104"/>
    </row>
    <row r="54" spans="1:11" ht="12.75" customHeight="1" x14ac:dyDescent="0.3">
      <c r="C54" s="94" t="s">
        <v>116</v>
      </c>
      <c r="D54" s="114"/>
      <c r="E54" s="156"/>
      <c r="F54" s="158"/>
      <c r="G54" s="158"/>
      <c r="H54" s="158"/>
      <c r="I54" s="184">
        <f>+I51</f>
        <v>676586</v>
      </c>
      <c r="J54" s="104"/>
      <c r="K54" s="104"/>
    </row>
    <row r="55" spans="1:11" ht="12.75" customHeight="1" x14ac:dyDescent="0.25">
      <c r="A55" s="9"/>
      <c r="I55" s="1" t="s">
        <v>49</v>
      </c>
    </row>
    <row r="56" spans="1:11" ht="12.75" customHeight="1" x14ac:dyDescent="0.25">
      <c r="A56" s="9"/>
      <c r="I56" s="112" t="s">
        <v>119</v>
      </c>
    </row>
    <row r="57" spans="1:11" ht="12.75" customHeight="1" x14ac:dyDescent="0.25">
      <c r="A57" s="9"/>
      <c r="I57" s="91"/>
    </row>
    <row r="58" spans="1:11" ht="12.75" customHeight="1" x14ac:dyDescent="0.3">
      <c r="A58" s="95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95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90" t="str">
        <f>A7</f>
        <v>DETAILS FOR THE EGC RATE IN EFFECT AS OF :  JUNE 1, 2020</v>
      </c>
      <c r="B61" s="3"/>
      <c r="C61" s="3"/>
      <c r="D61" s="77"/>
      <c r="E61" s="81"/>
      <c r="F61" s="2"/>
      <c r="G61" s="2"/>
      <c r="H61" s="2"/>
      <c r="I61" s="1"/>
    </row>
    <row r="62" spans="1:11" ht="12.75" customHeight="1" x14ac:dyDescent="0.25">
      <c r="A62" s="101"/>
      <c r="B62" s="101"/>
      <c r="C62" s="101"/>
      <c r="D62" s="101"/>
      <c r="E62" s="102"/>
      <c r="F62" s="101"/>
      <c r="G62" s="101"/>
      <c r="H62" s="101"/>
      <c r="I62" s="101"/>
    </row>
    <row r="63" spans="1:11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3" t="s">
        <v>53</v>
      </c>
    </row>
    <row r="64" spans="1:11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61" t="s">
        <v>75</v>
      </c>
      <c r="D67" s="121"/>
      <c r="E67" s="114"/>
      <c r="F67" s="146"/>
      <c r="G67" s="146"/>
      <c r="H67" s="146"/>
      <c r="I67" s="182" t="s">
        <v>5</v>
      </c>
      <c r="J67" s="104"/>
    </row>
    <row r="68" spans="1:15" ht="12.75" customHeight="1" x14ac:dyDescent="0.25">
      <c r="A68" s="2" t="s">
        <v>63</v>
      </c>
      <c r="B68" s="2"/>
      <c r="C68" s="162"/>
      <c r="D68" s="159">
        <v>43922</v>
      </c>
      <c r="E68" s="114"/>
      <c r="F68" s="146"/>
      <c r="G68" s="146"/>
      <c r="H68" s="146"/>
      <c r="I68" s="114"/>
      <c r="J68" s="104"/>
      <c r="L68" s="104"/>
      <c r="M68" s="104"/>
      <c r="N68" s="104"/>
      <c r="O68" s="104"/>
    </row>
    <row r="69" spans="1:15" ht="12.75" customHeight="1" x14ac:dyDescent="0.3">
      <c r="A69" s="9"/>
      <c r="B69" s="9"/>
      <c r="C69" s="114"/>
      <c r="D69" s="114"/>
      <c r="E69" s="160"/>
      <c r="F69" s="146"/>
      <c r="G69" s="146"/>
      <c r="H69" s="146"/>
      <c r="I69" s="114"/>
      <c r="J69" s="104"/>
      <c r="L69" s="104"/>
      <c r="M69" s="104"/>
      <c r="N69" s="104"/>
      <c r="O69" s="104"/>
    </row>
    <row r="70" spans="1:15" ht="12.75" customHeight="1" x14ac:dyDescent="0.3">
      <c r="A70" s="21" t="s">
        <v>70</v>
      </c>
      <c r="B70" s="21"/>
      <c r="C70" s="123"/>
      <c r="D70" s="114"/>
      <c r="E70" s="190" t="s">
        <v>5</v>
      </c>
      <c r="F70" s="158" t="s">
        <v>5</v>
      </c>
      <c r="G70" s="158"/>
      <c r="H70" s="158"/>
      <c r="I70" s="174" t="s">
        <v>5</v>
      </c>
      <c r="J70" s="104"/>
      <c r="L70" s="104"/>
      <c r="M70" s="104"/>
      <c r="N70" s="104"/>
      <c r="O70" s="104"/>
    </row>
    <row r="71" spans="1:15" ht="12.75" customHeight="1" x14ac:dyDescent="0.3">
      <c r="A71" s="23"/>
      <c r="B71" s="20"/>
      <c r="C71" s="163"/>
      <c r="D71" s="114" t="s">
        <v>68</v>
      </c>
      <c r="E71" s="190">
        <v>2.1979000000000002</v>
      </c>
      <c r="F71" s="136">
        <v>72000</v>
      </c>
      <c r="G71" s="136"/>
      <c r="H71" s="158">
        <v>12</v>
      </c>
      <c r="I71" s="174">
        <f>ROUND(E71*F71*H71,0)</f>
        <v>1898986</v>
      </c>
      <c r="J71" s="104"/>
      <c r="L71" s="104"/>
      <c r="M71" s="104"/>
      <c r="N71" s="104"/>
      <c r="O71" s="104"/>
    </row>
    <row r="72" spans="1:15" ht="12.75" customHeight="1" x14ac:dyDescent="0.3">
      <c r="A72" s="9"/>
      <c r="B72" s="9"/>
      <c r="C72" s="114"/>
      <c r="D72" s="114"/>
      <c r="E72" s="160"/>
      <c r="F72" s="146"/>
      <c r="G72" s="146"/>
      <c r="H72" s="146"/>
      <c r="I72" s="104"/>
      <c r="J72" s="104"/>
      <c r="L72" s="104"/>
      <c r="M72" s="104"/>
      <c r="N72" s="104"/>
      <c r="O72" s="104"/>
    </row>
    <row r="73" spans="1:15" ht="12.75" customHeight="1" x14ac:dyDescent="0.3">
      <c r="A73" s="9" t="s">
        <v>69</v>
      </c>
      <c r="C73" s="104"/>
      <c r="D73" s="104"/>
      <c r="E73" s="130"/>
      <c r="F73" s="104"/>
      <c r="G73" s="104"/>
      <c r="H73" s="104"/>
      <c r="I73" s="83">
        <v>0</v>
      </c>
      <c r="J73" s="104"/>
    </row>
    <row r="74" spans="1:15" ht="12.75" customHeight="1" x14ac:dyDescent="0.3">
      <c r="B74" s="104"/>
      <c r="C74" s="104"/>
      <c r="D74" s="104"/>
      <c r="E74" s="130"/>
      <c r="F74" s="104"/>
      <c r="G74" s="104"/>
      <c r="H74" s="104"/>
      <c r="I74" s="104"/>
      <c r="J74" s="104"/>
    </row>
    <row r="75" spans="1:15" ht="12.75" customHeight="1" x14ac:dyDescent="0.3">
      <c r="A75" s="93" t="s">
        <v>76</v>
      </c>
      <c r="B75" s="114"/>
      <c r="C75" s="104"/>
      <c r="D75" s="114"/>
      <c r="E75" s="160"/>
      <c r="F75" s="146"/>
      <c r="G75" s="146"/>
      <c r="H75" s="146"/>
      <c r="I75" s="147">
        <f>SUM(I71:I73)</f>
        <v>1898986</v>
      </c>
      <c r="J75" s="104"/>
      <c r="M75" s="106"/>
    </row>
    <row r="76" spans="1:15" ht="12.75" customHeight="1" x14ac:dyDescent="0.3">
      <c r="A76" s="9"/>
      <c r="B76" s="114"/>
      <c r="C76" s="160"/>
      <c r="D76" s="114"/>
      <c r="E76" s="160"/>
      <c r="F76" s="146"/>
      <c r="G76" s="146"/>
      <c r="H76" s="146"/>
      <c r="I76" s="147"/>
      <c r="J76" s="104"/>
      <c r="M76" s="106"/>
    </row>
    <row r="77" spans="1:15" ht="12.75" customHeight="1" x14ac:dyDescent="0.3">
      <c r="A77" s="3" t="s">
        <v>62</v>
      </c>
      <c r="B77" s="120"/>
      <c r="C77" s="161" t="s">
        <v>120</v>
      </c>
      <c r="D77" s="121"/>
      <c r="E77" s="160"/>
      <c r="F77" s="146"/>
      <c r="G77" s="146"/>
      <c r="H77" s="146"/>
      <c r="I77" s="182" t="s">
        <v>5</v>
      </c>
      <c r="J77" s="104"/>
      <c r="M77" s="106"/>
    </row>
    <row r="78" spans="1:15" ht="12.75" customHeight="1" x14ac:dyDescent="0.3">
      <c r="A78" s="2" t="s">
        <v>63</v>
      </c>
      <c r="B78" s="162"/>
      <c r="C78" s="162"/>
      <c r="D78" s="159">
        <v>43405</v>
      </c>
      <c r="E78" s="160"/>
      <c r="F78" s="146"/>
      <c r="G78" s="146"/>
      <c r="H78" s="146"/>
      <c r="I78" s="114"/>
      <c r="J78" s="104"/>
      <c r="M78" s="106"/>
    </row>
    <row r="79" spans="1:15" ht="12.75" customHeight="1" x14ac:dyDescent="0.3">
      <c r="A79" s="9"/>
      <c r="B79" s="114"/>
      <c r="C79" s="114"/>
      <c r="D79" s="114"/>
      <c r="E79" s="160"/>
      <c r="F79" s="146"/>
      <c r="G79" s="146"/>
      <c r="H79" s="146"/>
      <c r="I79" s="114"/>
      <c r="J79" s="104"/>
      <c r="M79" s="106"/>
    </row>
    <row r="80" spans="1:15" ht="12.75" customHeight="1" x14ac:dyDescent="0.3">
      <c r="A80" s="21" t="s">
        <v>70</v>
      </c>
      <c r="B80" s="123"/>
      <c r="C80" s="123"/>
      <c r="D80" s="114"/>
      <c r="E80" s="190" t="s">
        <v>5</v>
      </c>
      <c r="F80" s="158" t="s">
        <v>5</v>
      </c>
      <c r="G80" s="158"/>
      <c r="H80" s="158"/>
      <c r="I80" s="174" t="s">
        <v>5</v>
      </c>
      <c r="J80" s="104"/>
      <c r="M80" s="106"/>
    </row>
    <row r="81" spans="1:19" ht="12.75" customHeight="1" x14ac:dyDescent="0.3">
      <c r="A81" s="23"/>
      <c r="B81" s="127"/>
      <c r="C81" s="163"/>
      <c r="D81" s="114" t="s">
        <v>68</v>
      </c>
      <c r="E81" s="190">
        <v>0.20499999999999999</v>
      </c>
      <c r="F81" s="136">
        <v>14000</v>
      </c>
      <c r="G81" s="136"/>
      <c r="H81" s="158">
        <v>151</v>
      </c>
      <c r="I81" s="174">
        <f>ROUND(E81*F81*H81,0)</f>
        <v>433370</v>
      </c>
      <c r="J81" s="104"/>
      <c r="L81" s="173"/>
      <c r="M81" s="173"/>
      <c r="N81" s="104"/>
      <c r="O81" s="104"/>
      <c r="P81" s="104"/>
      <c r="Q81" s="104"/>
      <c r="R81" s="104"/>
      <c r="S81" s="104"/>
    </row>
    <row r="82" spans="1:19" ht="12.75" customHeight="1" x14ac:dyDescent="0.3">
      <c r="A82" s="23"/>
      <c r="B82" s="127"/>
      <c r="C82" s="163"/>
      <c r="D82" s="114" t="s">
        <v>68</v>
      </c>
      <c r="E82" s="190">
        <v>0.13</v>
      </c>
      <c r="F82" s="136">
        <v>3700</v>
      </c>
      <c r="G82" s="136"/>
      <c r="H82" s="158">
        <v>214</v>
      </c>
      <c r="I82" s="174">
        <f>ROUND(E82*F82*H82,0)</f>
        <v>102934</v>
      </c>
      <c r="J82" s="104"/>
      <c r="L82" s="173"/>
      <c r="M82" s="173"/>
      <c r="N82" s="104"/>
      <c r="O82" s="104"/>
      <c r="P82" s="104"/>
      <c r="Q82" s="104"/>
      <c r="R82" s="104"/>
      <c r="S82" s="104"/>
    </row>
    <row r="83" spans="1:19" ht="12.75" customHeight="1" x14ac:dyDescent="0.3">
      <c r="A83" s="9"/>
      <c r="B83" s="114"/>
      <c r="C83" s="114"/>
      <c r="D83" s="114"/>
      <c r="E83" s="160"/>
      <c r="F83" s="146"/>
      <c r="G83" s="146"/>
      <c r="H83" s="146"/>
      <c r="I83" s="104"/>
      <c r="J83" s="104"/>
      <c r="L83" s="104"/>
      <c r="M83" s="173"/>
      <c r="N83" s="104"/>
      <c r="O83" s="104"/>
      <c r="P83" s="104"/>
      <c r="Q83" s="104"/>
      <c r="R83" s="104"/>
      <c r="S83" s="104"/>
    </row>
    <row r="84" spans="1:19" ht="12.75" customHeight="1" x14ac:dyDescent="0.3">
      <c r="A84" s="9" t="s">
        <v>69</v>
      </c>
      <c r="B84" s="104"/>
      <c r="C84" s="104"/>
      <c r="D84" s="104"/>
      <c r="E84" s="130"/>
      <c r="F84" s="104"/>
      <c r="G84" s="104"/>
      <c r="H84" s="104"/>
      <c r="I84" s="83">
        <v>0</v>
      </c>
      <c r="J84" s="104"/>
      <c r="M84" s="173"/>
      <c r="N84" s="104"/>
    </row>
    <row r="85" spans="1:19" ht="12.75" customHeight="1" x14ac:dyDescent="0.25">
      <c r="B85" s="104"/>
      <c r="C85" s="104"/>
      <c r="D85" s="104"/>
      <c r="E85" s="104"/>
      <c r="F85" s="104"/>
      <c r="G85" s="104"/>
      <c r="H85" s="104"/>
      <c r="M85" s="173"/>
      <c r="N85" s="104"/>
      <c r="S85" s="187"/>
    </row>
    <row r="86" spans="1:19" ht="12.75" customHeight="1" x14ac:dyDescent="0.3">
      <c r="A86" s="109" t="s">
        <v>121</v>
      </c>
      <c r="B86" s="9"/>
      <c r="D86" s="9"/>
      <c r="E86" s="9"/>
      <c r="F86" s="45"/>
      <c r="G86" s="45"/>
      <c r="H86" s="45"/>
      <c r="I86" s="92">
        <f>SUM(I81:I84)</f>
        <v>536304</v>
      </c>
      <c r="M86" s="173"/>
      <c r="N86" s="104"/>
    </row>
    <row r="87" spans="1:19" ht="12.75" customHeight="1" x14ac:dyDescent="0.25">
      <c r="A87" s="9"/>
      <c r="B87" s="9"/>
      <c r="C87" s="9"/>
      <c r="D87" s="9"/>
      <c r="E87" s="24"/>
      <c r="F87" s="42"/>
      <c r="G87" s="42"/>
      <c r="H87" s="42"/>
      <c r="I87" s="39"/>
    </row>
    <row r="88" spans="1:19" ht="12.75" customHeight="1" x14ac:dyDescent="0.3">
      <c r="A88" s="9"/>
      <c r="B88" s="9"/>
      <c r="C88" s="109"/>
      <c r="D88" s="9"/>
      <c r="E88" s="9"/>
      <c r="F88" s="45"/>
      <c r="G88" s="45"/>
      <c r="H88" s="45"/>
      <c r="I88" s="92"/>
    </row>
    <row r="89" spans="1:19" ht="12.75" customHeight="1" x14ac:dyDescent="0.3">
      <c r="A89" s="9"/>
      <c r="B89" s="9"/>
      <c r="C89" s="93"/>
      <c r="D89" s="9"/>
      <c r="E89" s="114"/>
      <c r="F89" s="146"/>
      <c r="G89" s="146"/>
      <c r="H89" s="146"/>
      <c r="I89" s="147"/>
      <c r="J89" s="104"/>
      <c r="K89" s="104"/>
      <c r="L89" s="104"/>
    </row>
    <row r="90" spans="1:19" ht="12.75" customHeight="1" x14ac:dyDescent="0.3">
      <c r="A90" s="114"/>
      <c r="B90" s="114"/>
      <c r="C90" s="160"/>
      <c r="D90" s="114"/>
      <c r="E90" s="114"/>
      <c r="F90" s="146"/>
      <c r="G90" s="146"/>
      <c r="H90" s="146"/>
      <c r="I90" s="147"/>
      <c r="J90" s="104"/>
      <c r="K90" s="104"/>
      <c r="L90" s="104"/>
    </row>
    <row r="91" spans="1:19" ht="12.75" customHeight="1" x14ac:dyDescent="0.3">
      <c r="A91" s="160" t="s">
        <v>106</v>
      </c>
      <c r="B91" s="114"/>
      <c r="C91" s="160"/>
      <c r="D91" s="114"/>
      <c r="E91" s="114"/>
      <c r="F91" s="146"/>
      <c r="G91" s="146"/>
      <c r="H91" s="146"/>
      <c r="I91" s="147"/>
      <c r="J91" s="104"/>
      <c r="K91" s="104"/>
      <c r="L91" s="104"/>
    </row>
    <row r="92" spans="1:19" ht="12.75" customHeight="1" x14ac:dyDescent="0.25">
      <c r="A92" s="177" t="s">
        <v>5</v>
      </c>
      <c r="B92" s="177"/>
      <c r="C92" s="177"/>
      <c r="D92" s="148" t="s">
        <v>77</v>
      </c>
      <c r="E92" s="178">
        <f>ROUND(I92/F92,4)</f>
        <v>0.03</v>
      </c>
      <c r="F92" s="150">
        <f>20000*91</f>
        <v>1820000</v>
      </c>
      <c r="G92" s="151"/>
      <c r="H92" s="149"/>
      <c r="I92" s="152">
        <v>54600</v>
      </c>
      <c r="J92" s="104"/>
      <c r="K92" s="104"/>
    </row>
    <row r="93" spans="1:19" ht="12.75" customHeight="1" x14ac:dyDescent="0.25">
      <c r="A93" s="177" t="s">
        <v>5</v>
      </c>
      <c r="B93" s="177"/>
      <c r="C93" s="177"/>
      <c r="D93" s="148" t="s">
        <v>77</v>
      </c>
      <c r="E93" s="149">
        <f>ROUND(I93/F93,4)</f>
        <v>1.49E-2</v>
      </c>
      <c r="F93" s="150">
        <f>23000*91</f>
        <v>2093000</v>
      </c>
      <c r="G93" s="151"/>
      <c r="H93" s="149"/>
      <c r="I93" s="152">
        <v>31185.7</v>
      </c>
      <c r="J93" s="104"/>
      <c r="K93" s="104"/>
      <c r="L93" s="104"/>
    </row>
    <row r="94" spans="1:19" ht="12.75" customHeight="1" x14ac:dyDescent="0.25">
      <c r="A94" s="177"/>
      <c r="B94" s="177"/>
      <c r="C94" s="177"/>
      <c r="D94" s="148"/>
      <c r="E94" s="148"/>
      <c r="F94" s="179"/>
      <c r="G94" s="148"/>
      <c r="H94" s="148"/>
      <c r="I94" s="104"/>
      <c r="J94" s="104"/>
      <c r="K94" s="104"/>
      <c r="L94" s="104"/>
    </row>
    <row r="95" spans="1:19" ht="12.75" customHeight="1" x14ac:dyDescent="0.3">
      <c r="A95" s="130" t="s">
        <v>78</v>
      </c>
      <c r="B95" s="104"/>
      <c r="C95" s="104"/>
      <c r="D95" s="104"/>
      <c r="E95" s="104"/>
      <c r="F95" s="104"/>
      <c r="G95" s="104"/>
      <c r="H95" s="104"/>
      <c r="I95" s="153">
        <f>SUM(I92:I93)</f>
        <v>85785.7</v>
      </c>
      <c r="J95" s="180"/>
      <c r="K95" s="104"/>
      <c r="L95" s="104"/>
    </row>
    <row r="96" spans="1:19" ht="12.75" customHeight="1" x14ac:dyDescent="0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8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"/>
    </row>
    <row r="98" spans="1:18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 t="s">
        <v>49</v>
      </c>
      <c r="L98" s="181"/>
    </row>
    <row r="99" spans="1:18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5" t="s">
        <v>79</v>
      </c>
    </row>
    <row r="100" spans="1:18" ht="12.75" customHeight="1" x14ac:dyDescent="0.25">
      <c r="A100" s="48"/>
      <c r="B100" s="48"/>
      <c r="C100" s="48"/>
      <c r="D100" s="31"/>
      <c r="E100" s="31"/>
      <c r="F100" s="31"/>
      <c r="G100" s="31"/>
      <c r="H100" s="31"/>
    </row>
    <row r="101" spans="1:18" ht="12.75" customHeight="1" x14ac:dyDescent="0.3">
      <c r="A101" s="95" t="s">
        <v>36</v>
      </c>
      <c r="B101" s="1"/>
      <c r="C101" s="1"/>
      <c r="D101" s="1"/>
      <c r="E101" s="1"/>
      <c r="F101" s="1"/>
      <c r="G101" s="1"/>
      <c r="H101" s="1"/>
      <c r="I101" s="1"/>
    </row>
    <row r="102" spans="1:18" ht="12.75" customHeight="1" x14ac:dyDescent="0.3">
      <c r="A102" s="95" t="s">
        <v>100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3">
      <c r="A104" s="90" t="str">
        <f>A7</f>
        <v>DETAILS FOR THE EGC RATE IN EFFECT AS OF :  JUNE 1, 2020</v>
      </c>
      <c r="B104" s="3"/>
      <c r="C104" s="3"/>
      <c r="D104" s="77"/>
      <c r="E104" s="81"/>
      <c r="F104" s="2"/>
      <c r="G104" s="2"/>
      <c r="H104" s="2"/>
      <c r="I104" s="1"/>
    </row>
    <row r="105" spans="1:18" ht="12.75" customHeight="1" x14ac:dyDescent="0.25">
      <c r="A105" s="101"/>
      <c r="B105" s="101"/>
      <c r="C105" s="101"/>
      <c r="D105" s="101"/>
      <c r="E105" s="102"/>
      <c r="F105" s="101"/>
      <c r="G105" s="101"/>
      <c r="H105" s="101"/>
      <c r="I105" s="101"/>
    </row>
    <row r="106" spans="1:18" ht="12.75" customHeight="1" x14ac:dyDescent="0.25">
      <c r="A106" s="9"/>
      <c r="B106" s="9"/>
      <c r="C106" s="9"/>
      <c r="D106" s="9"/>
      <c r="E106" s="20"/>
      <c r="F106" s="20"/>
      <c r="G106" s="20"/>
      <c r="H106" s="20"/>
      <c r="I106" s="103"/>
    </row>
    <row r="107" spans="1:18" ht="12.75" customHeight="1" x14ac:dyDescent="0.25">
      <c r="A107" s="116" t="s">
        <v>5</v>
      </c>
      <c r="B107" s="116"/>
      <c r="C107" s="116"/>
      <c r="D107" s="116"/>
      <c r="E107" s="116"/>
      <c r="F107" s="116"/>
      <c r="G107" s="116"/>
      <c r="H107" s="116"/>
      <c r="I107" s="18"/>
      <c r="Q107" s="188"/>
    </row>
    <row r="108" spans="1:18" ht="12.75" customHeight="1" x14ac:dyDescent="0.25">
      <c r="A108" s="117"/>
      <c r="B108" s="117"/>
      <c r="C108" s="117"/>
      <c r="D108" s="117"/>
      <c r="E108" s="118"/>
      <c r="F108" s="118"/>
      <c r="G108" s="118"/>
      <c r="H108" s="118"/>
      <c r="I108" s="19"/>
      <c r="Q108" s="188"/>
      <c r="R108" s="189"/>
    </row>
    <row r="109" spans="1:18" ht="12.75" customHeight="1" x14ac:dyDescent="0.25">
      <c r="A109" s="104"/>
      <c r="B109" s="104"/>
      <c r="C109" s="104"/>
      <c r="D109" s="104"/>
      <c r="E109" s="104"/>
      <c r="F109" s="104"/>
      <c r="G109" s="104"/>
      <c r="H109" s="104"/>
      <c r="Q109" s="188"/>
      <c r="R109" s="189"/>
    </row>
    <row r="110" spans="1:18" ht="12.75" customHeight="1" x14ac:dyDescent="0.3">
      <c r="A110" s="119" t="str">
        <f>"GAS COMMODITY RATE FOR "&amp;UPPER(MID(DEKOTHERS!A7,43,LEN(DEKOTHERS!A7)-50))&amp;" "&amp;UPPER(RIGHT(DEKOTHERS!A7,4))</f>
        <v>GAS COMMODITY RATE FOR   JUNE 2020</v>
      </c>
      <c r="B110" s="120"/>
      <c r="C110" s="120"/>
      <c r="D110" s="121"/>
      <c r="E110" s="122"/>
      <c r="F110" s="104"/>
      <c r="G110" s="104"/>
      <c r="H110" s="104"/>
      <c r="I110" s="1"/>
      <c r="K110" s="104"/>
      <c r="Q110" s="188"/>
    </row>
    <row r="111" spans="1:18" ht="12.75" customHeight="1" x14ac:dyDescent="0.25">
      <c r="A111" s="104"/>
      <c r="B111" s="120"/>
      <c r="C111" s="120"/>
      <c r="D111" s="121"/>
      <c r="E111" s="122"/>
      <c r="F111" s="120"/>
      <c r="G111" s="120"/>
      <c r="H111" s="120"/>
      <c r="I111" s="3"/>
      <c r="Q111" s="188"/>
    </row>
    <row r="112" spans="1:18" ht="12.75" customHeight="1" x14ac:dyDescent="0.25">
      <c r="A112" s="123" t="s">
        <v>80</v>
      </c>
      <c r="B112" s="104"/>
      <c r="C112" s="104"/>
      <c r="D112" s="104"/>
      <c r="E112" s="104"/>
      <c r="F112" s="104"/>
      <c r="G112" s="104"/>
      <c r="H112" s="104"/>
    </row>
    <row r="113" spans="1:9" ht="12.75" customHeight="1" x14ac:dyDescent="0.3">
      <c r="A113" s="114" t="s">
        <v>81</v>
      </c>
      <c r="B113" s="114"/>
      <c r="C113" s="114"/>
      <c r="D113" s="114"/>
      <c r="E113" s="124"/>
      <c r="F113" s="201">
        <v>1.9459</v>
      </c>
      <c r="G113" s="125"/>
      <c r="H113" s="126" t="s">
        <v>82</v>
      </c>
      <c r="I113" s="86"/>
    </row>
    <row r="114" spans="1:9" ht="12.75" customHeight="1" x14ac:dyDescent="0.3">
      <c r="A114" s="121" t="s">
        <v>101</v>
      </c>
      <c r="B114" s="127"/>
      <c r="C114" s="127"/>
      <c r="D114" s="197">
        <v>2.1999999999999999E-2</v>
      </c>
      <c r="E114" s="128">
        <f>ROUND(F113*D114,4)</f>
        <v>4.2799999999999998E-2</v>
      </c>
      <c r="F114" s="128">
        <f>F113+E114</f>
        <v>1.9886999999999999</v>
      </c>
      <c r="G114" s="128"/>
      <c r="H114" s="126" t="s">
        <v>82</v>
      </c>
      <c r="I114" s="86"/>
    </row>
    <row r="115" spans="1:9" ht="12.75" customHeight="1" x14ac:dyDescent="0.3">
      <c r="A115" s="104" t="s">
        <v>83</v>
      </c>
      <c r="B115" s="104"/>
      <c r="C115" s="104"/>
      <c r="D115" s="196">
        <v>1.0772999999999999</v>
      </c>
      <c r="E115" s="128">
        <f>ROUND((F114*D115)-F114,4)</f>
        <v>0.1537</v>
      </c>
      <c r="F115" s="128">
        <f>F114+E115</f>
        <v>2.1423999999999999</v>
      </c>
      <c r="G115" s="128"/>
      <c r="H115" s="126" t="s">
        <v>84</v>
      </c>
      <c r="I115" s="96"/>
    </row>
    <row r="116" spans="1:9" ht="12.75" customHeight="1" x14ac:dyDescent="0.3">
      <c r="A116" s="104" t="s">
        <v>85</v>
      </c>
      <c r="B116" s="104"/>
      <c r="C116" s="104"/>
      <c r="D116" s="197">
        <v>1</v>
      </c>
      <c r="E116" s="104"/>
      <c r="F116" s="129">
        <f>ROUND(F115*D116,4)</f>
        <v>2.1423999999999999</v>
      </c>
      <c r="G116" s="129"/>
      <c r="H116" s="126" t="s">
        <v>84</v>
      </c>
      <c r="I116" s="86"/>
    </row>
    <row r="117" spans="1:9" ht="12.75" customHeight="1" x14ac:dyDescent="0.3">
      <c r="A117" s="114"/>
      <c r="B117" s="130" t="s">
        <v>86</v>
      </c>
      <c r="C117" s="131"/>
      <c r="D117" s="114"/>
      <c r="E117" s="132"/>
      <c r="F117" s="133">
        <f>ROUND(F116,3)</f>
        <v>2.1419999999999999</v>
      </c>
      <c r="G117" s="133"/>
      <c r="H117" s="134" t="s">
        <v>84</v>
      </c>
      <c r="I117" s="86"/>
    </row>
    <row r="118" spans="1:9" ht="12.75" customHeight="1" x14ac:dyDescent="0.25">
      <c r="A118" s="114"/>
      <c r="B118" s="114"/>
      <c r="C118" s="114"/>
      <c r="D118" s="114"/>
      <c r="E118" s="124"/>
      <c r="F118" s="125"/>
      <c r="G118" s="125"/>
      <c r="H118" s="126"/>
      <c r="I118" s="86"/>
    </row>
    <row r="119" spans="1:9" ht="12.75" customHeight="1" x14ac:dyDescent="0.25">
      <c r="A119" s="123" t="s">
        <v>87</v>
      </c>
      <c r="B119" s="121"/>
      <c r="C119" s="121"/>
      <c r="D119" s="121" t="s">
        <v>5</v>
      </c>
      <c r="E119" s="135" t="s">
        <v>5</v>
      </c>
      <c r="F119" s="136"/>
      <c r="G119" s="136"/>
      <c r="H119" s="136"/>
      <c r="I119" s="86"/>
    </row>
    <row r="120" spans="1:9" ht="12.75" customHeight="1" x14ac:dyDescent="0.3">
      <c r="A120" s="121" t="s">
        <v>88</v>
      </c>
      <c r="B120" s="114"/>
      <c r="C120" s="114"/>
      <c r="D120" s="114"/>
      <c r="E120" s="135"/>
      <c r="F120" s="194">
        <v>2.3875000000000002</v>
      </c>
      <c r="G120" s="137"/>
      <c r="H120" s="126" t="s">
        <v>82</v>
      </c>
      <c r="I120" s="193"/>
    </row>
    <row r="121" spans="1:9" ht="12.75" customHeight="1" x14ac:dyDescent="0.3">
      <c r="A121" s="121" t="s">
        <v>89</v>
      </c>
      <c r="B121" s="104"/>
      <c r="C121" s="104"/>
      <c r="D121" s="104"/>
      <c r="E121" s="191">
        <v>1.5299999999999999E-2</v>
      </c>
      <c r="F121" s="128">
        <f>F120+E121</f>
        <v>2.4028</v>
      </c>
      <c r="G121" s="128"/>
      <c r="H121" s="126" t="s">
        <v>82</v>
      </c>
      <c r="I121" s="86"/>
    </row>
    <row r="122" spans="1:9" ht="12.75" customHeight="1" x14ac:dyDescent="0.3">
      <c r="A122" s="138" t="s">
        <v>90</v>
      </c>
      <c r="B122" s="127"/>
      <c r="C122" s="127"/>
      <c r="D122" s="192">
        <v>1.686E-2</v>
      </c>
      <c r="E122" s="128">
        <f>ROUND(F121*D122,4)</f>
        <v>4.0500000000000001E-2</v>
      </c>
      <c r="F122" s="128">
        <f t="shared" ref="F122:F126" si="0">F121+E122</f>
        <v>2.4433000000000002</v>
      </c>
      <c r="G122" s="128"/>
      <c r="H122" s="126" t="s">
        <v>82</v>
      </c>
      <c r="I122" s="86"/>
    </row>
    <row r="123" spans="1:9" ht="12.75" customHeight="1" x14ac:dyDescent="0.3">
      <c r="A123" s="114" t="s">
        <v>91</v>
      </c>
      <c r="B123" s="114"/>
      <c r="C123" s="114"/>
      <c r="D123" s="114"/>
      <c r="E123" s="191">
        <v>1.7899999999999999E-2</v>
      </c>
      <c r="F123" s="128">
        <f t="shared" si="0"/>
        <v>2.4612000000000003</v>
      </c>
      <c r="G123" s="128"/>
      <c r="H123" s="126" t="s">
        <v>82</v>
      </c>
      <c r="I123" s="86"/>
    </row>
    <row r="124" spans="1:9" ht="12.75" customHeight="1" x14ac:dyDescent="0.3">
      <c r="A124" s="114" t="s">
        <v>92</v>
      </c>
      <c r="B124" s="114"/>
      <c r="C124" s="114"/>
      <c r="D124" s="139"/>
      <c r="E124" s="191">
        <v>1.2999999999999999E-3</v>
      </c>
      <c r="F124" s="128">
        <f t="shared" si="0"/>
        <v>2.4625000000000004</v>
      </c>
      <c r="G124" s="128"/>
      <c r="H124" s="126" t="s">
        <v>82</v>
      </c>
      <c r="I124" s="86"/>
    </row>
    <row r="125" spans="1:9" ht="12.75" customHeight="1" x14ac:dyDescent="0.25">
      <c r="A125" s="121" t="s">
        <v>101</v>
      </c>
      <c r="B125" s="127"/>
      <c r="C125" s="127"/>
      <c r="D125" s="140">
        <f>+D114</f>
        <v>2.1999999999999999E-2</v>
      </c>
      <c r="E125" s="128">
        <f>ROUND(F124*D125,4)</f>
        <v>5.4199999999999998E-2</v>
      </c>
      <c r="F125" s="128">
        <f t="shared" si="0"/>
        <v>2.5167000000000002</v>
      </c>
      <c r="G125" s="128"/>
      <c r="H125" s="126" t="s">
        <v>82</v>
      </c>
    </row>
    <row r="126" spans="1:9" ht="12.75" customHeight="1" x14ac:dyDescent="0.25">
      <c r="A126" s="104" t="s">
        <v>83</v>
      </c>
      <c r="B126" s="104"/>
      <c r="C126" s="104"/>
      <c r="D126" s="141">
        <f>+D115</f>
        <v>1.0772999999999999</v>
      </c>
      <c r="E126" s="128">
        <f>ROUND((F125*D126)-F125,4)</f>
        <v>0.19450000000000001</v>
      </c>
      <c r="F126" s="128">
        <f t="shared" si="0"/>
        <v>2.7112000000000003</v>
      </c>
      <c r="G126" s="128"/>
      <c r="H126" s="126" t="s">
        <v>84</v>
      </c>
      <c r="I126" s="38"/>
    </row>
    <row r="127" spans="1:9" ht="12.75" customHeight="1" x14ac:dyDescent="0.3">
      <c r="A127" s="104" t="s">
        <v>85</v>
      </c>
      <c r="B127" s="104"/>
      <c r="C127" s="104"/>
      <c r="D127" s="197">
        <v>0</v>
      </c>
      <c r="E127" s="104"/>
      <c r="F127" s="129">
        <f>ROUND(F126*D127,4)</f>
        <v>0</v>
      </c>
      <c r="G127" s="129"/>
      <c r="H127" s="126" t="s">
        <v>84</v>
      </c>
      <c r="I127" s="25"/>
    </row>
    <row r="128" spans="1:9" ht="12.75" customHeight="1" x14ac:dyDescent="0.3">
      <c r="A128" s="114"/>
      <c r="B128" s="130" t="s">
        <v>93</v>
      </c>
      <c r="C128" s="131"/>
      <c r="D128" s="114"/>
      <c r="E128" s="132"/>
      <c r="F128" s="133">
        <f>ROUND(F127,3)</f>
        <v>0</v>
      </c>
      <c r="G128" s="133"/>
      <c r="H128" s="134" t="s">
        <v>84</v>
      </c>
      <c r="I128" s="38"/>
    </row>
    <row r="129" spans="1:9" ht="12.75" customHeight="1" x14ac:dyDescent="0.3">
      <c r="A129" s="114"/>
      <c r="B129" s="130"/>
      <c r="C129" s="131"/>
      <c r="D129" s="114"/>
      <c r="E129" s="132"/>
      <c r="F129" s="133"/>
      <c r="G129" s="133"/>
      <c r="H129" s="134"/>
      <c r="I129" s="38"/>
    </row>
    <row r="130" spans="1:9" x14ac:dyDescent="0.25">
      <c r="A130" s="104"/>
      <c r="B130" s="104"/>
      <c r="C130" s="104"/>
      <c r="D130" s="173" t="s">
        <v>5</v>
      </c>
      <c r="E130" s="104"/>
      <c r="F130" s="104"/>
      <c r="G130" s="104"/>
      <c r="H130" s="104"/>
      <c r="I130" s="25"/>
    </row>
    <row r="131" spans="1:9" x14ac:dyDescent="0.25">
      <c r="A131" s="123" t="s">
        <v>94</v>
      </c>
      <c r="B131" s="114"/>
      <c r="C131" s="114"/>
      <c r="D131" s="114"/>
      <c r="E131" s="132"/>
      <c r="F131" s="113"/>
      <c r="G131" s="113"/>
      <c r="H131" s="113"/>
      <c r="I131" s="26" t="s">
        <v>5</v>
      </c>
    </row>
    <row r="132" spans="1:9" ht="13" x14ac:dyDescent="0.3">
      <c r="A132" s="114" t="s">
        <v>95</v>
      </c>
      <c r="B132" s="114"/>
      <c r="C132" s="114"/>
      <c r="D132" s="114"/>
      <c r="E132" s="142"/>
      <c r="F132" s="199">
        <v>0.78802000000000005</v>
      </c>
      <c r="G132" s="143"/>
      <c r="H132" s="126" t="s">
        <v>96</v>
      </c>
      <c r="I132" s="26"/>
    </row>
    <row r="133" spans="1:9" ht="13" x14ac:dyDescent="0.3">
      <c r="A133" s="104" t="s">
        <v>97</v>
      </c>
      <c r="B133" s="114"/>
      <c r="C133" s="114"/>
      <c r="D133" s="198">
        <v>15.38</v>
      </c>
      <c r="E133" s="128">
        <f>ROUND((F132*D133)-F132,4)</f>
        <v>11.3317</v>
      </c>
      <c r="F133" s="128">
        <f>F132+E133</f>
        <v>12.119719999999999</v>
      </c>
      <c r="G133" s="128"/>
      <c r="H133" s="126" t="s">
        <v>84</v>
      </c>
      <c r="I133" s="38"/>
    </row>
    <row r="134" spans="1:9" ht="13" x14ac:dyDescent="0.3">
      <c r="A134" s="104" t="s">
        <v>85</v>
      </c>
      <c r="B134" s="104"/>
      <c r="C134" s="104"/>
      <c r="D134" s="197">
        <v>0</v>
      </c>
      <c r="E134" s="104"/>
      <c r="F134" s="129">
        <f>ROUND(F133*D134,4)</f>
        <v>0</v>
      </c>
      <c r="G134" s="129"/>
      <c r="H134" s="126" t="s">
        <v>84</v>
      </c>
      <c r="I134" s="38"/>
    </row>
    <row r="135" spans="1:9" ht="13" x14ac:dyDescent="0.3">
      <c r="A135" s="114" t="s">
        <v>5</v>
      </c>
      <c r="B135" s="130" t="s">
        <v>98</v>
      </c>
      <c r="C135" s="131"/>
      <c r="D135" s="104"/>
      <c r="E135" s="132"/>
      <c r="F135" s="133">
        <f>ROUND(F134,3)</f>
        <v>0</v>
      </c>
      <c r="G135" s="133"/>
      <c r="H135" s="134" t="s">
        <v>84</v>
      </c>
      <c r="I135" s="9"/>
    </row>
    <row r="136" spans="1:9" ht="13" x14ac:dyDescent="0.3">
      <c r="A136" s="104" t="s">
        <v>5</v>
      </c>
      <c r="B136" s="104"/>
      <c r="C136" s="104"/>
      <c r="D136" s="144" t="str">
        <f>IF(D134+D127+D116=100%,"","Percentages do not add to 100%!")</f>
        <v/>
      </c>
      <c r="E136" s="104"/>
      <c r="F136" s="104"/>
      <c r="G136" s="104"/>
      <c r="H136" s="104"/>
      <c r="I136" s="50" t="s">
        <v>5</v>
      </c>
    </row>
    <row r="137" spans="1:9" x14ac:dyDescent="0.25">
      <c r="A137" s="172" t="s">
        <v>124</v>
      </c>
      <c r="B137" s="104"/>
      <c r="C137" s="104"/>
      <c r="D137" s="104"/>
      <c r="E137" s="104"/>
      <c r="F137" s="104"/>
      <c r="G137" s="104"/>
      <c r="H137" s="104"/>
    </row>
    <row r="138" spans="1:9" x14ac:dyDescent="0.25">
      <c r="A138" s="145"/>
      <c r="B138" s="104"/>
      <c r="C138" s="104"/>
      <c r="D138" s="104"/>
      <c r="E138" s="104"/>
      <c r="F138" s="104"/>
      <c r="G138" s="104"/>
      <c r="H138" s="104"/>
    </row>
    <row r="139" spans="1:9" x14ac:dyDescent="0.25">
      <c r="A139" s="104"/>
      <c r="B139" s="104"/>
      <c r="C139" s="104"/>
      <c r="D139" s="104"/>
      <c r="E139" s="104"/>
      <c r="F139" s="104"/>
      <c r="G139" s="104"/>
      <c r="H139" s="104"/>
    </row>
    <row r="158" ht="13.25" customHeight="1" x14ac:dyDescent="0.25"/>
    <row r="159" ht="13.25" customHeight="1" x14ac:dyDescent="0.25"/>
    <row r="160" ht="13.25" customHeight="1" x14ac:dyDescent="0.25"/>
    <row r="161" ht="13.25" customHeight="1" x14ac:dyDescent="0.25"/>
    <row r="162" ht="13.25" customHeight="1" x14ac:dyDescent="0.25"/>
    <row r="163" ht="13.25" customHeight="1" x14ac:dyDescent="0.25"/>
    <row r="164" ht="13.25" customHeight="1" x14ac:dyDescent="0.25"/>
    <row r="165" ht="13.25" customHeight="1" x14ac:dyDescent="0.25"/>
    <row r="166" ht="13.25" customHeight="1" x14ac:dyDescent="0.25"/>
    <row r="167" ht="13.25" customHeight="1" x14ac:dyDescent="0.25"/>
    <row r="168" ht="13.25" customHeight="1" x14ac:dyDescent="0.25"/>
    <row r="169" ht="13.25" customHeight="1" x14ac:dyDescent="0.25"/>
    <row r="170" ht="13.25" customHeight="1" x14ac:dyDescent="0.25"/>
    <row r="171" ht="13.25" customHeight="1" x14ac:dyDescent="0.25"/>
    <row r="172" ht="13.25" customHeight="1" x14ac:dyDescent="0.25"/>
    <row r="173" ht="13.25" customHeight="1" x14ac:dyDescent="0.25"/>
    <row r="174" ht="13.25" customHeight="1" x14ac:dyDescent="0.25"/>
    <row r="175" ht="13.25" customHeight="1" x14ac:dyDescent="0.25"/>
    <row r="176" ht="13.25" customHeight="1" x14ac:dyDescent="0.25"/>
    <row r="177" ht="13.25" customHeight="1" x14ac:dyDescent="0.25"/>
    <row r="178" ht="13.25" customHeight="1" x14ac:dyDescent="0.25"/>
    <row r="179" ht="13.25" customHeight="1" x14ac:dyDescent="0.25"/>
    <row r="180" ht="13.25" customHeight="1" x14ac:dyDescent="0.25"/>
    <row r="181" ht="13.25" customHeight="1" x14ac:dyDescent="0.25"/>
    <row r="182" ht="13.25" customHeight="1" x14ac:dyDescent="0.25"/>
    <row r="183" ht="13.25" customHeight="1" x14ac:dyDescent="0.25"/>
    <row r="184" ht="13.25" customHeight="1" x14ac:dyDescent="0.25"/>
    <row r="185" ht="13.25" customHeight="1" x14ac:dyDescent="0.25"/>
    <row r="186" ht="13.25" customHeight="1" x14ac:dyDescent="0.25"/>
    <row r="187" ht="13.25" customHeight="1" x14ac:dyDescent="0.25"/>
    <row r="188" ht="13.25" customHeight="1" x14ac:dyDescent="0.25"/>
    <row r="189" ht="13.25" customHeight="1" x14ac:dyDescent="0.25"/>
    <row r="190" ht="13.25" customHeight="1" x14ac:dyDescent="0.25"/>
    <row r="191" ht="13.25" customHeight="1" x14ac:dyDescent="0.25"/>
    <row r="192" ht="13.25" customHeight="1" x14ac:dyDescent="0.25"/>
    <row r="193" spans="1:9" ht="13.25" customHeight="1" x14ac:dyDescent="0.25"/>
    <row r="194" spans="1:9" ht="13.25" customHeight="1" x14ac:dyDescent="0.25"/>
    <row r="195" spans="1:9" ht="13.25" customHeight="1" x14ac:dyDescent="0.25"/>
    <row r="196" spans="1:9" ht="13.25" customHeight="1" x14ac:dyDescent="0.25"/>
    <row r="197" spans="1:9" ht="13.25" customHeight="1" x14ac:dyDescent="0.25"/>
    <row r="198" spans="1:9" ht="13.25" customHeight="1" x14ac:dyDescent="0.25"/>
    <row r="199" spans="1:9" ht="13.25" customHeight="1" x14ac:dyDescent="0.25"/>
    <row r="200" spans="1:9" ht="13.25" customHeight="1" x14ac:dyDescent="0.25"/>
    <row r="201" spans="1:9" ht="13.25" customHeight="1" x14ac:dyDescent="0.25"/>
    <row r="202" spans="1:9" ht="13.25" customHeight="1" x14ac:dyDescent="0.25"/>
    <row r="203" spans="1:9" ht="13.25" customHeight="1" x14ac:dyDescent="0.25"/>
    <row r="204" spans="1:9" ht="13.25" customHeight="1" x14ac:dyDescent="0.25"/>
    <row r="205" spans="1:9" ht="13.25" customHeight="1" x14ac:dyDescent="0.25">
      <c r="A205" t="s">
        <v>5</v>
      </c>
    </row>
    <row r="206" spans="1:9" ht="13.25" customHeight="1" x14ac:dyDescent="0.25">
      <c r="A206" t="s">
        <v>5</v>
      </c>
    </row>
    <row r="207" spans="1:9" ht="13.25" customHeight="1" x14ac:dyDescent="0.25">
      <c r="A207" t="s">
        <v>5</v>
      </c>
      <c r="E207" s="9"/>
      <c r="F207" s="9"/>
      <c r="G207" s="9"/>
      <c r="H207" s="9"/>
      <c r="I207" s="9"/>
    </row>
    <row r="208" spans="1:9" ht="13.25" customHeight="1" x14ac:dyDescent="0.25">
      <c r="A208" t="s">
        <v>5</v>
      </c>
      <c r="E208" s="9"/>
      <c r="F208" s="9"/>
      <c r="G208" s="9"/>
      <c r="H208" s="9"/>
      <c r="I208" s="9"/>
    </row>
    <row r="209" spans="1:9" ht="13.25" customHeight="1" x14ac:dyDescent="0.25">
      <c r="A209" t="s">
        <v>5</v>
      </c>
      <c r="E209" s="9"/>
      <c r="F209" s="9"/>
      <c r="G209" s="9"/>
      <c r="H209" s="9"/>
      <c r="I209" s="9"/>
    </row>
    <row r="210" spans="1:9" ht="13.25" customHeight="1" x14ac:dyDescent="0.25">
      <c r="A210" t="s">
        <v>5</v>
      </c>
    </row>
    <row r="211" spans="1:9" ht="13.25" customHeight="1" x14ac:dyDescent="0.25"/>
    <row r="212" spans="1:9" ht="13.2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"/>
    </row>
    <row r="213" spans="1:9" x14ac:dyDescent="0.25">
      <c r="A213" s="32"/>
      <c r="B213" s="32"/>
      <c r="C213" s="32"/>
      <c r="D213" s="32"/>
      <c r="E213" s="32"/>
      <c r="F213" s="32"/>
      <c r="G213" s="32"/>
      <c r="H213" s="32"/>
      <c r="I213" s="12"/>
    </row>
    <row r="214" spans="1:9" x14ac:dyDescent="0.25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x14ac:dyDescent="0.25">
      <c r="A215" s="33"/>
      <c r="B215" s="33"/>
      <c r="C215" s="33"/>
      <c r="D215" s="41"/>
      <c r="E215" s="41"/>
      <c r="F215" s="41"/>
      <c r="G215" s="41"/>
      <c r="H215" s="41"/>
      <c r="I215" s="9"/>
    </row>
    <row r="216" spans="1:9" x14ac:dyDescent="0.25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2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77"/>
      <c r="B220" s="77"/>
      <c r="C220" s="77"/>
      <c r="D220" s="77"/>
      <c r="E220" s="81"/>
      <c r="F220" s="17"/>
      <c r="G220" s="17"/>
      <c r="H220" s="17"/>
      <c r="I220" s="12"/>
    </row>
    <row r="221" spans="1:9" x14ac:dyDescent="0.25">
      <c r="A221" s="77"/>
      <c r="B221" s="77"/>
      <c r="C221" s="77"/>
      <c r="D221" s="77"/>
      <c r="E221" s="81"/>
      <c r="F221" s="9"/>
      <c r="G221" s="9"/>
      <c r="H221" s="9"/>
      <c r="I221" s="77"/>
    </row>
    <row r="222" spans="1:9" x14ac:dyDescent="0.25">
      <c r="A222" s="17"/>
      <c r="B222" s="17"/>
      <c r="C222" s="17"/>
      <c r="D222" s="9"/>
      <c r="E222" s="82"/>
      <c r="F222" s="20"/>
      <c r="G222" s="20"/>
      <c r="H222" s="20"/>
      <c r="I222" s="9"/>
    </row>
    <row r="223" spans="1:9" x14ac:dyDescent="0.25">
      <c r="A223" s="17"/>
      <c r="B223" s="17"/>
      <c r="C223" s="17"/>
      <c r="D223" s="9"/>
      <c r="E223" s="20"/>
      <c r="F223" s="20"/>
      <c r="G223" s="20"/>
      <c r="H223" s="20"/>
      <c r="I223" s="9"/>
    </row>
    <row r="224" spans="1:9" x14ac:dyDescent="0.25">
      <c r="A224" s="17"/>
      <c r="B224" s="39"/>
      <c r="C224" s="39"/>
      <c r="D224" s="39"/>
      <c r="E224" s="9"/>
      <c r="F224" s="9"/>
      <c r="G224" s="9"/>
      <c r="H224" s="9"/>
      <c r="I224" s="9"/>
    </row>
    <row r="225" spans="1:9" x14ac:dyDescent="0.25">
      <c r="A225" s="9"/>
      <c r="B225" s="9"/>
      <c r="C225" s="9"/>
      <c r="D225" s="9"/>
      <c r="E225" s="20"/>
      <c r="F225" s="20"/>
      <c r="G225" s="20"/>
      <c r="H225" s="20"/>
      <c r="I225" s="20"/>
    </row>
    <row r="226" spans="1:9" x14ac:dyDescent="0.25">
      <c r="A226" s="51"/>
      <c r="B226" s="39"/>
      <c r="C226" s="39"/>
      <c r="D226" s="20"/>
      <c r="E226" s="20"/>
      <c r="F226" s="20"/>
      <c r="G226" s="20"/>
      <c r="H226" s="20"/>
      <c r="I226" s="20"/>
    </row>
    <row r="227" spans="1:9" x14ac:dyDescent="0.25">
      <c r="A227" s="21"/>
      <c r="B227" s="9"/>
      <c r="C227" s="9"/>
      <c r="D227" s="9"/>
      <c r="E227" s="20"/>
      <c r="F227" s="20"/>
      <c r="G227" s="20"/>
      <c r="H227" s="20"/>
      <c r="I227" s="20"/>
    </row>
    <row r="228" spans="1:9" x14ac:dyDescent="0.25">
      <c r="A228" s="33"/>
      <c r="B228" s="21"/>
      <c r="C228" s="21"/>
      <c r="D228" s="9"/>
      <c r="E228" s="9"/>
      <c r="F228" s="9"/>
      <c r="G228" s="9"/>
      <c r="H228" s="9"/>
      <c r="I228" s="9"/>
    </row>
    <row r="229" spans="1:9" x14ac:dyDescent="0.25">
      <c r="A229" s="33"/>
      <c r="B229" s="21"/>
      <c r="C229" s="21"/>
      <c r="D229" s="9"/>
      <c r="E229" s="52"/>
      <c r="F229" s="23"/>
      <c r="G229" s="23"/>
      <c r="H229" s="23"/>
      <c r="I229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2019-07-27T00:29:10Z</cp:lastPrinted>
  <dcterms:created xsi:type="dcterms:W3CDTF">1997-04-18T20:20:30Z</dcterms:created>
  <dcterms:modified xsi:type="dcterms:W3CDTF">2020-04-30T03:08:47Z</dcterms:modified>
</cp:coreProperties>
</file>