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Y\2020 Refinance Rate Mechanism\Discovery\Support\"/>
    </mc:Choice>
  </mc:AlternateContent>
  <xr:revisionPtr revIDLastSave="0" documentId="13_ncr:1_{BAF13E1C-764E-41E1-8FD3-8CB5AEF54EB8}" xr6:coauthVersionLast="44" xr6:coauthVersionMax="44" xr10:uidLastSave="{00000000-0000-0000-0000-000000000000}"/>
  <bookViews>
    <workbookView xWindow="28680" yWindow="-90" windowWidth="29040" windowHeight="15840" tabRatio="861" activeTab="1" xr2:uid="{00000000-000D-0000-FFFF-FFFF00000000}"/>
  </bookViews>
  <sheets>
    <sheet name="Sch J-1_Original" sheetId="35" r:id="rId1"/>
    <sheet name="Sch J-1_Updated" sheetId="41" r:id="rId2"/>
    <sheet name="Sch J WPs_Original" sheetId="26" r:id="rId3"/>
    <sheet name="Sch J WPs_Updated" sheetId="42" r:id="rId4"/>
    <sheet name="Link In BS Projection" sheetId="40" r:id="rId5"/>
  </sheets>
  <definedNames>
    <definedName name="_xlnm.Print_Area" localSheetId="4">'Link In BS Projection'!$A$1:$X$26</definedName>
    <definedName name="_xlnm.Print_Area" localSheetId="2">'Sch J WPs_Original'!$D$1:$AF$543,'Sch J WPs_Original'!$AH$1:$AX$46,'Sch J WPs_Original'!$AH$277:$AV$314</definedName>
    <definedName name="_xlnm.Print_Area" localSheetId="3">'Sch J WPs_Updated'!$D$1:$AF$543,'Sch J WPs_Updated'!$AH$1:$AX$46,'Sch J WPs_Updated'!$AH$277:$AV$314</definedName>
    <definedName name="_xlnm.Print_Area" localSheetId="0">'Sch J-1_Original'!$A$1:$P$31</definedName>
    <definedName name="_xlnm.Print_Area" localSheetId="1">'Sch J-1_Updated'!$A$1:$P$31</definedName>
    <definedName name="_xlnm.Print_Titles" localSheetId="4">'Link In BS Projection'!$A:$B</definedName>
    <definedName name="_xlnm.Print_Titles" localSheetId="2">'Sch J WPs_Original'!$A:$C</definedName>
    <definedName name="_xlnm.Print_Titles" localSheetId="3">'Sch J WPs_Updated'!$A:$C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91029"/>
  <customWorkbookViews>
    <customWorkbookView name="Print All Sch J Exhibits" guid="{42E2132E-130A-11D4-8702-444553540000}" maximized="1" windowWidth="763" windowHeight="466" tabRatio="602" activeSheetId="4"/>
    <customWorkbookView name="Wkp Unamort Debt Exp" guid="{3504B94A-F634-11D2-9451-0008C780B76A}" maximized="1" windowWidth="796" windowHeight="427" tabRatio="602" activeSheetId="3"/>
    <customWorkbookView name="Wkp LTerm Debt" guid="{3504B94B-F634-11D2-9451-0008C780B76A}" maximized="1" windowWidth="796" windowHeight="427" tabRatio="602" activeSheetId="3"/>
    <customWorkbookView name="Wkp Lterm Debt Amort" guid="{3504B94C-F634-11D2-9451-0008C780B76A}" maximized="1" windowWidth="796" windowHeight="427" tabRatio="602" activeSheetId="3"/>
    <customWorkbookView name="Wkp LTerm Debt Int" guid="{3504B94D-F634-11D2-9451-0008C780B76A}" maximized="1" windowWidth="796" windowHeight="427" tabRatio="602" activeSheetId="3"/>
    <customWorkbookView name="Wkp PreStock" guid="{3504B94E-F634-11D2-9451-0008C780B76A}" maximized="1" windowWidth="796" windowHeight="427" tabRatio="602" activeSheetId="3"/>
    <customWorkbookView name="Wkp PreStock Amort" guid="{3504B950-F634-11D2-9451-0008C780B76A}" maximized="1" windowWidth="796" windowHeight="427" tabRatio="602" activeSheetId="3"/>
    <customWorkbookView name="Wkp PreStock Dividend" guid="{3504B951-F634-11D2-9451-0008C780B76A}" maximized="1" windowWidth="796" windowHeight="427" tabRatio="602" activeSheetId="3"/>
    <customWorkbookView name="Wkp STerm Debt" guid="{3504B952-F634-11D2-9451-0008C780B76A}" maximized="1" windowWidth="796" windowHeight="427" tabRatio="602" activeSheetId="3"/>
    <customWorkbookView name="Wkp ComEquity" guid="{3504B953-F634-11D2-9451-0008C780B76A}" maximized="1" windowWidth="796" windowHeight="427" tabRatio="602" activeSheetId="3"/>
    <customWorkbookView name="Wkp JDITC" guid="{3504B954-F634-11D2-9451-0008C780B76A}" maximized="1" windowWidth="796" windowHeight="427" tabRatio="602" activeSheetId="3"/>
    <customWorkbookView name="Wkp LTerm Debt 13MoAvg" guid="{3504B955-F634-11D2-9451-0008C780B76A}" maximized="1" windowWidth="796" windowHeight="427" tabRatio="602" activeSheetId="3"/>
    <customWorkbookView name="Wkp PreStock 13MoAvg" guid="{3504B956-F634-11D2-9451-0008C780B76A}" maximized="1" windowWidth="796" windowHeight="427" tabRatio="602" activeSheetId="3"/>
    <customWorkbookView name="Wkp Unamort PreStock Exp" guid="{3504B966-F634-11D2-9451-0008C780B76A}" maximized="1" windowWidth="796" windowHeight="427" tabRatio="6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41" l="1"/>
  <c r="M19" i="35"/>
  <c r="E19" i="41"/>
  <c r="AB112" i="42"/>
  <c r="AA112" i="42"/>
  <c r="Z112" i="42"/>
  <c r="Y112" i="42"/>
  <c r="X112" i="42"/>
  <c r="AB111" i="42"/>
  <c r="AA111" i="42"/>
  <c r="Z111" i="42"/>
  <c r="Y111" i="42"/>
  <c r="X111" i="42"/>
  <c r="E543" i="42" l="1"/>
  <c r="F543" i="42" s="1"/>
  <c r="G543" i="42" s="1"/>
  <c r="H543" i="42" s="1"/>
  <c r="I543" i="42" s="1"/>
  <c r="J543" i="42" s="1"/>
  <c r="K543" i="42" s="1"/>
  <c r="L543" i="42" s="1"/>
  <c r="M543" i="42" s="1"/>
  <c r="N543" i="42" s="1"/>
  <c r="O543" i="42" s="1"/>
  <c r="P543" i="42" s="1"/>
  <c r="Q543" i="42" s="1"/>
  <c r="R543" i="42" s="1"/>
  <c r="S543" i="42" s="1"/>
  <c r="T543" i="42" s="1"/>
  <c r="U543" i="42" s="1"/>
  <c r="V543" i="42" s="1"/>
  <c r="W543" i="42" s="1"/>
  <c r="X543" i="42" s="1"/>
  <c r="Y543" i="42" s="1"/>
  <c r="Z543" i="42" s="1"/>
  <c r="AA543" i="42" s="1"/>
  <c r="AB543" i="42" s="1"/>
  <c r="AC543" i="42" s="1"/>
  <c r="AD543" i="42" s="1"/>
  <c r="AE543" i="42" s="1"/>
  <c r="E542" i="42"/>
  <c r="F542" i="42" s="1"/>
  <c r="E523" i="42"/>
  <c r="F523" i="42" s="1"/>
  <c r="AE513" i="42"/>
  <c r="AD513" i="42"/>
  <c r="AC513" i="42"/>
  <c r="AB513" i="42"/>
  <c r="AA513" i="42"/>
  <c r="Z513" i="42"/>
  <c r="Y513" i="42"/>
  <c r="X513" i="42"/>
  <c r="W513" i="42"/>
  <c r="V513" i="42"/>
  <c r="U513" i="42"/>
  <c r="T513" i="42"/>
  <c r="S513" i="42"/>
  <c r="R513" i="42"/>
  <c r="Q513" i="42"/>
  <c r="P513" i="42"/>
  <c r="O513" i="42"/>
  <c r="N513" i="42"/>
  <c r="M513" i="42"/>
  <c r="L513" i="42"/>
  <c r="K513" i="42"/>
  <c r="J513" i="42"/>
  <c r="I513" i="42"/>
  <c r="H513" i="42"/>
  <c r="G513" i="42"/>
  <c r="F513" i="42"/>
  <c r="E513" i="42"/>
  <c r="D513" i="42"/>
  <c r="AE499" i="42"/>
  <c r="AD499" i="42"/>
  <c r="AC499" i="42"/>
  <c r="AB499" i="42"/>
  <c r="AA499" i="42"/>
  <c r="Z499" i="42"/>
  <c r="Y499" i="42"/>
  <c r="X499" i="42"/>
  <c r="W499" i="42"/>
  <c r="V499" i="42"/>
  <c r="U499" i="42"/>
  <c r="T499" i="42"/>
  <c r="S499" i="42"/>
  <c r="R499" i="42"/>
  <c r="Q499" i="42"/>
  <c r="P499" i="42"/>
  <c r="AE498" i="42"/>
  <c r="AD498" i="42"/>
  <c r="AC498" i="42"/>
  <c r="AB498" i="42"/>
  <c r="AA498" i="42"/>
  <c r="Z498" i="42"/>
  <c r="Y498" i="42"/>
  <c r="X498" i="42"/>
  <c r="W498" i="42"/>
  <c r="V498" i="42"/>
  <c r="U498" i="42"/>
  <c r="T498" i="42"/>
  <c r="S498" i="42"/>
  <c r="R498" i="42"/>
  <c r="Q498" i="42"/>
  <c r="P498" i="42"/>
  <c r="AE497" i="42"/>
  <c r="AD497" i="42"/>
  <c r="AC497" i="42"/>
  <c r="AB497" i="42"/>
  <c r="AA497" i="42"/>
  <c r="Z497" i="42"/>
  <c r="Y497" i="42"/>
  <c r="X497" i="42"/>
  <c r="W497" i="42"/>
  <c r="V497" i="42"/>
  <c r="U497" i="42"/>
  <c r="T497" i="42"/>
  <c r="S497" i="42"/>
  <c r="R497" i="42"/>
  <c r="Q497" i="42"/>
  <c r="P497" i="42"/>
  <c r="L489" i="42"/>
  <c r="L493" i="42" s="1"/>
  <c r="K493" i="42"/>
  <c r="J493" i="42"/>
  <c r="I493" i="42"/>
  <c r="H493" i="42"/>
  <c r="F493" i="42"/>
  <c r="P491" i="42"/>
  <c r="Q491" i="42" s="1"/>
  <c r="R491" i="42" s="1"/>
  <c r="S491" i="42" s="1"/>
  <c r="G491" i="42"/>
  <c r="G493" i="42" s="1"/>
  <c r="F491" i="42"/>
  <c r="E491" i="42"/>
  <c r="E493" i="42" s="1"/>
  <c r="D491" i="42"/>
  <c r="D493" i="42" s="1"/>
  <c r="Q490" i="42"/>
  <c r="R490" i="42" s="1"/>
  <c r="S490" i="42" s="1"/>
  <c r="P490" i="42"/>
  <c r="AE480" i="42"/>
  <c r="AD480" i="42"/>
  <c r="AC480" i="42"/>
  <c r="AB480" i="42"/>
  <c r="AA480" i="42"/>
  <c r="Z480" i="42"/>
  <c r="Y480" i="42"/>
  <c r="X480" i="42"/>
  <c r="W480" i="42"/>
  <c r="V480" i="42"/>
  <c r="U480" i="42"/>
  <c r="T480" i="42"/>
  <c r="S480" i="42"/>
  <c r="R480" i="42"/>
  <c r="Q480" i="42"/>
  <c r="P480" i="42"/>
  <c r="O480" i="42"/>
  <c r="N480" i="42"/>
  <c r="M480" i="42"/>
  <c r="L480" i="42"/>
  <c r="K480" i="42"/>
  <c r="J480" i="42"/>
  <c r="I480" i="42"/>
  <c r="H480" i="42"/>
  <c r="G480" i="42"/>
  <c r="F480" i="42"/>
  <c r="E480" i="42"/>
  <c r="D480" i="42"/>
  <c r="AF448" i="42"/>
  <c r="AE437" i="42"/>
  <c r="AD437" i="42"/>
  <c r="AC437" i="42"/>
  <c r="AB437" i="42"/>
  <c r="AA437" i="42"/>
  <c r="Z437" i="42"/>
  <c r="Y437" i="42"/>
  <c r="X437" i="42"/>
  <c r="W437" i="42"/>
  <c r="V437" i="42"/>
  <c r="U437" i="42"/>
  <c r="T437" i="42"/>
  <c r="S437" i="42"/>
  <c r="R437" i="42"/>
  <c r="Q437" i="42"/>
  <c r="P437" i="42"/>
  <c r="O437" i="42"/>
  <c r="N437" i="42"/>
  <c r="M437" i="42"/>
  <c r="L437" i="42"/>
  <c r="K437" i="42"/>
  <c r="J437" i="42"/>
  <c r="I437" i="42"/>
  <c r="H437" i="42"/>
  <c r="G437" i="42"/>
  <c r="F437" i="42"/>
  <c r="E437" i="42"/>
  <c r="D437" i="42"/>
  <c r="E409" i="42"/>
  <c r="D404" i="42"/>
  <c r="D409" i="42" s="1"/>
  <c r="B404" i="42"/>
  <c r="AE399" i="42"/>
  <c r="AD399" i="42"/>
  <c r="AC399" i="42"/>
  <c r="AB399" i="42"/>
  <c r="AA399" i="42"/>
  <c r="Z399" i="42"/>
  <c r="Y399" i="42"/>
  <c r="X399" i="42"/>
  <c r="W399" i="42"/>
  <c r="V399" i="42"/>
  <c r="U399" i="42"/>
  <c r="T399" i="42"/>
  <c r="S399" i="42"/>
  <c r="R399" i="42"/>
  <c r="Q399" i="42"/>
  <c r="P399" i="42"/>
  <c r="O399" i="42"/>
  <c r="N399" i="42"/>
  <c r="M399" i="42"/>
  <c r="L399" i="42"/>
  <c r="K399" i="42"/>
  <c r="J399" i="42"/>
  <c r="I399" i="42"/>
  <c r="H399" i="42"/>
  <c r="G399" i="42"/>
  <c r="F399" i="42"/>
  <c r="E399" i="42"/>
  <c r="D399" i="42"/>
  <c r="F371" i="42"/>
  <c r="E371" i="42"/>
  <c r="D371" i="42"/>
  <c r="G366" i="42"/>
  <c r="F366" i="42"/>
  <c r="E366" i="42"/>
  <c r="B366" i="42"/>
  <c r="AE361" i="42"/>
  <c r="AD361" i="42"/>
  <c r="AC361" i="42"/>
  <c r="AB361" i="42"/>
  <c r="AA361" i="42"/>
  <c r="Z361" i="42"/>
  <c r="Y361" i="42"/>
  <c r="X361" i="42"/>
  <c r="W361" i="42"/>
  <c r="V361" i="42"/>
  <c r="U361" i="42"/>
  <c r="T361" i="42"/>
  <c r="S361" i="42"/>
  <c r="R361" i="42"/>
  <c r="Q361" i="42"/>
  <c r="P361" i="42"/>
  <c r="O361" i="42"/>
  <c r="N361" i="42"/>
  <c r="M361" i="42"/>
  <c r="L361" i="42"/>
  <c r="K361" i="42"/>
  <c r="J361" i="42"/>
  <c r="I361" i="42"/>
  <c r="H361" i="42"/>
  <c r="G361" i="42"/>
  <c r="F361" i="42"/>
  <c r="E361" i="42"/>
  <c r="D361" i="42"/>
  <c r="E333" i="42"/>
  <c r="D333" i="42"/>
  <c r="F326" i="42"/>
  <c r="E326" i="42"/>
  <c r="B326" i="42"/>
  <c r="AE323" i="42"/>
  <c r="AD323" i="42"/>
  <c r="AC323" i="42"/>
  <c r="AB323" i="42"/>
  <c r="AA323" i="42"/>
  <c r="Z323" i="42"/>
  <c r="Y323" i="42"/>
  <c r="X323" i="42"/>
  <c r="W323" i="42"/>
  <c r="V323" i="42"/>
  <c r="U323" i="42"/>
  <c r="T323" i="42"/>
  <c r="S323" i="42"/>
  <c r="R323" i="42"/>
  <c r="Q323" i="42"/>
  <c r="P323" i="42"/>
  <c r="O323" i="42"/>
  <c r="N323" i="42"/>
  <c r="M323" i="42"/>
  <c r="L323" i="42"/>
  <c r="K323" i="42"/>
  <c r="J323" i="42"/>
  <c r="I323" i="42"/>
  <c r="H323" i="42"/>
  <c r="G323" i="42"/>
  <c r="F323" i="42"/>
  <c r="E323" i="42"/>
  <c r="D295" i="42"/>
  <c r="AL290" i="42"/>
  <c r="AH290" i="42"/>
  <c r="E290" i="42"/>
  <c r="E404" i="42" s="1"/>
  <c r="AE285" i="42"/>
  <c r="AD285" i="42"/>
  <c r="AC285" i="42"/>
  <c r="AB285" i="42"/>
  <c r="AA285" i="42"/>
  <c r="Z285" i="42"/>
  <c r="Y285" i="42"/>
  <c r="X285" i="42"/>
  <c r="W285" i="42"/>
  <c r="V285" i="42"/>
  <c r="U285" i="42"/>
  <c r="T285" i="42"/>
  <c r="S285" i="42"/>
  <c r="R285" i="42"/>
  <c r="Q285" i="42"/>
  <c r="P285" i="42"/>
  <c r="O285" i="42"/>
  <c r="N285" i="42"/>
  <c r="M285" i="42"/>
  <c r="L285" i="42"/>
  <c r="K285" i="42"/>
  <c r="J285" i="42"/>
  <c r="I285" i="42"/>
  <c r="H285" i="42"/>
  <c r="G285" i="42"/>
  <c r="F285" i="42"/>
  <c r="E285" i="42"/>
  <c r="AH281" i="42"/>
  <c r="L259" i="42"/>
  <c r="M259" i="42" s="1"/>
  <c r="N259" i="42" s="1"/>
  <c r="O259" i="42" s="1"/>
  <c r="P259" i="42" s="1"/>
  <c r="Q259" i="42" s="1"/>
  <c r="R259" i="42" s="1"/>
  <c r="S259" i="42" s="1"/>
  <c r="T259" i="42" s="1"/>
  <c r="K259" i="42"/>
  <c r="G259" i="42"/>
  <c r="H259" i="42" s="1"/>
  <c r="I259" i="42" s="1"/>
  <c r="J259" i="42" s="1"/>
  <c r="F259" i="42"/>
  <c r="D259" i="42"/>
  <c r="E259" i="42" s="1"/>
  <c r="B256" i="42"/>
  <c r="D255" i="42"/>
  <c r="B255" i="42"/>
  <c r="D254" i="42"/>
  <c r="B254" i="42"/>
  <c r="D253" i="42"/>
  <c r="B253" i="42"/>
  <c r="D252" i="42"/>
  <c r="B252" i="42"/>
  <c r="D251" i="42"/>
  <c r="B251" i="42"/>
  <c r="S250" i="42"/>
  <c r="D250" i="42"/>
  <c r="B250" i="42"/>
  <c r="D249" i="42"/>
  <c r="B249" i="42"/>
  <c r="D248" i="42"/>
  <c r="B248" i="42"/>
  <c r="D247" i="42"/>
  <c r="B247" i="42"/>
  <c r="D246" i="42"/>
  <c r="B246" i="42"/>
  <c r="D245" i="42"/>
  <c r="B245" i="42"/>
  <c r="AE239" i="42"/>
  <c r="AD239" i="42"/>
  <c r="AC239" i="42"/>
  <c r="AB239" i="42"/>
  <c r="AA239" i="42"/>
  <c r="Z239" i="42"/>
  <c r="Y239" i="42"/>
  <c r="X239" i="42"/>
  <c r="W239" i="42"/>
  <c r="V239" i="42"/>
  <c r="U239" i="42"/>
  <c r="T239" i="42"/>
  <c r="S239" i="42"/>
  <c r="R239" i="42"/>
  <c r="Q239" i="42"/>
  <c r="P239" i="42"/>
  <c r="O239" i="42"/>
  <c r="N239" i="42"/>
  <c r="M239" i="42"/>
  <c r="L239" i="42"/>
  <c r="K239" i="42"/>
  <c r="J239" i="42"/>
  <c r="I239" i="42"/>
  <c r="H239" i="42"/>
  <c r="G239" i="42"/>
  <c r="F239" i="42"/>
  <c r="E239" i="42"/>
  <c r="D239" i="42"/>
  <c r="D285" i="42" s="1"/>
  <c r="D323" i="42" s="1"/>
  <c r="D220" i="42"/>
  <c r="B212" i="42"/>
  <c r="C210" i="42"/>
  <c r="B210" i="42"/>
  <c r="E209" i="42"/>
  <c r="C209" i="42"/>
  <c r="B209" i="42"/>
  <c r="F208" i="42"/>
  <c r="E208" i="42"/>
  <c r="C208" i="42"/>
  <c r="B208" i="42"/>
  <c r="C207" i="42"/>
  <c r="B207" i="42"/>
  <c r="C206" i="42"/>
  <c r="B206" i="42"/>
  <c r="C205" i="42"/>
  <c r="B205" i="42"/>
  <c r="C204" i="42"/>
  <c r="B204" i="42"/>
  <c r="C203" i="42"/>
  <c r="B203" i="42"/>
  <c r="C202" i="42"/>
  <c r="B202" i="42"/>
  <c r="C201" i="42"/>
  <c r="B201" i="42"/>
  <c r="C200" i="42"/>
  <c r="B200" i="42"/>
  <c r="C199" i="42"/>
  <c r="B199" i="42"/>
  <c r="A195" i="42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A219" i="42" s="1"/>
  <c r="A220" i="42" s="1"/>
  <c r="AE193" i="42"/>
  <c r="AD193" i="42"/>
  <c r="AC193" i="42"/>
  <c r="AB193" i="42"/>
  <c r="AA193" i="42"/>
  <c r="Z193" i="42"/>
  <c r="Y193" i="42"/>
  <c r="X193" i="42"/>
  <c r="W193" i="42"/>
  <c r="V193" i="42"/>
  <c r="U193" i="42"/>
  <c r="T193" i="42"/>
  <c r="S193" i="42"/>
  <c r="R193" i="42"/>
  <c r="Q193" i="42"/>
  <c r="P193" i="42"/>
  <c r="O193" i="42"/>
  <c r="N193" i="42"/>
  <c r="M193" i="42"/>
  <c r="L193" i="42"/>
  <c r="K193" i="42"/>
  <c r="J193" i="42"/>
  <c r="I193" i="42"/>
  <c r="H193" i="42"/>
  <c r="G193" i="42"/>
  <c r="F193" i="42"/>
  <c r="E193" i="42"/>
  <c r="D193" i="42"/>
  <c r="D168" i="42"/>
  <c r="B166" i="42"/>
  <c r="E164" i="42"/>
  <c r="F164" i="42" s="1"/>
  <c r="G164" i="42" s="1"/>
  <c r="H164" i="42" s="1"/>
  <c r="I164" i="42" s="1"/>
  <c r="J164" i="42" s="1"/>
  <c r="K164" i="42" s="1"/>
  <c r="L164" i="42" s="1"/>
  <c r="M164" i="42" s="1"/>
  <c r="N164" i="42" s="1"/>
  <c r="O164" i="42" s="1"/>
  <c r="P164" i="42" s="1"/>
  <c r="Q164" i="42" s="1"/>
  <c r="C164" i="42"/>
  <c r="B164" i="42"/>
  <c r="E163" i="42"/>
  <c r="C163" i="42"/>
  <c r="B163" i="42"/>
  <c r="F162" i="42"/>
  <c r="E162" i="42"/>
  <c r="C162" i="42"/>
  <c r="B162" i="42"/>
  <c r="C161" i="42"/>
  <c r="B161" i="42"/>
  <c r="C160" i="42"/>
  <c r="B160" i="42"/>
  <c r="C159" i="42"/>
  <c r="B159" i="42"/>
  <c r="C158" i="42"/>
  <c r="B158" i="42"/>
  <c r="C157" i="42"/>
  <c r="B157" i="42"/>
  <c r="C156" i="42"/>
  <c r="B156" i="42"/>
  <c r="C155" i="42"/>
  <c r="B155" i="42"/>
  <c r="C154" i="42"/>
  <c r="B154" i="42"/>
  <c r="C153" i="42"/>
  <c r="B153" i="42"/>
  <c r="A152" i="42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49" i="42"/>
  <c r="A150" i="42" s="1"/>
  <c r="A151" i="42" s="1"/>
  <c r="AE147" i="42"/>
  <c r="AD147" i="42"/>
  <c r="AC147" i="42"/>
  <c r="AB147" i="42"/>
  <c r="AA147" i="42"/>
  <c r="Z147" i="42"/>
  <c r="Y147" i="42"/>
  <c r="X147" i="42"/>
  <c r="W147" i="42"/>
  <c r="V147" i="42"/>
  <c r="U147" i="42"/>
  <c r="T147" i="42"/>
  <c r="S147" i="42"/>
  <c r="R147" i="42"/>
  <c r="Q147" i="42"/>
  <c r="P147" i="42"/>
  <c r="O147" i="42"/>
  <c r="N147" i="42"/>
  <c r="M147" i="42"/>
  <c r="L147" i="42"/>
  <c r="K147" i="42"/>
  <c r="J147" i="42"/>
  <c r="I147" i="42"/>
  <c r="H147" i="42"/>
  <c r="G147" i="42"/>
  <c r="F147" i="42"/>
  <c r="E147" i="42"/>
  <c r="D147" i="42"/>
  <c r="D128" i="42"/>
  <c r="E120" i="42"/>
  <c r="B120" i="42"/>
  <c r="R118" i="42"/>
  <c r="C118" i="42"/>
  <c r="B118" i="42"/>
  <c r="E117" i="42"/>
  <c r="C117" i="42"/>
  <c r="B117" i="42"/>
  <c r="E116" i="42"/>
  <c r="F116" i="42" s="1"/>
  <c r="G116" i="42" s="1"/>
  <c r="H116" i="42" s="1"/>
  <c r="I116" i="42" s="1"/>
  <c r="J116" i="42" s="1"/>
  <c r="K116" i="42" s="1"/>
  <c r="L116" i="42" s="1"/>
  <c r="M116" i="42" s="1"/>
  <c r="N116" i="42" s="1"/>
  <c r="O116" i="42" s="1"/>
  <c r="P116" i="42" s="1"/>
  <c r="Q116" i="42" s="1"/>
  <c r="C116" i="42"/>
  <c r="B116" i="42"/>
  <c r="F115" i="42"/>
  <c r="G115" i="42" s="1"/>
  <c r="H115" i="42" s="1"/>
  <c r="I115" i="42" s="1"/>
  <c r="J115" i="42" s="1"/>
  <c r="K115" i="42" s="1"/>
  <c r="L115" i="42" s="1"/>
  <c r="M115" i="42" s="1"/>
  <c r="N115" i="42" s="1"/>
  <c r="O115" i="42" s="1"/>
  <c r="P115" i="42" s="1"/>
  <c r="Q115" i="42" s="1"/>
  <c r="R115" i="42" s="1"/>
  <c r="S115" i="42" s="1"/>
  <c r="T115" i="42" s="1"/>
  <c r="E115" i="42"/>
  <c r="C115" i="42"/>
  <c r="B115" i="42"/>
  <c r="I114" i="42"/>
  <c r="J114" i="42" s="1"/>
  <c r="K114" i="42" s="1"/>
  <c r="L114" i="42" s="1"/>
  <c r="M114" i="42" s="1"/>
  <c r="N114" i="42" s="1"/>
  <c r="O114" i="42" s="1"/>
  <c r="P114" i="42" s="1"/>
  <c r="Q114" i="42" s="1"/>
  <c r="R114" i="42" s="1"/>
  <c r="S114" i="42" s="1"/>
  <c r="T114" i="42" s="1"/>
  <c r="E114" i="42"/>
  <c r="F114" i="42" s="1"/>
  <c r="G114" i="42" s="1"/>
  <c r="H114" i="42" s="1"/>
  <c r="C114" i="42"/>
  <c r="B114" i="42"/>
  <c r="E113" i="42"/>
  <c r="C113" i="42"/>
  <c r="B113" i="42"/>
  <c r="E112" i="42"/>
  <c r="F112" i="42" s="1"/>
  <c r="G112" i="42" s="1"/>
  <c r="H112" i="42" s="1"/>
  <c r="I112" i="42" s="1"/>
  <c r="J112" i="42" s="1"/>
  <c r="K112" i="42" s="1"/>
  <c r="L112" i="42" s="1"/>
  <c r="M112" i="42" s="1"/>
  <c r="N112" i="42" s="1"/>
  <c r="O112" i="42" s="1"/>
  <c r="P112" i="42" s="1"/>
  <c r="Q112" i="42" s="1"/>
  <c r="R112" i="42" s="1"/>
  <c r="S112" i="42" s="1"/>
  <c r="T112" i="42" s="1"/>
  <c r="C112" i="42"/>
  <c r="B112" i="42"/>
  <c r="F111" i="42"/>
  <c r="G111" i="42" s="1"/>
  <c r="H111" i="42" s="1"/>
  <c r="I111" i="42" s="1"/>
  <c r="J111" i="42" s="1"/>
  <c r="K111" i="42" s="1"/>
  <c r="L111" i="42" s="1"/>
  <c r="M111" i="42" s="1"/>
  <c r="N111" i="42" s="1"/>
  <c r="O111" i="42" s="1"/>
  <c r="P111" i="42" s="1"/>
  <c r="Q111" i="42" s="1"/>
  <c r="R111" i="42" s="1"/>
  <c r="S111" i="42" s="1"/>
  <c r="T111" i="42" s="1"/>
  <c r="E111" i="42"/>
  <c r="C111" i="42"/>
  <c r="B111" i="42"/>
  <c r="E110" i="42"/>
  <c r="F110" i="42" s="1"/>
  <c r="G110" i="42" s="1"/>
  <c r="H110" i="42" s="1"/>
  <c r="I110" i="42" s="1"/>
  <c r="J110" i="42" s="1"/>
  <c r="K110" i="42" s="1"/>
  <c r="L110" i="42" s="1"/>
  <c r="M110" i="42" s="1"/>
  <c r="N110" i="42" s="1"/>
  <c r="O110" i="42" s="1"/>
  <c r="P110" i="42" s="1"/>
  <c r="Q110" i="42" s="1"/>
  <c r="R110" i="42" s="1"/>
  <c r="S110" i="42" s="1"/>
  <c r="T110" i="42" s="1"/>
  <c r="C110" i="42"/>
  <c r="B110" i="42"/>
  <c r="I109" i="42"/>
  <c r="J109" i="42" s="1"/>
  <c r="K109" i="42" s="1"/>
  <c r="L109" i="42" s="1"/>
  <c r="M109" i="42" s="1"/>
  <c r="N109" i="42" s="1"/>
  <c r="O109" i="42" s="1"/>
  <c r="P109" i="42" s="1"/>
  <c r="Q109" i="42" s="1"/>
  <c r="R109" i="42" s="1"/>
  <c r="S109" i="42" s="1"/>
  <c r="T109" i="42" s="1"/>
  <c r="H109" i="42"/>
  <c r="F109" i="42"/>
  <c r="C109" i="42"/>
  <c r="B109" i="42"/>
  <c r="G108" i="42"/>
  <c r="H108" i="42" s="1"/>
  <c r="I108" i="42" s="1"/>
  <c r="J108" i="42" s="1"/>
  <c r="K108" i="42" s="1"/>
  <c r="L108" i="42" s="1"/>
  <c r="M108" i="42" s="1"/>
  <c r="N108" i="42" s="1"/>
  <c r="O108" i="42" s="1"/>
  <c r="P108" i="42" s="1"/>
  <c r="Q108" i="42" s="1"/>
  <c r="R108" i="42" s="1"/>
  <c r="S108" i="42" s="1"/>
  <c r="T108" i="42" s="1"/>
  <c r="E108" i="42"/>
  <c r="F108" i="42" s="1"/>
  <c r="C108" i="42"/>
  <c r="B108" i="42"/>
  <c r="E107" i="42"/>
  <c r="C107" i="42"/>
  <c r="B107" i="42"/>
  <c r="A104" i="42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03" i="42"/>
  <c r="AE101" i="42"/>
  <c r="AD101" i="42"/>
  <c r="AC101" i="42"/>
  <c r="AB101" i="42"/>
  <c r="AA101" i="42"/>
  <c r="Z101" i="42"/>
  <c r="Y101" i="42"/>
  <c r="X101" i="42"/>
  <c r="W101" i="42"/>
  <c r="V101" i="42"/>
  <c r="U101" i="42"/>
  <c r="T101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D101" i="42"/>
  <c r="D76" i="42"/>
  <c r="B72" i="42"/>
  <c r="B71" i="42"/>
  <c r="E70" i="42"/>
  <c r="F70" i="42" s="1"/>
  <c r="G70" i="42" s="1"/>
  <c r="H70" i="42" s="1"/>
  <c r="I70" i="42" s="1"/>
  <c r="J70" i="42" s="1"/>
  <c r="K70" i="42" s="1"/>
  <c r="L70" i="42" s="1"/>
  <c r="M70" i="42" s="1"/>
  <c r="N70" i="42" s="1"/>
  <c r="O70" i="42" s="1"/>
  <c r="B70" i="42"/>
  <c r="E69" i="42"/>
  <c r="F69" i="42" s="1"/>
  <c r="G69" i="42" s="1"/>
  <c r="H69" i="42" s="1"/>
  <c r="I69" i="42" s="1"/>
  <c r="J69" i="42" s="1"/>
  <c r="K69" i="42" s="1"/>
  <c r="L69" i="42" s="1"/>
  <c r="M69" i="42" s="1"/>
  <c r="N69" i="42" s="1"/>
  <c r="O69" i="42" s="1"/>
  <c r="P69" i="42" s="1"/>
  <c r="Q69" i="42" s="1"/>
  <c r="R69" i="42" s="1"/>
  <c r="S69" i="42" s="1"/>
  <c r="B69" i="42"/>
  <c r="E68" i="42"/>
  <c r="F68" i="42" s="1"/>
  <c r="G68" i="42" s="1"/>
  <c r="H68" i="42" s="1"/>
  <c r="I68" i="42" s="1"/>
  <c r="J68" i="42" s="1"/>
  <c r="K68" i="42" s="1"/>
  <c r="L68" i="42" s="1"/>
  <c r="M68" i="42" s="1"/>
  <c r="N68" i="42" s="1"/>
  <c r="O68" i="42" s="1"/>
  <c r="P68" i="42" s="1"/>
  <c r="Q68" i="42" s="1"/>
  <c r="R68" i="42" s="1"/>
  <c r="S68" i="42" s="1"/>
  <c r="B68" i="42"/>
  <c r="B67" i="42"/>
  <c r="E66" i="42"/>
  <c r="F66" i="42" s="1"/>
  <c r="G66" i="42" s="1"/>
  <c r="H66" i="42" s="1"/>
  <c r="I66" i="42" s="1"/>
  <c r="J66" i="42" s="1"/>
  <c r="K66" i="42" s="1"/>
  <c r="L66" i="42" s="1"/>
  <c r="M66" i="42" s="1"/>
  <c r="N66" i="42" s="1"/>
  <c r="O66" i="42" s="1"/>
  <c r="P66" i="42" s="1"/>
  <c r="Q66" i="42" s="1"/>
  <c r="R66" i="42" s="1"/>
  <c r="S66" i="42" s="1"/>
  <c r="B66" i="42"/>
  <c r="F65" i="42"/>
  <c r="E65" i="42"/>
  <c r="B65" i="42"/>
  <c r="E64" i="42"/>
  <c r="F64" i="42" s="1"/>
  <c r="G64" i="42" s="1"/>
  <c r="H64" i="42" s="1"/>
  <c r="I64" i="42" s="1"/>
  <c r="J64" i="42" s="1"/>
  <c r="K64" i="42" s="1"/>
  <c r="L64" i="42" s="1"/>
  <c r="M64" i="42" s="1"/>
  <c r="N64" i="42" s="1"/>
  <c r="O64" i="42" s="1"/>
  <c r="P64" i="42" s="1"/>
  <c r="Q64" i="42" s="1"/>
  <c r="R64" i="42" s="1"/>
  <c r="S64" i="42" s="1"/>
  <c r="B64" i="42"/>
  <c r="G63" i="42"/>
  <c r="H63" i="42" s="1"/>
  <c r="I63" i="42" s="1"/>
  <c r="F63" i="42"/>
  <c r="E63" i="42"/>
  <c r="B63" i="42"/>
  <c r="E62" i="42"/>
  <c r="F62" i="42" s="1"/>
  <c r="G62" i="42" s="1"/>
  <c r="H62" i="42" s="1"/>
  <c r="B62" i="42"/>
  <c r="E61" i="42"/>
  <c r="B61" i="42"/>
  <c r="AE55" i="42"/>
  <c r="AD55" i="42"/>
  <c r="AC55" i="42"/>
  <c r="AB55" i="42"/>
  <c r="AA55" i="42"/>
  <c r="Z55" i="42"/>
  <c r="Y55" i="42"/>
  <c r="X55" i="42"/>
  <c r="W55" i="42"/>
  <c r="V55" i="42"/>
  <c r="U55" i="42"/>
  <c r="T55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D35" i="42"/>
  <c r="AL25" i="42"/>
  <c r="AH25" i="42"/>
  <c r="S25" i="42"/>
  <c r="R25" i="42"/>
  <c r="E25" i="42"/>
  <c r="F25" i="42" s="1"/>
  <c r="G25" i="42" s="1"/>
  <c r="H25" i="42" s="1"/>
  <c r="I25" i="42" s="1"/>
  <c r="J25" i="42" s="1"/>
  <c r="K25" i="42" s="1"/>
  <c r="L25" i="42" s="1"/>
  <c r="M25" i="42" s="1"/>
  <c r="N25" i="42" s="1"/>
  <c r="O25" i="42" s="1"/>
  <c r="P25" i="42" s="1"/>
  <c r="Q25" i="42" s="1"/>
  <c r="AL24" i="42"/>
  <c r="AH24" i="42"/>
  <c r="E24" i="42"/>
  <c r="E255" i="42" s="1"/>
  <c r="AL23" i="42"/>
  <c r="AH23" i="42"/>
  <c r="Q23" i="42"/>
  <c r="R23" i="42" s="1"/>
  <c r="S23" i="42" s="1"/>
  <c r="E23" i="42"/>
  <c r="E254" i="42" s="1"/>
  <c r="AT22" i="42"/>
  <c r="AL22" i="42"/>
  <c r="AH22" i="42"/>
  <c r="F22" i="42"/>
  <c r="F253" i="42" s="1"/>
  <c r="E22" i="42"/>
  <c r="E253" i="42" s="1"/>
  <c r="AT21" i="42"/>
  <c r="AL21" i="42"/>
  <c r="AH21" i="42"/>
  <c r="E21" i="42"/>
  <c r="AT20" i="42"/>
  <c r="AL20" i="42"/>
  <c r="AH20" i="42"/>
  <c r="E20" i="42"/>
  <c r="E251" i="42" s="1"/>
  <c r="AT19" i="42"/>
  <c r="AL19" i="42"/>
  <c r="AH19" i="42"/>
  <c r="U19" i="42"/>
  <c r="U250" i="42" s="1"/>
  <c r="T19" i="42"/>
  <c r="T250" i="42" s="1"/>
  <c r="E19" i="42"/>
  <c r="E250" i="42" s="1"/>
  <c r="AT18" i="42"/>
  <c r="AL18" i="42"/>
  <c r="AH18" i="42"/>
  <c r="E18" i="42"/>
  <c r="E249" i="42" s="1"/>
  <c r="AT17" i="42"/>
  <c r="AL17" i="42"/>
  <c r="AH17" i="42"/>
  <c r="F17" i="42"/>
  <c r="F248" i="42" s="1"/>
  <c r="E17" i="42"/>
  <c r="E248" i="42" s="1"/>
  <c r="AT16" i="42"/>
  <c r="AL16" i="42"/>
  <c r="AH16" i="42"/>
  <c r="E16" i="42"/>
  <c r="AT15" i="42"/>
  <c r="AL15" i="42"/>
  <c r="AH15" i="42"/>
  <c r="E15" i="42"/>
  <c r="E246" i="42" s="1"/>
  <c r="AT14" i="42"/>
  <c r="AL14" i="42"/>
  <c r="AH14" i="42"/>
  <c r="E14" i="42"/>
  <c r="E245" i="42" s="1"/>
  <c r="E19" i="35"/>
  <c r="E21" i="35"/>
  <c r="M17" i="35"/>
  <c r="M21" i="35"/>
  <c r="M21" i="41"/>
  <c r="E21" i="41"/>
  <c r="M17" i="41"/>
  <c r="A17" i="4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M489" i="42" l="1"/>
  <c r="T23" i="42"/>
  <c r="U23" i="42" s="1"/>
  <c r="V23" i="42" s="1"/>
  <c r="W23" i="42" s="1"/>
  <c r="X23" i="42" s="1"/>
  <c r="Y23" i="42" s="1"/>
  <c r="Z23" i="42" s="1"/>
  <c r="AA23" i="42" s="1"/>
  <c r="AB23" i="42" s="1"/>
  <c r="AC23" i="42" s="1"/>
  <c r="AD23" i="42" s="1"/>
  <c r="AE23" i="42" s="1"/>
  <c r="T68" i="42"/>
  <c r="U68" i="42" s="1"/>
  <c r="V68" i="42" s="1"/>
  <c r="W68" i="42" s="1"/>
  <c r="X68" i="42" s="1"/>
  <c r="Y68" i="42" s="1"/>
  <c r="Z68" i="42" s="1"/>
  <c r="AA68" i="42" s="1"/>
  <c r="AB68" i="42" s="1"/>
  <c r="AC68" i="42" s="1"/>
  <c r="AD68" i="42" s="1"/>
  <c r="AE68" i="42" s="1"/>
  <c r="U111" i="42"/>
  <c r="V111" i="42" s="1"/>
  <c r="W111" i="42" s="1"/>
  <c r="AC111" i="42" s="1"/>
  <c r="AD111" i="42" s="1"/>
  <c r="AE111" i="42" s="1"/>
  <c r="AF111" i="42"/>
  <c r="AP18" i="42" s="1"/>
  <c r="T66" i="42"/>
  <c r="U66" i="42" s="1"/>
  <c r="V66" i="42" s="1"/>
  <c r="W66" i="42" s="1"/>
  <c r="I62" i="42"/>
  <c r="J62" i="42" s="1"/>
  <c r="K62" i="42" s="1"/>
  <c r="L62" i="42" s="1"/>
  <c r="M62" i="42" s="1"/>
  <c r="N62" i="42" s="1"/>
  <c r="O62" i="42" s="1"/>
  <c r="P62" i="42" s="1"/>
  <c r="Q62" i="42" s="1"/>
  <c r="R62" i="42" s="1"/>
  <c r="S62" i="42" s="1"/>
  <c r="J63" i="42"/>
  <c r="K63" i="42" s="1"/>
  <c r="L63" i="42" s="1"/>
  <c r="M63" i="42" s="1"/>
  <c r="N63" i="42" s="1"/>
  <c r="O63" i="42" s="1"/>
  <c r="P63" i="42" s="1"/>
  <c r="Q63" i="42" s="1"/>
  <c r="R63" i="42" s="1"/>
  <c r="S63" i="42" s="1"/>
  <c r="AF114" i="42"/>
  <c r="AP21" i="42" s="1"/>
  <c r="U114" i="42"/>
  <c r="V114" i="42" s="1"/>
  <c r="W114" i="42" s="1"/>
  <c r="X114" i="42" s="1"/>
  <c r="Y114" i="42" s="1"/>
  <c r="Z114" i="42" s="1"/>
  <c r="AA114" i="42" s="1"/>
  <c r="AB114" i="42" s="1"/>
  <c r="AC114" i="42" s="1"/>
  <c r="AD114" i="42" s="1"/>
  <c r="AE114" i="42" s="1"/>
  <c r="U115" i="42"/>
  <c r="V115" i="42" s="1"/>
  <c r="W115" i="42" s="1"/>
  <c r="X115" i="42" s="1"/>
  <c r="Y115" i="42" s="1"/>
  <c r="Z115" i="42" s="1"/>
  <c r="AA115" i="42" s="1"/>
  <c r="AB115" i="42" s="1"/>
  <c r="AC115" i="42" s="1"/>
  <c r="AD115" i="42" s="1"/>
  <c r="AE115" i="42" s="1"/>
  <c r="T64" i="42"/>
  <c r="AF108" i="42"/>
  <c r="AP15" i="42" s="1"/>
  <c r="U108" i="42"/>
  <c r="V108" i="42" s="1"/>
  <c r="W108" i="42" s="1"/>
  <c r="X108" i="42" s="1"/>
  <c r="Y108" i="42" s="1"/>
  <c r="Z108" i="42" s="1"/>
  <c r="AA108" i="42" s="1"/>
  <c r="AB108" i="42" s="1"/>
  <c r="AC108" i="42" s="1"/>
  <c r="AD108" i="42" s="1"/>
  <c r="AE108" i="42" s="1"/>
  <c r="AF110" i="42"/>
  <c r="AP17" i="42" s="1"/>
  <c r="U110" i="42"/>
  <c r="V110" i="42" s="1"/>
  <c r="W110" i="42" s="1"/>
  <c r="X110" i="42" s="1"/>
  <c r="Y110" i="42" s="1"/>
  <c r="Z110" i="42" s="1"/>
  <c r="AA110" i="42" s="1"/>
  <c r="AB110" i="42" s="1"/>
  <c r="AC110" i="42" s="1"/>
  <c r="AD110" i="42" s="1"/>
  <c r="AE110" i="42" s="1"/>
  <c r="AF109" i="42"/>
  <c r="AP16" i="42" s="1"/>
  <c r="U109" i="42"/>
  <c r="V109" i="42" s="1"/>
  <c r="W109" i="42" s="1"/>
  <c r="X109" i="42" s="1"/>
  <c r="Y109" i="42" s="1"/>
  <c r="Z109" i="42" s="1"/>
  <c r="AA109" i="42" s="1"/>
  <c r="AB109" i="42" s="1"/>
  <c r="AC109" i="42" s="1"/>
  <c r="AD109" i="42" s="1"/>
  <c r="AE109" i="42" s="1"/>
  <c r="R116" i="42"/>
  <c r="S116" i="42" s="1"/>
  <c r="T116" i="42" s="1"/>
  <c r="Q70" i="42"/>
  <c r="T69" i="42"/>
  <c r="U112" i="42"/>
  <c r="V112" i="42" s="1"/>
  <c r="W112" i="42" s="1"/>
  <c r="AC112" i="42" s="1"/>
  <c r="AD112" i="42" s="1"/>
  <c r="AE112" i="42" s="1"/>
  <c r="F16" i="42"/>
  <c r="E247" i="42"/>
  <c r="S256" i="42"/>
  <c r="S118" i="42"/>
  <c r="T118" i="42" s="1"/>
  <c r="S210" i="42"/>
  <c r="T210" i="42" s="1"/>
  <c r="F120" i="42"/>
  <c r="G120" i="42" s="1"/>
  <c r="H120" i="42" s="1"/>
  <c r="I120" i="42" s="1"/>
  <c r="J120" i="42" s="1"/>
  <c r="K120" i="42" s="1"/>
  <c r="L120" i="42" s="1"/>
  <c r="M120" i="42" s="1"/>
  <c r="N120" i="42" s="1"/>
  <c r="O120" i="42" s="1"/>
  <c r="P120" i="42" s="1"/>
  <c r="Q120" i="42" s="1"/>
  <c r="R120" i="42" s="1"/>
  <c r="S120" i="42" s="1"/>
  <c r="T120" i="42" s="1"/>
  <c r="E74" i="42"/>
  <c r="F74" i="42" s="1"/>
  <c r="G74" i="42" s="1"/>
  <c r="H74" i="42" s="1"/>
  <c r="I74" i="42" s="1"/>
  <c r="J74" i="42" s="1"/>
  <c r="K74" i="42" s="1"/>
  <c r="L74" i="42" s="1"/>
  <c r="M74" i="42" s="1"/>
  <c r="N74" i="42" s="1"/>
  <c r="O74" i="42" s="1"/>
  <c r="P74" i="42" s="1"/>
  <c r="Q74" i="42" s="1"/>
  <c r="R74" i="42" s="1"/>
  <c r="S74" i="42" s="1"/>
  <c r="G22" i="42"/>
  <c r="F23" i="42"/>
  <c r="F24" i="42"/>
  <c r="T25" i="42"/>
  <c r="E263" i="42"/>
  <c r="F18" i="42"/>
  <c r="V19" i="42"/>
  <c r="G65" i="42"/>
  <c r="H65" i="42" s="1"/>
  <c r="I65" i="42" s="1"/>
  <c r="J65" i="42" s="1"/>
  <c r="K65" i="42" s="1"/>
  <c r="L65" i="42" s="1"/>
  <c r="M65" i="42" s="1"/>
  <c r="N65" i="42" s="1"/>
  <c r="O65" i="42" s="1"/>
  <c r="P65" i="42" s="1"/>
  <c r="Q65" i="42" s="1"/>
  <c r="R65" i="42" s="1"/>
  <c r="S65" i="42" s="1"/>
  <c r="E67" i="42"/>
  <c r="F67" i="42" s="1"/>
  <c r="G67" i="42" s="1"/>
  <c r="H67" i="42" s="1"/>
  <c r="I67" i="42" s="1"/>
  <c r="J67" i="42" s="1"/>
  <c r="K67" i="42" s="1"/>
  <c r="L67" i="42" s="1"/>
  <c r="M67" i="42" s="1"/>
  <c r="N67" i="42" s="1"/>
  <c r="O67" i="42" s="1"/>
  <c r="P67" i="42" s="1"/>
  <c r="Q67" i="42" s="1"/>
  <c r="R67" i="42" s="1"/>
  <c r="S67" i="42" s="1"/>
  <c r="F113" i="42"/>
  <c r="G113" i="42" s="1"/>
  <c r="H113" i="42" s="1"/>
  <c r="I113" i="42" s="1"/>
  <c r="J113" i="42" s="1"/>
  <c r="K113" i="42" s="1"/>
  <c r="L113" i="42" s="1"/>
  <c r="M113" i="42" s="1"/>
  <c r="N113" i="42" s="1"/>
  <c r="O113" i="42" s="1"/>
  <c r="P113" i="42" s="1"/>
  <c r="Q113" i="42" s="1"/>
  <c r="R113" i="42" s="1"/>
  <c r="S113" i="42" s="1"/>
  <c r="T113" i="42" s="1"/>
  <c r="G17" i="42"/>
  <c r="F19" i="42"/>
  <c r="F20" i="42"/>
  <c r="F14" i="42"/>
  <c r="F15" i="42"/>
  <c r="E252" i="42"/>
  <c r="F21" i="42"/>
  <c r="E35" i="42"/>
  <c r="F117" i="42"/>
  <c r="G117" i="42" s="1"/>
  <c r="H117" i="42" s="1"/>
  <c r="I117" i="42" s="1"/>
  <c r="J117" i="42" s="1"/>
  <c r="K117" i="42" s="1"/>
  <c r="L117" i="42" s="1"/>
  <c r="M117" i="42" s="1"/>
  <c r="N117" i="42" s="1"/>
  <c r="O117" i="42" s="1"/>
  <c r="P117" i="42" s="1"/>
  <c r="Q117" i="42" s="1"/>
  <c r="R117" i="42" s="1"/>
  <c r="S117" i="42" s="1"/>
  <c r="T117" i="42" s="1"/>
  <c r="E71" i="42"/>
  <c r="F71" i="42" s="1"/>
  <c r="G71" i="42" s="1"/>
  <c r="H71" i="42" s="1"/>
  <c r="I71" i="42" s="1"/>
  <c r="J71" i="42" s="1"/>
  <c r="K71" i="42" s="1"/>
  <c r="L71" i="42" s="1"/>
  <c r="M71" i="42" s="1"/>
  <c r="N71" i="42" s="1"/>
  <c r="O71" i="42" s="1"/>
  <c r="P71" i="42" s="1"/>
  <c r="Q71" i="42" s="1"/>
  <c r="R71" i="42" s="1"/>
  <c r="S71" i="42" s="1"/>
  <c r="G162" i="42"/>
  <c r="G208" i="42"/>
  <c r="F209" i="42"/>
  <c r="G209" i="42" s="1"/>
  <c r="H209" i="42" s="1"/>
  <c r="I209" i="42" s="1"/>
  <c r="J209" i="42" s="1"/>
  <c r="K209" i="42" s="1"/>
  <c r="L209" i="42" s="1"/>
  <c r="M209" i="42" s="1"/>
  <c r="N209" i="42" s="1"/>
  <c r="O209" i="42" s="1"/>
  <c r="P209" i="42" s="1"/>
  <c r="Q209" i="42" s="1"/>
  <c r="R209" i="42" s="1"/>
  <c r="S209" i="42" s="1"/>
  <c r="T209" i="42" s="1"/>
  <c r="E220" i="42"/>
  <c r="F333" i="42"/>
  <c r="G326" i="42"/>
  <c r="T491" i="42"/>
  <c r="U491" i="42" s="1"/>
  <c r="V491" i="42" s="1"/>
  <c r="W491" i="42" s="1"/>
  <c r="X491" i="42" s="1"/>
  <c r="Y491" i="42" s="1"/>
  <c r="Z491" i="42" s="1"/>
  <c r="AA491" i="42" s="1"/>
  <c r="AB491" i="42" s="1"/>
  <c r="AC491" i="42" s="1"/>
  <c r="AD491" i="42" s="1"/>
  <c r="AE491" i="42" s="1"/>
  <c r="AF491" i="42"/>
  <c r="E128" i="42"/>
  <c r="F163" i="42"/>
  <c r="G163" i="42" s="1"/>
  <c r="H163" i="42" s="1"/>
  <c r="I163" i="42" s="1"/>
  <c r="J163" i="42" s="1"/>
  <c r="K163" i="42" s="1"/>
  <c r="L163" i="42" s="1"/>
  <c r="M163" i="42" s="1"/>
  <c r="N163" i="42" s="1"/>
  <c r="O163" i="42" s="1"/>
  <c r="P163" i="42" s="1"/>
  <c r="Q163" i="42" s="1"/>
  <c r="R163" i="42" s="1"/>
  <c r="S163" i="42" s="1"/>
  <c r="M493" i="42"/>
  <c r="N489" i="42"/>
  <c r="R256" i="42"/>
  <c r="R72" i="42"/>
  <c r="S72" i="42" s="1"/>
  <c r="R210" i="42"/>
  <c r="R164" i="42" s="1"/>
  <c r="S164" i="42" s="1"/>
  <c r="F107" i="42"/>
  <c r="E168" i="42"/>
  <c r="U259" i="42"/>
  <c r="V259" i="42" s="1"/>
  <c r="W259" i="42" s="1"/>
  <c r="X259" i="42" s="1"/>
  <c r="Y259" i="42" s="1"/>
  <c r="Z259" i="42" s="1"/>
  <c r="AA259" i="42" s="1"/>
  <c r="AB259" i="42" s="1"/>
  <c r="AC259" i="42" s="1"/>
  <c r="AD259" i="42" s="1"/>
  <c r="AE259" i="42" s="1"/>
  <c r="AF490" i="42"/>
  <c r="T490" i="42"/>
  <c r="U490" i="42" s="1"/>
  <c r="V490" i="42" s="1"/>
  <c r="W490" i="42" s="1"/>
  <c r="X490" i="42" s="1"/>
  <c r="Y490" i="42" s="1"/>
  <c r="Z490" i="42" s="1"/>
  <c r="AA490" i="42" s="1"/>
  <c r="AB490" i="42" s="1"/>
  <c r="AC490" i="42" s="1"/>
  <c r="AD490" i="42" s="1"/>
  <c r="AE490" i="42" s="1"/>
  <c r="G542" i="42"/>
  <c r="H542" i="42" s="1"/>
  <c r="I542" i="42" s="1"/>
  <c r="J542" i="42" s="1"/>
  <c r="K542" i="42" s="1"/>
  <c r="L542" i="42" s="1"/>
  <c r="M542" i="42" s="1"/>
  <c r="N542" i="42" s="1"/>
  <c r="O542" i="42" s="1"/>
  <c r="P542" i="42" s="1"/>
  <c r="Q542" i="42" s="1"/>
  <c r="R542" i="42" s="1"/>
  <c r="S542" i="42" s="1"/>
  <c r="T542" i="42" s="1"/>
  <c r="U542" i="42" s="1"/>
  <c r="V542" i="42" s="1"/>
  <c r="W542" i="42" s="1"/>
  <c r="X542" i="42" s="1"/>
  <c r="Y542" i="42" s="1"/>
  <c r="Z542" i="42" s="1"/>
  <c r="AA542" i="42" s="1"/>
  <c r="AB542" i="42" s="1"/>
  <c r="AC542" i="42" s="1"/>
  <c r="AD542" i="42" s="1"/>
  <c r="AE542" i="42" s="1"/>
  <c r="G371" i="42"/>
  <c r="H366" i="42"/>
  <c r="D263" i="42"/>
  <c r="F290" i="42"/>
  <c r="E295" i="42"/>
  <c r="E526" i="42"/>
  <c r="F526" i="42" s="1"/>
  <c r="G526" i="42" s="1"/>
  <c r="H526" i="42" s="1"/>
  <c r="I526" i="42" s="1"/>
  <c r="J526" i="42" s="1"/>
  <c r="K526" i="42" s="1"/>
  <c r="L526" i="42" s="1"/>
  <c r="M526" i="42" s="1"/>
  <c r="N526" i="42" s="1"/>
  <c r="O526" i="42" s="1"/>
  <c r="P526" i="42" s="1"/>
  <c r="Q526" i="42" s="1"/>
  <c r="R526" i="42" s="1"/>
  <c r="S526" i="42" s="1"/>
  <c r="E541" i="42"/>
  <c r="F541" i="42" s="1"/>
  <c r="G541" i="42" s="1"/>
  <c r="H541" i="42" s="1"/>
  <c r="I541" i="42" s="1"/>
  <c r="J541" i="42" s="1"/>
  <c r="K541" i="42" s="1"/>
  <c r="L541" i="42" s="1"/>
  <c r="M541" i="42" s="1"/>
  <c r="N541" i="42" s="1"/>
  <c r="O541" i="42" s="1"/>
  <c r="P541" i="42" s="1"/>
  <c r="Q541" i="42" s="1"/>
  <c r="R541" i="42" s="1"/>
  <c r="S541" i="42" s="1"/>
  <c r="T541" i="42" s="1"/>
  <c r="U541" i="42" s="1"/>
  <c r="V541" i="42" s="1"/>
  <c r="W541" i="42" s="1"/>
  <c r="X541" i="42" s="1"/>
  <c r="Y541" i="42" s="1"/>
  <c r="Z541" i="42" s="1"/>
  <c r="AA541" i="42" s="1"/>
  <c r="AB541" i="42" s="1"/>
  <c r="AC541" i="42" s="1"/>
  <c r="AD541" i="42" s="1"/>
  <c r="AE541" i="42" s="1"/>
  <c r="D533" i="42"/>
  <c r="R25" i="26"/>
  <c r="AF112" i="42" l="1"/>
  <c r="AP19" i="42" s="1"/>
  <c r="AC66" i="42"/>
  <c r="AD66" i="42" s="1"/>
  <c r="AE66" i="42" s="1"/>
  <c r="T67" i="42"/>
  <c r="F249" i="42"/>
  <c r="G18" i="42"/>
  <c r="U116" i="42"/>
  <c r="V116" i="42" s="1"/>
  <c r="W116" i="42" s="1"/>
  <c r="X116" i="42" s="1"/>
  <c r="Y116" i="42" s="1"/>
  <c r="Z116" i="42" s="1"/>
  <c r="AA116" i="42" s="1"/>
  <c r="AB116" i="42" s="1"/>
  <c r="AC116" i="42" s="1"/>
  <c r="AD116" i="42" s="1"/>
  <c r="AE116" i="42" s="1"/>
  <c r="H371" i="42"/>
  <c r="I366" i="42"/>
  <c r="F168" i="42"/>
  <c r="F245" i="42"/>
  <c r="F35" i="42"/>
  <c r="G14" i="42"/>
  <c r="G248" i="42"/>
  <c r="H17" i="42"/>
  <c r="T65" i="42"/>
  <c r="U65" i="42" s="1"/>
  <c r="V65" i="42" s="1"/>
  <c r="W65" i="42" s="1"/>
  <c r="AC65" i="42" s="1"/>
  <c r="AD65" i="42" s="1"/>
  <c r="AE65" i="42" s="1"/>
  <c r="F255" i="42"/>
  <c r="G24" i="42"/>
  <c r="U120" i="42"/>
  <c r="V120" i="42" s="1"/>
  <c r="W120" i="42" s="1"/>
  <c r="X120" i="42" s="1"/>
  <c r="Y120" i="42" s="1"/>
  <c r="Z120" i="42" s="1"/>
  <c r="AA120" i="42" s="1"/>
  <c r="AB120" i="42" s="1"/>
  <c r="AC120" i="42" s="1"/>
  <c r="AD120" i="42" s="1"/>
  <c r="AE120" i="42" s="1"/>
  <c r="U69" i="42"/>
  <c r="AF115" i="42"/>
  <c r="AP22" i="42" s="1"/>
  <c r="T63" i="42"/>
  <c r="U63" i="42" s="1"/>
  <c r="V63" i="42" s="1"/>
  <c r="W63" i="42" s="1"/>
  <c r="X63" i="42" s="1"/>
  <c r="Y63" i="42" s="1"/>
  <c r="Z63" i="42" s="1"/>
  <c r="AA63" i="42" s="1"/>
  <c r="AB63" i="42" s="1"/>
  <c r="AC63" i="42" s="1"/>
  <c r="AD63" i="42" s="1"/>
  <c r="AE63" i="42" s="1"/>
  <c r="AF66" i="42"/>
  <c r="AV19" i="42" s="1"/>
  <c r="AF68" i="42"/>
  <c r="AV21" i="42" s="1"/>
  <c r="T74" i="42"/>
  <c r="U74" i="42" s="1"/>
  <c r="V74" i="42" s="1"/>
  <c r="W74" i="42" s="1"/>
  <c r="X74" i="42" s="1"/>
  <c r="Y74" i="42" s="1"/>
  <c r="Z74" i="42" s="1"/>
  <c r="AA74" i="42" s="1"/>
  <c r="AB74" i="42" s="1"/>
  <c r="AC74" i="42" s="1"/>
  <c r="AD74" i="42" s="1"/>
  <c r="AE74" i="42" s="1"/>
  <c r="G107" i="42"/>
  <c r="F128" i="42"/>
  <c r="T71" i="42"/>
  <c r="F220" i="42"/>
  <c r="F61" i="42"/>
  <c r="F254" i="42"/>
  <c r="G254" i="42" s="1"/>
  <c r="H254" i="42" s="1"/>
  <c r="I254" i="42" s="1"/>
  <c r="J254" i="42" s="1"/>
  <c r="K254" i="42" s="1"/>
  <c r="L254" i="42" s="1"/>
  <c r="M254" i="42" s="1"/>
  <c r="N254" i="42" s="1"/>
  <c r="O254" i="42" s="1"/>
  <c r="P254" i="42" s="1"/>
  <c r="Q254" i="42" s="1"/>
  <c r="R254" i="42" s="1"/>
  <c r="S254" i="42" s="1"/>
  <c r="T254" i="42" s="1"/>
  <c r="G23" i="42"/>
  <c r="H23" i="42" s="1"/>
  <c r="I23" i="42" s="1"/>
  <c r="J23" i="42" s="1"/>
  <c r="K23" i="42" s="1"/>
  <c r="L23" i="42" s="1"/>
  <c r="M23" i="42" s="1"/>
  <c r="N23" i="42" s="1"/>
  <c r="O23" i="42" s="1"/>
  <c r="P23" i="42" s="1"/>
  <c r="U210" i="42"/>
  <c r="V210" i="42" s="1"/>
  <c r="W210" i="42" s="1"/>
  <c r="X210" i="42" s="1"/>
  <c r="Y210" i="42" s="1"/>
  <c r="Z210" i="42" s="1"/>
  <c r="AA210" i="42" s="1"/>
  <c r="AB210" i="42" s="1"/>
  <c r="AC210" i="42" s="1"/>
  <c r="AD210" i="42" s="1"/>
  <c r="AE210" i="42" s="1"/>
  <c r="F247" i="42"/>
  <c r="G16" i="42"/>
  <c r="T62" i="42"/>
  <c r="U62" i="42" s="1"/>
  <c r="V62" i="42" s="1"/>
  <c r="W62" i="42" s="1"/>
  <c r="X62" i="42" s="1"/>
  <c r="Y62" i="42" s="1"/>
  <c r="Z62" i="42" s="1"/>
  <c r="AA62" i="42" s="1"/>
  <c r="AB62" i="42" s="1"/>
  <c r="AC62" i="42" s="1"/>
  <c r="AD62" i="42" s="1"/>
  <c r="AE62" i="42" s="1"/>
  <c r="AF62" i="42"/>
  <c r="AV15" i="42" s="1"/>
  <c r="T526" i="42"/>
  <c r="U526" i="42" s="1"/>
  <c r="V526" i="42" s="1"/>
  <c r="W526" i="42" s="1"/>
  <c r="X526" i="42" s="1"/>
  <c r="Y526" i="42" s="1"/>
  <c r="Z526" i="42" s="1"/>
  <c r="AA526" i="42" s="1"/>
  <c r="AB526" i="42" s="1"/>
  <c r="AC526" i="42" s="1"/>
  <c r="AD526" i="42" s="1"/>
  <c r="AE526" i="42" s="1"/>
  <c r="T72" i="42"/>
  <c r="O489" i="42"/>
  <c r="N493" i="42"/>
  <c r="G168" i="42"/>
  <c r="H162" i="42"/>
  <c r="F246" i="42"/>
  <c r="G15" i="42"/>
  <c r="F250" i="42"/>
  <c r="G19" i="42"/>
  <c r="T256" i="42"/>
  <c r="U25" i="42"/>
  <c r="F404" i="42"/>
  <c r="F409" i="42" s="1"/>
  <c r="F295" i="42"/>
  <c r="G290" i="42"/>
  <c r="T163" i="42"/>
  <c r="U163" i="42" s="1"/>
  <c r="V163" i="42" s="1"/>
  <c r="W163" i="42" s="1"/>
  <c r="X163" i="42" s="1"/>
  <c r="Y163" i="42" s="1"/>
  <c r="Z163" i="42" s="1"/>
  <c r="AA163" i="42" s="1"/>
  <c r="AB163" i="42" s="1"/>
  <c r="AC163" i="42" s="1"/>
  <c r="AD163" i="42" s="1"/>
  <c r="AE163" i="42" s="1"/>
  <c r="AF163" i="42"/>
  <c r="AT24" i="42" s="1"/>
  <c r="G523" i="42"/>
  <c r="H523" i="42" s="1"/>
  <c r="I523" i="42" s="1"/>
  <c r="J523" i="42" s="1"/>
  <c r="K523" i="42" s="1"/>
  <c r="L523" i="42" s="1"/>
  <c r="M523" i="42" s="1"/>
  <c r="N523" i="42" s="1"/>
  <c r="O523" i="42" s="1"/>
  <c r="P523" i="42" s="1"/>
  <c r="Q523" i="42" s="1"/>
  <c r="R523" i="42" s="1"/>
  <c r="S523" i="42" s="1"/>
  <c r="U209" i="42"/>
  <c r="V209" i="42" s="1"/>
  <c r="W209" i="42" s="1"/>
  <c r="X209" i="42" s="1"/>
  <c r="Y209" i="42" s="1"/>
  <c r="Z209" i="42" s="1"/>
  <c r="AA209" i="42" s="1"/>
  <c r="AB209" i="42" s="1"/>
  <c r="AC209" i="42" s="1"/>
  <c r="AD209" i="42" s="1"/>
  <c r="AE209" i="42" s="1"/>
  <c r="F252" i="42"/>
  <c r="G21" i="42"/>
  <c r="D529" i="42"/>
  <c r="D531" i="42"/>
  <c r="AF259" i="42"/>
  <c r="T164" i="42"/>
  <c r="H326" i="42"/>
  <c r="G333" i="42"/>
  <c r="G220" i="42"/>
  <c r="H208" i="42"/>
  <c r="U117" i="42"/>
  <c r="V117" i="42" s="1"/>
  <c r="W117" i="42" s="1"/>
  <c r="X117" i="42" s="1"/>
  <c r="Y117" i="42" s="1"/>
  <c r="Z117" i="42" s="1"/>
  <c r="AA117" i="42" s="1"/>
  <c r="AB117" i="42" s="1"/>
  <c r="AC117" i="42" s="1"/>
  <c r="AD117" i="42" s="1"/>
  <c r="AE117" i="42" s="1"/>
  <c r="F251" i="42"/>
  <c r="G20" i="42"/>
  <c r="U113" i="42"/>
  <c r="V113" i="42" s="1"/>
  <c r="W113" i="42" s="1"/>
  <c r="X113" i="42" s="1"/>
  <c r="Y113" i="42" s="1"/>
  <c r="Z113" i="42" s="1"/>
  <c r="AA113" i="42" s="1"/>
  <c r="AB113" i="42" s="1"/>
  <c r="AC113" i="42" s="1"/>
  <c r="AD113" i="42" s="1"/>
  <c r="AE113" i="42" s="1"/>
  <c r="V250" i="42"/>
  <c r="W19" i="42"/>
  <c r="E76" i="42"/>
  <c r="G253" i="42"/>
  <c r="H22" i="42"/>
  <c r="U118" i="42"/>
  <c r="V118" i="42" s="1"/>
  <c r="W118" i="42" s="1"/>
  <c r="X118" i="42" s="1"/>
  <c r="Y118" i="42" s="1"/>
  <c r="Z118" i="42" s="1"/>
  <c r="AA118" i="42" s="1"/>
  <c r="AB118" i="42" s="1"/>
  <c r="AC118" i="42" s="1"/>
  <c r="AD118" i="42" s="1"/>
  <c r="AE118" i="42" s="1"/>
  <c r="R70" i="42"/>
  <c r="S70" i="42" s="1"/>
  <c r="U64" i="42"/>
  <c r="AF23" i="42"/>
  <c r="AJ23" i="42" s="1"/>
  <c r="R498" i="26"/>
  <c r="AF526" i="42" l="1"/>
  <c r="I22" i="42"/>
  <c r="H253" i="42"/>
  <c r="AF113" i="42"/>
  <c r="AP20" i="42" s="1"/>
  <c r="H333" i="42"/>
  <c r="I326" i="42"/>
  <c r="U72" i="42"/>
  <c r="V72" i="42" s="1"/>
  <c r="W72" i="42" s="1"/>
  <c r="X72" i="42" s="1"/>
  <c r="Y72" i="42" s="1"/>
  <c r="Z72" i="42" s="1"/>
  <c r="AA72" i="42" s="1"/>
  <c r="AB72" i="42" s="1"/>
  <c r="AC72" i="42" s="1"/>
  <c r="AD72" i="42" s="1"/>
  <c r="AE72" i="42" s="1"/>
  <c r="G245" i="42"/>
  <c r="H14" i="42"/>
  <c r="G35" i="42"/>
  <c r="U67" i="42"/>
  <c r="V67" i="42" s="1"/>
  <c r="W67" i="42" s="1"/>
  <c r="X67" i="42" s="1"/>
  <c r="Y67" i="42" s="1"/>
  <c r="Z67" i="42" s="1"/>
  <c r="AA67" i="42" s="1"/>
  <c r="AB67" i="42" s="1"/>
  <c r="AC67" i="42" s="1"/>
  <c r="AD67" i="42" s="1"/>
  <c r="AE67" i="42" s="1"/>
  <c r="P489" i="42"/>
  <c r="O493" i="42"/>
  <c r="T70" i="42"/>
  <c r="U70" i="42" s="1"/>
  <c r="V70" i="42" s="1"/>
  <c r="W70" i="42" s="1"/>
  <c r="X70" i="42" s="1"/>
  <c r="Y70" i="42" s="1"/>
  <c r="Z70" i="42" s="1"/>
  <c r="AA70" i="42" s="1"/>
  <c r="AB70" i="42" s="1"/>
  <c r="AC70" i="42" s="1"/>
  <c r="AD70" i="42" s="1"/>
  <c r="AE70" i="42" s="1"/>
  <c r="AF70" i="42"/>
  <c r="AV23" i="42" s="1"/>
  <c r="X19" i="42"/>
  <c r="W250" i="42"/>
  <c r="G251" i="42"/>
  <c r="H20" i="42"/>
  <c r="H220" i="42"/>
  <c r="I208" i="42"/>
  <c r="AF209" i="42"/>
  <c r="G404" i="42"/>
  <c r="G409" i="42" s="1"/>
  <c r="G295" i="42"/>
  <c r="H290" i="42"/>
  <c r="AF72" i="42"/>
  <c r="AV25" i="42" s="1"/>
  <c r="AF210" i="42"/>
  <c r="AF74" i="42"/>
  <c r="AF63" i="42"/>
  <c r="AV16" i="42" s="1"/>
  <c r="AF120" i="42"/>
  <c r="AF65" i="42"/>
  <c r="AV18" i="42" s="1"/>
  <c r="AF116" i="42"/>
  <c r="U254" i="42"/>
  <c r="V254" i="42" s="1"/>
  <c r="W254" i="42" s="1"/>
  <c r="X254" i="42" s="1"/>
  <c r="Y254" i="42" s="1"/>
  <c r="Z254" i="42" s="1"/>
  <c r="AA254" i="42" s="1"/>
  <c r="AB254" i="42" s="1"/>
  <c r="AC254" i="42" s="1"/>
  <c r="AD254" i="42" s="1"/>
  <c r="AE254" i="42" s="1"/>
  <c r="G128" i="42"/>
  <c r="H107" i="42"/>
  <c r="V69" i="42"/>
  <c r="W69" i="42" s="1"/>
  <c r="X69" i="42" s="1"/>
  <c r="Y69" i="42" s="1"/>
  <c r="Z69" i="42" s="1"/>
  <c r="AA69" i="42" s="1"/>
  <c r="AB69" i="42" s="1"/>
  <c r="AC69" i="42" s="1"/>
  <c r="AD69" i="42" s="1"/>
  <c r="AE69" i="42" s="1"/>
  <c r="V64" i="42"/>
  <c r="W64" i="42" s="1"/>
  <c r="X64" i="42" s="1"/>
  <c r="Y64" i="42" s="1"/>
  <c r="Z64" i="42" s="1"/>
  <c r="AA64" i="42" s="1"/>
  <c r="AB64" i="42" s="1"/>
  <c r="AC64" i="42" s="1"/>
  <c r="AD64" i="42" s="1"/>
  <c r="AE64" i="42" s="1"/>
  <c r="AF117" i="42"/>
  <c r="AP24" i="42" s="1"/>
  <c r="U256" i="42"/>
  <c r="V25" i="42"/>
  <c r="G246" i="42"/>
  <c r="H15" i="42"/>
  <c r="I162" i="42"/>
  <c r="H168" i="42"/>
  <c r="G61" i="42"/>
  <c r="F76" i="42"/>
  <c r="U71" i="42"/>
  <c r="V71" i="42" s="1"/>
  <c r="W71" i="42" s="1"/>
  <c r="X71" i="42" s="1"/>
  <c r="Y71" i="42" s="1"/>
  <c r="Z71" i="42" s="1"/>
  <c r="AA71" i="42" s="1"/>
  <c r="AB71" i="42" s="1"/>
  <c r="AC71" i="42" s="1"/>
  <c r="AD71" i="42" s="1"/>
  <c r="AE71" i="42" s="1"/>
  <c r="AF118" i="42"/>
  <c r="AP25" i="42" s="1"/>
  <c r="U164" i="42"/>
  <c r="V164" i="42" s="1"/>
  <c r="W164" i="42" s="1"/>
  <c r="X164" i="42" s="1"/>
  <c r="Y164" i="42" s="1"/>
  <c r="Z164" i="42" s="1"/>
  <c r="AA164" i="42" s="1"/>
  <c r="AB164" i="42" s="1"/>
  <c r="AC164" i="42" s="1"/>
  <c r="AD164" i="42" s="1"/>
  <c r="AE164" i="42" s="1"/>
  <c r="G252" i="42"/>
  <c r="H21" i="42"/>
  <c r="T523" i="42"/>
  <c r="U523" i="42" s="1"/>
  <c r="V523" i="42" s="1"/>
  <c r="W523" i="42" s="1"/>
  <c r="X523" i="42" s="1"/>
  <c r="Y523" i="42" s="1"/>
  <c r="Z523" i="42" s="1"/>
  <c r="AA523" i="42" s="1"/>
  <c r="AB523" i="42" s="1"/>
  <c r="AC523" i="42" s="1"/>
  <c r="AD523" i="42" s="1"/>
  <c r="AE523" i="42" s="1"/>
  <c r="G250" i="42"/>
  <c r="H19" i="42"/>
  <c r="G247" i="42"/>
  <c r="H16" i="42"/>
  <c r="G255" i="42"/>
  <c r="H24" i="42"/>
  <c r="H248" i="42"/>
  <c r="I17" i="42"/>
  <c r="F263" i="42"/>
  <c r="J366" i="42"/>
  <c r="I371" i="42"/>
  <c r="G249" i="42"/>
  <c r="H18" i="42"/>
  <c r="AF69" i="42" l="1"/>
  <c r="AV22" i="42" s="1"/>
  <c r="I168" i="42"/>
  <c r="H251" i="42"/>
  <c r="I20" i="42"/>
  <c r="H245" i="42"/>
  <c r="H35" i="42"/>
  <c r="I14" i="42"/>
  <c r="H246" i="42"/>
  <c r="I15" i="42"/>
  <c r="H249" i="42"/>
  <c r="I18" i="42"/>
  <c r="X250" i="42"/>
  <c r="Y19" i="42"/>
  <c r="I248" i="42"/>
  <c r="J17" i="42"/>
  <c r="G263" i="42"/>
  <c r="AF523" i="42"/>
  <c r="G76" i="42"/>
  <c r="H61" i="42"/>
  <c r="AF64" i="42"/>
  <c r="AV17" i="42" s="1"/>
  <c r="I107" i="42"/>
  <c r="H128" i="42"/>
  <c r="AF67" i="42"/>
  <c r="AV20" i="42" s="1"/>
  <c r="H404" i="42"/>
  <c r="H409" i="42" s="1"/>
  <c r="I290" i="42"/>
  <c r="H295" i="42"/>
  <c r="I220" i="42"/>
  <c r="J208" i="42"/>
  <c r="J162" i="42" s="1"/>
  <c r="AF164" i="42"/>
  <c r="AT25" i="42" s="1"/>
  <c r="P493" i="42"/>
  <c r="Q489" i="42"/>
  <c r="H247" i="42"/>
  <c r="I16" i="42"/>
  <c r="AF254" i="42"/>
  <c r="K366" i="42"/>
  <c r="J371" i="42"/>
  <c r="H255" i="42"/>
  <c r="I24" i="42"/>
  <c r="H250" i="42"/>
  <c r="I19" i="42"/>
  <c r="H252" i="42"/>
  <c r="I21" i="42"/>
  <c r="V256" i="42"/>
  <c r="W25" i="42"/>
  <c r="J326" i="42"/>
  <c r="I333" i="42"/>
  <c r="I253" i="42"/>
  <c r="J22" i="42"/>
  <c r="AF71" i="42"/>
  <c r="AV24" i="42" s="1"/>
  <c r="J168" i="42" l="1"/>
  <c r="J333" i="42"/>
  <c r="K326" i="42"/>
  <c r="I128" i="42"/>
  <c r="J107" i="42"/>
  <c r="H263" i="42"/>
  <c r="I247" i="42"/>
  <c r="J16" i="42"/>
  <c r="I251" i="42"/>
  <c r="J20" i="42"/>
  <c r="K371" i="42"/>
  <c r="L366" i="42"/>
  <c r="Q493" i="42"/>
  <c r="R489" i="42"/>
  <c r="K208" i="42"/>
  <c r="J220" i="42"/>
  <c r="I252" i="42"/>
  <c r="J21" i="42"/>
  <c r="I255" i="42"/>
  <c r="J24" i="42"/>
  <c r="Y250" i="42"/>
  <c r="Z19" i="42"/>
  <c r="I246" i="42"/>
  <c r="J15" i="42"/>
  <c r="J253" i="42"/>
  <c r="K22" i="42"/>
  <c r="W256" i="42"/>
  <c r="X25" i="42"/>
  <c r="I250" i="42"/>
  <c r="J19" i="42"/>
  <c r="I404" i="42"/>
  <c r="I409" i="42" s="1"/>
  <c r="I295" i="42"/>
  <c r="J290" i="42"/>
  <c r="H76" i="42"/>
  <c r="I61" i="42"/>
  <c r="J248" i="42"/>
  <c r="K17" i="42"/>
  <c r="I249" i="42"/>
  <c r="J18" i="42"/>
  <c r="I245" i="42"/>
  <c r="I35" i="42"/>
  <c r="J14" i="42"/>
  <c r="J249" i="42" l="1"/>
  <c r="K18" i="42"/>
  <c r="I76" i="42"/>
  <c r="J61" i="42"/>
  <c r="J255" i="42"/>
  <c r="K24" i="42"/>
  <c r="L371" i="42"/>
  <c r="M366" i="42"/>
  <c r="J247" i="42"/>
  <c r="K16" i="42"/>
  <c r="K248" i="42"/>
  <c r="L17" i="42"/>
  <c r="J295" i="42"/>
  <c r="K290" i="42"/>
  <c r="J404" i="42"/>
  <c r="J409" i="42" s="1"/>
  <c r="J250" i="42"/>
  <c r="K19" i="42"/>
  <c r="J252" i="42"/>
  <c r="K21" i="42"/>
  <c r="R493" i="42"/>
  <c r="S489" i="42"/>
  <c r="J251" i="42"/>
  <c r="K20" i="42"/>
  <c r="K333" i="42"/>
  <c r="L326" i="42"/>
  <c r="K107" i="42"/>
  <c r="J128" i="42"/>
  <c r="J245" i="42"/>
  <c r="J35" i="42"/>
  <c r="K14" i="42"/>
  <c r="X256" i="42"/>
  <c r="Y25" i="42"/>
  <c r="J246" i="42"/>
  <c r="K15" i="42"/>
  <c r="K220" i="42"/>
  <c r="L208" i="42"/>
  <c r="I263" i="42"/>
  <c r="K253" i="42"/>
  <c r="L22" i="42"/>
  <c r="Z250" i="42"/>
  <c r="AA19" i="42"/>
  <c r="K162" i="42"/>
  <c r="K246" i="42" l="1"/>
  <c r="L15" i="42"/>
  <c r="K245" i="42"/>
  <c r="L14" i="42"/>
  <c r="K35" i="42"/>
  <c r="L107" i="42"/>
  <c r="K128" i="42"/>
  <c r="M371" i="42"/>
  <c r="N366" i="42"/>
  <c r="T489" i="42"/>
  <c r="S493" i="42"/>
  <c r="K168" i="42"/>
  <c r="L162" i="42"/>
  <c r="L248" i="42"/>
  <c r="M17" i="42"/>
  <c r="K61" i="42"/>
  <c r="J76" i="42"/>
  <c r="AA250" i="42"/>
  <c r="AB19" i="42"/>
  <c r="L333" i="42"/>
  <c r="M326" i="42"/>
  <c r="L220" i="42"/>
  <c r="M208" i="42"/>
  <c r="Y256" i="42"/>
  <c r="Z25" i="42"/>
  <c r="J263" i="42"/>
  <c r="K404" i="42"/>
  <c r="K409" i="42" s="1"/>
  <c r="K295" i="42"/>
  <c r="L290" i="42"/>
  <c r="K247" i="42"/>
  <c r="L16" i="42"/>
  <c r="K255" i="42"/>
  <c r="L24" i="42"/>
  <c r="K249" i="42"/>
  <c r="L18" i="42"/>
  <c r="L253" i="42"/>
  <c r="M22" i="42"/>
  <c r="K251" i="42"/>
  <c r="L20" i="42"/>
  <c r="K252" i="42"/>
  <c r="L21" i="42"/>
  <c r="K250" i="42"/>
  <c r="L19" i="42"/>
  <c r="L252" i="42" l="1"/>
  <c r="M21" i="42"/>
  <c r="M253" i="42"/>
  <c r="N22" i="42"/>
  <c r="L255" i="42"/>
  <c r="M24" i="42"/>
  <c r="L404" i="42"/>
  <c r="L409" i="42" s="1"/>
  <c r="L295" i="42"/>
  <c r="M290" i="42"/>
  <c r="L250" i="42"/>
  <c r="M19" i="42"/>
  <c r="L251" i="42"/>
  <c r="M20" i="42"/>
  <c r="L249" i="42"/>
  <c r="M18" i="42"/>
  <c r="L247" i="42"/>
  <c r="M16" i="42"/>
  <c r="AB250" i="42"/>
  <c r="AC19" i="42"/>
  <c r="M248" i="42"/>
  <c r="N17" i="42"/>
  <c r="L245" i="42"/>
  <c r="L35" i="42"/>
  <c r="M14" i="42"/>
  <c r="Z256" i="42"/>
  <c r="AA25" i="42"/>
  <c r="N326" i="42"/>
  <c r="M333" i="42"/>
  <c r="T493" i="42"/>
  <c r="U489" i="42"/>
  <c r="K263" i="42"/>
  <c r="M162" i="42"/>
  <c r="L168" i="42"/>
  <c r="L128" i="42"/>
  <c r="M107" i="42"/>
  <c r="L246" i="42"/>
  <c r="M15" i="42"/>
  <c r="M220" i="42"/>
  <c r="N208" i="42"/>
  <c r="L61" i="42"/>
  <c r="K76" i="42"/>
  <c r="N371" i="42"/>
  <c r="O366" i="42"/>
  <c r="M245" i="42" l="1"/>
  <c r="M35" i="42"/>
  <c r="N14" i="42"/>
  <c r="L76" i="42"/>
  <c r="M61" i="42"/>
  <c r="P366" i="42"/>
  <c r="O371" i="42"/>
  <c r="M246" i="42"/>
  <c r="N15" i="42"/>
  <c r="M255" i="42"/>
  <c r="N24" i="42"/>
  <c r="M252" i="42"/>
  <c r="N21" i="42"/>
  <c r="M128" i="42"/>
  <c r="N107" i="42"/>
  <c r="M168" i="42"/>
  <c r="N162" i="42"/>
  <c r="N253" i="42"/>
  <c r="O22" i="42"/>
  <c r="O326" i="42"/>
  <c r="N333" i="42"/>
  <c r="AC250" i="42"/>
  <c r="AD19" i="42"/>
  <c r="M249" i="42"/>
  <c r="N18" i="42"/>
  <c r="M250" i="42"/>
  <c r="N19" i="42"/>
  <c r="O208" i="42"/>
  <c r="N220" i="42"/>
  <c r="U493" i="42"/>
  <c r="V489" i="42"/>
  <c r="AA256" i="42"/>
  <c r="AB25" i="42"/>
  <c r="L263" i="42"/>
  <c r="N248" i="42"/>
  <c r="O17" i="42"/>
  <c r="M247" i="42"/>
  <c r="N16" i="42"/>
  <c r="M251" i="42"/>
  <c r="N20" i="42"/>
  <c r="M404" i="42"/>
  <c r="M409" i="42" s="1"/>
  <c r="M295" i="42"/>
  <c r="N290" i="42"/>
  <c r="K20" i="40"/>
  <c r="O248" i="42" l="1"/>
  <c r="P17" i="42"/>
  <c r="O220" i="42"/>
  <c r="P208" i="42"/>
  <c r="AB256" i="42"/>
  <c r="AC25" i="42"/>
  <c r="N249" i="42"/>
  <c r="O18" i="42"/>
  <c r="N251" i="42"/>
  <c r="O20" i="42"/>
  <c r="O333" i="42"/>
  <c r="P326" i="42"/>
  <c r="O253" i="42"/>
  <c r="P22" i="42"/>
  <c r="O107" i="42"/>
  <c r="N128" i="42"/>
  <c r="N255" i="42"/>
  <c r="O24" i="42"/>
  <c r="N245" i="42"/>
  <c r="N35" i="42"/>
  <c r="O14" i="42"/>
  <c r="N295" i="42"/>
  <c r="O290" i="42"/>
  <c r="N404" i="42"/>
  <c r="N409" i="42" s="1"/>
  <c r="V493" i="42"/>
  <c r="W489" i="42"/>
  <c r="N250" i="42"/>
  <c r="O19" i="42"/>
  <c r="AE19" i="42"/>
  <c r="AD250" i="42"/>
  <c r="Q366" i="42"/>
  <c r="P371" i="42"/>
  <c r="N247" i="42"/>
  <c r="O16" i="42"/>
  <c r="N168" i="42"/>
  <c r="O162" i="42"/>
  <c r="N252" i="42"/>
  <c r="O21" i="42"/>
  <c r="N246" i="42"/>
  <c r="O15" i="42"/>
  <c r="M76" i="42"/>
  <c r="N61" i="42"/>
  <c r="M263" i="42"/>
  <c r="R210" i="26"/>
  <c r="R164" i="26" s="1"/>
  <c r="AT15" i="26"/>
  <c r="AT16" i="26"/>
  <c r="AT17" i="26"/>
  <c r="AT18" i="26"/>
  <c r="AT19" i="26"/>
  <c r="AT20" i="26"/>
  <c r="AT21" i="26"/>
  <c r="AT22" i="26"/>
  <c r="AT14" i="26"/>
  <c r="D168" i="26"/>
  <c r="E164" i="26"/>
  <c r="F164" i="26" s="1"/>
  <c r="G164" i="26" s="1"/>
  <c r="E209" i="26"/>
  <c r="E208" i="26"/>
  <c r="E162" i="26" s="1"/>
  <c r="D220" i="26"/>
  <c r="B212" i="26"/>
  <c r="C200" i="26"/>
  <c r="C201" i="26"/>
  <c r="C202" i="26"/>
  <c r="C203" i="26"/>
  <c r="C204" i="26"/>
  <c r="C205" i="26"/>
  <c r="C206" i="26"/>
  <c r="C207" i="26"/>
  <c r="C208" i="26"/>
  <c r="C209" i="26"/>
  <c r="C210" i="26"/>
  <c r="B200" i="26"/>
  <c r="B201" i="26"/>
  <c r="B202" i="26"/>
  <c r="B203" i="26"/>
  <c r="B204" i="26"/>
  <c r="B205" i="26"/>
  <c r="B206" i="26"/>
  <c r="B207" i="26"/>
  <c r="B208" i="26"/>
  <c r="B209" i="26"/>
  <c r="B210" i="26"/>
  <c r="C199" i="26"/>
  <c r="B199" i="26"/>
  <c r="C154" i="26"/>
  <c r="C155" i="26"/>
  <c r="C156" i="26"/>
  <c r="C157" i="26"/>
  <c r="C158" i="26"/>
  <c r="C159" i="26"/>
  <c r="C160" i="26"/>
  <c r="C161" i="26"/>
  <c r="C162" i="26"/>
  <c r="C163" i="26"/>
  <c r="C164" i="26"/>
  <c r="AE193" i="26"/>
  <c r="AD193" i="26"/>
  <c r="AC193" i="26"/>
  <c r="AB193" i="26"/>
  <c r="AA193" i="26"/>
  <c r="Z193" i="26"/>
  <c r="Y193" i="26"/>
  <c r="X193" i="26"/>
  <c r="W193" i="26"/>
  <c r="V193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A195" i="26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E147" i="26"/>
  <c r="AD147" i="26"/>
  <c r="AC147" i="26"/>
  <c r="AB147" i="26"/>
  <c r="AA147" i="26"/>
  <c r="Z147" i="26"/>
  <c r="Y147" i="26"/>
  <c r="X147" i="26"/>
  <c r="W147" i="26"/>
  <c r="V147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B166" i="26"/>
  <c r="B154" i="26"/>
  <c r="B155" i="26"/>
  <c r="B156" i="26"/>
  <c r="B157" i="26"/>
  <c r="B158" i="26"/>
  <c r="B159" i="26"/>
  <c r="B160" i="26"/>
  <c r="B161" i="26"/>
  <c r="B162" i="26"/>
  <c r="B163" i="26"/>
  <c r="B164" i="26"/>
  <c r="A149" i="26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03" i="26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C153" i="26"/>
  <c r="B153" i="26"/>
  <c r="Q23" i="26"/>
  <c r="O249" i="42" l="1"/>
  <c r="P18" i="42"/>
  <c r="Q371" i="42"/>
  <c r="R366" i="42"/>
  <c r="P333" i="42"/>
  <c r="Q326" i="42"/>
  <c r="P220" i="42"/>
  <c r="Q208" i="42"/>
  <c r="O246" i="42"/>
  <c r="P15" i="42"/>
  <c r="O168" i="42"/>
  <c r="P162" i="42"/>
  <c r="O247" i="42"/>
  <c r="P16" i="42"/>
  <c r="O404" i="42"/>
  <c r="O409" i="42" s="1"/>
  <c r="O295" i="42"/>
  <c r="P290" i="42"/>
  <c r="N263" i="42"/>
  <c r="O128" i="42"/>
  <c r="P107" i="42"/>
  <c r="AE250" i="42"/>
  <c r="AF250" i="42" s="1"/>
  <c r="AF19" i="42"/>
  <c r="AJ19" i="42" s="1"/>
  <c r="X489" i="42"/>
  <c r="W493" i="42"/>
  <c r="O255" i="42"/>
  <c r="P24" i="42"/>
  <c r="P253" i="42"/>
  <c r="Q22" i="42"/>
  <c r="O251" i="42"/>
  <c r="P20" i="42"/>
  <c r="AC256" i="42"/>
  <c r="AD25" i="42"/>
  <c r="Q17" i="42"/>
  <c r="P248" i="42"/>
  <c r="O61" i="42"/>
  <c r="N76" i="42"/>
  <c r="O252" i="42"/>
  <c r="P21" i="42"/>
  <c r="O250" i="42"/>
  <c r="P19" i="42"/>
  <c r="P14" i="42"/>
  <c r="O245" i="42"/>
  <c r="O35" i="42"/>
  <c r="E220" i="26"/>
  <c r="E163" i="26"/>
  <c r="F209" i="26"/>
  <c r="G209" i="26" s="1"/>
  <c r="H209" i="26" s="1"/>
  <c r="I209" i="26" s="1"/>
  <c r="J209" i="26" s="1"/>
  <c r="K209" i="26" s="1"/>
  <c r="L209" i="26" s="1"/>
  <c r="M209" i="26" s="1"/>
  <c r="N209" i="26" s="1"/>
  <c r="O209" i="26" s="1"/>
  <c r="P209" i="26" s="1"/>
  <c r="Q209" i="26" s="1"/>
  <c r="R209" i="26" s="1"/>
  <c r="S209" i="26" s="1"/>
  <c r="T209" i="26" s="1"/>
  <c r="F208" i="26"/>
  <c r="H164" i="26"/>
  <c r="O263" i="42" l="1"/>
  <c r="P251" i="42"/>
  <c r="Q20" i="42"/>
  <c r="P255" i="42"/>
  <c r="Q24" i="42"/>
  <c r="P246" i="42"/>
  <c r="Q15" i="42"/>
  <c r="P245" i="42"/>
  <c r="P35" i="42"/>
  <c r="Q14" i="42"/>
  <c r="Q248" i="42"/>
  <c r="R17" i="42"/>
  <c r="P404" i="42"/>
  <c r="P409" i="42" s="1"/>
  <c r="P295" i="42"/>
  <c r="Q290" i="42"/>
  <c r="P250" i="42"/>
  <c r="Q19" i="42"/>
  <c r="AD256" i="42"/>
  <c r="AE25" i="42"/>
  <c r="Q253" i="42"/>
  <c r="R22" i="42"/>
  <c r="Q107" i="42"/>
  <c r="P128" i="42"/>
  <c r="Q162" i="42"/>
  <c r="P168" i="42"/>
  <c r="R208" i="42"/>
  <c r="Q220" i="42"/>
  <c r="R371" i="42"/>
  <c r="S366" i="42"/>
  <c r="P249" i="42"/>
  <c r="Q18" i="42"/>
  <c r="P252" i="42"/>
  <c r="Q21" i="42"/>
  <c r="AN19" i="42"/>
  <c r="AR19" i="42" s="1"/>
  <c r="AX19" i="42"/>
  <c r="P247" i="42"/>
  <c r="Q16" i="42"/>
  <c r="Q333" i="42"/>
  <c r="R326" i="42"/>
  <c r="P61" i="42"/>
  <c r="O76" i="42"/>
  <c r="X493" i="42"/>
  <c r="Y489" i="42"/>
  <c r="F163" i="26"/>
  <c r="G163" i="26" s="1"/>
  <c r="H163" i="26" s="1"/>
  <c r="I163" i="26" s="1"/>
  <c r="J163" i="26" s="1"/>
  <c r="K163" i="26" s="1"/>
  <c r="L163" i="26" s="1"/>
  <c r="M163" i="26" s="1"/>
  <c r="N163" i="26" s="1"/>
  <c r="O163" i="26" s="1"/>
  <c r="P163" i="26" s="1"/>
  <c r="Q163" i="26" s="1"/>
  <c r="R163" i="26" s="1"/>
  <c r="S163" i="26" s="1"/>
  <c r="E168" i="26"/>
  <c r="G208" i="26"/>
  <c r="F220" i="26"/>
  <c r="F162" i="26"/>
  <c r="U209" i="26"/>
  <c r="V209" i="26" s="1"/>
  <c r="W209" i="26" s="1"/>
  <c r="X209" i="26" s="1"/>
  <c r="Y209" i="26" s="1"/>
  <c r="Z209" i="26" s="1"/>
  <c r="AA209" i="26" s="1"/>
  <c r="AB209" i="26" s="1"/>
  <c r="AC209" i="26" s="1"/>
  <c r="AD209" i="26" s="1"/>
  <c r="AE209" i="26" s="1"/>
  <c r="I164" i="26"/>
  <c r="Y493" i="42" l="1"/>
  <c r="Z489" i="42"/>
  <c r="Q249" i="42"/>
  <c r="R18" i="42"/>
  <c r="S326" i="42"/>
  <c r="R333" i="42"/>
  <c r="AE256" i="42"/>
  <c r="AF256" i="42" s="1"/>
  <c r="AF25" i="42"/>
  <c r="AJ25" i="42" s="1"/>
  <c r="Q404" i="42"/>
  <c r="Q409" i="42" s="1"/>
  <c r="Q295" i="42"/>
  <c r="R290" i="42"/>
  <c r="Q255" i="42"/>
  <c r="R24" i="42"/>
  <c r="R220" i="42"/>
  <c r="S208" i="42"/>
  <c r="Q128" i="42"/>
  <c r="R107" i="42"/>
  <c r="Q247" i="42"/>
  <c r="R16" i="42"/>
  <c r="Q252" i="42"/>
  <c r="R21" i="42"/>
  <c r="S371" i="42"/>
  <c r="T366" i="42"/>
  <c r="R253" i="42"/>
  <c r="S22" i="42"/>
  <c r="Q250" i="42"/>
  <c r="R19" i="42"/>
  <c r="R250" i="42" s="1"/>
  <c r="Q246" i="42"/>
  <c r="R15" i="42"/>
  <c r="Q251" i="42"/>
  <c r="R20" i="42"/>
  <c r="Q245" i="42"/>
  <c r="Q35" i="42"/>
  <c r="R14" i="42"/>
  <c r="Q61" i="42"/>
  <c r="P76" i="42"/>
  <c r="Q168" i="42"/>
  <c r="R162" i="42"/>
  <c r="R248" i="42"/>
  <c r="S17" i="42"/>
  <c r="P263" i="42"/>
  <c r="AF209" i="26"/>
  <c r="H208" i="26"/>
  <c r="G220" i="26"/>
  <c r="G162" i="26"/>
  <c r="F168" i="26"/>
  <c r="T163" i="26"/>
  <c r="U163" i="26" s="1"/>
  <c r="V163" i="26" s="1"/>
  <c r="W163" i="26" s="1"/>
  <c r="X163" i="26" s="1"/>
  <c r="Y163" i="26" s="1"/>
  <c r="Z163" i="26" s="1"/>
  <c r="AA163" i="26" s="1"/>
  <c r="AB163" i="26" s="1"/>
  <c r="AC163" i="26" s="1"/>
  <c r="AD163" i="26" s="1"/>
  <c r="AE163" i="26" s="1"/>
  <c r="J164" i="26"/>
  <c r="R35" i="42" l="1"/>
  <c r="S14" i="42"/>
  <c r="R245" i="42"/>
  <c r="R252" i="42"/>
  <c r="S21" i="42"/>
  <c r="R249" i="42"/>
  <c r="S18" i="42"/>
  <c r="S248" i="42"/>
  <c r="T17" i="42"/>
  <c r="S253" i="42"/>
  <c r="T22" i="42"/>
  <c r="S220" i="42"/>
  <c r="T208" i="42"/>
  <c r="R295" i="42"/>
  <c r="S290" i="42"/>
  <c r="R404" i="42"/>
  <c r="R409" i="42" s="1"/>
  <c r="Q76" i="42"/>
  <c r="R61" i="42"/>
  <c r="Q263" i="42"/>
  <c r="AA489" i="42"/>
  <c r="Z493" i="42"/>
  <c r="AX25" i="42"/>
  <c r="AN25" i="42"/>
  <c r="AR25" i="42" s="1"/>
  <c r="R246" i="42"/>
  <c r="S15" i="42"/>
  <c r="S162" i="42"/>
  <c r="R168" i="42"/>
  <c r="R251" i="42"/>
  <c r="S20" i="42"/>
  <c r="U366" i="42"/>
  <c r="T371" i="42"/>
  <c r="R247" i="42"/>
  <c r="S16" i="42"/>
  <c r="S107" i="42"/>
  <c r="R128" i="42"/>
  <c r="R255" i="42"/>
  <c r="S24" i="42"/>
  <c r="T326" i="42"/>
  <c r="S333" i="42"/>
  <c r="AF163" i="26"/>
  <c r="AT24" i="26" s="1"/>
  <c r="H162" i="26"/>
  <c r="G168" i="26"/>
  <c r="H220" i="26"/>
  <c r="I208" i="26"/>
  <c r="K164" i="26"/>
  <c r="S249" i="42" l="1"/>
  <c r="T18" i="42"/>
  <c r="T16" i="42"/>
  <c r="S247" i="42"/>
  <c r="AB489" i="42"/>
  <c r="AA493" i="42"/>
  <c r="T248" i="42"/>
  <c r="U17" i="42"/>
  <c r="S245" i="42"/>
  <c r="S263" i="42" s="1"/>
  <c r="T14" i="42"/>
  <c r="S35" i="42"/>
  <c r="S255" i="42"/>
  <c r="T24" i="42"/>
  <c r="U371" i="42"/>
  <c r="V366" i="42"/>
  <c r="S168" i="42"/>
  <c r="T162" i="42"/>
  <c r="S61" i="42"/>
  <c r="R76" i="42"/>
  <c r="T253" i="42"/>
  <c r="U22" i="42"/>
  <c r="S251" i="42"/>
  <c r="T20" i="42"/>
  <c r="S246" i="42"/>
  <c r="T15" i="42"/>
  <c r="T220" i="42"/>
  <c r="U208" i="42"/>
  <c r="R263" i="42"/>
  <c r="T333" i="42"/>
  <c r="U326" i="42"/>
  <c r="S128" i="42"/>
  <c r="T107" i="42"/>
  <c r="S404" i="42"/>
  <c r="S409" i="42" s="1"/>
  <c r="S295" i="42"/>
  <c r="T290" i="42"/>
  <c r="S252" i="42"/>
  <c r="T21" i="42"/>
  <c r="I220" i="26"/>
  <c r="J208" i="26"/>
  <c r="I162" i="26"/>
  <c r="H168" i="26"/>
  <c r="L164" i="26"/>
  <c r="T246" i="42" l="1"/>
  <c r="U15" i="42"/>
  <c r="T252" i="42"/>
  <c r="U21" i="42"/>
  <c r="AB493" i="42"/>
  <c r="AC489" i="42"/>
  <c r="T249" i="42"/>
  <c r="U18" i="42"/>
  <c r="T247" i="42"/>
  <c r="U16" i="42"/>
  <c r="S76" i="42"/>
  <c r="T61" i="42"/>
  <c r="W366" i="42"/>
  <c r="V371" i="42"/>
  <c r="T404" i="42"/>
  <c r="T295" i="42"/>
  <c r="U290" i="42"/>
  <c r="T128" i="42"/>
  <c r="U107" i="42"/>
  <c r="V208" i="42"/>
  <c r="U220" i="42"/>
  <c r="U253" i="42"/>
  <c r="V22" i="42"/>
  <c r="U162" i="42"/>
  <c r="T168" i="42"/>
  <c r="V17" i="42"/>
  <c r="U248" i="42"/>
  <c r="T251" i="42"/>
  <c r="U20" i="42"/>
  <c r="T255" i="42"/>
  <c r="U24" i="42"/>
  <c r="U333" i="42"/>
  <c r="V326" i="42"/>
  <c r="T245" i="42"/>
  <c r="T35" i="42"/>
  <c r="U14" i="42"/>
  <c r="J162" i="26"/>
  <c r="I168" i="26"/>
  <c r="J220" i="26"/>
  <c r="K208" i="26"/>
  <c r="M164" i="26"/>
  <c r="U168" i="42" l="1"/>
  <c r="V162" i="42"/>
  <c r="U404" i="42"/>
  <c r="U409" i="42" s="1"/>
  <c r="U295" i="42"/>
  <c r="V290" i="42"/>
  <c r="U249" i="42"/>
  <c r="V18" i="42"/>
  <c r="U252" i="42"/>
  <c r="V21" i="42"/>
  <c r="U245" i="42"/>
  <c r="U35" i="42"/>
  <c r="V14" i="42"/>
  <c r="V253" i="42"/>
  <c r="W22" i="42"/>
  <c r="U128" i="42"/>
  <c r="V107" i="42"/>
  <c r="W371" i="42"/>
  <c r="X366" i="42"/>
  <c r="V333" i="42"/>
  <c r="W326" i="42"/>
  <c r="V20" i="42"/>
  <c r="U251" i="42"/>
  <c r="V248" i="42"/>
  <c r="W17" i="42"/>
  <c r="T409" i="42"/>
  <c r="U247" i="42"/>
  <c r="V16" i="42"/>
  <c r="AC493" i="42"/>
  <c r="AD489" i="42"/>
  <c r="U246" i="42"/>
  <c r="V15" i="42"/>
  <c r="U255" i="42"/>
  <c r="V24" i="42"/>
  <c r="V220" i="42"/>
  <c r="W208" i="42"/>
  <c r="T263" i="42"/>
  <c r="U61" i="42"/>
  <c r="T76" i="42"/>
  <c r="K220" i="26"/>
  <c r="L208" i="26"/>
  <c r="K162" i="26"/>
  <c r="J168" i="26"/>
  <c r="N164" i="26"/>
  <c r="W107" i="42" l="1"/>
  <c r="V128" i="42"/>
  <c r="V246" i="42"/>
  <c r="W15" i="42"/>
  <c r="V247" i="42"/>
  <c r="W16" i="42"/>
  <c r="V251" i="42"/>
  <c r="W20" i="42"/>
  <c r="V252" i="42"/>
  <c r="W21" i="42"/>
  <c r="V404" i="42"/>
  <c r="V409" i="42" s="1"/>
  <c r="V295" i="42"/>
  <c r="W290" i="42"/>
  <c r="W220" i="42"/>
  <c r="X208" i="42"/>
  <c r="Y366" i="42"/>
  <c r="X371" i="42"/>
  <c r="U263" i="42"/>
  <c r="V168" i="42"/>
  <c r="W162" i="42"/>
  <c r="U76" i="42"/>
  <c r="V61" i="42"/>
  <c r="V255" i="42"/>
  <c r="W24" i="42"/>
  <c r="AE489" i="42"/>
  <c r="AD493" i="42"/>
  <c r="W248" i="42"/>
  <c r="X17" i="42"/>
  <c r="X326" i="42"/>
  <c r="W333" i="42"/>
  <c r="W253" i="42"/>
  <c r="X22" i="42"/>
  <c r="V245" i="42"/>
  <c r="V35" i="42"/>
  <c r="W14" i="42"/>
  <c r="V249" i="42"/>
  <c r="W18" i="42"/>
  <c r="L162" i="26"/>
  <c r="K168" i="26"/>
  <c r="L220" i="26"/>
  <c r="M208" i="26"/>
  <c r="O164" i="26"/>
  <c r="X253" i="42" l="1"/>
  <c r="Y22" i="42"/>
  <c r="W255" i="42"/>
  <c r="X24" i="42"/>
  <c r="W246" i="42"/>
  <c r="X15" i="42"/>
  <c r="X14" i="42"/>
  <c r="W245" i="42"/>
  <c r="W35" i="42"/>
  <c r="X333" i="42"/>
  <c r="Y326" i="42"/>
  <c r="X18" i="42"/>
  <c r="W249" i="42"/>
  <c r="V263" i="42"/>
  <c r="X220" i="42"/>
  <c r="Y208" i="42"/>
  <c r="W404" i="42"/>
  <c r="X290" i="42"/>
  <c r="W295" i="42"/>
  <c r="W128" i="42"/>
  <c r="X107" i="42"/>
  <c r="W168" i="42"/>
  <c r="X162" i="42"/>
  <c r="W251" i="42"/>
  <c r="X20" i="42"/>
  <c r="W247" i="42"/>
  <c r="X16" i="42"/>
  <c r="X248" i="42"/>
  <c r="Y17" i="42"/>
  <c r="AE493" i="42"/>
  <c r="AF489" i="42"/>
  <c r="AF493" i="42" s="1"/>
  <c r="W61" i="42"/>
  <c r="V76" i="42"/>
  <c r="Y371" i="42"/>
  <c r="Z366" i="42"/>
  <c r="W252" i="42"/>
  <c r="X21" i="42"/>
  <c r="N208" i="26"/>
  <c r="M220" i="26"/>
  <c r="M162" i="26"/>
  <c r="L168" i="26"/>
  <c r="P164" i="26"/>
  <c r="X252" i="42" l="1"/>
  <c r="Y21" i="42"/>
  <c r="W76" i="42"/>
  <c r="X61" i="42"/>
  <c r="Y248" i="42"/>
  <c r="Z17" i="42"/>
  <c r="X247" i="42"/>
  <c r="Y16" i="42"/>
  <c r="Y162" i="42"/>
  <c r="X168" i="42"/>
  <c r="X404" i="42"/>
  <c r="X409" i="42" s="1"/>
  <c r="X295" i="42"/>
  <c r="Y290" i="42"/>
  <c r="X246" i="42"/>
  <c r="Y15" i="42"/>
  <c r="Z208" i="42"/>
  <c r="Y220" i="42"/>
  <c r="W409" i="42"/>
  <c r="X249" i="42"/>
  <c r="Y18" i="42"/>
  <c r="Y253" i="42"/>
  <c r="Z22" i="42"/>
  <c r="X245" i="42"/>
  <c r="X35" i="42"/>
  <c r="Y14" i="42"/>
  <c r="AA366" i="42"/>
  <c r="Z371" i="42"/>
  <c r="X251" i="42"/>
  <c r="Y20" i="42"/>
  <c r="Y107" i="42"/>
  <c r="X128" i="42"/>
  <c r="Z326" i="42"/>
  <c r="Y333" i="42"/>
  <c r="W263" i="42"/>
  <c r="X255" i="42"/>
  <c r="Y24" i="42"/>
  <c r="N162" i="26"/>
  <c r="M168" i="26"/>
  <c r="O208" i="26"/>
  <c r="N220" i="26"/>
  <c r="Q164" i="26"/>
  <c r="AA371" i="42" l="1"/>
  <c r="AB366" i="42"/>
  <c r="Z253" i="42"/>
  <c r="AA22" i="42"/>
  <c r="Y246" i="42"/>
  <c r="Z15" i="42"/>
  <c r="Z16" i="42"/>
  <c r="Y247" i="42"/>
  <c r="Y128" i="42"/>
  <c r="Z107" i="42"/>
  <c r="Y245" i="42"/>
  <c r="Y35" i="42"/>
  <c r="Z14" i="42"/>
  <c r="X76" i="42"/>
  <c r="Y61" i="42"/>
  <c r="Y255" i="42"/>
  <c r="Z24" i="42"/>
  <c r="Y249" i="42"/>
  <c r="Z18" i="42"/>
  <c r="Y404" i="42"/>
  <c r="Y295" i="42"/>
  <c r="Z290" i="42"/>
  <c r="Y168" i="42"/>
  <c r="Z162" i="42"/>
  <c r="Z248" i="42"/>
  <c r="AA17" i="42"/>
  <c r="Z333" i="42"/>
  <c r="AA326" i="42"/>
  <c r="Y251" i="42"/>
  <c r="Z20" i="42"/>
  <c r="X263" i="42"/>
  <c r="Z220" i="42"/>
  <c r="AA208" i="42"/>
  <c r="Y252" i="42"/>
  <c r="Z21" i="42"/>
  <c r="O220" i="26"/>
  <c r="P208" i="26"/>
  <c r="O162" i="26"/>
  <c r="N168" i="26"/>
  <c r="Z251" i="42" l="1"/>
  <c r="AA20" i="42"/>
  <c r="AA333" i="42"/>
  <c r="AB326" i="42"/>
  <c r="AA107" i="42"/>
  <c r="Z128" i="42"/>
  <c r="Z168" i="42"/>
  <c r="AA162" i="42"/>
  <c r="Z245" i="42"/>
  <c r="Z35" i="42"/>
  <c r="AA14" i="42"/>
  <c r="Z246" i="42"/>
  <c r="AA15" i="42"/>
  <c r="Z252" i="42"/>
  <c r="AA21" i="42"/>
  <c r="AB371" i="42"/>
  <c r="AC366" i="42"/>
  <c r="AA253" i="42"/>
  <c r="AB22" i="42"/>
  <c r="AB208" i="42"/>
  <c r="AA220" i="42"/>
  <c r="Y409" i="42"/>
  <c r="Y76" i="42"/>
  <c r="Z61" i="42"/>
  <c r="AA248" i="42"/>
  <c r="AB17" i="42"/>
  <c r="Z295" i="42"/>
  <c r="AA290" i="42"/>
  <c r="Z404" i="42"/>
  <c r="Z409" i="42" s="1"/>
  <c r="Z249" i="42"/>
  <c r="AA18" i="42"/>
  <c r="Z255" i="42"/>
  <c r="AA24" i="42"/>
  <c r="Y263" i="42"/>
  <c r="Z247" i="42"/>
  <c r="AA16" i="42"/>
  <c r="P162" i="26"/>
  <c r="O168" i="26"/>
  <c r="Q208" i="26"/>
  <c r="P220" i="26"/>
  <c r="AA252" i="42" l="1"/>
  <c r="AB21" i="42"/>
  <c r="AA245" i="42"/>
  <c r="AB14" i="42"/>
  <c r="AA35" i="42"/>
  <c r="AA404" i="42"/>
  <c r="AA409" i="42" s="1"/>
  <c r="AA295" i="42"/>
  <c r="AB290" i="42"/>
  <c r="AA61" i="42"/>
  <c r="Z76" i="42"/>
  <c r="AC22" i="42"/>
  <c r="AB253" i="42"/>
  <c r="AC371" i="42"/>
  <c r="AD366" i="42"/>
  <c r="AA246" i="42"/>
  <c r="AB15" i="42"/>
  <c r="Z263" i="42"/>
  <c r="AB107" i="42"/>
  <c r="AA128" i="42"/>
  <c r="AA251" i="42"/>
  <c r="AB20" i="42"/>
  <c r="AA249" i="42"/>
  <c r="AB18" i="42"/>
  <c r="AA247" i="42"/>
  <c r="AB16" i="42"/>
  <c r="AA255" i="42"/>
  <c r="AB24" i="42"/>
  <c r="AB248" i="42"/>
  <c r="AC17" i="42"/>
  <c r="AB220" i="42"/>
  <c r="AC208" i="42"/>
  <c r="AA168" i="42"/>
  <c r="AB162" i="42"/>
  <c r="AB333" i="42"/>
  <c r="AC326" i="42"/>
  <c r="Q220" i="26"/>
  <c r="R208" i="26"/>
  <c r="Q162" i="26"/>
  <c r="P168" i="26"/>
  <c r="AD326" i="42" l="1"/>
  <c r="AC333" i="42"/>
  <c r="AC220" i="42"/>
  <c r="AD208" i="42"/>
  <c r="AB246" i="42"/>
  <c r="AC15" i="42"/>
  <c r="AB404" i="42"/>
  <c r="AB409" i="42" s="1"/>
  <c r="AB295" i="42"/>
  <c r="AC290" i="42"/>
  <c r="AB245" i="42"/>
  <c r="AB35" i="42"/>
  <c r="AC14" i="42"/>
  <c r="AB255" i="42"/>
  <c r="AC24" i="42"/>
  <c r="AB249" i="42"/>
  <c r="AC18" i="42"/>
  <c r="AC253" i="42"/>
  <c r="AD22" i="42"/>
  <c r="AA263" i="42"/>
  <c r="AC162" i="42"/>
  <c r="AB168" i="42"/>
  <c r="AB128" i="42"/>
  <c r="AC107" i="42"/>
  <c r="AE366" i="42"/>
  <c r="AD371" i="42"/>
  <c r="AB252" i="42"/>
  <c r="AC21" i="42"/>
  <c r="AC248" i="42"/>
  <c r="AD17" i="42"/>
  <c r="AB247" i="42"/>
  <c r="AC16" i="42"/>
  <c r="AB251" i="42"/>
  <c r="AC20" i="42"/>
  <c r="AB61" i="42"/>
  <c r="AA76" i="42"/>
  <c r="R162" i="26"/>
  <c r="Q168" i="26"/>
  <c r="S208" i="26"/>
  <c r="R220" i="26"/>
  <c r="AC252" i="42" l="1"/>
  <c r="AD21" i="42"/>
  <c r="AC249" i="42"/>
  <c r="AD18" i="42"/>
  <c r="AD220" i="42"/>
  <c r="AE208" i="42"/>
  <c r="AB76" i="42"/>
  <c r="AC61" i="42"/>
  <c r="AD248" i="42"/>
  <c r="AE17" i="42"/>
  <c r="AB263" i="42"/>
  <c r="AC246" i="42"/>
  <c r="AD15" i="42"/>
  <c r="AC247" i="42"/>
  <c r="AD16" i="42"/>
  <c r="AC128" i="42"/>
  <c r="AD107" i="42"/>
  <c r="AC35" i="42"/>
  <c r="AC245" i="42"/>
  <c r="AD14" i="42"/>
  <c r="AC251" i="42"/>
  <c r="AD20" i="42"/>
  <c r="AD253" i="42"/>
  <c r="AE22" i="42"/>
  <c r="AC255" i="42"/>
  <c r="AD24" i="42"/>
  <c r="AE371" i="42"/>
  <c r="AF366" i="42"/>
  <c r="AC168" i="42"/>
  <c r="AD162" i="42"/>
  <c r="AC404" i="42"/>
  <c r="AC409" i="42" s="1"/>
  <c r="AC295" i="42"/>
  <c r="AD290" i="42"/>
  <c r="AE326" i="42"/>
  <c r="AD333" i="42"/>
  <c r="T208" i="26"/>
  <c r="R168" i="26"/>
  <c r="S162" i="26"/>
  <c r="AP290" i="42" l="1"/>
  <c r="AP295" i="42" s="1"/>
  <c r="AF371" i="42"/>
  <c r="AD245" i="42"/>
  <c r="AE14" i="42"/>
  <c r="AD35" i="42"/>
  <c r="AC76" i="42"/>
  <c r="AD61" i="42"/>
  <c r="AD249" i="42"/>
  <c r="AE18" i="42"/>
  <c r="AC263" i="42"/>
  <c r="AD247" i="42"/>
  <c r="AE16" i="42"/>
  <c r="AE333" i="42"/>
  <c r="AF326" i="42"/>
  <c r="AF333" i="42" s="1"/>
  <c r="AT290" i="42" s="1"/>
  <c r="AT295" i="42" s="1"/>
  <c r="AE162" i="42"/>
  <c r="AD168" i="42"/>
  <c r="AD255" i="42"/>
  <c r="AE24" i="42"/>
  <c r="AD251" i="42"/>
  <c r="AE20" i="42"/>
  <c r="AE248" i="42"/>
  <c r="AF248" i="42" s="1"/>
  <c r="AF17" i="42"/>
  <c r="AJ17" i="42" s="1"/>
  <c r="AE220" i="42"/>
  <c r="AF208" i="42"/>
  <c r="AD252" i="42"/>
  <c r="AE21" i="42"/>
  <c r="AE253" i="42"/>
  <c r="AF253" i="42" s="1"/>
  <c r="AF22" i="42"/>
  <c r="AJ22" i="42" s="1"/>
  <c r="AD295" i="42"/>
  <c r="AE290" i="42"/>
  <c r="AD404" i="42"/>
  <c r="AD409" i="42" s="1"/>
  <c r="AE107" i="42"/>
  <c r="AD128" i="42"/>
  <c r="AD246" i="42"/>
  <c r="AE15" i="42"/>
  <c r="T162" i="26"/>
  <c r="U208" i="26"/>
  <c r="AE128" i="42" l="1"/>
  <c r="AF107" i="42"/>
  <c r="AP14" i="42" s="1"/>
  <c r="AP35" i="42" s="1"/>
  <c r="AF220" i="42"/>
  <c r="AP23" i="42"/>
  <c r="AN23" i="42" s="1"/>
  <c r="AR23" i="42" s="1"/>
  <c r="AE245" i="42"/>
  <c r="AE35" i="42"/>
  <c r="AF14" i="42"/>
  <c r="AE246" i="42"/>
  <c r="AF246" i="42" s="1"/>
  <c r="AF15" i="42"/>
  <c r="AJ15" i="42" s="1"/>
  <c r="AE61" i="42"/>
  <c r="AD76" i="42"/>
  <c r="AE404" i="42"/>
  <c r="AE295" i="42"/>
  <c r="AF290" i="42"/>
  <c r="AE252" i="42"/>
  <c r="AF252" i="42" s="1"/>
  <c r="AF21" i="42"/>
  <c r="AJ21" i="42" s="1"/>
  <c r="AX17" i="42"/>
  <c r="AN17" i="42"/>
  <c r="AR17" i="42" s="1"/>
  <c r="AE255" i="42"/>
  <c r="AF255" i="42" s="1"/>
  <c r="AF24" i="42"/>
  <c r="AJ24" i="42" s="1"/>
  <c r="AX22" i="42"/>
  <c r="AN22" i="42"/>
  <c r="AR22" i="42" s="1"/>
  <c r="AE251" i="42"/>
  <c r="AF251" i="42" s="1"/>
  <c r="AF20" i="42"/>
  <c r="AJ20" i="42" s="1"/>
  <c r="AE247" i="42"/>
  <c r="AF247" i="42" s="1"/>
  <c r="AF16" i="42"/>
  <c r="AJ16" i="42" s="1"/>
  <c r="AE168" i="42"/>
  <c r="AF162" i="42"/>
  <c r="AD263" i="42"/>
  <c r="AE249" i="42"/>
  <c r="AF249" i="42" s="1"/>
  <c r="AF18" i="42"/>
  <c r="AJ18" i="42" s="1"/>
  <c r="U162" i="26"/>
  <c r="V208" i="26"/>
  <c r="AN18" i="42" l="1"/>
  <c r="AR18" i="42" s="1"/>
  <c r="AX18" i="42"/>
  <c r="AF35" i="42"/>
  <c r="AJ14" i="42"/>
  <c r="AX16" i="42"/>
  <c r="AN16" i="42"/>
  <c r="AR16" i="42" s="1"/>
  <c r="AF295" i="42"/>
  <c r="AJ290" i="42"/>
  <c r="AE76" i="42"/>
  <c r="AF61" i="42"/>
  <c r="AX15" i="42"/>
  <c r="AN15" i="42"/>
  <c r="AR15" i="42" s="1"/>
  <c r="AE263" i="42"/>
  <c r="AF245" i="42"/>
  <c r="AF263" i="42" s="1"/>
  <c r="AF128" i="42"/>
  <c r="AF168" i="42"/>
  <c r="AT23" i="42"/>
  <c r="AX20" i="42"/>
  <c r="AN20" i="42"/>
  <c r="AR20" i="42" s="1"/>
  <c r="AN24" i="42"/>
  <c r="AR24" i="42" s="1"/>
  <c r="AX24" i="42"/>
  <c r="AX21" i="42"/>
  <c r="AN21" i="42"/>
  <c r="AR21" i="42" s="1"/>
  <c r="AE409" i="42"/>
  <c r="AF404" i="42"/>
  <c r="AF409" i="42" s="1"/>
  <c r="W208" i="26"/>
  <c r="V162" i="26"/>
  <c r="AN290" i="42" l="1"/>
  <c r="AR290" i="42" s="1"/>
  <c r="AR295" i="42" s="1"/>
  <c r="AL299" i="42" s="1"/>
  <c r="AJ295" i="42"/>
  <c r="AV290" i="42"/>
  <c r="AV295" i="42" s="1"/>
  <c r="AJ35" i="42"/>
  <c r="AN14" i="42"/>
  <c r="AR14" i="42" s="1"/>
  <c r="AR35" i="42" s="1"/>
  <c r="AV14" i="42"/>
  <c r="AV35" i="42" s="1"/>
  <c r="AF76" i="42"/>
  <c r="AT35" i="42"/>
  <c r="AX23" i="42"/>
  <c r="W162" i="26"/>
  <c r="X208" i="26"/>
  <c r="AX14" i="42" l="1"/>
  <c r="AX35" i="42" s="1"/>
  <c r="AL40" i="42" s="1"/>
  <c r="Y208" i="26"/>
  <c r="X162" i="26"/>
  <c r="Y162" i="26" l="1"/>
  <c r="Z208" i="26"/>
  <c r="AA208" i="26" l="1"/>
  <c r="Z162" i="26"/>
  <c r="AA162" i="26" l="1"/>
  <c r="AB208" i="26"/>
  <c r="AC208" i="26" l="1"/>
  <c r="AB162" i="26"/>
  <c r="AC162" i="26" l="1"/>
  <c r="AD208" i="26"/>
  <c r="AE208" i="26" l="1"/>
  <c r="AD162" i="26"/>
  <c r="AE162" i="26" l="1"/>
  <c r="AF208" i="26"/>
  <c r="AF162" i="26" l="1"/>
  <c r="AT23" i="26" s="1"/>
  <c r="AL25" i="26" l="1"/>
  <c r="AH25" i="26"/>
  <c r="R256" i="26"/>
  <c r="B256" i="26"/>
  <c r="R118" i="26"/>
  <c r="R72" i="26" s="1"/>
  <c r="C118" i="26"/>
  <c r="B118" i="26"/>
  <c r="B72" i="26"/>
  <c r="E25" i="26" l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S25" i="26"/>
  <c r="S210" i="26" s="1"/>
  <c r="T25" i="26" l="1"/>
  <c r="U25" i="26" s="1"/>
  <c r="S256" i="26"/>
  <c r="S118" i="26"/>
  <c r="T256" i="26" l="1"/>
  <c r="T210" i="26"/>
  <c r="S164" i="26"/>
  <c r="S220" i="26"/>
  <c r="S72" i="26"/>
  <c r="T118" i="26"/>
  <c r="V25" i="26"/>
  <c r="U256" i="26"/>
  <c r="T164" i="26" l="1"/>
  <c r="S168" i="26"/>
  <c r="U210" i="26"/>
  <c r="T220" i="26"/>
  <c r="W25" i="26"/>
  <c r="V256" i="26"/>
  <c r="U118" i="26"/>
  <c r="V118" i="26" s="1"/>
  <c r="W118" i="26" s="1"/>
  <c r="X118" i="26" s="1"/>
  <c r="Y118" i="26" s="1"/>
  <c r="Z118" i="26" s="1"/>
  <c r="AA118" i="26" s="1"/>
  <c r="AB118" i="26" s="1"/>
  <c r="AC118" i="26" s="1"/>
  <c r="AD118" i="26" s="1"/>
  <c r="AE118" i="26" s="1"/>
  <c r="T72" i="26"/>
  <c r="V210" i="26" l="1"/>
  <c r="U220" i="26"/>
  <c r="U164" i="26"/>
  <c r="T168" i="26"/>
  <c r="AF118" i="26"/>
  <c r="U72" i="26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X25" i="26"/>
  <c r="W256" i="26"/>
  <c r="V164" i="26" l="1"/>
  <c r="U168" i="26"/>
  <c r="AF72" i="26"/>
  <c r="AV25" i="26" s="1"/>
  <c r="W210" i="26"/>
  <c r="V220" i="26"/>
  <c r="Y25" i="26"/>
  <c r="X256" i="26"/>
  <c r="X210" i="26" l="1"/>
  <c r="W220" i="26"/>
  <c r="W164" i="26"/>
  <c r="V168" i="26"/>
  <c r="Z25" i="26"/>
  <c r="Y256" i="26"/>
  <c r="X164" i="26" l="1"/>
  <c r="W168" i="26"/>
  <c r="Y210" i="26"/>
  <c r="X220" i="26"/>
  <c r="AA25" i="26"/>
  <c r="Z256" i="26"/>
  <c r="Z210" i="26" l="1"/>
  <c r="Y220" i="26"/>
  <c r="Y164" i="26"/>
  <c r="X168" i="26"/>
  <c r="AB25" i="26"/>
  <c r="AA256" i="26"/>
  <c r="Z164" i="26" l="1"/>
  <c r="Y168" i="26"/>
  <c r="AA210" i="26"/>
  <c r="Z220" i="26"/>
  <c r="AC25" i="26"/>
  <c r="AB256" i="26"/>
  <c r="AB210" i="26" l="1"/>
  <c r="AA220" i="26"/>
  <c r="AA164" i="26"/>
  <c r="Z168" i="26"/>
  <c r="AD25" i="26"/>
  <c r="AC256" i="26"/>
  <c r="AB164" i="26" l="1"/>
  <c r="AA168" i="26"/>
  <c r="AC210" i="26"/>
  <c r="AB220" i="26"/>
  <c r="AE25" i="26"/>
  <c r="AD256" i="26"/>
  <c r="AD210" i="26" l="1"/>
  <c r="AC220" i="26"/>
  <c r="AC164" i="26"/>
  <c r="AB168" i="26"/>
  <c r="AE256" i="26"/>
  <c r="AF256" i="26" s="1"/>
  <c r="AF25" i="26"/>
  <c r="AJ25" i="26" s="1"/>
  <c r="AD164" i="26" l="1"/>
  <c r="AC168" i="26"/>
  <c r="AE210" i="26"/>
  <c r="AD220" i="26"/>
  <c r="AE220" i="26" l="1"/>
  <c r="AF210" i="26"/>
  <c r="AP25" i="26" s="1"/>
  <c r="AN25" i="26" s="1"/>
  <c r="AR25" i="26" s="1"/>
  <c r="AE164" i="26"/>
  <c r="AD168" i="26"/>
  <c r="AE168" i="26" l="1"/>
  <c r="AF164" i="26"/>
  <c r="AF220" i="26"/>
  <c r="AF168" i="26" l="1"/>
  <c r="AT25" i="26"/>
  <c r="AT35" i="26" l="1"/>
  <c r="AX25" i="26"/>
  <c r="AH281" i="26"/>
  <c r="G491" i="26" l="1"/>
  <c r="F491" i="26"/>
  <c r="D491" i="26"/>
  <c r="E491" i="26"/>
  <c r="AL24" i="26" l="1"/>
  <c r="AH24" i="26"/>
  <c r="D255" i="26"/>
  <c r="D254" i="26"/>
  <c r="D253" i="26"/>
  <c r="E117" i="26" l="1"/>
  <c r="E116" i="26"/>
  <c r="F116" i="26" s="1"/>
  <c r="G116" i="26" s="1"/>
  <c r="H116" i="26" s="1"/>
  <c r="I116" i="26" s="1"/>
  <c r="J116" i="26" s="1"/>
  <c r="K116" i="26" s="1"/>
  <c r="L116" i="26" s="1"/>
  <c r="M116" i="26" s="1"/>
  <c r="N116" i="26" s="1"/>
  <c r="O116" i="26" s="1"/>
  <c r="C117" i="26"/>
  <c r="C116" i="26"/>
  <c r="C115" i="26"/>
  <c r="C114" i="26"/>
  <c r="C113" i="26"/>
  <c r="C112" i="26"/>
  <c r="C111" i="26"/>
  <c r="C110" i="26"/>
  <c r="C109" i="26"/>
  <c r="C108" i="26"/>
  <c r="C107" i="26"/>
  <c r="B255" i="26"/>
  <c r="B117" i="26"/>
  <c r="B71" i="26"/>
  <c r="E24" i="26"/>
  <c r="E23" i="26"/>
  <c r="E254" i="26" s="1"/>
  <c r="P116" i="26" l="1"/>
  <c r="Q116" i="26" s="1"/>
  <c r="R116" i="26" s="1"/>
  <c r="S116" i="26" s="1"/>
  <c r="T116" i="26" s="1"/>
  <c r="U116" i="26" s="1"/>
  <c r="V116" i="26" s="1"/>
  <c r="W116" i="26" s="1"/>
  <c r="X116" i="26" s="1"/>
  <c r="Y116" i="26" s="1"/>
  <c r="Z116" i="26" s="1"/>
  <c r="AA116" i="26" s="1"/>
  <c r="AB116" i="26" s="1"/>
  <c r="AC116" i="26" s="1"/>
  <c r="AD116" i="26" s="1"/>
  <c r="AE116" i="26" s="1"/>
  <c r="F117" i="26"/>
  <c r="G117" i="26" s="1"/>
  <c r="H117" i="26" s="1"/>
  <c r="I117" i="26" s="1"/>
  <c r="J117" i="26" s="1"/>
  <c r="K117" i="26" s="1"/>
  <c r="L117" i="26" s="1"/>
  <c r="M117" i="26" s="1"/>
  <c r="N117" i="26" s="1"/>
  <c r="O117" i="26" s="1"/>
  <c r="E71" i="26"/>
  <c r="F23" i="26"/>
  <c r="F254" i="26" s="1"/>
  <c r="G254" i="26" s="1"/>
  <c r="H254" i="26" s="1"/>
  <c r="I254" i="26" s="1"/>
  <c r="J254" i="26" s="1"/>
  <c r="K254" i="26" s="1"/>
  <c r="L254" i="26" s="1"/>
  <c r="M254" i="26" s="1"/>
  <c r="N254" i="26" s="1"/>
  <c r="O254" i="26" s="1"/>
  <c r="P254" i="26" s="1"/>
  <c r="Q254" i="26" s="1"/>
  <c r="R254" i="26" s="1"/>
  <c r="S254" i="26" s="1"/>
  <c r="T254" i="26" s="1"/>
  <c r="U254" i="26" s="1"/>
  <c r="V254" i="26" s="1"/>
  <c r="W254" i="26" s="1"/>
  <c r="X254" i="26" s="1"/>
  <c r="Y254" i="26" s="1"/>
  <c r="Z254" i="26" s="1"/>
  <c r="AA254" i="26" s="1"/>
  <c r="AB254" i="26" s="1"/>
  <c r="AC254" i="26" s="1"/>
  <c r="AD254" i="26" s="1"/>
  <c r="AE254" i="26" s="1"/>
  <c r="F24" i="26"/>
  <c r="E255" i="26"/>
  <c r="E70" i="26"/>
  <c r="F70" i="26" s="1"/>
  <c r="G70" i="26" s="1"/>
  <c r="H70" i="26" s="1"/>
  <c r="I70" i="26" s="1"/>
  <c r="J70" i="26" s="1"/>
  <c r="K70" i="26" s="1"/>
  <c r="L70" i="26" s="1"/>
  <c r="M70" i="26" s="1"/>
  <c r="N70" i="26" s="1"/>
  <c r="O70" i="26" s="1"/>
  <c r="F71" i="26" l="1"/>
  <c r="G71" i="26" s="1"/>
  <c r="H71" i="26" s="1"/>
  <c r="I71" i="26" s="1"/>
  <c r="J71" i="26" s="1"/>
  <c r="K71" i="26" s="1"/>
  <c r="L71" i="26" s="1"/>
  <c r="M71" i="26" s="1"/>
  <c r="N71" i="26" s="1"/>
  <c r="O71" i="26" s="1"/>
  <c r="G23" i="26"/>
  <c r="H23" i="26" s="1"/>
  <c r="I23" i="26" s="1"/>
  <c r="J23" i="26" s="1"/>
  <c r="K23" i="26" s="1"/>
  <c r="L23" i="26" s="1"/>
  <c r="M23" i="26" s="1"/>
  <c r="N23" i="26" s="1"/>
  <c r="O23" i="26" s="1"/>
  <c r="P23" i="26" s="1"/>
  <c r="P117" i="26"/>
  <c r="Q117" i="26" s="1"/>
  <c r="R117" i="26" s="1"/>
  <c r="S117" i="26" s="1"/>
  <c r="T117" i="26" s="1"/>
  <c r="G24" i="26"/>
  <c r="F255" i="26"/>
  <c r="AF116" i="26"/>
  <c r="AP23" i="26" s="1"/>
  <c r="P71" i="26" l="1"/>
  <c r="Q71" i="26" s="1"/>
  <c r="R71" i="26" s="1"/>
  <c r="S71" i="26" s="1"/>
  <c r="H24" i="26"/>
  <c r="G255" i="26"/>
  <c r="U117" i="26"/>
  <c r="V117" i="26" s="1"/>
  <c r="W117" i="26" s="1"/>
  <c r="X117" i="26" s="1"/>
  <c r="Y117" i="26" s="1"/>
  <c r="Z117" i="26" s="1"/>
  <c r="AA117" i="26" s="1"/>
  <c r="AB117" i="26" s="1"/>
  <c r="AC117" i="26" s="1"/>
  <c r="AD117" i="26" s="1"/>
  <c r="AE117" i="26" s="1"/>
  <c r="I24" i="26" l="1"/>
  <c r="H255" i="26"/>
  <c r="AF117" i="26"/>
  <c r="AP24" i="26" s="1"/>
  <c r="T71" i="26"/>
  <c r="U71" i="26" s="1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AF71" i="26" l="1"/>
  <c r="AV24" i="26" s="1"/>
  <c r="J24" i="26"/>
  <c r="I255" i="26"/>
  <c r="F109" i="26"/>
  <c r="E107" i="26"/>
  <c r="E108" i="26"/>
  <c r="E110" i="26"/>
  <c r="E111" i="26"/>
  <c r="E112" i="26"/>
  <c r="E113" i="26"/>
  <c r="K24" i="26" l="1"/>
  <c r="J255" i="26"/>
  <c r="Q70" i="26"/>
  <c r="R23" i="26"/>
  <c r="L24" i="26" l="1"/>
  <c r="K255" i="26"/>
  <c r="S23" i="26"/>
  <c r="R70" i="26"/>
  <c r="M24" i="26" l="1"/>
  <c r="L255" i="26"/>
  <c r="S70" i="26"/>
  <c r="T70" i="26" s="1"/>
  <c r="N24" i="26" l="1"/>
  <c r="M255" i="26"/>
  <c r="O24" i="26" l="1"/>
  <c r="N255" i="26"/>
  <c r="P24" i="26" l="1"/>
  <c r="O255" i="26"/>
  <c r="P255" i="26" l="1"/>
  <c r="Q24" i="26"/>
  <c r="R24" i="26" l="1"/>
  <c r="Q255" i="26"/>
  <c r="S24" i="26" l="1"/>
  <c r="R255" i="26"/>
  <c r="D493" i="26"/>
  <c r="E493" i="26"/>
  <c r="F493" i="26"/>
  <c r="G493" i="26"/>
  <c r="H493" i="26"/>
  <c r="AF448" i="26"/>
  <c r="E14" i="26"/>
  <c r="F14" i="26" s="1"/>
  <c r="F107" i="26"/>
  <c r="G107" i="26" s="1"/>
  <c r="E120" i="26"/>
  <c r="E74" i="26" s="1"/>
  <c r="E15" i="26"/>
  <c r="F15" i="26" s="1"/>
  <c r="E16" i="26"/>
  <c r="E63" i="26"/>
  <c r="F63" i="26" s="1"/>
  <c r="G63" i="26" s="1"/>
  <c r="H109" i="26"/>
  <c r="I109" i="26" s="1"/>
  <c r="J109" i="26" s="1"/>
  <c r="K109" i="26" s="1"/>
  <c r="L109" i="26" s="1"/>
  <c r="M109" i="26" s="1"/>
  <c r="N109" i="26" s="1"/>
  <c r="O109" i="26" s="1"/>
  <c r="P109" i="26" s="1"/>
  <c r="Q109" i="26" s="1"/>
  <c r="R109" i="26" s="1"/>
  <c r="S109" i="26" s="1"/>
  <c r="T109" i="26" s="1"/>
  <c r="U109" i="26" s="1"/>
  <c r="V109" i="26" s="1"/>
  <c r="W109" i="26" s="1"/>
  <c r="X109" i="26" s="1"/>
  <c r="Y109" i="26" s="1"/>
  <c r="Z109" i="26" s="1"/>
  <c r="AA109" i="26" s="1"/>
  <c r="AB109" i="26" s="1"/>
  <c r="AC109" i="26" s="1"/>
  <c r="AD109" i="26" s="1"/>
  <c r="AE109" i="26" s="1"/>
  <c r="E17" i="26"/>
  <c r="F17" i="26" s="1"/>
  <c r="E64" i="26"/>
  <c r="E18" i="26"/>
  <c r="F111" i="26"/>
  <c r="G111" i="26" s="1"/>
  <c r="H111" i="26" s="1"/>
  <c r="I111" i="26" s="1"/>
  <c r="J111" i="26" s="1"/>
  <c r="K111" i="26" s="1"/>
  <c r="L111" i="26" s="1"/>
  <c r="M111" i="26" s="1"/>
  <c r="N111" i="26" s="1"/>
  <c r="O111" i="26" s="1"/>
  <c r="P111" i="26" s="1"/>
  <c r="Q111" i="26" s="1"/>
  <c r="R111" i="26" s="1"/>
  <c r="S111" i="26" s="1"/>
  <c r="T111" i="26" s="1"/>
  <c r="U111" i="26" s="1"/>
  <c r="V111" i="26" s="1"/>
  <c r="W111" i="26" s="1"/>
  <c r="X111" i="26" s="1"/>
  <c r="Y111" i="26" s="1"/>
  <c r="Z111" i="26" s="1"/>
  <c r="AA111" i="26" s="1"/>
  <c r="AB111" i="26" s="1"/>
  <c r="AC111" i="26" s="1"/>
  <c r="AD111" i="26" s="1"/>
  <c r="AE111" i="26" s="1"/>
  <c r="T19" i="26"/>
  <c r="U19" i="26" s="1"/>
  <c r="V19" i="26" s="1"/>
  <c r="F112" i="26"/>
  <c r="G112" i="26" s="1"/>
  <c r="H112" i="26" s="1"/>
  <c r="I112" i="26" s="1"/>
  <c r="J112" i="26" s="1"/>
  <c r="K112" i="26" s="1"/>
  <c r="L112" i="26" s="1"/>
  <c r="M112" i="26" s="1"/>
  <c r="N112" i="26" s="1"/>
  <c r="O112" i="26" s="1"/>
  <c r="P112" i="26" s="1"/>
  <c r="Q112" i="26" s="1"/>
  <c r="R112" i="26" s="1"/>
  <c r="S112" i="26" s="1"/>
  <c r="T112" i="26" s="1"/>
  <c r="E20" i="26"/>
  <c r="E251" i="26" s="1"/>
  <c r="F113" i="26"/>
  <c r="G113" i="26" s="1"/>
  <c r="H113" i="26" s="1"/>
  <c r="I113" i="26" s="1"/>
  <c r="J113" i="26" s="1"/>
  <c r="K113" i="26" s="1"/>
  <c r="L113" i="26" s="1"/>
  <c r="M113" i="26" s="1"/>
  <c r="N113" i="26" s="1"/>
  <c r="O113" i="26" s="1"/>
  <c r="E21" i="26"/>
  <c r="E114" i="26"/>
  <c r="E68" i="26" s="1"/>
  <c r="E22" i="26"/>
  <c r="E115" i="26"/>
  <c r="F115" i="26" s="1"/>
  <c r="G115" i="26" s="1"/>
  <c r="H115" i="26" s="1"/>
  <c r="I115" i="26" s="1"/>
  <c r="J115" i="26" s="1"/>
  <c r="K115" i="26" s="1"/>
  <c r="L115" i="26" s="1"/>
  <c r="M115" i="26" s="1"/>
  <c r="N115" i="26" s="1"/>
  <c r="O115" i="26" s="1"/>
  <c r="P115" i="26" s="1"/>
  <c r="Q115" i="26" s="1"/>
  <c r="R115" i="26" s="1"/>
  <c r="S115" i="26" s="1"/>
  <c r="T115" i="26" s="1"/>
  <c r="T23" i="26"/>
  <c r="U23" i="26" s="1"/>
  <c r="E290" i="26"/>
  <c r="F290" i="26" s="1"/>
  <c r="E366" i="26"/>
  <c r="E542" i="26"/>
  <c r="F542" i="26" s="1"/>
  <c r="G542" i="26" s="1"/>
  <c r="E543" i="26"/>
  <c r="F543" i="26" s="1"/>
  <c r="E541" i="26"/>
  <c r="E19" i="26"/>
  <c r="F19" i="26" s="1"/>
  <c r="G19" i="26" s="1"/>
  <c r="AL290" i="26"/>
  <c r="AH290" i="26"/>
  <c r="S250" i="26"/>
  <c r="D252" i="26"/>
  <c r="D251" i="26"/>
  <c r="D250" i="26"/>
  <c r="D249" i="26"/>
  <c r="D248" i="26"/>
  <c r="D247" i="26"/>
  <c r="D246" i="26"/>
  <c r="D259" i="26"/>
  <c r="E259" i="26" s="1"/>
  <c r="F259" i="26" s="1"/>
  <c r="G259" i="26" s="1"/>
  <c r="H259" i="26" s="1"/>
  <c r="I259" i="26" s="1"/>
  <c r="J259" i="26" s="1"/>
  <c r="K259" i="26" s="1"/>
  <c r="L259" i="26" s="1"/>
  <c r="M259" i="26" s="1"/>
  <c r="N259" i="26" s="1"/>
  <c r="O259" i="26" s="1"/>
  <c r="P259" i="26" s="1"/>
  <c r="Q259" i="26" s="1"/>
  <c r="R259" i="26" s="1"/>
  <c r="S259" i="26" s="1"/>
  <c r="T259" i="26" s="1"/>
  <c r="D245" i="26"/>
  <c r="D404" i="26"/>
  <c r="D409" i="26" s="1"/>
  <c r="AE513" i="26"/>
  <c r="AD513" i="26"/>
  <c r="AC513" i="26"/>
  <c r="AB513" i="26"/>
  <c r="AA513" i="26"/>
  <c r="AE480" i="26"/>
  <c r="AD480" i="26"/>
  <c r="AC480" i="26"/>
  <c r="AB480" i="26"/>
  <c r="AA480" i="26"/>
  <c r="AE437" i="26"/>
  <c r="AD437" i="26"/>
  <c r="AC437" i="26"/>
  <c r="AB437" i="26"/>
  <c r="AA437" i="26"/>
  <c r="AE399" i="26"/>
  <c r="AD399" i="26"/>
  <c r="AC399" i="26"/>
  <c r="AB399" i="26"/>
  <c r="AA399" i="26"/>
  <c r="AE361" i="26"/>
  <c r="AD361" i="26"/>
  <c r="AC361" i="26"/>
  <c r="AB361" i="26"/>
  <c r="AA361" i="26"/>
  <c r="AL14" i="26"/>
  <c r="AL15" i="26"/>
  <c r="AL16" i="26"/>
  <c r="AL17" i="26"/>
  <c r="AL18" i="26"/>
  <c r="AL19" i="26"/>
  <c r="AL20" i="26"/>
  <c r="AL21" i="26"/>
  <c r="AL22" i="26"/>
  <c r="AL23" i="26"/>
  <c r="A17" i="35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E323" i="26"/>
  <c r="AD323" i="26"/>
  <c r="AC323" i="26"/>
  <c r="AB323" i="26"/>
  <c r="AA323" i="26"/>
  <c r="AE285" i="26"/>
  <c r="AD285" i="26"/>
  <c r="AC285" i="26"/>
  <c r="AB285" i="26"/>
  <c r="AA285" i="26"/>
  <c r="AE239" i="26"/>
  <c r="AD239" i="26"/>
  <c r="AC239" i="26"/>
  <c r="AB239" i="26"/>
  <c r="AA239" i="26"/>
  <c r="AE101" i="26"/>
  <c r="AD101" i="26"/>
  <c r="AC101" i="26"/>
  <c r="AB101" i="26"/>
  <c r="AA101" i="26"/>
  <c r="AE55" i="26"/>
  <c r="AD55" i="26"/>
  <c r="AC55" i="26"/>
  <c r="AB55" i="26"/>
  <c r="AA55" i="26"/>
  <c r="Z55" i="26"/>
  <c r="I493" i="26"/>
  <c r="B253" i="26"/>
  <c r="B254" i="26"/>
  <c r="B120" i="26"/>
  <c r="B115" i="26"/>
  <c r="B116" i="26"/>
  <c r="B69" i="26"/>
  <c r="B70" i="26"/>
  <c r="AH22" i="26"/>
  <c r="AH23" i="26"/>
  <c r="D513" i="26"/>
  <c r="D480" i="26"/>
  <c r="D437" i="26"/>
  <c r="B404" i="26"/>
  <c r="D399" i="26"/>
  <c r="B366" i="26"/>
  <c r="D361" i="26"/>
  <c r="B326" i="26"/>
  <c r="B252" i="26"/>
  <c r="B251" i="26"/>
  <c r="B250" i="26"/>
  <c r="B249" i="26"/>
  <c r="B248" i="26"/>
  <c r="B247" i="26"/>
  <c r="B246" i="26"/>
  <c r="B245" i="26"/>
  <c r="D239" i="26"/>
  <c r="D285" i="26" s="1"/>
  <c r="D323" i="26" s="1"/>
  <c r="B114" i="26"/>
  <c r="B113" i="26"/>
  <c r="B112" i="26"/>
  <c r="B111" i="26"/>
  <c r="B110" i="26"/>
  <c r="B109" i="26"/>
  <c r="B108" i="26"/>
  <c r="B107" i="26"/>
  <c r="D101" i="26"/>
  <c r="B68" i="26"/>
  <c r="B67" i="26"/>
  <c r="B66" i="26"/>
  <c r="B65" i="26"/>
  <c r="B64" i="26"/>
  <c r="B63" i="26"/>
  <c r="B62" i="26"/>
  <c r="B61" i="26"/>
  <c r="D55" i="26"/>
  <c r="AH21" i="26"/>
  <c r="AH20" i="26"/>
  <c r="AH19" i="26"/>
  <c r="AH18" i="26"/>
  <c r="AH17" i="26"/>
  <c r="AH16" i="26"/>
  <c r="AH15" i="26"/>
  <c r="AH14" i="26"/>
  <c r="E323" i="26"/>
  <c r="D371" i="26"/>
  <c r="D295" i="26"/>
  <c r="D333" i="26"/>
  <c r="F55" i="26"/>
  <c r="E239" i="26"/>
  <c r="E361" i="26"/>
  <c r="E101" i="26"/>
  <c r="E513" i="26"/>
  <c r="E285" i="26"/>
  <c r="F285" i="26"/>
  <c r="E480" i="26"/>
  <c r="E437" i="26"/>
  <c r="G399" i="26"/>
  <c r="G361" i="26"/>
  <c r="F437" i="26"/>
  <c r="F239" i="26"/>
  <c r="E55" i="26"/>
  <c r="E399" i="26"/>
  <c r="F399" i="26"/>
  <c r="F323" i="26"/>
  <c r="F480" i="26"/>
  <c r="G513" i="26"/>
  <c r="F361" i="26"/>
  <c r="F101" i="26"/>
  <c r="F513" i="26"/>
  <c r="G101" i="26"/>
  <c r="G285" i="26"/>
  <c r="G55" i="26"/>
  <c r="G239" i="26"/>
  <c r="G323" i="26"/>
  <c r="G480" i="26"/>
  <c r="G437" i="26"/>
  <c r="H361" i="26"/>
  <c r="H55" i="26"/>
  <c r="H285" i="26"/>
  <c r="H437" i="26"/>
  <c r="H480" i="26"/>
  <c r="H399" i="26"/>
  <c r="H101" i="26"/>
  <c r="H513" i="26"/>
  <c r="H323" i="26"/>
  <c r="H239" i="26"/>
  <c r="I513" i="26"/>
  <c r="I285" i="26"/>
  <c r="I437" i="26"/>
  <c r="I101" i="26"/>
  <c r="I399" i="26"/>
  <c r="I323" i="26"/>
  <c r="I480" i="26"/>
  <c r="I361" i="26"/>
  <c r="I55" i="26"/>
  <c r="I239" i="26"/>
  <c r="J239" i="26"/>
  <c r="J480" i="26"/>
  <c r="J513" i="26"/>
  <c r="J285" i="26"/>
  <c r="J55" i="26"/>
  <c r="J101" i="26"/>
  <c r="J399" i="26"/>
  <c r="J323" i="26"/>
  <c r="J361" i="26"/>
  <c r="J437" i="26"/>
  <c r="K285" i="26"/>
  <c r="K323" i="26"/>
  <c r="K437" i="26"/>
  <c r="K55" i="26"/>
  <c r="K399" i="26"/>
  <c r="K480" i="26"/>
  <c r="K513" i="26"/>
  <c r="K361" i="26"/>
  <c r="K101" i="26"/>
  <c r="K239" i="26"/>
  <c r="L285" i="26"/>
  <c r="L101" i="26"/>
  <c r="L399" i="26"/>
  <c r="L480" i="26"/>
  <c r="L239" i="26"/>
  <c r="L323" i="26"/>
  <c r="L513" i="26"/>
  <c r="L361" i="26"/>
  <c r="L55" i="26"/>
  <c r="L437" i="26"/>
  <c r="M101" i="26"/>
  <c r="M399" i="26"/>
  <c r="M323" i="26"/>
  <c r="M437" i="26"/>
  <c r="M361" i="26"/>
  <c r="M55" i="26"/>
  <c r="M480" i="26"/>
  <c r="M285" i="26"/>
  <c r="M513" i="26"/>
  <c r="M239" i="26"/>
  <c r="N361" i="26"/>
  <c r="N480" i="26"/>
  <c r="N399" i="26"/>
  <c r="N437" i="26"/>
  <c r="N239" i="26"/>
  <c r="N513" i="26"/>
  <c r="N285" i="26"/>
  <c r="N323" i="26"/>
  <c r="N101" i="26"/>
  <c r="N55" i="26"/>
  <c r="O55" i="26"/>
  <c r="O399" i="26"/>
  <c r="O323" i="26"/>
  <c r="O480" i="26"/>
  <c r="O361" i="26"/>
  <c r="O285" i="26"/>
  <c r="O437" i="26"/>
  <c r="O239" i="26"/>
  <c r="O513" i="26"/>
  <c r="O101" i="26"/>
  <c r="P323" i="26"/>
  <c r="P399" i="26"/>
  <c r="P285" i="26"/>
  <c r="P480" i="26"/>
  <c r="P361" i="26"/>
  <c r="P437" i="26"/>
  <c r="P513" i="26"/>
  <c r="P239" i="26"/>
  <c r="P55" i="26"/>
  <c r="P101" i="26"/>
  <c r="Q513" i="26"/>
  <c r="Q323" i="26"/>
  <c r="Q55" i="26"/>
  <c r="Q285" i="26"/>
  <c r="Q101" i="26"/>
  <c r="Q361" i="26"/>
  <c r="Q239" i="26"/>
  <c r="Q437" i="26"/>
  <c r="Q399" i="26"/>
  <c r="Q480" i="26"/>
  <c r="R480" i="26"/>
  <c r="R101" i="26"/>
  <c r="R323" i="26"/>
  <c r="R399" i="26"/>
  <c r="R513" i="26"/>
  <c r="R285" i="26"/>
  <c r="R55" i="26"/>
  <c r="R239" i="26"/>
  <c r="R361" i="26"/>
  <c r="R437" i="26"/>
  <c r="S101" i="26"/>
  <c r="S239" i="26"/>
  <c r="S513" i="26"/>
  <c r="S399" i="26"/>
  <c r="S361" i="26"/>
  <c r="S55" i="26"/>
  <c r="S285" i="26"/>
  <c r="S323" i="26"/>
  <c r="S480" i="26"/>
  <c r="S437" i="26"/>
  <c r="T55" i="26"/>
  <c r="T437" i="26"/>
  <c r="T323" i="26"/>
  <c r="T513" i="26"/>
  <c r="T239" i="26"/>
  <c r="T285" i="26"/>
  <c r="T480" i="26"/>
  <c r="T361" i="26"/>
  <c r="T101" i="26"/>
  <c r="T399" i="26"/>
  <c r="D128" i="26"/>
  <c r="U239" i="26"/>
  <c r="U285" i="26"/>
  <c r="U437" i="26"/>
  <c r="U399" i="26"/>
  <c r="U323" i="26"/>
  <c r="U361" i="26"/>
  <c r="U101" i="26"/>
  <c r="U55" i="26"/>
  <c r="U513" i="26"/>
  <c r="U480" i="26"/>
  <c r="D76" i="26"/>
  <c r="V101" i="26"/>
  <c r="V480" i="26"/>
  <c r="V361" i="26"/>
  <c r="V323" i="26"/>
  <c r="V55" i="26"/>
  <c r="V239" i="26"/>
  <c r="V285" i="26"/>
  <c r="V437" i="26"/>
  <c r="V513" i="26"/>
  <c r="V399" i="26"/>
  <c r="D35" i="26"/>
  <c r="W101" i="26"/>
  <c r="W361" i="26"/>
  <c r="W323" i="26"/>
  <c r="W437" i="26"/>
  <c r="W399" i="26"/>
  <c r="W239" i="26"/>
  <c r="W55" i="26"/>
  <c r="W480" i="26"/>
  <c r="W513" i="26"/>
  <c r="W285" i="26"/>
  <c r="X399" i="26"/>
  <c r="X55" i="26"/>
  <c r="X285" i="26"/>
  <c r="X480" i="26"/>
  <c r="X437" i="26"/>
  <c r="X239" i="26"/>
  <c r="X361" i="26"/>
  <c r="X101" i="26"/>
  <c r="X323" i="26"/>
  <c r="X513" i="26"/>
  <c r="Y285" i="26"/>
  <c r="Y399" i="26"/>
  <c r="Y361" i="26"/>
  <c r="Y513" i="26"/>
  <c r="Y437" i="26"/>
  <c r="Y480" i="26"/>
  <c r="Y323" i="26"/>
  <c r="Y55" i="26"/>
  <c r="Y239" i="26"/>
  <c r="Y101" i="26"/>
  <c r="Z323" i="26"/>
  <c r="Z513" i="26"/>
  <c r="Z361" i="26"/>
  <c r="Z437" i="26"/>
  <c r="Z101" i="26"/>
  <c r="Z399" i="26"/>
  <c r="Z239" i="26"/>
  <c r="Z285" i="26"/>
  <c r="Z480" i="26"/>
  <c r="F22" i="26" l="1"/>
  <c r="G22" i="26" s="1"/>
  <c r="E253" i="26"/>
  <c r="F21" i="26"/>
  <c r="F252" i="26" s="1"/>
  <c r="E252" i="26"/>
  <c r="T24" i="26"/>
  <c r="S255" i="26"/>
  <c r="F114" i="26"/>
  <c r="G114" i="26" s="1"/>
  <c r="H114" i="26" s="1"/>
  <c r="I114" i="26" s="1"/>
  <c r="J114" i="26" s="1"/>
  <c r="K114" i="26" s="1"/>
  <c r="L114" i="26" s="1"/>
  <c r="M114" i="26" s="1"/>
  <c r="N114" i="26" s="1"/>
  <c r="O114" i="26" s="1"/>
  <c r="T250" i="26"/>
  <c r="AF111" i="26"/>
  <c r="AP18" i="26" s="1"/>
  <c r="G290" i="26"/>
  <c r="H290" i="26" s="1"/>
  <c r="H295" i="26" s="1"/>
  <c r="F404" i="26"/>
  <c r="F409" i="26" s="1"/>
  <c r="F295" i="26"/>
  <c r="E295" i="26"/>
  <c r="D263" i="26"/>
  <c r="U70" i="26"/>
  <c r="E69" i="26"/>
  <c r="F69" i="26" s="1"/>
  <c r="G69" i="26" s="1"/>
  <c r="H69" i="26" s="1"/>
  <c r="I69" i="26" s="1"/>
  <c r="J69" i="26" s="1"/>
  <c r="K69" i="26" s="1"/>
  <c r="L69" i="26" s="1"/>
  <c r="M69" i="26" s="1"/>
  <c r="N69" i="26" s="1"/>
  <c r="O69" i="26" s="1"/>
  <c r="E404" i="26"/>
  <c r="E409" i="26" s="1"/>
  <c r="F120" i="26"/>
  <c r="G120" i="26" s="1"/>
  <c r="H120" i="26" s="1"/>
  <c r="I120" i="26" s="1"/>
  <c r="J120" i="26" s="1"/>
  <c r="K120" i="26" s="1"/>
  <c r="L120" i="26" s="1"/>
  <c r="M120" i="26" s="1"/>
  <c r="N120" i="26" s="1"/>
  <c r="O120" i="26" s="1"/>
  <c r="P120" i="26" s="1"/>
  <c r="Q120" i="26" s="1"/>
  <c r="R120" i="26" s="1"/>
  <c r="S120" i="26" s="1"/>
  <c r="T120" i="26" s="1"/>
  <c r="E61" i="26"/>
  <c r="F61" i="26" s="1"/>
  <c r="G61" i="26" s="1"/>
  <c r="E128" i="26"/>
  <c r="AF109" i="26"/>
  <c r="AP16" i="26" s="1"/>
  <c r="U250" i="26"/>
  <c r="E67" i="26"/>
  <c r="F67" i="26" s="1"/>
  <c r="G67" i="26" s="1"/>
  <c r="H67" i="26" s="1"/>
  <c r="I67" i="26" s="1"/>
  <c r="J67" i="26" s="1"/>
  <c r="K67" i="26" s="1"/>
  <c r="L67" i="26" s="1"/>
  <c r="M67" i="26" s="1"/>
  <c r="N67" i="26" s="1"/>
  <c r="O67" i="26" s="1"/>
  <c r="F110" i="26"/>
  <c r="G110" i="26" s="1"/>
  <c r="H110" i="26" s="1"/>
  <c r="I110" i="26" s="1"/>
  <c r="J110" i="26" s="1"/>
  <c r="K110" i="26" s="1"/>
  <c r="L110" i="26" s="1"/>
  <c r="M110" i="26" s="1"/>
  <c r="N110" i="26" s="1"/>
  <c r="O110" i="26" s="1"/>
  <c r="P110" i="26" s="1"/>
  <c r="Q110" i="26" s="1"/>
  <c r="R110" i="26" s="1"/>
  <c r="S110" i="26" s="1"/>
  <c r="T110" i="26" s="1"/>
  <c r="H63" i="26"/>
  <c r="I63" i="26" s="1"/>
  <c r="J63" i="26" s="1"/>
  <c r="K63" i="26" s="1"/>
  <c r="L63" i="26" s="1"/>
  <c r="M63" i="26" s="1"/>
  <c r="N63" i="26" s="1"/>
  <c r="O63" i="26" s="1"/>
  <c r="P63" i="26" s="1"/>
  <c r="Q63" i="26" s="1"/>
  <c r="R63" i="26" s="1"/>
  <c r="S63" i="26" s="1"/>
  <c r="T63" i="26" s="1"/>
  <c r="U63" i="26" s="1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E250" i="26"/>
  <c r="E248" i="26"/>
  <c r="E66" i="26"/>
  <c r="F66" i="26" s="1"/>
  <c r="G66" i="26" s="1"/>
  <c r="H66" i="26" s="1"/>
  <c r="I66" i="26" s="1"/>
  <c r="J66" i="26" s="1"/>
  <c r="K66" i="26" s="1"/>
  <c r="L66" i="26" s="1"/>
  <c r="M66" i="26" s="1"/>
  <c r="N66" i="26" s="1"/>
  <c r="O66" i="26" s="1"/>
  <c r="E65" i="26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E246" i="26"/>
  <c r="F20" i="26"/>
  <c r="U259" i="26"/>
  <c r="V259" i="26" s="1"/>
  <c r="W259" i="26" s="1"/>
  <c r="X259" i="26" s="1"/>
  <c r="Y259" i="26" s="1"/>
  <c r="Z259" i="26" s="1"/>
  <c r="AA259" i="26" s="1"/>
  <c r="AB259" i="26" s="1"/>
  <c r="AC259" i="26" s="1"/>
  <c r="AD259" i="26" s="1"/>
  <c r="AE259" i="26" s="1"/>
  <c r="E326" i="26"/>
  <c r="E371" i="26"/>
  <c r="V23" i="26"/>
  <c r="U115" i="26"/>
  <c r="U112" i="26"/>
  <c r="V112" i="26" s="1"/>
  <c r="W112" i="26" s="1"/>
  <c r="X112" i="26" s="1"/>
  <c r="Y112" i="26" s="1"/>
  <c r="Z112" i="26" s="1"/>
  <c r="AA112" i="26" s="1"/>
  <c r="AB112" i="26" s="1"/>
  <c r="AC112" i="26" s="1"/>
  <c r="AD112" i="26" s="1"/>
  <c r="AE112" i="26" s="1"/>
  <c r="H107" i="26"/>
  <c r="G250" i="26"/>
  <c r="H19" i="26"/>
  <c r="I19" i="26" s="1"/>
  <c r="F366" i="26"/>
  <c r="F16" i="26"/>
  <c r="G16" i="26" s="1"/>
  <c r="E247" i="26"/>
  <c r="G17" i="26"/>
  <c r="H17" i="26" s="1"/>
  <c r="F248" i="26"/>
  <c r="E62" i="26"/>
  <c r="F108" i="26"/>
  <c r="P113" i="26"/>
  <c r="F245" i="26"/>
  <c r="G14" i="26"/>
  <c r="E35" i="26"/>
  <c r="F250" i="26"/>
  <c r="E245" i="26"/>
  <c r="F18" i="26"/>
  <c r="E249" i="26"/>
  <c r="G15" i="26"/>
  <c r="F246" i="26"/>
  <c r="W19" i="26"/>
  <c r="V250" i="26"/>
  <c r="E526" i="26"/>
  <c r="E523" i="26"/>
  <c r="F523" i="26" s="1"/>
  <c r="F541" i="26"/>
  <c r="G541" i="26" s="1"/>
  <c r="H541" i="26" s="1"/>
  <c r="I541" i="26" s="1"/>
  <c r="J541" i="26" s="1"/>
  <c r="K541" i="26" s="1"/>
  <c r="L541" i="26" s="1"/>
  <c r="M541" i="26" s="1"/>
  <c r="N541" i="26" s="1"/>
  <c r="O541" i="26" s="1"/>
  <c r="P541" i="26" s="1"/>
  <c r="Q541" i="26" s="1"/>
  <c r="R541" i="26" s="1"/>
  <c r="S541" i="26" s="1"/>
  <c r="T541" i="26" s="1"/>
  <c r="U541" i="26" s="1"/>
  <c r="V541" i="26" s="1"/>
  <c r="W541" i="26" s="1"/>
  <c r="X541" i="26" s="1"/>
  <c r="Y541" i="26" s="1"/>
  <c r="Z541" i="26" s="1"/>
  <c r="AA541" i="26" s="1"/>
  <c r="AB541" i="26" s="1"/>
  <c r="AC541" i="26" s="1"/>
  <c r="AD541" i="26" s="1"/>
  <c r="AE541" i="26" s="1"/>
  <c r="G543" i="26"/>
  <c r="H543" i="26" s="1"/>
  <c r="I543" i="26" s="1"/>
  <c r="J543" i="26" s="1"/>
  <c r="K543" i="26" s="1"/>
  <c r="L543" i="26" s="1"/>
  <c r="M543" i="26" s="1"/>
  <c r="N543" i="26" s="1"/>
  <c r="O543" i="26" s="1"/>
  <c r="P543" i="26" s="1"/>
  <c r="Q543" i="26" s="1"/>
  <c r="R543" i="26" s="1"/>
  <c r="S543" i="26" s="1"/>
  <c r="T543" i="26" s="1"/>
  <c r="U543" i="26" s="1"/>
  <c r="V543" i="26" s="1"/>
  <c r="W543" i="26" s="1"/>
  <c r="X543" i="26" s="1"/>
  <c r="Y543" i="26" s="1"/>
  <c r="Z543" i="26" s="1"/>
  <c r="AA543" i="26" s="1"/>
  <c r="AB543" i="26" s="1"/>
  <c r="AC543" i="26" s="1"/>
  <c r="AD543" i="26" s="1"/>
  <c r="AE543" i="26" s="1"/>
  <c r="H542" i="26"/>
  <c r="I542" i="26" s="1"/>
  <c r="J542" i="26" s="1"/>
  <c r="K542" i="26" s="1"/>
  <c r="L542" i="26" s="1"/>
  <c r="M542" i="26" s="1"/>
  <c r="N542" i="26" s="1"/>
  <c r="O542" i="26" s="1"/>
  <c r="P542" i="26" s="1"/>
  <c r="Q542" i="26" s="1"/>
  <c r="R542" i="26" s="1"/>
  <c r="S542" i="26" s="1"/>
  <c r="T542" i="26" s="1"/>
  <c r="U542" i="26" s="1"/>
  <c r="V542" i="26" s="1"/>
  <c r="W542" i="26" s="1"/>
  <c r="X542" i="26" s="1"/>
  <c r="Y542" i="26" s="1"/>
  <c r="Z542" i="26" s="1"/>
  <c r="AA542" i="26" s="1"/>
  <c r="AB542" i="26" s="1"/>
  <c r="AC542" i="26" s="1"/>
  <c r="AD542" i="26" s="1"/>
  <c r="AE542" i="26" s="1"/>
  <c r="F253" i="26" l="1"/>
  <c r="G21" i="26"/>
  <c r="H21" i="26" s="1"/>
  <c r="P114" i="26"/>
  <c r="Q114" i="26" s="1"/>
  <c r="R114" i="26" s="1"/>
  <c r="S114" i="26" s="1"/>
  <c r="T114" i="26" s="1"/>
  <c r="U114" i="26" s="1"/>
  <c r="I290" i="26"/>
  <c r="I295" i="26" s="1"/>
  <c r="F68" i="26"/>
  <c r="G68" i="26" s="1"/>
  <c r="H68" i="26" s="1"/>
  <c r="I68" i="26" s="1"/>
  <c r="J68" i="26" s="1"/>
  <c r="K68" i="26" s="1"/>
  <c r="L68" i="26" s="1"/>
  <c r="M68" i="26" s="1"/>
  <c r="N68" i="26" s="1"/>
  <c r="O68" i="26" s="1"/>
  <c r="U24" i="26"/>
  <c r="T255" i="26"/>
  <c r="G404" i="26"/>
  <c r="G409" i="26" s="1"/>
  <c r="G295" i="26"/>
  <c r="H404" i="26"/>
  <c r="H409" i="26" s="1"/>
  <c r="F74" i="26"/>
  <c r="G74" i="26" s="1"/>
  <c r="H74" i="26" s="1"/>
  <c r="I74" i="26" s="1"/>
  <c r="J74" i="26" s="1"/>
  <c r="K74" i="26" s="1"/>
  <c r="L74" i="26" s="1"/>
  <c r="M74" i="26" s="1"/>
  <c r="N74" i="26" s="1"/>
  <c r="O74" i="26" s="1"/>
  <c r="P74" i="26" s="1"/>
  <c r="Q74" i="26" s="1"/>
  <c r="R74" i="26" s="1"/>
  <c r="S74" i="26" s="1"/>
  <c r="T74" i="26" s="1"/>
  <c r="AV277" i="26"/>
  <c r="U120" i="26"/>
  <c r="V120" i="26" s="1"/>
  <c r="W120" i="26" s="1"/>
  <c r="X120" i="26" s="1"/>
  <c r="Y120" i="26" s="1"/>
  <c r="Z120" i="26" s="1"/>
  <c r="AA120" i="26" s="1"/>
  <c r="AB120" i="26" s="1"/>
  <c r="AC120" i="26" s="1"/>
  <c r="AD120" i="26" s="1"/>
  <c r="AE120" i="26" s="1"/>
  <c r="F64" i="26"/>
  <c r="G64" i="26" s="1"/>
  <c r="H64" i="26" s="1"/>
  <c r="I64" i="26" s="1"/>
  <c r="J64" i="26" s="1"/>
  <c r="K64" i="26" s="1"/>
  <c r="L64" i="26" s="1"/>
  <c r="M64" i="26" s="1"/>
  <c r="N64" i="26" s="1"/>
  <c r="O64" i="26" s="1"/>
  <c r="P64" i="26" s="1"/>
  <c r="Q64" i="26" s="1"/>
  <c r="R64" i="26" s="1"/>
  <c r="S64" i="26" s="1"/>
  <c r="H250" i="26"/>
  <c r="F247" i="26"/>
  <c r="G20" i="26"/>
  <c r="F251" i="26"/>
  <c r="G248" i="26"/>
  <c r="AF63" i="26"/>
  <c r="AV16" i="26" s="1"/>
  <c r="F62" i="26"/>
  <c r="E76" i="26"/>
  <c r="I17" i="26"/>
  <c r="H248" i="26"/>
  <c r="P66" i="26"/>
  <c r="Q66" i="26" s="1"/>
  <c r="R66" i="26" s="1"/>
  <c r="S66" i="26" s="1"/>
  <c r="I107" i="26"/>
  <c r="Q113" i="26"/>
  <c r="R113" i="26" s="1"/>
  <c r="S113" i="26" s="1"/>
  <c r="T113" i="26" s="1"/>
  <c r="G108" i="26"/>
  <c r="F128" i="26"/>
  <c r="H61" i="26"/>
  <c r="V115" i="26"/>
  <c r="P69" i="26"/>
  <c r="Q69" i="26" s="1"/>
  <c r="R69" i="26" s="1"/>
  <c r="S69" i="26" s="1"/>
  <c r="U110" i="26"/>
  <c r="V110" i="26" s="1"/>
  <c r="W110" i="26" s="1"/>
  <c r="X110" i="26" s="1"/>
  <c r="Y110" i="26" s="1"/>
  <c r="Z110" i="26" s="1"/>
  <c r="AA110" i="26" s="1"/>
  <c r="AB110" i="26" s="1"/>
  <c r="AC110" i="26" s="1"/>
  <c r="AD110" i="26" s="1"/>
  <c r="AE110" i="26" s="1"/>
  <c r="AF259" i="26"/>
  <c r="P65" i="26"/>
  <c r="Q65" i="26" s="1"/>
  <c r="R65" i="26" s="1"/>
  <c r="S65" i="26" s="1"/>
  <c r="G366" i="26"/>
  <c r="F371" i="26"/>
  <c r="AF112" i="26"/>
  <c r="AP19" i="26" s="1"/>
  <c r="W23" i="26"/>
  <c r="F326" i="26"/>
  <c r="E333" i="26"/>
  <c r="P67" i="26"/>
  <c r="E263" i="26"/>
  <c r="G246" i="26"/>
  <c r="H15" i="26"/>
  <c r="G18" i="26"/>
  <c r="F249" i="26"/>
  <c r="G253" i="26"/>
  <c r="H22" i="26"/>
  <c r="I250" i="26"/>
  <c r="J19" i="26"/>
  <c r="W250" i="26"/>
  <c r="X19" i="26"/>
  <c r="H14" i="26"/>
  <c r="G245" i="26"/>
  <c r="F35" i="26"/>
  <c r="H16" i="26"/>
  <c r="G247" i="26"/>
  <c r="G523" i="26"/>
  <c r="H523" i="26" s="1"/>
  <c r="I523" i="26" s="1"/>
  <c r="J523" i="26" s="1"/>
  <c r="D533" i="26"/>
  <c r="D529" i="26"/>
  <c r="F526" i="26"/>
  <c r="D531" i="26"/>
  <c r="I404" i="26" l="1"/>
  <c r="I409" i="26" s="1"/>
  <c r="J290" i="26"/>
  <c r="K290" i="26" s="1"/>
  <c r="P68" i="26"/>
  <c r="Q68" i="26" s="1"/>
  <c r="R68" i="26" s="1"/>
  <c r="S68" i="26" s="1"/>
  <c r="T68" i="26" s="1"/>
  <c r="U68" i="26" s="1"/>
  <c r="G252" i="26"/>
  <c r="V24" i="26"/>
  <c r="U255" i="26"/>
  <c r="G526" i="26"/>
  <c r="H526" i="26" s="1"/>
  <c r="I526" i="26" s="1"/>
  <c r="J526" i="26" s="1"/>
  <c r="U74" i="26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V70" i="26"/>
  <c r="W70" i="26" s="1"/>
  <c r="X70" i="26" s="1"/>
  <c r="Y70" i="26" s="1"/>
  <c r="Z70" i="26" s="1"/>
  <c r="AA70" i="26" s="1"/>
  <c r="AB70" i="26" s="1"/>
  <c r="AC70" i="26" s="1"/>
  <c r="AD70" i="26" s="1"/>
  <c r="AE70" i="26" s="1"/>
  <c r="Q67" i="26"/>
  <c r="R67" i="26" s="1"/>
  <c r="S67" i="26" s="1"/>
  <c r="T67" i="26" s="1"/>
  <c r="AF120" i="26"/>
  <c r="F263" i="26"/>
  <c r="G251" i="26"/>
  <c r="H20" i="26"/>
  <c r="V114" i="26"/>
  <c r="AF110" i="26"/>
  <c r="AP17" i="26" s="1"/>
  <c r="J107" i="26"/>
  <c r="J17" i="26"/>
  <c r="I248" i="26"/>
  <c r="T66" i="26"/>
  <c r="U66" i="26" s="1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X23" i="26"/>
  <c r="T65" i="26"/>
  <c r="U65" i="26" s="1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W115" i="26"/>
  <c r="I61" i="26"/>
  <c r="U113" i="26"/>
  <c r="V113" i="26" s="1"/>
  <c r="W113" i="26" s="1"/>
  <c r="X113" i="26" s="1"/>
  <c r="Y113" i="26" s="1"/>
  <c r="Z113" i="26" s="1"/>
  <c r="AA113" i="26" s="1"/>
  <c r="AB113" i="26" s="1"/>
  <c r="AC113" i="26" s="1"/>
  <c r="AD113" i="26" s="1"/>
  <c r="AE113" i="26" s="1"/>
  <c r="T64" i="26"/>
  <c r="U64" i="26" s="1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G62" i="26"/>
  <c r="F76" i="26"/>
  <c r="F333" i="26"/>
  <c r="G326" i="26"/>
  <c r="H366" i="26"/>
  <c r="G371" i="26"/>
  <c r="T69" i="26"/>
  <c r="U69" i="26" s="1"/>
  <c r="V69" i="26" s="1"/>
  <c r="H108" i="26"/>
  <c r="G128" i="26"/>
  <c r="K19" i="26"/>
  <c r="J250" i="26"/>
  <c r="I14" i="26"/>
  <c r="H245" i="26"/>
  <c r="I16" i="26"/>
  <c r="H247" i="26"/>
  <c r="Y19" i="26"/>
  <c r="X250" i="26"/>
  <c r="I22" i="26"/>
  <c r="H253" i="26"/>
  <c r="H18" i="26"/>
  <c r="G249" i="26"/>
  <c r="I21" i="26"/>
  <c r="H252" i="26"/>
  <c r="G35" i="26"/>
  <c r="I15" i="26"/>
  <c r="H246" i="26"/>
  <c r="K523" i="26"/>
  <c r="L523" i="26" s="1"/>
  <c r="M523" i="26" s="1"/>
  <c r="N523" i="26" s="1"/>
  <c r="O523" i="26" s="1"/>
  <c r="J295" i="26" l="1"/>
  <c r="J404" i="26"/>
  <c r="J409" i="26" s="1"/>
  <c r="W24" i="26"/>
  <c r="V255" i="26"/>
  <c r="K526" i="26"/>
  <c r="L526" i="26" s="1"/>
  <c r="M526" i="26" s="1"/>
  <c r="N526" i="26" s="1"/>
  <c r="O526" i="26" s="1"/>
  <c r="P526" i="26" s="1"/>
  <c r="Q526" i="26" s="1"/>
  <c r="R526" i="26" s="1"/>
  <c r="S526" i="26" s="1"/>
  <c r="T526" i="26" s="1"/>
  <c r="U526" i="26" s="1"/>
  <c r="V526" i="26" s="1"/>
  <c r="W526" i="26" s="1"/>
  <c r="X526" i="26" s="1"/>
  <c r="Y526" i="26" s="1"/>
  <c r="Z526" i="26" s="1"/>
  <c r="AA526" i="26" s="1"/>
  <c r="AB526" i="26" s="1"/>
  <c r="AC526" i="26" s="1"/>
  <c r="AD526" i="26" s="1"/>
  <c r="AE526" i="26" s="1"/>
  <c r="AF74" i="26"/>
  <c r="G263" i="26"/>
  <c r="AF64" i="26"/>
  <c r="AV17" i="26" s="1"/>
  <c r="AF65" i="26"/>
  <c r="AV18" i="26" s="1"/>
  <c r="I20" i="26"/>
  <c r="H251" i="26"/>
  <c r="I108" i="26"/>
  <c r="H128" i="26"/>
  <c r="X115" i="26"/>
  <c r="Y115" i="26" s="1"/>
  <c r="Z115" i="26" s="1"/>
  <c r="AA115" i="26" s="1"/>
  <c r="AB115" i="26" s="1"/>
  <c r="AC115" i="26" s="1"/>
  <c r="AD115" i="26" s="1"/>
  <c r="AE115" i="26" s="1"/>
  <c r="AF115" i="26" s="1"/>
  <c r="W114" i="26"/>
  <c r="X114" i="26" s="1"/>
  <c r="Y114" i="26" s="1"/>
  <c r="Z114" i="26" s="1"/>
  <c r="AA114" i="26" s="1"/>
  <c r="AB114" i="26" s="1"/>
  <c r="AC114" i="26" s="1"/>
  <c r="AD114" i="26" s="1"/>
  <c r="AE114" i="26" s="1"/>
  <c r="AF114" i="26" s="1"/>
  <c r="V68" i="26"/>
  <c r="J61" i="26"/>
  <c r="K17" i="26"/>
  <c r="J248" i="26"/>
  <c r="U67" i="26"/>
  <c r="K404" i="26"/>
  <c r="K409" i="26" s="1"/>
  <c r="L290" i="26"/>
  <c r="K295" i="26"/>
  <c r="H371" i="26"/>
  <c r="I366" i="26"/>
  <c r="W69" i="26"/>
  <c r="H326" i="26"/>
  <c r="G333" i="26"/>
  <c r="H62" i="26"/>
  <c r="G76" i="26"/>
  <c r="AF113" i="26"/>
  <c r="AP20" i="26" s="1"/>
  <c r="Y23" i="26"/>
  <c r="AF66" i="26"/>
  <c r="AV19" i="26" s="1"/>
  <c r="K107" i="26"/>
  <c r="I18" i="26"/>
  <c r="H249" i="26"/>
  <c r="Z19" i="26"/>
  <c r="Y250" i="26"/>
  <c r="J14" i="26"/>
  <c r="I245" i="26"/>
  <c r="J15" i="26"/>
  <c r="I246" i="26"/>
  <c r="L19" i="26"/>
  <c r="K250" i="26"/>
  <c r="J21" i="26"/>
  <c r="I252" i="26"/>
  <c r="I253" i="26"/>
  <c r="J22" i="26"/>
  <c r="J16" i="26"/>
  <c r="I247" i="26"/>
  <c r="H35" i="26"/>
  <c r="P523" i="26"/>
  <c r="Q523" i="26" s="1"/>
  <c r="R523" i="26" s="1"/>
  <c r="S523" i="26" s="1"/>
  <c r="X24" i="26" l="1"/>
  <c r="W255" i="26"/>
  <c r="H263" i="26"/>
  <c r="AP22" i="26"/>
  <c r="I251" i="26"/>
  <c r="J20" i="26"/>
  <c r="I326" i="26"/>
  <c r="H333" i="26"/>
  <c r="M290" i="26"/>
  <c r="L404" i="26"/>
  <c r="L409" i="26" s="1"/>
  <c r="L295" i="26"/>
  <c r="K61" i="26"/>
  <c r="Z23" i="26"/>
  <c r="I62" i="26"/>
  <c r="H76" i="26"/>
  <c r="AF70" i="26"/>
  <c r="AV23" i="26" s="1"/>
  <c r="V67" i="26"/>
  <c r="W67" i="26" s="1"/>
  <c r="X67" i="26" s="1"/>
  <c r="Y67" i="26" s="1"/>
  <c r="Z67" i="26" s="1"/>
  <c r="AA67" i="26" s="1"/>
  <c r="AB67" i="26" s="1"/>
  <c r="AC67" i="26" s="1"/>
  <c r="AD67" i="26" s="1"/>
  <c r="AE67" i="26" s="1"/>
  <c r="AP21" i="26"/>
  <c r="L17" i="26"/>
  <c r="K248" i="26"/>
  <c r="L107" i="26"/>
  <c r="X69" i="26"/>
  <c r="Y69" i="26" s="1"/>
  <c r="Z69" i="26" s="1"/>
  <c r="AA69" i="26" s="1"/>
  <c r="AB69" i="26" s="1"/>
  <c r="AC69" i="26" s="1"/>
  <c r="AD69" i="26" s="1"/>
  <c r="AE69" i="26" s="1"/>
  <c r="I371" i="26"/>
  <c r="J366" i="26"/>
  <c r="W68" i="26"/>
  <c r="X68" i="26" s="1"/>
  <c r="Y68" i="26" s="1"/>
  <c r="Z68" i="26" s="1"/>
  <c r="AA68" i="26" s="1"/>
  <c r="AB68" i="26" s="1"/>
  <c r="AC68" i="26" s="1"/>
  <c r="AD68" i="26" s="1"/>
  <c r="AE68" i="26" s="1"/>
  <c r="J108" i="26"/>
  <c r="I128" i="26"/>
  <c r="K15" i="26"/>
  <c r="J246" i="26"/>
  <c r="J18" i="26"/>
  <c r="I249" i="26"/>
  <c r="K16" i="26"/>
  <c r="J247" i="26"/>
  <c r="K21" i="26"/>
  <c r="J252" i="26"/>
  <c r="I35" i="26"/>
  <c r="K22" i="26"/>
  <c r="J253" i="26"/>
  <c r="AA19" i="26"/>
  <c r="Z250" i="26"/>
  <c r="M19" i="26"/>
  <c r="L250" i="26"/>
  <c r="J245" i="26"/>
  <c r="K14" i="26"/>
  <c r="AF526" i="26"/>
  <c r="T523" i="26"/>
  <c r="U523" i="26" s="1"/>
  <c r="V523" i="26" s="1"/>
  <c r="W523" i="26" s="1"/>
  <c r="X523" i="26" s="1"/>
  <c r="Y523" i="26" s="1"/>
  <c r="Z523" i="26" s="1"/>
  <c r="Y24" i="26" l="1"/>
  <c r="X255" i="26"/>
  <c r="I263" i="26"/>
  <c r="J35" i="26"/>
  <c r="J251" i="26"/>
  <c r="K20" i="26"/>
  <c r="AF67" i="26"/>
  <c r="AV20" i="26" s="1"/>
  <c r="J62" i="26"/>
  <c r="I76" i="26"/>
  <c r="L248" i="26"/>
  <c r="M17" i="26"/>
  <c r="K108" i="26"/>
  <c r="J128" i="26"/>
  <c r="L61" i="26"/>
  <c r="AF69" i="26"/>
  <c r="AV22" i="26" s="1"/>
  <c r="N290" i="26"/>
  <c r="M295" i="26"/>
  <c r="M404" i="26"/>
  <c r="M409" i="26" s="1"/>
  <c r="M107" i="26"/>
  <c r="AF68" i="26"/>
  <c r="AV21" i="26" s="1"/>
  <c r="K366" i="26"/>
  <c r="L366" i="26" s="1"/>
  <c r="M366" i="26" s="1"/>
  <c r="N366" i="26" s="1"/>
  <c r="O366" i="26" s="1"/>
  <c r="J371" i="26"/>
  <c r="AA23" i="26"/>
  <c r="J326" i="26"/>
  <c r="K326" i="26" s="1"/>
  <c r="I333" i="26"/>
  <c r="M250" i="26"/>
  <c r="N19" i="26"/>
  <c r="K253" i="26"/>
  <c r="L22" i="26"/>
  <c r="K247" i="26"/>
  <c r="L16" i="26"/>
  <c r="K246" i="26"/>
  <c r="L15" i="26"/>
  <c r="L14" i="26"/>
  <c r="K245" i="26"/>
  <c r="AB19" i="26"/>
  <c r="AA250" i="26"/>
  <c r="L21" i="26"/>
  <c r="K252" i="26"/>
  <c r="K18" i="26"/>
  <c r="J249" i="26"/>
  <c r="AA523" i="26"/>
  <c r="Z24" i="26" l="1"/>
  <c r="Y255" i="26"/>
  <c r="K35" i="26"/>
  <c r="J263" i="26"/>
  <c r="L20" i="26"/>
  <c r="K251" i="26"/>
  <c r="N107" i="26"/>
  <c r="AB23" i="26"/>
  <c r="L108" i="26"/>
  <c r="K128" i="26"/>
  <c r="K62" i="26"/>
  <c r="J76" i="26"/>
  <c r="N404" i="26"/>
  <c r="N409" i="26" s="1"/>
  <c r="N295" i="26"/>
  <c r="O290" i="26"/>
  <c r="N17" i="26"/>
  <c r="M248" i="26"/>
  <c r="M61" i="26"/>
  <c r="J333" i="26"/>
  <c r="K371" i="26"/>
  <c r="AC19" i="26"/>
  <c r="AB250" i="26"/>
  <c r="M16" i="26"/>
  <c r="L247" i="26"/>
  <c r="O19" i="26"/>
  <c r="N250" i="26"/>
  <c r="M21" i="26"/>
  <c r="L252" i="26"/>
  <c r="L245" i="26"/>
  <c r="M14" i="26"/>
  <c r="M15" i="26"/>
  <c r="L246" i="26"/>
  <c r="M22" i="26"/>
  <c r="L253" i="26"/>
  <c r="L18" i="26"/>
  <c r="K249" i="26"/>
  <c r="AB523" i="26"/>
  <c r="AC523" i="26" s="1"/>
  <c r="AD523" i="26" s="1"/>
  <c r="AE523" i="26" s="1"/>
  <c r="AA24" i="26" l="1"/>
  <c r="Z255" i="26"/>
  <c r="K263" i="26"/>
  <c r="M20" i="26"/>
  <c r="L251" i="26"/>
  <c r="L326" i="26"/>
  <c r="K333" i="26"/>
  <c r="M108" i="26"/>
  <c r="L128" i="26"/>
  <c r="L371" i="26"/>
  <c r="AC23" i="26"/>
  <c r="O17" i="26"/>
  <c r="N248" i="26"/>
  <c r="N61" i="26"/>
  <c r="P290" i="26"/>
  <c r="O295" i="26"/>
  <c r="O404" i="26"/>
  <c r="O409" i="26" s="1"/>
  <c r="L62" i="26"/>
  <c r="K76" i="26"/>
  <c r="O107" i="26"/>
  <c r="L249" i="26"/>
  <c r="M18" i="26"/>
  <c r="N22" i="26"/>
  <c r="M253" i="26"/>
  <c r="L35" i="26"/>
  <c r="N21" i="26"/>
  <c r="M252" i="26"/>
  <c r="N14" i="26"/>
  <c r="M245" i="26"/>
  <c r="O250" i="26"/>
  <c r="P19" i="26"/>
  <c r="AD19" i="26"/>
  <c r="AC250" i="26"/>
  <c r="N15" i="26"/>
  <c r="M246" i="26"/>
  <c r="N16" i="26"/>
  <c r="M247" i="26"/>
  <c r="AF523" i="26"/>
  <c r="E31" i="41" l="1"/>
  <c r="E31" i="35"/>
  <c r="AB24" i="26"/>
  <c r="AA255" i="26"/>
  <c r="L263" i="26"/>
  <c r="N20" i="26"/>
  <c r="M251" i="26"/>
  <c r="AD23" i="26"/>
  <c r="O61" i="26"/>
  <c r="N108" i="26"/>
  <c r="M128" i="26"/>
  <c r="Q290" i="26"/>
  <c r="P404" i="26"/>
  <c r="P409" i="26" s="1"/>
  <c r="P295" i="26"/>
  <c r="M371" i="26"/>
  <c r="P107" i="26"/>
  <c r="M62" i="26"/>
  <c r="L76" i="26"/>
  <c r="P17" i="26"/>
  <c r="O248" i="26"/>
  <c r="M326" i="26"/>
  <c r="L333" i="26"/>
  <c r="N18" i="26"/>
  <c r="M249" i="26"/>
  <c r="O16" i="26"/>
  <c r="N247" i="26"/>
  <c r="P250" i="26"/>
  <c r="Q19" i="26"/>
  <c r="N245" i="26"/>
  <c r="O14" i="26"/>
  <c r="O22" i="26"/>
  <c r="N253" i="26"/>
  <c r="O21" i="26"/>
  <c r="N252" i="26"/>
  <c r="O15" i="26"/>
  <c r="N246" i="26"/>
  <c r="AE19" i="26"/>
  <c r="AD250" i="26"/>
  <c r="M35" i="26"/>
  <c r="AC24" i="26" l="1"/>
  <c r="AB255" i="26"/>
  <c r="M263" i="26"/>
  <c r="N35" i="26"/>
  <c r="N251" i="26"/>
  <c r="O20" i="26"/>
  <c r="P248" i="26"/>
  <c r="Q17" i="26"/>
  <c r="O108" i="26"/>
  <c r="N128" i="26"/>
  <c r="AE23" i="26"/>
  <c r="N326" i="26"/>
  <c r="M333" i="26"/>
  <c r="N62" i="26"/>
  <c r="M76" i="26"/>
  <c r="Q107" i="26"/>
  <c r="N371" i="26"/>
  <c r="Q295" i="26"/>
  <c r="Q404" i="26"/>
  <c r="Q409" i="26" s="1"/>
  <c r="R290" i="26"/>
  <c r="P61" i="26"/>
  <c r="P16" i="26"/>
  <c r="O247" i="26"/>
  <c r="N249" i="26"/>
  <c r="O18" i="26"/>
  <c r="O246" i="26"/>
  <c r="P15" i="26"/>
  <c r="O253" i="26"/>
  <c r="P22" i="26"/>
  <c r="Q250" i="26"/>
  <c r="R19" i="26"/>
  <c r="R250" i="26" s="1"/>
  <c r="AE250" i="26"/>
  <c r="AF250" i="26" s="1"/>
  <c r="AF19" i="26"/>
  <c r="AJ19" i="26" s="1"/>
  <c r="AX19" i="26" s="1"/>
  <c r="O252" i="26"/>
  <c r="P21" i="26"/>
  <c r="P14" i="26"/>
  <c r="O245" i="26"/>
  <c r="AD24" i="26" l="1"/>
  <c r="AC255" i="26"/>
  <c r="O35" i="26"/>
  <c r="N263" i="26"/>
  <c r="P20" i="26"/>
  <c r="O251" i="26"/>
  <c r="O62" i="26"/>
  <c r="N76" i="26"/>
  <c r="Q61" i="26"/>
  <c r="P366" i="26"/>
  <c r="O371" i="26"/>
  <c r="S290" i="26"/>
  <c r="R295" i="26"/>
  <c r="R404" i="26"/>
  <c r="R409" i="26" s="1"/>
  <c r="R107" i="26"/>
  <c r="N333" i="26"/>
  <c r="O326" i="26"/>
  <c r="P108" i="26"/>
  <c r="O128" i="26"/>
  <c r="AF254" i="26"/>
  <c r="AF23" i="26"/>
  <c r="AJ23" i="26" s="1"/>
  <c r="AX23" i="26" s="1"/>
  <c r="Q248" i="26"/>
  <c r="R17" i="26"/>
  <c r="Q22" i="26"/>
  <c r="P253" i="26"/>
  <c r="Q16" i="26"/>
  <c r="P247" i="26"/>
  <c r="P18" i="26"/>
  <c r="O249" i="26"/>
  <c r="Q21" i="26"/>
  <c r="P252" i="26"/>
  <c r="Q14" i="26"/>
  <c r="P245" i="26"/>
  <c r="AN19" i="26"/>
  <c r="AR19" i="26" s="1"/>
  <c r="Q15" i="26"/>
  <c r="P246" i="26"/>
  <c r="AE24" i="26" l="1"/>
  <c r="AD255" i="26"/>
  <c r="P35" i="26"/>
  <c r="O263" i="26"/>
  <c r="P251" i="26"/>
  <c r="Q20" i="26"/>
  <c r="P326" i="26"/>
  <c r="O333" i="26"/>
  <c r="S107" i="26"/>
  <c r="R61" i="26"/>
  <c r="AN23" i="26"/>
  <c r="AR23" i="26" s="1"/>
  <c r="Q366" i="26"/>
  <c r="P371" i="26"/>
  <c r="P62" i="26"/>
  <c r="O76" i="26"/>
  <c r="S17" i="26"/>
  <c r="R248" i="26"/>
  <c r="Q108" i="26"/>
  <c r="P128" i="26"/>
  <c r="S404" i="26"/>
  <c r="S409" i="26" s="1"/>
  <c r="S295" i="26"/>
  <c r="T290" i="26"/>
  <c r="R15" i="26"/>
  <c r="Q246" i="26"/>
  <c r="Q252" i="26"/>
  <c r="R21" i="26"/>
  <c r="R14" i="26"/>
  <c r="Q245" i="26"/>
  <c r="R16" i="26"/>
  <c r="Q247" i="26"/>
  <c r="Q18" i="26"/>
  <c r="P249" i="26"/>
  <c r="R22" i="26"/>
  <c r="Q253" i="26"/>
  <c r="AE255" i="26" l="1"/>
  <c r="AF255" i="26" s="1"/>
  <c r="AF24" i="26"/>
  <c r="AJ24" i="26" s="1"/>
  <c r="AX24" i="26" s="1"/>
  <c r="P263" i="26"/>
  <c r="Q251" i="26"/>
  <c r="R20" i="26"/>
  <c r="Q371" i="26"/>
  <c r="R366" i="26"/>
  <c r="T107" i="26"/>
  <c r="U290" i="26"/>
  <c r="T404" i="26"/>
  <c r="T295" i="26"/>
  <c r="R108" i="26"/>
  <c r="Q128" i="26"/>
  <c r="Q62" i="26"/>
  <c r="P76" i="26"/>
  <c r="S61" i="26"/>
  <c r="T17" i="26"/>
  <c r="S248" i="26"/>
  <c r="Q326" i="26"/>
  <c r="P333" i="26"/>
  <c r="R18" i="26"/>
  <c r="R35" i="26" s="1"/>
  <c r="Q249" i="26"/>
  <c r="R245" i="26"/>
  <c r="S14" i="26"/>
  <c r="S22" i="26"/>
  <c r="R253" i="26"/>
  <c r="S16" i="26"/>
  <c r="R247" i="26"/>
  <c r="S21" i="26"/>
  <c r="R252" i="26"/>
  <c r="S15" i="26"/>
  <c r="R246" i="26"/>
  <c r="Q35" i="26"/>
  <c r="AN24" i="26" l="1"/>
  <c r="AR24" i="26" s="1"/>
  <c r="Q263" i="26"/>
  <c r="S20" i="26"/>
  <c r="R251" i="26"/>
  <c r="T61" i="26"/>
  <c r="R62" i="26"/>
  <c r="Q76" i="26"/>
  <c r="T409" i="26"/>
  <c r="S366" i="26"/>
  <c r="R371" i="26"/>
  <c r="U17" i="26"/>
  <c r="T248" i="26"/>
  <c r="U295" i="26"/>
  <c r="V290" i="26"/>
  <c r="U404" i="26"/>
  <c r="U409" i="26" s="1"/>
  <c r="R326" i="26"/>
  <c r="Q333" i="26"/>
  <c r="S108" i="26"/>
  <c r="R128" i="26"/>
  <c r="U107" i="26"/>
  <c r="T15" i="26"/>
  <c r="S246" i="26"/>
  <c r="T16" i="26"/>
  <c r="S247" i="26"/>
  <c r="T14" i="26"/>
  <c r="S245" i="26"/>
  <c r="T21" i="26"/>
  <c r="S252" i="26"/>
  <c r="T22" i="26"/>
  <c r="S253" i="26"/>
  <c r="S18" i="26"/>
  <c r="R249" i="26"/>
  <c r="R263" i="26" s="1"/>
  <c r="S251" i="26" l="1"/>
  <c r="T20" i="26"/>
  <c r="S62" i="26"/>
  <c r="R76" i="26"/>
  <c r="T366" i="26"/>
  <c r="S371" i="26"/>
  <c r="U61" i="26"/>
  <c r="V17" i="26"/>
  <c r="U248" i="26"/>
  <c r="T108" i="26"/>
  <c r="S128" i="26"/>
  <c r="V404" i="26"/>
  <c r="V409" i="26" s="1"/>
  <c r="W290" i="26"/>
  <c r="V295" i="26"/>
  <c r="V107" i="26"/>
  <c r="R333" i="26"/>
  <c r="S326" i="26"/>
  <c r="T18" i="26"/>
  <c r="S249" i="26"/>
  <c r="U14" i="26"/>
  <c r="T245" i="26"/>
  <c r="U15" i="26"/>
  <c r="T246" i="26"/>
  <c r="U21" i="26"/>
  <c r="T252" i="26"/>
  <c r="S35" i="26"/>
  <c r="U16" i="26"/>
  <c r="T247" i="26"/>
  <c r="U22" i="26"/>
  <c r="T253" i="26"/>
  <c r="S263" i="26" l="1"/>
  <c r="U20" i="26"/>
  <c r="T251" i="26"/>
  <c r="T326" i="26"/>
  <c r="S333" i="26"/>
  <c r="U366" i="26"/>
  <c r="T371" i="26"/>
  <c r="V61" i="26"/>
  <c r="T62" i="26"/>
  <c r="S76" i="26"/>
  <c r="W107" i="26"/>
  <c r="X290" i="26"/>
  <c r="W295" i="26"/>
  <c r="W404" i="26"/>
  <c r="W409" i="26" s="1"/>
  <c r="U108" i="26"/>
  <c r="T128" i="26"/>
  <c r="V248" i="26"/>
  <c r="W17" i="26"/>
  <c r="U247" i="26"/>
  <c r="V16" i="26"/>
  <c r="V22" i="26"/>
  <c r="U253" i="26"/>
  <c r="U246" i="26"/>
  <c r="V15" i="26"/>
  <c r="V14" i="26"/>
  <c r="U245" i="26"/>
  <c r="T249" i="26"/>
  <c r="U18" i="26"/>
  <c r="V21" i="26"/>
  <c r="U252" i="26"/>
  <c r="T35" i="26"/>
  <c r="T263" i="26" l="1"/>
  <c r="U35" i="26"/>
  <c r="U251" i="26"/>
  <c r="V20" i="26"/>
  <c r="X17" i="26"/>
  <c r="W248" i="26"/>
  <c r="V108" i="26"/>
  <c r="U128" i="26"/>
  <c r="Y290" i="26"/>
  <c r="X404" i="26"/>
  <c r="X409" i="26" s="1"/>
  <c r="X295" i="26"/>
  <c r="X107" i="26"/>
  <c r="U62" i="26"/>
  <c r="T76" i="26"/>
  <c r="V366" i="26"/>
  <c r="U371" i="26"/>
  <c r="W61" i="26"/>
  <c r="U326" i="26"/>
  <c r="T333" i="26"/>
  <c r="W15" i="26"/>
  <c r="V246" i="26"/>
  <c r="W22" i="26"/>
  <c r="V253" i="26"/>
  <c r="V18" i="26"/>
  <c r="U249" i="26"/>
  <c r="V245" i="26"/>
  <c r="W14" i="26"/>
  <c r="W21" i="26"/>
  <c r="V252" i="26"/>
  <c r="W16" i="26"/>
  <c r="V247" i="26"/>
  <c r="U263" i="26" l="1"/>
  <c r="V35" i="26"/>
  <c r="W20" i="26"/>
  <c r="V251" i="26"/>
  <c r="W366" i="26"/>
  <c r="V371" i="26"/>
  <c r="Y107" i="26"/>
  <c r="V326" i="26"/>
  <c r="U333" i="26"/>
  <c r="V62" i="26"/>
  <c r="U76" i="26"/>
  <c r="W108" i="26"/>
  <c r="V128" i="26"/>
  <c r="X61" i="26"/>
  <c r="Y404" i="26"/>
  <c r="Y295" i="26"/>
  <c r="Z290" i="26"/>
  <c r="X248" i="26"/>
  <c r="Y17" i="26"/>
  <c r="W253" i="26"/>
  <c r="X22" i="26"/>
  <c r="W18" i="26"/>
  <c r="V249" i="26"/>
  <c r="X15" i="26"/>
  <c r="W246" i="26"/>
  <c r="X16" i="26"/>
  <c r="W247" i="26"/>
  <c r="X21" i="26"/>
  <c r="W252" i="26"/>
  <c r="X14" i="26"/>
  <c r="W245" i="26"/>
  <c r="V263" i="26" l="1"/>
  <c r="X20" i="26"/>
  <c r="W251" i="26"/>
  <c r="Z295" i="26"/>
  <c r="AA290" i="26"/>
  <c r="Z404" i="26"/>
  <c r="Z409" i="26" s="1"/>
  <c r="Z107" i="26"/>
  <c r="Y409" i="26"/>
  <c r="Y61" i="26"/>
  <c r="X366" i="26"/>
  <c r="W371" i="26"/>
  <c r="X108" i="26"/>
  <c r="W128" i="26"/>
  <c r="Y248" i="26"/>
  <c r="Z17" i="26"/>
  <c r="W62" i="26"/>
  <c r="V76" i="26"/>
  <c r="V333" i="26"/>
  <c r="W326" i="26"/>
  <c r="Y21" i="26"/>
  <c r="X252" i="26"/>
  <c r="Y16" i="26"/>
  <c r="X247" i="26"/>
  <c r="Y22" i="26"/>
  <c r="X253" i="26"/>
  <c r="Y15" i="26"/>
  <c r="X246" i="26"/>
  <c r="Y14" i="26"/>
  <c r="X245" i="26"/>
  <c r="X18" i="26"/>
  <c r="X35" i="26" s="1"/>
  <c r="W249" i="26"/>
  <c r="W35" i="26"/>
  <c r="W263" i="26" l="1"/>
  <c r="Y20" i="26"/>
  <c r="X251" i="26"/>
  <c r="AA295" i="26"/>
  <c r="AA404" i="26"/>
  <c r="AA409" i="26" s="1"/>
  <c r="AB290" i="26"/>
  <c r="AA107" i="26"/>
  <c r="X326" i="26"/>
  <c r="W333" i="26"/>
  <c r="X62" i="26"/>
  <c r="W76" i="26"/>
  <c r="X371" i="26"/>
  <c r="Y366" i="26"/>
  <c r="Z248" i="26"/>
  <c r="AA17" i="26"/>
  <c r="Y108" i="26"/>
  <c r="X128" i="26"/>
  <c r="Z61" i="26"/>
  <c r="Z14" i="26"/>
  <c r="Y245" i="26"/>
  <c r="Y252" i="26"/>
  <c r="Z21" i="26"/>
  <c r="X249" i="26"/>
  <c r="Y18" i="26"/>
  <c r="Z15" i="26"/>
  <c r="Y246" i="26"/>
  <c r="Z22" i="26"/>
  <c r="Y253" i="26"/>
  <c r="Z16" i="26"/>
  <c r="Y247" i="26"/>
  <c r="Y35" i="26" l="1"/>
  <c r="X263" i="26"/>
  <c r="Y251" i="26"/>
  <c r="Z20" i="26"/>
  <c r="Z108" i="26"/>
  <c r="Y128" i="26"/>
  <c r="Y326" i="26"/>
  <c r="X333" i="26"/>
  <c r="AC290" i="26"/>
  <c r="AB404" i="26"/>
  <c r="AB409" i="26" s="1"/>
  <c r="AB295" i="26"/>
  <c r="Y62" i="26"/>
  <c r="X76" i="26"/>
  <c r="AA61" i="26"/>
  <c r="AB17" i="26"/>
  <c r="AA248" i="26"/>
  <c r="Z366" i="26"/>
  <c r="Y371" i="26"/>
  <c r="AB107" i="26"/>
  <c r="AA16" i="26"/>
  <c r="Z247" i="26"/>
  <c r="AA21" i="26"/>
  <c r="Z252" i="26"/>
  <c r="AA15" i="26"/>
  <c r="Z246" i="26"/>
  <c r="AA22" i="26"/>
  <c r="Z253" i="26"/>
  <c r="Z18" i="26"/>
  <c r="Y249" i="26"/>
  <c r="Z245" i="26"/>
  <c r="AA14" i="26"/>
  <c r="Y263" i="26" l="1"/>
  <c r="AA20" i="26"/>
  <c r="Z251" i="26"/>
  <c r="Z35" i="26"/>
  <c r="AC17" i="26"/>
  <c r="AB248" i="26"/>
  <c r="AD290" i="26"/>
  <c r="AC295" i="26"/>
  <c r="AC404" i="26"/>
  <c r="AC409" i="26" s="1"/>
  <c r="AC107" i="26"/>
  <c r="AA366" i="26"/>
  <c r="AA371" i="26" s="1"/>
  <c r="Z371" i="26"/>
  <c r="AB61" i="26"/>
  <c r="Z326" i="26"/>
  <c r="Y333" i="26"/>
  <c r="Z62" i="26"/>
  <c r="Y76" i="26"/>
  <c r="AA108" i="26"/>
  <c r="Z128" i="26"/>
  <c r="AB14" i="26"/>
  <c r="AA245" i="26"/>
  <c r="AA246" i="26"/>
  <c r="AB15" i="26"/>
  <c r="AB22" i="26"/>
  <c r="AA253" i="26"/>
  <c r="AB21" i="26"/>
  <c r="AA252" i="26"/>
  <c r="AA18" i="26"/>
  <c r="Z249" i="26"/>
  <c r="AA247" i="26"/>
  <c r="AB16" i="26"/>
  <c r="AA35" i="26" l="1"/>
  <c r="Z263" i="26"/>
  <c r="AA251" i="26"/>
  <c r="AB20" i="26"/>
  <c r="AB108" i="26"/>
  <c r="AA128" i="26"/>
  <c r="AC61" i="26"/>
  <c r="AD107" i="26"/>
  <c r="AD404" i="26"/>
  <c r="AD409" i="26" s="1"/>
  <c r="AD295" i="26"/>
  <c r="AE290" i="26"/>
  <c r="AA62" i="26"/>
  <c r="Z76" i="26"/>
  <c r="Z333" i="26"/>
  <c r="AA326" i="26"/>
  <c r="AB366" i="26"/>
  <c r="AD17" i="26"/>
  <c r="AC248" i="26"/>
  <c r="AB245" i="26"/>
  <c r="AC14" i="26"/>
  <c r="AC16" i="26"/>
  <c r="AB247" i="26"/>
  <c r="AC15" i="26"/>
  <c r="AB246" i="26"/>
  <c r="AC21" i="26"/>
  <c r="AB252" i="26"/>
  <c r="AB18" i="26"/>
  <c r="AA249" i="26"/>
  <c r="AC22" i="26"/>
  <c r="AB253" i="26"/>
  <c r="AC366" i="26" l="1"/>
  <c r="AB371" i="26"/>
  <c r="AB35" i="26"/>
  <c r="AA263" i="26"/>
  <c r="AC20" i="26"/>
  <c r="AB251" i="26"/>
  <c r="AD61" i="26"/>
  <c r="AB326" i="26"/>
  <c r="AA333" i="26"/>
  <c r="AB62" i="26"/>
  <c r="AA76" i="26"/>
  <c r="AE17" i="26"/>
  <c r="AF17" i="26" s="1"/>
  <c r="AJ17" i="26" s="1"/>
  <c r="AX17" i="26" s="1"/>
  <c r="AD248" i="26"/>
  <c r="AE295" i="26"/>
  <c r="AE404" i="26"/>
  <c r="AF290" i="26"/>
  <c r="AE107" i="26"/>
  <c r="AF106" i="26" s="1"/>
  <c r="AC108" i="26"/>
  <c r="AB128" i="26"/>
  <c r="AD16" i="26"/>
  <c r="AC247" i="26"/>
  <c r="AB249" i="26"/>
  <c r="AC18" i="26"/>
  <c r="AC252" i="26"/>
  <c r="AD21" i="26"/>
  <c r="AD14" i="26"/>
  <c r="AC245" i="26"/>
  <c r="AC246" i="26"/>
  <c r="AD15" i="26"/>
  <c r="AD22" i="26"/>
  <c r="AC253" i="26"/>
  <c r="AF404" i="26" l="1"/>
  <c r="AF409" i="26" s="1"/>
  <c r="AE409" i="26"/>
  <c r="AD366" i="26"/>
  <c r="AC371" i="26"/>
  <c r="AB263" i="26"/>
  <c r="AC251" i="26"/>
  <c r="AD20" i="26"/>
  <c r="AN17" i="26"/>
  <c r="AR17" i="26" s="1"/>
  <c r="AF107" i="26"/>
  <c r="AP14" i="26" s="1"/>
  <c r="AJ290" i="26"/>
  <c r="AF295" i="26"/>
  <c r="AC62" i="26"/>
  <c r="AB76" i="26"/>
  <c r="AE61" i="26"/>
  <c r="AD108" i="26"/>
  <c r="AC128" i="26"/>
  <c r="AE248" i="26"/>
  <c r="AF248" i="26" s="1"/>
  <c r="AC326" i="26"/>
  <c r="AB333" i="26"/>
  <c r="AE22" i="26"/>
  <c r="AD253" i="26"/>
  <c r="AD18" i="26"/>
  <c r="AC249" i="26"/>
  <c r="AE15" i="26"/>
  <c r="AD246" i="26"/>
  <c r="AD245" i="26"/>
  <c r="AE14" i="26"/>
  <c r="AE21" i="26"/>
  <c r="AD252" i="26"/>
  <c r="AC35" i="26"/>
  <c r="AE16" i="26"/>
  <c r="AD247" i="26"/>
  <c r="AE366" i="26" l="1"/>
  <c r="AF366" i="26" s="1"/>
  <c r="AD371" i="26"/>
  <c r="AD35" i="26"/>
  <c r="AC263" i="26"/>
  <c r="AD251" i="26"/>
  <c r="AE20" i="26"/>
  <c r="AD326" i="26"/>
  <c r="AC333" i="26"/>
  <c r="AE108" i="26"/>
  <c r="AD128" i="26"/>
  <c r="AD62" i="26"/>
  <c r="AC76" i="26"/>
  <c r="AF61" i="26"/>
  <c r="AJ295" i="26"/>
  <c r="AE252" i="26"/>
  <c r="AF252" i="26" s="1"/>
  <c r="AF21" i="26"/>
  <c r="AJ21" i="26" s="1"/>
  <c r="AX21" i="26" s="1"/>
  <c r="AE247" i="26"/>
  <c r="AF247" i="26" s="1"/>
  <c r="AF16" i="26"/>
  <c r="AJ16" i="26" s="1"/>
  <c r="AX16" i="26" s="1"/>
  <c r="AE246" i="26"/>
  <c r="AF246" i="26" s="1"/>
  <c r="AF15" i="26"/>
  <c r="AJ15" i="26" s="1"/>
  <c r="AD249" i="26"/>
  <c r="AE18" i="26"/>
  <c r="AE245" i="26"/>
  <c r="AF14" i="26"/>
  <c r="AE253" i="26"/>
  <c r="AF253" i="26" s="1"/>
  <c r="AF22" i="26"/>
  <c r="AJ22" i="26" s="1"/>
  <c r="AX22" i="26" s="1"/>
  <c r="AD263" i="26" l="1"/>
  <c r="AF371" i="26"/>
  <c r="AP290" i="26"/>
  <c r="AE371" i="26"/>
  <c r="AE251" i="26"/>
  <c r="AF251" i="26" s="1"/>
  <c r="AF20" i="26"/>
  <c r="AJ20" i="26" s="1"/>
  <c r="AX20" i="26" s="1"/>
  <c r="AE62" i="26"/>
  <c r="AD76" i="26"/>
  <c r="AD333" i="26"/>
  <c r="AE326" i="26"/>
  <c r="AF108" i="26"/>
  <c r="AE128" i="26"/>
  <c r="AV14" i="26"/>
  <c r="AE249" i="26"/>
  <c r="AF249" i="26" s="1"/>
  <c r="AF18" i="26"/>
  <c r="AJ18" i="26" s="1"/>
  <c r="AX18" i="26" s="1"/>
  <c r="AN21" i="26"/>
  <c r="AR21" i="26" s="1"/>
  <c r="AE35" i="26"/>
  <c r="AF245" i="26"/>
  <c r="AJ14" i="26"/>
  <c r="AN22" i="26"/>
  <c r="AR22" i="26" s="1"/>
  <c r="AN16" i="26"/>
  <c r="AR16" i="26" s="1"/>
  <c r="AX14" i="26" l="1"/>
  <c r="AF128" i="26"/>
  <c r="AP15" i="26"/>
  <c r="AP295" i="26"/>
  <c r="AN290" i="26"/>
  <c r="AR290" i="26" s="1"/>
  <c r="AR295" i="26" s="1"/>
  <c r="AE263" i="26"/>
  <c r="AF35" i="26"/>
  <c r="AF263" i="26"/>
  <c r="AN20" i="26"/>
  <c r="AR20" i="26" s="1"/>
  <c r="AF62" i="26"/>
  <c r="AE76" i="26"/>
  <c r="AE333" i="26"/>
  <c r="AF326" i="26"/>
  <c r="AF333" i="26" s="1"/>
  <c r="AT290" i="26" s="1"/>
  <c r="AN18" i="26"/>
  <c r="AR18" i="26" s="1"/>
  <c r="AN14" i="26"/>
  <c r="AR14" i="26" s="1"/>
  <c r="AJ35" i="26"/>
  <c r="AP35" i="26" l="1"/>
  <c r="AN15" i="26"/>
  <c r="AR15" i="26" s="1"/>
  <c r="AR35" i="26" s="1"/>
  <c r="AT295" i="26"/>
  <c r="AV290" i="26"/>
  <c r="AV295" i="26" s="1"/>
  <c r="AV15" i="26"/>
  <c r="AX15" i="26" s="1"/>
  <c r="AX35" i="26" s="1"/>
  <c r="AF76" i="26"/>
  <c r="AV35" i="26" l="1"/>
  <c r="AL299" i="26"/>
  <c r="AL40" i="26" l="1"/>
  <c r="S497" i="26" l="1"/>
  <c r="W497" i="26"/>
  <c r="AA497" i="26"/>
  <c r="AE497" i="26"/>
  <c r="K21" i="40"/>
  <c r="V498" i="26"/>
  <c r="Z498" i="26"/>
  <c r="AD498" i="26"/>
  <c r="Q499" i="26"/>
  <c r="U499" i="26"/>
  <c r="Y499" i="26"/>
  <c r="AC499" i="26"/>
  <c r="R497" i="26"/>
  <c r="V497" i="26"/>
  <c r="Z497" i="26"/>
  <c r="AD497" i="26"/>
  <c r="Q498" i="26"/>
  <c r="U498" i="26"/>
  <c r="Y498" i="26"/>
  <c r="AC498" i="26"/>
  <c r="P499" i="26"/>
  <c r="T499" i="26"/>
  <c r="X499" i="26"/>
  <c r="P497" i="26"/>
  <c r="T497" i="26"/>
  <c r="X497" i="26"/>
  <c r="AB497" i="26"/>
  <c r="S498" i="26"/>
  <c r="W498" i="26"/>
  <c r="AA498" i="26"/>
  <c r="AE498" i="26"/>
  <c r="R499" i="26"/>
  <c r="V499" i="26"/>
  <c r="Z499" i="26"/>
  <c r="AD499" i="26"/>
  <c r="Q497" i="26"/>
  <c r="U497" i="26"/>
  <c r="Y497" i="26"/>
  <c r="AC497" i="26"/>
  <c r="P498" i="26"/>
  <c r="T498" i="26"/>
  <c r="X498" i="26"/>
  <c r="AB498" i="26"/>
  <c r="S499" i="26"/>
  <c r="W499" i="26"/>
  <c r="AA499" i="26"/>
  <c r="AE499" i="26"/>
  <c r="AB499" i="26"/>
  <c r="C22" i="40" l="1"/>
  <c r="R22" i="40"/>
  <c r="L22" i="40"/>
  <c r="U22" i="40"/>
  <c r="G22" i="40"/>
  <c r="N22" i="40"/>
  <c r="H22" i="40"/>
  <c r="J22" i="40"/>
  <c r="D22" i="40"/>
  <c r="T22" i="40"/>
  <c r="M22" i="40"/>
  <c r="O22" i="40"/>
  <c r="W22" i="40"/>
  <c r="X22" i="40"/>
  <c r="Q22" i="40"/>
  <c r="S22" i="40"/>
  <c r="V22" i="40"/>
  <c r="P22" i="40"/>
  <c r="I22" i="40"/>
  <c r="K22" i="40"/>
  <c r="R446" i="26" l="1"/>
  <c r="R446" i="42"/>
  <c r="V446" i="26"/>
  <c r="V446" i="42"/>
  <c r="AB446" i="26"/>
  <c r="AB446" i="42"/>
  <c r="X446" i="26"/>
  <c r="X446" i="42"/>
  <c r="W446" i="26"/>
  <c r="W446" i="42"/>
  <c r="AE446" i="26"/>
  <c r="AE446" i="42"/>
  <c r="AA446" i="26"/>
  <c r="AA446" i="42"/>
  <c r="U446" i="26"/>
  <c r="U446" i="42"/>
  <c r="Y446" i="26"/>
  <c r="Y446" i="42"/>
  <c r="Z446" i="26"/>
  <c r="Z446" i="42"/>
  <c r="Q446" i="26"/>
  <c r="Q446" i="42"/>
  <c r="P446" i="26"/>
  <c r="P444" i="26" s="1"/>
  <c r="P446" i="42"/>
  <c r="P444" i="42" s="1"/>
  <c r="Q444" i="42" s="1"/>
  <c r="R444" i="42" s="1"/>
  <c r="S444" i="42" s="1"/>
  <c r="T446" i="26"/>
  <c r="T446" i="42"/>
  <c r="S446" i="26"/>
  <c r="S446" i="42"/>
  <c r="AC446" i="26"/>
  <c r="AC446" i="42"/>
  <c r="AD446" i="26"/>
  <c r="AD446" i="42"/>
  <c r="K493" i="26"/>
  <c r="J493" i="26"/>
  <c r="T444" i="42" l="1"/>
  <c r="E22" i="40"/>
  <c r="F22" i="40"/>
  <c r="P490" i="26"/>
  <c r="Q490" i="26" s="1"/>
  <c r="R490" i="26" s="1"/>
  <c r="S490" i="26" s="1"/>
  <c r="T490" i="26" s="1"/>
  <c r="U490" i="26" s="1"/>
  <c r="V490" i="26" s="1"/>
  <c r="W490" i="26" s="1"/>
  <c r="X490" i="26" s="1"/>
  <c r="Y490" i="26" s="1"/>
  <c r="Z490" i="26" s="1"/>
  <c r="AA490" i="26" s="1"/>
  <c r="AB490" i="26" s="1"/>
  <c r="AC490" i="26" s="1"/>
  <c r="AD490" i="26" s="1"/>
  <c r="AE490" i="26" s="1"/>
  <c r="U444" i="42" l="1"/>
  <c r="T450" i="42"/>
  <c r="P491" i="26"/>
  <c r="Q491" i="26" s="1"/>
  <c r="R491" i="26" s="1"/>
  <c r="S491" i="26" s="1"/>
  <c r="T491" i="26" s="1"/>
  <c r="U491" i="26" s="1"/>
  <c r="V491" i="26" s="1"/>
  <c r="W491" i="26" s="1"/>
  <c r="X491" i="26" s="1"/>
  <c r="Y491" i="26" s="1"/>
  <c r="Z491" i="26" s="1"/>
  <c r="AA491" i="26" s="1"/>
  <c r="AB491" i="26" s="1"/>
  <c r="AC491" i="26" s="1"/>
  <c r="AD491" i="26" s="1"/>
  <c r="AE491" i="26" s="1"/>
  <c r="L493" i="26"/>
  <c r="AF490" i="26"/>
  <c r="V444" i="42" l="1"/>
  <c r="U450" i="42"/>
  <c r="Q444" i="26"/>
  <c r="R444" i="26" s="1"/>
  <c r="S444" i="26" s="1"/>
  <c r="T444" i="26" s="1"/>
  <c r="U444" i="26" s="1"/>
  <c r="V444" i="26" s="1"/>
  <c r="M493" i="26"/>
  <c r="N493" i="26"/>
  <c r="AF491" i="26"/>
  <c r="V450" i="42" l="1"/>
  <c r="W444" i="42"/>
  <c r="U450" i="26"/>
  <c r="T450" i="26"/>
  <c r="V450" i="26"/>
  <c r="W444" i="26"/>
  <c r="P489" i="26"/>
  <c r="O493" i="26"/>
  <c r="W450" i="42" l="1"/>
  <c r="X444" i="42"/>
  <c r="Q489" i="26"/>
  <c r="P493" i="26"/>
  <c r="X444" i="26"/>
  <c r="W450" i="26"/>
  <c r="Y444" i="42" l="1"/>
  <c r="X450" i="42"/>
  <c r="R489" i="26"/>
  <c r="Q493" i="26"/>
  <c r="X450" i="26"/>
  <c r="Y444" i="26"/>
  <c r="Z444" i="42" l="1"/>
  <c r="Y450" i="42"/>
  <c r="S489" i="26"/>
  <c r="R493" i="26"/>
  <c r="Y450" i="26"/>
  <c r="Z444" i="26"/>
  <c r="AA444" i="42" l="1"/>
  <c r="Z450" i="42"/>
  <c r="AA444" i="26"/>
  <c r="Z450" i="26"/>
  <c r="T489" i="26"/>
  <c r="S493" i="26"/>
  <c r="AB444" i="42" l="1"/>
  <c r="AA450" i="42"/>
  <c r="U489" i="26"/>
  <c r="T493" i="26"/>
  <c r="AB444" i="26"/>
  <c r="AA450" i="26"/>
  <c r="AC444" i="42" l="1"/>
  <c r="AB450" i="42"/>
  <c r="AB450" i="26"/>
  <c r="AC444" i="26"/>
  <c r="V489" i="26"/>
  <c r="U493" i="26"/>
  <c r="AC450" i="42" l="1"/>
  <c r="AD444" i="42"/>
  <c r="W489" i="26"/>
  <c r="V493" i="26"/>
  <c r="AD444" i="26"/>
  <c r="AC450" i="26"/>
  <c r="AE444" i="42" l="1"/>
  <c r="AD450" i="42"/>
  <c r="X489" i="26"/>
  <c r="W493" i="26"/>
  <c r="AD450" i="26"/>
  <c r="AE444" i="26"/>
  <c r="AE450" i="42" l="1"/>
  <c r="AF450" i="42" s="1"/>
  <c r="AF444" i="42"/>
  <c r="AF444" i="26"/>
  <c r="AE450" i="26"/>
  <c r="AF450" i="26" s="1"/>
  <c r="Y489" i="26"/>
  <c r="X493" i="26"/>
  <c r="E17" i="41" l="1"/>
  <c r="E17" i="35"/>
  <c r="Z489" i="26"/>
  <c r="Y493" i="26"/>
  <c r="AA489" i="26" l="1"/>
  <c r="Z493" i="26"/>
  <c r="AB489" i="26" l="1"/>
  <c r="AA493" i="26"/>
  <c r="AC489" i="26" l="1"/>
  <c r="AB493" i="26"/>
  <c r="AD489" i="26" l="1"/>
  <c r="AC493" i="26"/>
  <c r="AE489" i="26" l="1"/>
  <c r="AD493" i="26"/>
  <c r="AE493" i="26" l="1"/>
  <c r="AF489" i="26"/>
  <c r="AF493" i="26" s="1"/>
  <c r="E23" i="35" l="1"/>
  <c r="E23" i="41"/>
  <c r="E25" i="35"/>
  <c r="G23" i="35" s="1"/>
  <c r="O23" i="35" s="1"/>
  <c r="E25" i="41" l="1"/>
  <c r="G19" i="35"/>
  <c r="O19" i="35" s="1"/>
  <c r="G21" i="35"/>
  <c r="O21" i="35" s="1"/>
  <c r="G17" i="35"/>
  <c r="O17" i="35" s="1"/>
  <c r="G17" i="41" l="1"/>
  <c r="G21" i="41"/>
  <c r="G19" i="41"/>
  <c r="G23" i="41"/>
  <c r="I17" i="35"/>
  <c r="I21" i="35"/>
  <c r="K21" i="35" s="1"/>
  <c r="I19" i="35"/>
  <c r="K19" i="35" s="1"/>
  <c r="I23" i="41" l="1"/>
  <c r="K23" i="41" s="1"/>
  <c r="O23" i="41"/>
  <c r="I19" i="41"/>
  <c r="K19" i="41" s="1"/>
  <c r="O19" i="41"/>
  <c r="O21" i="41"/>
  <c r="I21" i="41"/>
  <c r="K21" i="41" s="1"/>
  <c r="O17" i="41"/>
  <c r="I17" i="41"/>
  <c r="G25" i="41"/>
  <c r="K17" i="35"/>
  <c r="G25" i="35"/>
  <c r="I23" i="35"/>
  <c r="K23" i="35" s="1"/>
  <c r="K17" i="41" l="1"/>
  <c r="K25" i="41" s="1"/>
  <c r="I25" i="41"/>
  <c r="O25" i="41"/>
  <c r="K25" i="35"/>
  <c r="I25" i="35"/>
  <c r="O25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rungresw</author>
  </authors>
  <commentList>
    <comment ref="R25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rungresw:</t>
        </r>
        <r>
          <rPr>
            <sz val="9"/>
            <color indexed="81"/>
            <rFont val="Tahoma"/>
            <family val="2"/>
          </rPr>
          <t xml:space="preserve">
Assumed issuance in mid-May.
</t>
        </r>
      </text>
    </comment>
    <comment ref="D444" authorId="0" shapeId="0" xr:uid="{00000000-0006-0000-0800-000002000000}">
      <text>
        <r>
          <rPr>
            <sz val="8"/>
            <color indexed="81"/>
            <rFont val="Tahoma"/>
            <family val="2"/>
          </rPr>
          <t>Actual balances for Mar 2018 thru Feb 2019 exclude loan and check clearing.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rungresw</author>
  </authors>
  <commentList>
    <comment ref="R256" authorId="0" shapeId="0" xr:uid="{862D3706-CD7A-4998-B43D-7EE977B39F21}">
      <text>
        <r>
          <rPr>
            <b/>
            <sz val="9"/>
            <color indexed="81"/>
            <rFont val="Tahoma"/>
            <family val="2"/>
          </rPr>
          <t>rungresw:</t>
        </r>
        <r>
          <rPr>
            <sz val="9"/>
            <color indexed="81"/>
            <rFont val="Tahoma"/>
            <family val="2"/>
          </rPr>
          <t xml:space="preserve">
Assumed issuance in mid-May.
</t>
        </r>
      </text>
    </comment>
    <comment ref="D444" authorId="0" shapeId="0" xr:uid="{A91BE6B7-9AF3-4CDD-A2C9-0BE8D1DC313A}">
      <text>
        <r>
          <rPr>
            <b/>
            <sz val="8"/>
            <color indexed="81"/>
            <rFont val="Tahoma"/>
            <family val="2"/>
          </rPr>
          <t>rungresw:</t>
        </r>
        <r>
          <rPr>
            <sz val="8"/>
            <color indexed="81"/>
            <rFont val="Tahoma"/>
            <family val="2"/>
          </rPr>
          <t xml:space="preserve">
Actual balances for Mar 2018 thru Feb 2019 exclude loan and check clearing.</t>
        </r>
      </text>
    </comment>
  </commentList>
</comments>
</file>

<file path=xl/sharedStrings.xml><?xml version="1.0" encoding="utf-8"?>
<sst xmlns="http://schemas.openxmlformats.org/spreadsheetml/2006/main" count="1491" uniqueCount="139">
  <si>
    <t>Common Equity</t>
  </si>
  <si>
    <t>Preferred Stock</t>
  </si>
  <si>
    <t>KENTUCKY-AMERICAN WATER COMPANY</t>
  </si>
  <si>
    <t>Net</t>
  </si>
  <si>
    <t>Line</t>
  </si>
  <si>
    <t>Class of</t>
  </si>
  <si>
    <t>Carrying</t>
  </si>
  <si>
    <t>Adjusted</t>
  </si>
  <si>
    <t>Average</t>
  </si>
  <si>
    <t>No.</t>
  </si>
  <si>
    <t>Capital</t>
  </si>
  <si>
    <t>% of Total</t>
  </si>
  <si>
    <t>Add (1)</t>
  </si>
  <si>
    <t>Cost Rate</t>
  </si>
  <si>
    <t>Cost</t>
  </si>
  <si>
    <t>Weighted Cost</t>
  </si>
  <si>
    <t>Short-Term Debt</t>
  </si>
  <si>
    <t>Long-Term Debt</t>
  </si>
  <si>
    <t xml:space="preserve">    Total Capital</t>
  </si>
  <si>
    <t>(1) JDITC:</t>
  </si>
  <si>
    <t>Interest</t>
  </si>
  <si>
    <t>Rate</t>
  </si>
  <si>
    <t>Unamortized</t>
  </si>
  <si>
    <t>Debt Issue</t>
  </si>
  <si>
    <t>Annualized</t>
  </si>
  <si>
    <t>Type &amp; Rate</t>
  </si>
  <si>
    <t>Value</t>
  </si>
  <si>
    <t>Dividend Rate,</t>
  </si>
  <si>
    <t>Type &amp; Par Value</t>
  </si>
  <si>
    <t>Discount</t>
  </si>
  <si>
    <t>8.47% Series, $100 Par</t>
  </si>
  <si>
    <t>Total</t>
  </si>
  <si>
    <t>Forecasted</t>
  </si>
  <si>
    <t>Type &amp;</t>
  </si>
  <si>
    <t>Balance @</t>
  </si>
  <si>
    <t xml:space="preserve">Amort of </t>
  </si>
  <si>
    <t>At Issue</t>
  </si>
  <si>
    <t>@ Maturity</t>
  </si>
  <si>
    <t>Issuance Exp</t>
  </si>
  <si>
    <t>Issue Exp</t>
  </si>
  <si>
    <t xml:space="preserve">  TOTAL</t>
  </si>
  <si>
    <t>UNAMORTIZED DEBT EXPENSE</t>
  </si>
  <si>
    <t>Amount @</t>
  </si>
  <si>
    <t>Test Period</t>
  </si>
  <si>
    <t>PREFERRED STOCK</t>
  </si>
  <si>
    <t>UNAMORTIZED PREFERRED STOCK EXPENSE</t>
  </si>
  <si>
    <t>PREFERRED STOCK EXPENSE AMORTIZATION</t>
  </si>
  <si>
    <t>PREFERRED STOCK DIVIDENDS</t>
  </si>
  <si>
    <t>SHORT TERM DEBT</t>
  </si>
  <si>
    <t>COMMON EQUITY</t>
  </si>
  <si>
    <t>JDITC</t>
  </si>
  <si>
    <t>DEFERRED ITC (JDITC - 4% AND 10%)</t>
  </si>
  <si>
    <t>DEFERRED ITC - 3%</t>
  </si>
  <si>
    <t>ANNUAL AMORTIZATION OF 3% ITC</t>
  </si>
  <si>
    <t>ANNUAL AMORTIZATION OF 4% ITC</t>
  </si>
  <si>
    <t>ANNUAL AMORTIZATION OF 10% ITC</t>
  </si>
  <si>
    <t xml:space="preserve">    Series 8.5% w/o over life of 6.96% issue</t>
  </si>
  <si>
    <t>BD120016</t>
  </si>
  <si>
    <t>BD120018</t>
  </si>
  <si>
    <t>BD120019</t>
  </si>
  <si>
    <t>BD120026</t>
  </si>
  <si>
    <t>BD120027</t>
  </si>
  <si>
    <t>BD120028</t>
  </si>
  <si>
    <t>BD120029</t>
  </si>
  <si>
    <t>BD120023</t>
  </si>
  <si>
    <t>BD120030</t>
  </si>
  <si>
    <t>120105.860040</t>
  </si>
  <si>
    <t>120105.755201</t>
  </si>
  <si>
    <t xml:space="preserve">    Amortize Gain on Loan Payoff (Outside)</t>
  </si>
  <si>
    <t>Common Dividends</t>
  </si>
  <si>
    <t>Paid in Capital</t>
  </si>
  <si>
    <t>Retained Earnings</t>
  </si>
  <si>
    <t>Equity</t>
  </si>
  <si>
    <t>Net Income</t>
  </si>
  <si>
    <t>120105.205440.AW02</t>
  </si>
  <si>
    <t>120205.860220.AW02</t>
  </si>
  <si>
    <t>GENERAL MORTGAGE BONDS &amp; NOTES PAYABLE</t>
  </si>
  <si>
    <t xml:space="preserve">    Series 6.593%  Note</t>
  </si>
  <si>
    <t xml:space="preserve">    Series 5.625%  Note</t>
  </si>
  <si>
    <t xml:space="preserve">    Series 5.375%  Note</t>
  </si>
  <si>
    <t xml:space="preserve">    Series 5.05%    Note</t>
  </si>
  <si>
    <t xml:space="preserve">    Series 6.25%    Note</t>
  </si>
  <si>
    <t xml:space="preserve">    Series 6.96%   GMB</t>
  </si>
  <si>
    <t xml:space="preserve">    Series 7.15%   GMB</t>
  </si>
  <si>
    <t xml:space="preserve">    Series 6.99%   GMB</t>
  </si>
  <si>
    <t>Actual</t>
  </si>
  <si>
    <t>Budget</t>
  </si>
  <si>
    <t>Common Stock</t>
  </si>
  <si>
    <t>Average Net</t>
  </si>
  <si>
    <t>Carrying Amount</t>
  </si>
  <si>
    <t>Workpaper #:</t>
  </si>
  <si>
    <t>Cost of Capital Summary</t>
  </si>
  <si>
    <t>13-Month</t>
  </si>
  <si>
    <t>13-MONTH AVERAGE COST RATE</t>
  </si>
  <si>
    <t xml:space="preserve">    Series 4.00%    Note</t>
  </si>
  <si>
    <t>BD120031</t>
  </si>
  <si>
    <t>SHORT-TERM DEBT (23121000)</t>
  </si>
  <si>
    <t>Paid In Capital</t>
  </si>
  <si>
    <t>Budgeted Monthly Change</t>
  </si>
  <si>
    <t>ITC Restored-3%</t>
  </si>
  <si>
    <t>ITC Restored-4%</t>
  </si>
  <si>
    <t>ITC Restored-10%</t>
  </si>
  <si>
    <t>BD120032</t>
  </si>
  <si>
    <t>BD120033</t>
  </si>
  <si>
    <t>LONG-TERM DEBT FACE AMOUNT OUTSTANDING</t>
  </si>
  <si>
    <t>LONG-TERM DEBT EXPENSE AMORTIZATION</t>
  </si>
  <si>
    <t>INTEREST ON LONG-TERM DEBT</t>
  </si>
  <si>
    <t>13-MONTH AVERAGE FOR FORECASTED PERIOD ENDING 6/30/2020</t>
  </si>
  <si>
    <t>MONTHLY AMORTIZATION OF 4% ITC</t>
  </si>
  <si>
    <t>MONTHLY AMORTIZATION OF 10% ITC</t>
  </si>
  <si>
    <t>MONTHLY AMORTIZATION OF 3% ITC</t>
  </si>
  <si>
    <t xml:space="preserve">    Series 3.75%    Note</t>
  </si>
  <si>
    <t>BD120034</t>
  </si>
  <si>
    <t>UNAMORTIZED LONG-TERM DEBT DISCOUNT</t>
  </si>
  <si>
    <t>LONG-TERM DEBT DISCOUNT AMORTIZATION</t>
  </si>
  <si>
    <t>Incremental Equity Infusion</t>
  </si>
  <si>
    <t>Incremental LT Debt</t>
  </si>
  <si>
    <t>Short-Term Debt Adjustments</t>
  </si>
  <si>
    <t>Common Equity Adjustments</t>
  </si>
  <si>
    <t>Total Short-Term Debt Adjustment</t>
  </si>
  <si>
    <t>Other Items *</t>
  </si>
  <si>
    <t>*  Other items include deferred taxes, North Middletown acquisition, and CAPEX additions.</t>
  </si>
  <si>
    <t>Proj.</t>
  </si>
  <si>
    <t>W/P - 7</t>
  </si>
  <si>
    <t xml:space="preserve">    Proposed 4.16%    Note</t>
  </si>
  <si>
    <t>Interest Rate (actual rates through Feb 2019)</t>
  </si>
  <si>
    <t>Original STD interest rates</t>
  </si>
  <si>
    <t xml:space="preserve">    Series 2.45%    Note</t>
  </si>
  <si>
    <t>W/P - 7-4</t>
  </si>
  <si>
    <t>W/P - 7-5</t>
  </si>
  <si>
    <t>W/P - 7-3</t>
  </si>
  <si>
    <t>W/P - 7-6</t>
  </si>
  <si>
    <t>W/P - 7-7</t>
  </si>
  <si>
    <t>Kentucky American Water Company</t>
  </si>
  <si>
    <t>Case No. 2020-00091</t>
  </si>
  <si>
    <t>13-Month Average For Forecast Period Ending June 30, 2020</t>
  </si>
  <si>
    <t>KAW_R_PSCDR1_NUM001_042720_Attachment 2</t>
  </si>
  <si>
    <t>Page 1 of 2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</si>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</sst>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0.00000%"/>
    <numFmt numFmtId="168" formatCode="_(&quot;$&quot;* #,##0_);_(&quot;$&quot;* \(#,##0\);_(&quot;$&quot;* &quot;-&quot;??_);_(@_)"/>
    <numFmt numFmtId="169" formatCode="mmm\-yyyy"/>
    <numFmt numFmtId="170" formatCode="[$-409]mmmm\ d\,\ yyyy;@"/>
    <numFmt numFmtId="171" formatCode="#,##0.000_);\(#,##0.000\)"/>
    <numFmt numFmtId="172" formatCode="_(* #,##0_);_(* \(#,##0\);_(* &quot;-&quot;??_);_(@_)"/>
    <numFmt numFmtId="173" formatCode="###,000"/>
    <numFmt numFmtId="174" formatCode="_(&quot;$&quot;* #,##0.000_);_(&quot;$&quot;* \(#,##0.000\);_(&quot;$&quot;* &quot;-&quot;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4" fillId="0" borderId="0"/>
    <xf numFmtId="9" fontId="2" fillId="0" borderId="0" applyFont="0" applyFill="0" applyBorder="0" applyAlignment="0" applyProtection="0"/>
    <xf numFmtId="173" fontId="8" fillId="0" borderId="6" applyNumberFormat="0" applyProtection="0">
      <alignment horizontal="right" vertical="center"/>
    </xf>
    <xf numFmtId="173" fontId="9" fillId="0" borderId="7" applyNumberFormat="0" applyProtection="0">
      <alignment horizontal="right" vertical="center"/>
    </xf>
    <xf numFmtId="0" fontId="9" fillId="2" borderId="8" applyNumberFormat="0" applyAlignment="0" applyProtection="0">
      <alignment horizontal="left" vertical="center" indent="1"/>
    </xf>
    <xf numFmtId="0" fontId="10" fillId="0" borderId="9" applyNumberFormat="0" applyFill="0" applyBorder="0" applyAlignment="0" applyProtection="0"/>
    <xf numFmtId="0" fontId="11" fillId="3" borderId="8" applyNumberFormat="0" applyAlignment="0" applyProtection="0">
      <alignment horizontal="left" vertical="center" indent="1"/>
    </xf>
    <xf numFmtId="0" fontId="11" fillId="4" borderId="8" applyNumberFormat="0" applyAlignment="0" applyProtection="0">
      <alignment horizontal="left" vertical="center" indent="1"/>
    </xf>
    <xf numFmtId="0" fontId="11" fillId="5" borderId="8" applyNumberFormat="0" applyAlignment="0" applyProtection="0">
      <alignment horizontal="left" vertical="center" indent="1"/>
    </xf>
    <xf numFmtId="0" fontId="11" fillId="6" borderId="8" applyNumberFormat="0" applyAlignment="0" applyProtection="0">
      <alignment horizontal="left" vertical="center" indent="1"/>
    </xf>
    <xf numFmtId="0" fontId="11" fillId="7" borderId="7" applyNumberFormat="0" applyAlignment="0" applyProtection="0">
      <alignment horizontal="left" vertical="center" indent="1"/>
    </xf>
    <xf numFmtId="173" fontId="8" fillId="8" borderId="8" applyNumberFormat="0" applyAlignment="0" applyProtection="0">
      <alignment horizontal="left" vertical="center" indent="1"/>
    </xf>
    <xf numFmtId="0" fontId="9" fillId="2" borderId="7" applyNumberFormat="0" applyAlignment="0" applyProtection="0">
      <alignment horizontal="left" vertical="center" indent="1"/>
    </xf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16" fillId="0" borderId="0" xfId="0" applyFont="1" applyFill="1" applyAlignment="1"/>
    <xf numFmtId="0" fontId="17" fillId="0" borderId="0" xfId="0" applyFont="1" applyFill="1" applyAlignment="1"/>
    <xf numFmtId="3" fontId="16" fillId="0" borderId="0" xfId="0" applyNumberFormat="1" applyFont="1" applyFill="1" applyAlignment="1">
      <alignment horizontal="centerContinuous"/>
    </xf>
    <xf numFmtId="3" fontId="16" fillId="0" borderId="0" xfId="0" applyNumberFormat="1" applyFont="1" applyFill="1" applyAlignment="1"/>
    <xf numFmtId="3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42" fontId="16" fillId="0" borderId="0" xfId="0" applyNumberFormat="1" applyFont="1" applyFill="1" applyAlignment="1"/>
    <xf numFmtId="42" fontId="16" fillId="0" borderId="0" xfId="0" applyNumberFormat="1" applyFont="1" applyFill="1" applyBorder="1" applyAlignment="1"/>
    <xf numFmtId="165" fontId="16" fillId="0" borderId="0" xfId="0" applyNumberFormat="1" applyFont="1" applyFill="1"/>
    <xf numFmtId="0" fontId="16" fillId="0" borderId="0" xfId="0" applyFont="1" applyFill="1" applyBorder="1" applyAlignment="1"/>
    <xf numFmtId="165" fontId="16" fillId="0" borderId="0" xfId="0" applyNumberFormat="1" applyFont="1" applyFill="1" applyAlignment="1"/>
    <xf numFmtId="37" fontId="16" fillId="0" borderId="0" xfId="0" applyNumberFormat="1" applyFont="1" applyFill="1" applyAlignment="1"/>
    <xf numFmtId="37" fontId="16" fillId="0" borderId="0" xfId="0" applyNumberFormat="1" applyFont="1" applyFill="1" applyBorder="1" applyAlignment="1"/>
    <xf numFmtId="37" fontId="16" fillId="0" borderId="0" xfId="0" applyNumberFormat="1" applyFont="1" applyFill="1"/>
    <xf numFmtId="165" fontId="16" fillId="0" borderId="4" xfId="0" applyNumberFormat="1" applyFont="1" applyFill="1" applyBorder="1" applyAlignment="1"/>
    <xf numFmtId="165" fontId="16" fillId="0" borderId="0" xfId="0" applyNumberFormat="1" applyFont="1" applyFill="1" applyBorder="1" applyAlignment="1"/>
    <xf numFmtId="165" fontId="16" fillId="0" borderId="0" xfId="0" applyNumberFormat="1" applyFont="1" applyFill="1" applyBorder="1"/>
    <xf numFmtId="165" fontId="16" fillId="0" borderId="2" xfId="0" applyNumberFormat="1" applyFont="1" applyFill="1" applyBorder="1" applyAlignment="1"/>
    <xf numFmtId="5" fontId="16" fillId="0" borderId="0" xfId="0" applyNumberFormat="1" applyFont="1" applyFill="1" applyAlignment="1"/>
    <xf numFmtId="3" fontId="13" fillId="0" borderId="0" xfId="0" applyNumberFormat="1" applyFont="1" applyFill="1" applyAlignment="1"/>
    <xf numFmtId="37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centerContinuous"/>
    </xf>
    <xf numFmtId="3" fontId="18" fillId="0" borderId="0" xfId="0" applyNumberFormat="1" applyFont="1" applyFill="1" applyAlignment="1"/>
    <xf numFmtId="14" fontId="16" fillId="0" borderId="0" xfId="0" applyNumberFormat="1" applyFont="1" applyFill="1" applyAlignment="1">
      <alignment horizontal="center"/>
    </xf>
    <xf numFmtId="5" fontId="16" fillId="0" borderId="2" xfId="0" applyNumberFormat="1" applyFont="1" applyFill="1" applyBorder="1" applyAlignment="1"/>
    <xf numFmtId="5" fontId="16" fillId="0" borderId="0" xfId="0" applyNumberFormat="1" applyFont="1" applyFill="1" applyBorder="1" applyAlignment="1"/>
    <xf numFmtId="5" fontId="16" fillId="0" borderId="0" xfId="0" applyNumberFormat="1" applyFont="1" applyFill="1"/>
    <xf numFmtId="0" fontId="12" fillId="0" borderId="0" xfId="0" applyFont="1" applyAlignment="1"/>
    <xf numFmtId="0" fontId="12" fillId="0" borderId="0" xfId="0" applyFont="1" applyAlignment="1">
      <alignment horizontal="right"/>
    </xf>
    <xf numFmtId="3" fontId="16" fillId="0" borderId="4" xfId="0" applyNumberFormat="1" applyFont="1" applyFill="1" applyBorder="1" applyAlignment="1"/>
    <xf numFmtId="164" fontId="16" fillId="0" borderId="0" xfId="0" applyNumberFormat="1" applyFont="1" applyFill="1" applyAlignment="1"/>
    <xf numFmtId="3" fontId="16" fillId="0" borderId="0" xfId="0" applyNumberFormat="1" applyFont="1" applyFill="1"/>
    <xf numFmtId="164" fontId="16" fillId="0" borderId="2" xfId="0" applyNumberFormat="1" applyFont="1" applyFill="1" applyBorder="1" applyAlignment="1"/>
    <xf numFmtId="10" fontId="16" fillId="0" borderId="0" xfId="0" applyNumberFormat="1" applyFont="1" applyFill="1"/>
    <xf numFmtId="0" fontId="16" fillId="0" borderId="0" xfId="0" applyFont="1" applyFill="1" applyBorder="1" applyAlignment="1">
      <alignment horizontal="center"/>
    </xf>
    <xf numFmtId="166" fontId="16" fillId="0" borderId="0" xfId="0" applyNumberFormat="1" applyFont="1" applyFill="1" applyAlignment="1"/>
    <xf numFmtId="3" fontId="19" fillId="0" borderId="0" xfId="0" applyNumberFormat="1" applyFont="1" applyFill="1"/>
    <xf numFmtId="0" fontId="19" fillId="0" borderId="0" xfId="0" applyFont="1" applyFill="1" applyAlignment="1"/>
    <xf numFmtId="3" fontId="13" fillId="0" borderId="0" xfId="0" applyNumberFormat="1" applyFont="1" applyFill="1" applyBorder="1" applyAlignment="1"/>
    <xf numFmtId="0" fontId="12" fillId="0" borderId="0" xfId="0" applyFont="1" applyBorder="1" applyAlignment="1">
      <alignment horizontal="right"/>
    </xf>
    <xf numFmtId="3" fontId="13" fillId="0" borderId="4" xfId="0" applyNumberFormat="1" applyFont="1" applyFill="1" applyBorder="1" applyAlignment="1"/>
    <xf numFmtId="3" fontId="16" fillId="0" borderId="3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/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/>
    <xf numFmtId="3" fontId="18" fillId="0" borderId="0" xfId="0" applyNumberFormat="1" applyFont="1" applyFill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169" fontId="16" fillId="0" borderId="4" xfId="0" applyNumberFormat="1" applyFont="1" applyFill="1" applyBorder="1" applyAlignment="1">
      <alignment horizontal="center"/>
    </xf>
    <xf numFmtId="17" fontId="16" fillId="0" borderId="4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6" fillId="0" borderId="0" xfId="0" applyNumberFormat="1" applyFont="1" applyFill="1" applyBorder="1"/>
    <xf numFmtId="167" fontId="16" fillId="0" borderId="0" xfId="0" applyNumberFormat="1" applyFont="1" applyFill="1"/>
    <xf numFmtId="3" fontId="16" fillId="0" borderId="0" xfId="0" applyNumberFormat="1" applyFont="1" applyFill="1" applyAlignment="1">
      <alignment horizontal="left" indent="1"/>
    </xf>
    <xf numFmtId="165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indent="1"/>
    </xf>
    <xf numFmtId="5" fontId="16" fillId="0" borderId="0" xfId="0" applyNumberFormat="1" applyFont="1" applyFill="1" applyBorder="1"/>
    <xf numFmtId="0" fontId="16" fillId="0" borderId="0" xfId="0" quotePrefix="1" applyFont="1" applyFill="1" applyBorder="1"/>
    <xf numFmtId="165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Alignment="1">
      <alignment horizontal="center"/>
    </xf>
    <xf numFmtId="5" fontId="16" fillId="0" borderId="5" xfId="0" applyNumberFormat="1" applyFont="1" applyFill="1" applyBorder="1" applyAlignment="1"/>
    <xf numFmtId="164" fontId="16" fillId="0" borderId="0" xfId="0" applyNumberFormat="1" applyFont="1" applyFill="1" applyBorder="1" applyAlignment="1"/>
    <xf numFmtId="10" fontId="16" fillId="0" borderId="5" xfId="0" applyNumberFormat="1" applyFont="1" applyFill="1" applyBorder="1" applyAlignment="1"/>
    <xf numFmtId="10" fontId="16" fillId="0" borderId="0" xfId="0" applyNumberFormat="1" applyFont="1" applyFill="1" applyBorder="1" applyAlignment="1"/>
    <xf numFmtId="42" fontId="16" fillId="0" borderId="0" xfId="0" applyNumberFormat="1" applyFont="1" applyFill="1"/>
    <xf numFmtId="0" fontId="16" fillId="0" borderId="0" xfId="0" applyNumberFormat="1" applyFont="1" applyFill="1"/>
    <xf numFmtId="0" fontId="19" fillId="0" borderId="0" xfId="0" applyFont="1" applyFill="1" applyAlignment="1">
      <alignment horizontal="center"/>
    </xf>
    <xf numFmtId="37" fontId="18" fillId="0" borderId="0" xfId="0" applyNumberFormat="1" applyFont="1" applyFill="1" applyAlignment="1"/>
    <xf numFmtId="172" fontId="16" fillId="0" borderId="0" xfId="1" applyNumberFormat="1" applyFont="1" applyFill="1" applyAlignment="1"/>
    <xf numFmtId="0" fontId="16" fillId="0" borderId="0" xfId="0" applyFont="1" applyFill="1" applyAlignment="1">
      <alignment horizontal="left"/>
    </xf>
    <xf numFmtId="39" fontId="16" fillId="0" borderId="0" xfId="0" applyNumberFormat="1" applyFont="1" applyFill="1" applyAlignment="1"/>
    <xf numFmtId="168" fontId="16" fillId="0" borderId="0" xfId="0" applyNumberFormat="1" applyFont="1" applyFill="1" applyAlignment="1"/>
    <xf numFmtId="164" fontId="16" fillId="0" borderId="5" xfId="0" applyNumberFormat="1" applyFont="1" applyFill="1" applyBorder="1" applyAlignment="1"/>
    <xf numFmtId="165" fontId="16" fillId="0" borderId="5" xfId="0" applyNumberFormat="1" applyFont="1" applyFill="1" applyBorder="1" applyAlignment="1"/>
    <xf numFmtId="0" fontId="16" fillId="0" borderId="0" xfId="0" quotePrefix="1" applyFont="1" applyFill="1" applyAlignment="1"/>
    <xf numFmtId="44" fontId="16" fillId="0" borderId="0" xfId="0" applyNumberFormat="1" applyFont="1" applyFill="1" applyAlignment="1">
      <alignment horizontal="right"/>
    </xf>
    <xf numFmtId="43" fontId="16" fillId="0" borderId="0" xfId="1" applyFont="1" applyFill="1" applyAlignment="1"/>
    <xf numFmtId="10" fontId="16" fillId="0" borderId="0" xfId="4" applyNumberFormat="1" applyFont="1" applyFill="1" applyAlignment="1"/>
    <xf numFmtId="43" fontId="16" fillId="0" borderId="0" xfId="0" applyNumberFormat="1" applyFont="1" applyFill="1" applyAlignment="1"/>
    <xf numFmtId="172" fontId="16" fillId="0" borderId="0" xfId="0" applyNumberFormat="1" applyFont="1" applyFill="1" applyAlignment="1">
      <alignment horizontal="right"/>
    </xf>
    <xf numFmtId="44" fontId="16" fillId="0" borderId="0" xfId="0" applyNumberFormat="1" applyFont="1" applyFill="1" applyBorder="1" applyAlignment="1"/>
    <xf numFmtId="0" fontId="16" fillId="0" borderId="10" xfId="0" applyFont="1" applyFill="1" applyBorder="1" applyAlignment="1">
      <alignment horizontal="center"/>
    </xf>
    <xf numFmtId="44" fontId="16" fillId="0" borderId="0" xfId="0" applyNumberFormat="1" applyFont="1" applyFill="1" applyAlignment="1"/>
    <xf numFmtId="38" fontId="16" fillId="0" borderId="0" xfId="0" applyNumberFormat="1" applyFont="1" applyFill="1" applyAlignment="1"/>
    <xf numFmtId="38" fontId="16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/>
    <xf numFmtId="171" fontId="16" fillId="0" borderId="0" xfId="0" applyNumberFormat="1" applyFont="1" applyFill="1" applyAlignment="1"/>
    <xf numFmtId="174" fontId="16" fillId="0" borderId="0" xfId="0" applyNumberFormat="1" applyFont="1" applyFill="1" applyAlignment="1"/>
    <xf numFmtId="172" fontId="16" fillId="0" borderId="0" xfId="1" applyNumberFormat="1" applyFont="1" applyFill="1"/>
    <xf numFmtId="9" fontId="16" fillId="0" borderId="0" xfId="0" applyNumberFormat="1" applyFont="1" applyFill="1" applyAlignment="1"/>
    <xf numFmtId="0" fontId="16" fillId="0" borderId="0" xfId="0" applyFont="1"/>
    <xf numFmtId="0" fontId="1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3" fontId="16" fillId="0" borderId="0" xfId="1" applyFont="1" applyFill="1" applyBorder="1" applyAlignment="1"/>
    <xf numFmtId="43" fontId="16" fillId="0" borderId="0" xfId="0" applyNumberFormat="1" applyFont="1" applyFill="1" applyBorder="1" applyAlignment="1"/>
    <xf numFmtId="172" fontId="16" fillId="0" borderId="2" xfId="0" applyNumberFormat="1" applyFont="1" applyFill="1" applyBorder="1" applyAlignment="1"/>
    <xf numFmtId="172" fontId="16" fillId="0" borderId="0" xfId="0" applyNumberFormat="1" applyFont="1" applyFill="1"/>
    <xf numFmtId="172" fontId="16" fillId="0" borderId="0" xfId="0" applyNumberFormat="1" applyFont="1" applyFill="1" applyAlignment="1"/>
    <xf numFmtId="0" fontId="0" fillId="0" borderId="0" xfId="0" applyFill="1" applyBorder="1"/>
    <xf numFmtId="0" fontId="3" fillId="0" borderId="0" xfId="0" applyFont="1" applyFill="1" applyBorder="1"/>
    <xf numFmtId="0" fontId="20" fillId="0" borderId="0" xfId="0" applyFont="1"/>
    <xf numFmtId="172" fontId="16" fillId="0" borderId="5" xfId="0" applyNumberFormat="1" applyFont="1" applyFill="1" applyBorder="1" applyAlignment="1"/>
    <xf numFmtId="172" fontId="0" fillId="0" borderId="0" xfId="1" applyNumberFormat="1" applyFont="1"/>
    <xf numFmtId="1" fontId="16" fillId="0" borderId="0" xfId="0" applyNumberFormat="1" applyFont="1" applyFill="1" applyAlignment="1"/>
    <xf numFmtId="1" fontId="18" fillId="0" borderId="0" xfId="0" applyNumberFormat="1" applyFont="1" applyFill="1" applyAlignment="1"/>
    <xf numFmtId="1" fontId="16" fillId="0" borderId="0" xfId="0" applyNumberFormat="1" applyFont="1" applyFill="1"/>
    <xf numFmtId="17" fontId="21" fillId="0" borderId="0" xfId="0" applyNumberFormat="1" applyFont="1"/>
    <xf numFmtId="42" fontId="16" fillId="0" borderId="0" xfId="0" applyNumberFormat="1" applyFont="1" applyFill="1" applyAlignment="1">
      <alignment horizontal="center"/>
    </xf>
    <xf numFmtId="42" fontId="18" fillId="0" borderId="0" xfId="0" applyNumberFormat="1" applyFont="1" applyFill="1" applyAlignment="1">
      <alignment horizontal="center"/>
    </xf>
    <xf numFmtId="43" fontId="16" fillId="0" borderId="5" xfId="0" applyNumberFormat="1" applyFont="1" applyFill="1" applyBorder="1" applyAlignment="1"/>
    <xf numFmtId="172" fontId="16" fillId="0" borderId="0" xfId="1" applyNumberFormat="1" applyFont="1" applyFill="1" applyBorder="1" applyAlignment="1"/>
    <xf numFmtId="165" fontId="16" fillId="0" borderId="4" xfId="0" applyNumberFormat="1" applyFont="1" applyFill="1" applyBorder="1"/>
    <xf numFmtId="3" fontId="16" fillId="0" borderId="0" xfId="0" applyNumberFormat="1" applyFont="1"/>
    <xf numFmtId="165" fontId="16" fillId="0" borderId="0" xfId="0" applyNumberFormat="1" applyFont="1" applyAlignment="1">
      <alignment horizontal="center"/>
    </xf>
    <xf numFmtId="37" fontId="16" fillId="0" borderId="0" xfId="0" applyNumberFormat="1" applyFont="1"/>
    <xf numFmtId="0" fontId="13" fillId="0" borderId="0" xfId="0" applyFont="1"/>
    <xf numFmtId="0" fontId="16" fillId="0" borderId="4" xfId="0" applyFont="1" applyBorder="1"/>
    <xf numFmtId="37" fontId="16" fillId="0" borderId="4" xfId="0" applyNumberFormat="1" applyFont="1" applyBorder="1"/>
    <xf numFmtId="3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</cellXfs>
  <cellStyles count="17">
    <cellStyle name="Comma" xfId="1" builtinId="3"/>
    <cellStyle name="Comma 2" xfId="16" xr:uid="{00000000-0005-0000-0000-000001000000}"/>
    <cellStyle name="Normal" xfId="0" builtinId="0"/>
    <cellStyle name="Normal 2" xfId="2" xr:uid="{00000000-0005-0000-0000-000003000000}"/>
    <cellStyle name="Normal 4" xfId="3" xr:uid="{00000000-0005-0000-0000-000004000000}"/>
    <cellStyle name="Percent" xfId="4" builtinId="5"/>
    <cellStyle name="SAPDataCell" xfId="5" xr:uid="{00000000-0005-0000-0000-000006000000}"/>
    <cellStyle name="SAPDataTotalCell" xfId="6" xr:uid="{00000000-0005-0000-0000-000007000000}"/>
    <cellStyle name="SAPDimensionCell" xfId="7" xr:uid="{00000000-0005-0000-0000-000008000000}"/>
    <cellStyle name="SAPEmphasized" xfId="8" xr:uid="{00000000-0005-0000-0000-000009000000}"/>
    <cellStyle name="SAPHierarchyCell0" xfId="9" xr:uid="{00000000-0005-0000-0000-00000A000000}"/>
    <cellStyle name="SAPHierarchyCell1" xfId="10" xr:uid="{00000000-0005-0000-0000-00000B000000}"/>
    <cellStyle name="SAPHierarchyCell2" xfId="11" xr:uid="{00000000-0005-0000-0000-00000C000000}"/>
    <cellStyle name="SAPHierarchyCell3" xfId="12" xr:uid="{00000000-0005-0000-0000-00000D000000}"/>
    <cellStyle name="SAPHierarchyCell4" xfId="13" xr:uid="{00000000-0005-0000-0000-00000E000000}"/>
    <cellStyle name="SAPMemberCell" xfId="14" xr:uid="{00000000-0005-0000-0000-00000F000000}"/>
    <cellStyle name="SAPMemberTotalCell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4"/>
  <sheetViews>
    <sheetView zoomScaleNormal="100" workbookViewId="0">
      <selection activeCell="P4" sqref="P4"/>
    </sheetView>
  </sheetViews>
  <sheetFormatPr defaultRowHeight="12.75" x14ac:dyDescent="0.2"/>
  <cols>
    <col min="1" max="1" width="4.7109375" customWidth="1"/>
    <col min="2" max="2" width="1.7109375" customWidth="1"/>
    <col min="3" max="3" width="16.85546875" customWidth="1"/>
    <col min="4" max="4" width="1.7109375" customWidth="1"/>
    <col min="5" max="5" width="16" bestFit="1" customWidth="1"/>
    <col min="6" max="6" width="1.7109375" customWidth="1"/>
    <col min="7" max="7" width="9.7109375" bestFit="1" customWidth="1"/>
    <col min="8" max="8" width="1.7109375" customWidth="1"/>
    <col min="9" max="9" width="8.5703125" bestFit="1" customWidth="1"/>
    <col min="10" max="10" width="1.7109375" customWidth="1"/>
    <col min="11" max="11" width="12.140625" bestFit="1" customWidth="1"/>
    <col min="12" max="12" width="1.7109375" customWidth="1"/>
    <col min="13" max="13" width="9.28515625" bestFit="1" customWidth="1"/>
    <col min="14" max="14" width="1.7109375" customWidth="1"/>
    <col min="15" max="15" width="14.140625" bestFit="1" customWidth="1"/>
    <col min="16" max="16" width="4.7109375" customWidth="1"/>
    <col min="17" max="17" width="8.85546875" customWidth="1"/>
    <col min="19" max="19" width="21.42578125" customWidth="1"/>
    <col min="20" max="20" width="4.5703125" customWidth="1"/>
    <col min="21" max="21" width="6" bestFit="1" customWidth="1"/>
  </cols>
  <sheetData>
    <row r="1" spans="1:17" ht="15" x14ac:dyDescent="0.25">
      <c r="O1" s="126"/>
      <c r="P1" s="126" t="s">
        <v>136</v>
      </c>
    </row>
    <row r="2" spans="1:17" ht="15" x14ac:dyDescent="0.25">
      <c r="P2" s="126" t="s">
        <v>137</v>
      </c>
    </row>
    <row r="4" spans="1:17" ht="15" x14ac:dyDescent="0.25">
      <c r="A4" s="124" t="s">
        <v>133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7" ht="15" x14ac:dyDescent="0.25">
      <c r="A5" s="124" t="s">
        <v>134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3"/>
      <c r="Q5" s="3"/>
    </row>
    <row r="6" spans="1:17" ht="15" x14ac:dyDescent="0.25">
      <c r="A6" s="124" t="s">
        <v>91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3"/>
      <c r="Q6" s="3"/>
    </row>
    <row r="7" spans="1:17" ht="15" x14ac:dyDescent="0.25">
      <c r="A7" s="125" t="s">
        <v>135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"/>
      <c r="Q7" s="3"/>
    </row>
    <row r="8" spans="1:17" ht="15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x14ac:dyDescent="0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x14ac:dyDescent="0.25">
      <c r="A13" s="4"/>
      <c r="B13" s="4"/>
      <c r="C13" s="4"/>
      <c r="D13" s="4"/>
      <c r="E13" s="5" t="s">
        <v>92</v>
      </c>
      <c r="F13" s="5"/>
      <c r="G13" s="4"/>
      <c r="H13" s="4"/>
      <c r="I13" s="4"/>
      <c r="J13" s="4"/>
      <c r="K13" s="4"/>
      <c r="L13" s="4"/>
      <c r="M13" s="4"/>
      <c r="N13" s="4"/>
      <c r="O13" s="5" t="s">
        <v>92</v>
      </c>
      <c r="P13" s="4"/>
      <c r="Q13" s="4"/>
    </row>
    <row r="14" spans="1:17" ht="15" x14ac:dyDescent="0.25">
      <c r="A14" s="6" t="s">
        <v>4</v>
      </c>
      <c r="B14" s="1"/>
      <c r="C14" s="6" t="s">
        <v>5</v>
      </c>
      <c r="D14" s="4"/>
      <c r="E14" s="6" t="s">
        <v>88</v>
      </c>
      <c r="F14" s="6"/>
      <c r="G14" s="1"/>
      <c r="H14" s="1"/>
      <c r="I14" s="1"/>
      <c r="J14" s="1"/>
      <c r="K14" s="6" t="s">
        <v>7</v>
      </c>
      <c r="L14" s="6"/>
      <c r="M14" s="1"/>
      <c r="N14" s="1"/>
      <c r="O14" s="6" t="s">
        <v>8</v>
      </c>
      <c r="P14" s="1"/>
      <c r="Q14" s="1"/>
    </row>
    <row r="15" spans="1:17" ht="15.75" thickBot="1" x14ac:dyDescent="0.3">
      <c r="A15" s="7" t="s">
        <v>9</v>
      </c>
      <c r="B15" s="8"/>
      <c r="C15" s="7" t="s">
        <v>10</v>
      </c>
      <c r="D15" s="8"/>
      <c r="E15" s="7" t="s">
        <v>89</v>
      </c>
      <c r="F15" s="9"/>
      <c r="G15" s="7" t="s">
        <v>11</v>
      </c>
      <c r="H15" s="9"/>
      <c r="I15" s="7" t="s">
        <v>12</v>
      </c>
      <c r="J15" s="9"/>
      <c r="K15" s="7" t="s">
        <v>10</v>
      </c>
      <c r="L15" s="9"/>
      <c r="M15" s="7" t="s">
        <v>13</v>
      </c>
      <c r="N15" s="9"/>
      <c r="O15" s="7" t="s">
        <v>15</v>
      </c>
      <c r="P15" s="8"/>
      <c r="Q15" s="9"/>
    </row>
    <row r="16" spans="1:17" ht="15" x14ac:dyDescent="0.25">
      <c r="A16" s="5">
        <v>1</v>
      </c>
      <c r="B16" s="10"/>
      <c r="C16" s="10"/>
      <c r="D16" s="4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"/>
      <c r="Q16" s="10"/>
    </row>
    <row r="17" spans="1:21" ht="15" x14ac:dyDescent="0.25">
      <c r="A17" s="5">
        <f>A16+1</f>
        <v>2</v>
      </c>
      <c r="B17" s="1"/>
      <c r="C17" s="4" t="s">
        <v>16</v>
      </c>
      <c r="D17" s="4"/>
      <c r="E17" s="36">
        <f>'Sch J WPs_Original'!AF444</f>
        <v>10308270.393420251</v>
      </c>
      <c r="F17" s="13"/>
      <c r="G17" s="14">
        <f>ROUND(E17/$E$25,5)</f>
        <v>2.274E-2</v>
      </c>
      <c r="H17" s="13"/>
      <c r="I17" s="36">
        <f>ROUND(G17*$E$31,5)</f>
        <v>4655.9695199999996</v>
      </c>
      <c r="J17" s="13"/>
      <c r="K17" s="36">
        <f>E17+I17</f>
        <v>10312926.362940252</v>
      </c>
      <c r="L17" s="13"/>
      <c r="M17" s="14">
        <f>'Sch J WPs_Original'!AF448</f>
        <v>2.5852469230769233E-2</v>
      </c>
      <c r="N17" s="14"/>
      <c r="O17" s="14">
        <f>ROUND(M17*G17,4)</f>
        <v>5.9999999999999995E-4</v>
      </c>
      <c r="P17" s="1"/>
      <c r="Q17" s="41"/>
      <c r="S17" s="2"/>
      <c r="T17" s="2"/>
      <c r="U17" s="2"/>
    </row>
    <row r="18" spans="1:21" ht="15" x14ac:dyDescent="0.25">
      <c r="A18" s="5">
        <f t="shared" ref="A18:A31" si="0">A17+1</f>
        <v>3</v>
      </c>
      <c r="B18" s="1"/>
      <c r="C18" s="1"/>
      <c r="D18" s="1"/>
      <c r="E18" s="41"/>
      <c r="F18" s="15"/>
      <c r="G18" s="16"/>
      <c r="H18" s="15"/>
      <c r="I18" s="4"/>
      <c r="J18" s="15"/>
      <c r="K18" s="4"/>
      <c r="L18" s="15"/>
      <c r="M18" s="16"/>
      <c r="N18" s="16"/>
      <c r="O18" s="14"/>
      <c r="P18" s="1"/>
      <c r="Q18" s="41"/>
      <c r="S18" s="1"/>
      <c r="T18" s="2"/>
      <c r="U18" s="2"/>
    </row>
    <row r="19" spans="1:21" ht="15" x14ac:dyDescent="0.25">
      <c r="A19" s="5">
        <f t="shared" si="0"/>
        <v>4</v>
      </c>
      <c r="B19" s="1"/>
      <c r="C19" s="4" t="s">
        <v>17</v>
      </c>
      <c r="D19" s="1"/>
      <c r="E19" s="4">
        <f>'Sch J WPs_Original'!AX35</f>
        <v>220061621.47666666</v>
      </c>
      <c r="F19" s="18"/>
      <c r="G19" s="14">
        <f t="shared" ref="G19" si="1">ROUND(E19/$E$25,5)</f>
        <v>0.48546</v>
      </c>
      <c r="H19" s="18"/>
      <c r="I19" s="4">
        <f>ROUND(G19*$E$31,5)</f>
        <v>99396.964080000005</v>
      </c>
      <c r="J19" s="18"/>
      <c r="K19" s="4">
        <f>E19+I19</f>
        <v>220161018.44074667</v>
      </c>
      <c r="L19" s="18"/>
      <c r="M19" s="14">
        <f>'Sch J WPs_Original'!AL40</f>
        <v>5.8700000000000002E-2</v>
      </c>
      <c r="N19" s="14"/>
      <c r="O19" s="14">
        <f>ROUND(M19*G19,4)</f>
        <v>2.8500000000000001E-2</v>
      </c>
      <c r="P19" s="1"/>
      <c r="Q19" s="41"/>
      <c r="S19" s="1"/>
      <c r="T19" s="2"/>
      <c r="U19" s="2"/>
    </row>
    <row r="20" spans="1:21" ht="15" x14ac:dyDescent="0.25">
      <c r="A20" s="5">
        <f t="shared" si="0"/>
        <v>5</v>
      </c>
      <c r="B20" s="1"/>
      <c r="C20" s="1"/>
      <c r="D20" s="1"/>
      <c r="E20" s="41"/>
      <c r="F20" s="15"/>
      <c r="G20" s="16"/>
      <c r="H20" s="15"/>
      <c r="I20" s="4"/>
      <c r="J20" s="15"/>
      <c r="K20" s="4"/>
      <c r="L20" s="15"/>
      <c r="M20" s="16"/>
      <c r="N20" s="16"/>
      <c r="O20" s="16"/>
      <c r="P20" s="1"/>
      <c r="Q20" s="1"/>
      <c r="S20" s="4"/>
      <c r="T20" s="2"/>
      <c r="U20" s="39"/>
    </row>
    <row r="21" spans="1:21" ht="15" x14ac:dyDescent="0.25">
      <c r="A21" s="5">
        <f t="shared" si="0"/>
        <v>6</v>
      </c>
      <c r="B21" s="1"/>
      <c r="C21" s="4" t="s">
        <v>1</v>
      </c>
      <c r="D21" s="1"/>
      <c r="E21" s="4">
        <f>'Sch J WPs_Original'!AV295</f>
        <v>2243465.4300000002</v>
      </c>
      <c r="F21" s="18"/>
      <c r="G21" s="14">
        <f t="shared" ref="G21:G23" si="2">ROUND(E21/$E$25,5)</f>
        <v>4.9500000000000004E-3</v>
      </c>
      <c r="H21" s="18"/>
      <c r="I21" s="4">
        <f>ROUND(G21*$E$31,5)</f>
        <v>1013.5026</v>
      </c>
      <c r="J21" s="18"/>
      <c r="K21" s="4">
        <f>E21+I21</f>
        <v>2244478.9325999999</v>
      </c>
      <c r="L21" s="18"/>
      <c r="M21" s="14">
        <f>'Sch J WPs_Original'!AL299</f>
        <v>8.5099999999999995E-2</v>
      </c>
      <c r="N21" s="14"/>
      <c r="O21" s="14">
        <f>ROUND(M21*G21,4)</f>
        <v>4.0000000000000002E-4</v>
      </c>
      <c r="P21" s="1"/>
      <c r="Q21" s="1"/>
      <c r="S21" s="1"/>
      <c r="T21" s="2"/>
      <c r="U21" s="1"/>
    </row>
    <row r="22" spans="1:21" ht="15" x14ac:dyDescent="0.25">
      <c r="A22" s="5">
        <f t="shared" si="0"/>
        <v>7</v>
      </c>
      <c r="B22" s="1"/>
      <c r="C22" s="1"/>
      <c r="D22" s="1"/>
      <c r="E22" s="41"/>
      <c r="F22" s="15"/>
      <c r="G22" s="16"/>
      <c r="H22" s="15"/>
      <c r="I22" s="4"/>
      <c r="J22" s="15"/>
      <c r="K22" s="4"/>
      <c r="L22" s="15"/>
      <c r="M22" s="16"/>
      <c r="N22" s="16"/>
      <c r="O22" s="16"/>
      <c r="P22" s="1"/>
      <c r="Q22" s="1"/>
      <c r="S22" s="4"/>
      <c r="T22" s="2"/>
      <c r="U22" s="39"/>
    </row>
    <row r="23" spans="1:21" ht="15" x14ac:dyDescent="0.25">
      <c r="A23" s="5">
        <f t="shared" si="0"/>
        <v>8</v>
      </c>
      <c r="B23" s="1"/>
      <c r="C23" s="4" t="s">
        <v>0</v>
      </c>
      <c r="D23" s="1"/>
      <c r="E23" s="35">
        <f>'Sch J WPs_Original'!AF493</f>
        <v>220689001.61872953</v>
      </c>
      <c r="F23" s="18"/>
      <c r="G23" s="117">
        <f t="shared" si="2"/>
        <v>0.48685</v>
      </c>
      <c r="H23" s="18"/>
      <c r="I23" s="35">
        <f>ROUND(G23*$E$31,5)</f>
        <v>99681.563800000004</v>
      </c>
      <c r="J23" s="18"/>
      <c r="K23" s="35">
        <f>E23+I23</f>
        <v>220788683.18252954</v>
      </c>
      <c r="L23" s="18"/>
      <c r="M23" s="21">
        <v>0.108</v>
      </c>
      <c r="N23" s="21"/>
      <c r="O23" s="20">
        <f>ROUND(M23*G23,4)</f>
        <v>5.2600000000000001E-2</v>
      </c>
      <c r="P23" s="1"/>
      <c r="Q23" s="1"/>
    </row>
    <row r="24" spans="1:21" ht="15" x14ac:dyDescent="0.25">
      <c r="A24" s="5">
        <f t="shared" si="0"/>
        <v>9</v>
      </c>
      <c r="B24" s="1"/>
      <c r="C24" s="1"/>
      <c r="D24" s="1"/>
      <c r="E24" s="37"/>
      <c r="F24" s="11"/>
      <c r="G24" s="14"/>
      <c r="H24" s="11"/>
      <c r="I24" s="37"/>
      <c r="J24" s="11"/>
      <c r="K24" s="37"/>
      <c r="L24" s="11"/>
      <c r="M24" s="22"/>
      <c r="N24" s="22"/>
      <c r="O24" s="14"/>
      <c r="P24" s="1"/>
      <c r="Q24" s="1"/>
    </row>
    <row r="25" spans="1:21" ht="15.75" thickBot="1" x14ac:dyDescent="0.3">
      <c r="A25" s="5">
        <f t="shared" si="0"/>
        <v>10</v>
      </c>
      <c r="B25" s="1"/>
      <c r="C25" s="4" t="s">
        <v>18</v>
      </c>
      <c r="D25" s="1"/>
      <c r="E25" s="38">
        <f>SUM(E17:E23)</f>
        <v>453302358.91881645</v>
      </c>
      <c r="F25" s="13"/>
      <c r="G25" s="23">
        <f>SUM(G17:G23)</f>
        <v>1</v>
      </c>
      <c r="H25" s="13"/>
      <c r="I25" s="38">
        <f>SUM(I17:I23)</f>
        <v>204748</v>
      </c>
      <c r="J25" s="13"/>
      <c r="K25" s="38">
        <f>SUM(K17:K23)</f>
        <v>453507106.91881645</v>
      </c>
      <c r="L25" s="13"/>
      <c r="M25" s="16"/>
      <c r="N25" s="16"/>
      <c r="O25" s="23">
        <f>SUM(O17:O23)</f>
        <v>8.2100000000000006E-2</v>
      </c>
      <c r="P25" s="15"/>
      <c r="Q25" s="1"/>
    </row>
    <row r="26" spans="1:21" ht="15.75" thickTop="1" x14ac:dyDescent="0.25">
      <c r="A26" s="5">
        <f t="shared" si="0"/>
        <v>11</v>
      </c>
      <c r="B26" s="1"/>
      <c r="C26" s="1"/>
      <c r="D26" s="1"/>
      <c r="E26" s="10"/>
      <c r="F26" s="11"/>
      <c r="G26" s="10"/>
      <c r="H26" s="11"/>
      <c r="I26" s="10"/>
      <c r="J26" s="11"/>
      <c r="K26" s="10"/>
      <c r="L26" s="11"/>
      <c r="M26" s="1"/>
      <c r="N26" s="11"/>
      <c r="O26" s="10"/>
      <c r="P26" s="11"/>
      <c r="Q26" s="1"/>
    </row>
    <row r="27" spans="1:21" ht="15" x14ac:dyDescent="0.25">
      <c r="A27" s="5">
        <f t="shared" si="0"/>
        <v>12</v>
      </c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4">
        <v>8.2100000000000006E-2</v>
      </c>
      <c r="P27" s="1"/>
      <c r="Q27" s="1"/>
    </row>
    <row r="28" spans="1:21" ht="15" x14ac:dyDescent="0.25">
      <c r="A28" s="5">
        <f t="shared" si="0"/>
        <v>13</v>
      </c>
      <c r="B28" s="1"/>
      <c r="C28" s="1"/>
      <c r="D28" s="1"/>
      <c r="E28" s="1"/>
      <c r="F28" s="1"/>
      <c r="G28" s="1"/>
      <c r="H28" s="1"/>
      <c r="I28" s="1"/>
      <c r="J28" s="1"/>
      <c r="K28" s="24"/>
      <c r="L28" s="24"/>
      <c r="M28" s="1"/>
      <c r="N28" s="1"/>
      <c r="O28" s="1"/>
      <c r="P28" s="1"/>
      <c r="Q28" s="1"/>
    </row>
    <row r="29" spans="1:21" ht="15" x14ac:dyDescent="0.25">
      <c r="A29" s="5">
        <f t="shared" si="0"/>
        <v>14</v>
      </c>
      <c r="B29" s="1"/>
      <c r="C29" s="1"/>
      <c r="D29" s="1"/>
      <c r="E29" s="1"/>
      <c r="F29" s="1"/>
      <c r="G29" s="1"/>
      <c r="H29" s="1"/>
      <c r="I29" s="1"/>
      <c r="J29" s="1"/>
      <c r="K29" s="24"/>
      <c r="L29" s="24"/>
      <c r="M29" s="14"/>
      <c r="N29" s="14"/>
      <c r="O29" s="14"/>
      <c r="P29" s="1"/>
      <c r="Q29" s="1"/>
    </row>
    <row r="30" spans="1:21" ht="15" x14ac:dyDescent="0.25">
      <c r="A30" s="5">
        <f t="shared" si="0"/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4"/>
      <c r="O30" s="14"/>
      <c r="P30" s="1"/>
      <c r="Q30" s="1"/>
    </row>
    <row r="31" spans="1:21" ht="15.75" thickBot="1" x14ac:dyDescent="0.3">
      <c r="A31" s="5">
        <f t="shared" si="0"/>
        <v>16</v>
      </c>
      <c r="B31" s="1"/>
      <c r="C31" s="4" t="s">
        <v>19</v>
      </c>
      <c r="D31" s="1"/>
      <c r="E31" s="38">
        <f>'Sch J WPs_Original'!AF523</f>
        <v>204748</v>
      </c>
      <c r="F31" s="1"/>
      <c r="G31" s="1"/>
      <c r="H31" s="1"/>
      <c r="I31" s="1"/>
      <c r="J31" s="1"/>
      <c r="K31" s="1"/>
      <c r="L31" s="1"/>
      <c r="M31" s="14"/>
      <c r="N31" s="14"/>
      <c r="O31" s="14"/>
      <c r="P31" s="1"/>
      <c r="Q31" s="1"/>
    </row>
    <row r="32" spans="1:21" ht="15.75" thickTop="1" x14ac:dyDescent="0.25">
      <c r="M32" s="14"/>
      <c r="N32" s="14"/>
      <c r="O32" s="14"/>
    </row>
    <row r="33" spans="1:15" ht="15" x14ac:dyDescent="0.25">
      <c r="M33" s="14"/>
      <c r="N33" s="14"/>
      <c r="O33" s="14"/>
    </row>
    <row r="34" spans="1:15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ht="15" x14ac:dyDescent="0.25">
      <c r="A35" s="105"/>
      <c r="B35" s="104"/>
      <c r="C35" s="104"/>
      <c r="D35" s="104"/>
      <c r="E35" s="36"/>
      <c r="F35" s="13"/>
      <c r="G35" s="14"/>
      <c r="H35" s="13"/>
      <c r="I35" s="36"/>
      <c r="J35" s="13"/>
      <c r="K35" s="36"/>
      <c r="L35" s="13"/>
      <c r="M35" s="14"/>
      <c r="N35" s="14"/>
      <c r="O35" s="14"/>
    </row>
    <row r="36" spans="1:15" ht="15" x14ac:dyDescent="0.25">
      <c r="A36" s="8"/>
      <c r="B36" s="8"/>
      <c r="C36" s="8"/>
      <c r="D36" s="8"/>
      <c r="E36" s="4"/>
      <c r="F36" s="15"/>
      <c r="G36" s="16"/>
      <c r="H36" s="15"/>
      <c r="I36" s="4"/>
      <c r="J36" s="15"/>
      <c r="K36" s="4"/>
      <c r="L36" s="15"/>
      <c r="M36" s="16"/>
      <c r="N36" s="16"/>
      <c r="O36" s="14"/>
    </row>
    <row r="37" spans="1:15" ht="15" x14ac:dyDescent="0.25">
      <c r="A37" s="40"/>
      <c r="B37" s="15"/>
      <c r="C37" s="40"/>
      <c r="D37" s="8"/>
      <c r="E37" s="8"/>
      <c r="F37" s="18"/>
      <c r="G37" s="22"/>
      <c r="H37" s="18"/>
      <c r="I37" s="8"/>
      <c r="J37" s="18"/>
      <c r="K37" s="8"/>
      <c r="L37" s="18"/>
      <c r="M37" s="22"/>
      <c r="N37" s="22"/>
      <c r="O37" s="22"/>
    </row>
    <row r="38" spans="1:15" ht="15" x14ac:dyDescent="0.25">
      <c r="A38" s="9"/>
      <c r="B38" s="8"/>
      <c r="C38" s="9"/>
      <c r="D38" s="8"/>
      <c r="E38" s="8"/>
      <c r="F38" s="15"/>
      <c r="G38" s="21"/>
      <c r="H38" s="15"/>
      <c r="I38" s="8"/>
      <c r="J38" s="15"/>
      <c r="K38" s="8"/>
      <c r="L38" s="15"/>
      <c r="M38" s="21"/>
      <c r="N38" s="21"/>
      <c r="O38" s="21"/>
    </row>
    <row r="39" spans="1:15" ht="15" x14ac:dyDescent="0.25">
      <c r="A39" s="9"/>
      <c r="B39" s="11"/>
      <c r="C39" s="11"/>
      <c r="D39" s="8"/>
      <c r="E39" s="8"/>
      <c r="F39" s="18"/>
      <c r="G39" s="22"/>
      <c r="H39" s="18"/>
      <c r="I39" s="8"/>
      <c r="J39" s="18"/>
      <c r="K39" s="8"/>
      <c r="L39" s="18"/>
      <c r="M39" s="22"/>
      <c r="N39" s="22"/>
      <c r="O39" s="22"/>
    </row>
    <row r="40" spans="1:15" ht="15" x14ac:dyDescent="0.25">
      <c r="A40" s="9"/>
      <c r="B40" s="15"/>
      <c r="C40" s="8"/>
      <c r="D40" s="8"/>
      <c r="E40" s="8"/>
      <c r="F40" s="15"/>
      <c r="G40" s="21"/>
      <c r="H40" s="15"/>
      <c r="I40" s="8"/>
      <c r="J40" s="15"/>
      <c r="K40" s="8"/>
      <c r="L40" s="15"/>
      <c r="M40" s="21"/>
      <c r="N40" s="21"/>
      <c r="O40" s="21"/>
    </row>
    <row r="41" spans="1:15" ht="15" x14ac:dyDescent="0.25">
      <c r="A41" s="9"/>
      <c r="B41" s="15"/>
      <c r="C41" s="15"/>
      <c r="D41" s="15"/>
      <c r="E41" s="8"/>
      <c r="F41" s="18"/>
      <c r="G41" s="21"/>
      <c r="H41" s="18"/>
      <c r="I41" s="8"/>
      <c r="J41" s="18"/>
      <c r="K41" s="8"/>
      <c r="L41" s="18"/>
      <c r="M41" s="21"/>
      <c r="N41" s="21"/>
      <c r="O41" s="21"/>
    </row>
    <row r="42" spans="1:15" ht="15" x14ac:dyDescent="0.25">
      <c r="A42" s="9"/>
      <c r="B42" s="15"/>
      <c r="C42" s="8"/>
      <c r="D42" s="15"/>
      <c r="E42" s="56"/>
      <c r="F42" s="11"/>
      <c r="G42" s="22"/>
      <c r="H42" s="11"/>
      <c r="I42" s="56"/>
      <c r="J42" s="11"/>
      <c r="K42" s="56"/>
      <c r="L42" s="11"/>
      <c r="M42" s="22"/>
      <c r="N42" s="22"/>
      <c r="O42" s="22"/>
    </row>
    <row r="43" spans="1:15" ht="15" x14ac:dyDescent="0.25">
      <c r="A43" s="9"/>
      <c r="B43" s="15"/>
      <c r="C43" s="15"/>
      <c r="D43" s="15"/>
      <c r="E43" s="67"/>
      <c r="F43" s="13"/>
      <c r="G43" s="21"/>
      <c r="H43" s="13"/>
      <c r="I43" s="67"/>
      <c r="J43" s="13"/>
      <c r="K43" s="67"/>
      <c r="L43" s="13"/>
      <c r="M43" s="21"/>
      <c r="N43" s="21"/>
      <c r="O43" s="21"/>
    </row>
    <row r="44" spans="1:15" ht="15" x14ac:dyDescent="0.25">
      <c r="A44" s="9"/>
      <c r="B44" s="15"/>
      <c r="C44" s="8"/>
      <c r="D44" s="15"/>
      <c r="E44" s="8"/>
      <c r="F44" s="18"/>
      <c r="G44" s="22"/>
      <c r="H44" s="18"/>
      <c r="I44" s="8"/>
      <c r="J44" s="18"/>
      <c r="K44" s="8"/>
      <c r="L44" s="18"/>
      <c r="M44" s="22"/>
      <c r="N44" s="22"/>
      <c r="O44" s="22"/>
    </row>
    <row r="45" spans="1:15" ht="15" x14ac:dyDescent="0.25">
      <c r="A45" s="9"/>
      <c r="B45" s="15"/>
      <c r="C45" s="15"/>
      <c r="D45" s="15"/>
      <c r="E45" s="8"/>
      <c r="F45" s="15"/>
      <c r="G45" s="21"/>
      <c r="H45" s="15"/>
      <c r="I45" s="8"/>
      <c r="J45" s="15"/>
      <c r="K45" s="8"/>
      <c r="L45" s="15"/>
      <c r="M45" s="21"/>
      <c r="N45" s="21"/>
      <c r="O45" s="21"/>
    </row>
    <row r="46" spans="1:15" ht="15" x14ac:dyDescent="0.25">
      <c r="A46" s="9"/>
      <c r="B46" s="15"/>
      <c r="C46" s="8"/>
      <c r="D46" s="15"/>
      <c r="E46" s="8"/>
      <c r="F46" s="18"/>
      <c r="G46" s="21"/>
      <c r="H46" s="18"/>
      <c r="I46" s="8"/>
      <c r="J46" s="18"/>
      <c r="K46" s="8"/>
      <c r="L46" s="18"/>
      <c r="M46" s="21"/>
      <c r="N46" s="21"/>
      <c r="O46" s="21"/>
    </row>
    <row r="47" spans="1:15" ht="15" x14ac:dyDescent="0.25">
      <c r="A47" s="9"/>
      <c r="B47" s="15"/>
      <c r="C47" s="15"/>
      <c r="D47" s="15"/>
      <c r="E47" s="56"/>
      <c r="F47" s="11"/>
      <c r="G47" s="22"/>
      <c r="H47" s="11"/>
      <c r="I47" s="56"/>
      <c r="J47" s="11"/>
      <c r="K47" s="56"/>
      <c r="L47" s="11"/>
      <c r="M47" s="22"/>
      <c r="N47" s="22"/>
      <c r="O47" s="22"/>
    </row>
    <row r="48" spans="1:15" ht="15" x14ac:dyDescent="0.25">
      <c r="A48" s="9"/>
      <c r="B48" s="15"/>
      <c r="C48" s="8"/>
      <c r="D48" s="15"/>
      <c r="E48" s="67"/>
      <c r="F48" s="13"/>
      <c r="G48" s="21"/>
      <c r="H48" s="13"/>
      <c r="I48" s="67"/>
      <c r="J48" s="13"/>
      <c r="K48" s="67"/>
      <c r="L48" s="13"/>
      <c r="M48" s="21"/>
      <c r="N48" s="21"/>
      <c r="O48" s="21"/>
    </row>
    <row r="49" spans="1:15" ht="15" x14ac:dyDescent="0.25">
      <c r="A49" s="9"/>
      <c r="B49" s="15"/>
      <c r="C49" s="15"/>
      <c r="D49" s="15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</row>
    <row r="50" spans="1:15" ht="15" x14ac:dyDescent="0.25">
      <c r="A50" s="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" x14ac:dyDescent="0.25">
      <c r="A51" s="9"/>
      <c r="B51" s="15"/>
      <c r="C51" s="15"/>
      <c r="D51" s="15"/>
      <c r="E51" s="15"/>
      <c r="F51" s="15"/>
      <c r="G51" s="15"/>
      <c r="H51" s="15"/>
      <c r="I51" s="15"/>
      <c r="J51" s="15"/>
      <c r="K51" s="31"/>
      <c r="L51" s="31"/>
      <c r="M51" s="15"/>
      <c r="N51" s="15"/>
      <c r="O51" s="15"/>
    </row>
    <row r="52" spans="1:15" ht="15" x14ac:dyDescent="0.25">
      <c r="A52" s="9"/>
      <c r="B52" s="15"/>
      <c r="C52" s="15"/>
      <c r="D52" s="15"/>
      <c r="E52" s="15"/>
      <c r="F52" s="15"/>
      <c r="G52" s="15"/>
      <c r="H52" s="15"/>
      <c r="I52" s="15"/>
      <c r="J52" s="15"/>
      <c r="K52" s="31"/>
      <c r="L52" s="31"/>
      <c r="M52" s="15"/>
      <c r="N52" s="15"/>
      <c r="O52" s="15"/>
    </row>
    <row r="53" spans="1:15" ht="15" x14ac:dyDescent="0.25">
      <c r="A53" s="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" x14ac:dyDescent="0.25">
      <c r="A54" s="9"/>
      <c r="B54" s="15"/>
      <c r="C54" s="8"/>
      <c r="D54" s="15"/>
      <c r="E54" s="67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4">
    <mergeCell ref="A5:O5"/>
    <mergeCell ref="A6:O6"/>
    <mergeCell ref="A7:O7"/>
    <mergeCell ref="A4:O4"/>
  </mergeCells>
  <phoneticPr fontId="22" type="noConversion"/>
  <printOptions horizontalCentered="1"/>
  <pageMargins left="0.75" right="0.75" top="1" bottom="0.5" header="0.3" footer="0.3"/>
  <pageSetup scale="85" orientation="landscape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1061-2DDD-4B78-A673-93A2B2FB1942}">
  <dimension ref="A1:U54"/>
  <sheetViews>
    <sheetView tabSelected="1" zoomScaleNormal="100" workbookViewId="0"/>
  </sheetViews>
  <sheetFormatPr defaultRowHeight="12.75" x14ac:dyDescent="0.2"/>
  <cols>
    <col min="1" max="1" width="4.7109375" customWidth="1"/>
    <col min="2" max="2" width="1.7109375" customWidth="1"/>
    <col min="3" max="3" width="16.85546875" customWidth="1"/>
    <col min="4" max="4" width="1.7109375" customWidth="1"/>
    <col min="5" max="5" width="16" bestFit="1" customWidth="1"/>
    <col min="6" max="6" width="1.7109375" customWidth="1"/>
    <col min="7" max="7" width="9.7109375" bestFit="1" customWidth="1"/>
    <col min="8" max="8" width="1.7109375" customWidth="1"/>
    <col min="9" max="9" width="8.5703125" bestFit="1" customWidth="1"/>
    <col min="10" max="10" width="1.7109375" customWidth="1"/>
    <col min="11" max="11" width="12.140625" bestFit="1" customWidth="1"/>
    <col min="12" max="12" width="1.7109375" customWidth="1"/>
    <col min="13" max="13" width="9.28515625" bestFit="1" customWidth="1"/>
    <col min="14" max="14" width="1.7109375" customWidth="1"/>
    <col min="15" max="15" width="14.140625" bestFit="1" customWidth="1"/>
    <col min="16" max="16" width="4.7109375" customWidth="1"/>
    <col min="17" max="17" width="8.85546875" customWidth="1"/>
    <col min="19" max="19" width="21.42578125" customWidth="1"/>
    <col min="20" max="20" width="4.5703125" customWidth="1"/>
    <col min="21" max="21" width="6" bestFit="1" customWidth="1"/>
  </cols>
  <sheetData>
    <row r="1" spans="1:17" ht="15" x14ac:dyDescent="0.25">
      <c r="O1" s="126"/>
      <c r="P1" s="126" t="s">
        <v>136</v>
      </c>
    </row>
    <row r="2" spans="1:17" ht="15" x14ac:dyDescent="0.25">
      <c r="P2" s="126" t="s">
        <v>138</v>
      </c>
    </row>
    <row r="4" spans="1:17" ht="15" x14ac:dyDescent="0.25">
      <c r="A4" s="124" t="s">
        <v>133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7" ht="15" x14ac:dyDescent="0.25">
      <c r="A5" s="124" t="s">
        <v>134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3"/>
      <c r="Q5" s="3"/>
    </row>
    <row r="6" spans="1:17" ht="15" x14ac:dyDescent="0.25">
      <c r="A6" s="124" t="s">
        <v>91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3"/>
      <c r="Q6" s="3"/>
    </row>
    <row r="7" spans="1:17" ht="15" x14ac:dyDescent="0.25">
      <c r="A7" s="125" t="s">
        <v>135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"/>
      <c r="Q7" s="3"/>
    </row>
    <row r="8" spans="1:17" ht="15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x14ac:dyDescent="0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7"/>
      <c r="P9" s="1"/>
    </row>
    <row r="10" spans="1:17" ht="1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x14ac:dyDescent="0.25">
      <c r="A13" s="4"/>
      <c r="B13" s="4"/>
      <c r="C13" s="4"/>
      <c r="D13" s="4"/>
      <c r="E13" s="5" t="s">
        <v>92</v>
      </c>
      <c r="F13" s="5"/>
      <c r="G13" s="4"/>
      <c r="H13" s="4"/>
      <c r="I13" s="4"/>
      <c r="J13" s="4"/>
      <c r="K13" s="4"/>
      <c r="L13" s="4"/>
      <c r="M13" s="4"/>
      <c r="N13" s="4"/>
      <c r="O13" s="5" t="s">
        <v>92</v>
      </c>
      <c r="P13" s="4"/>
      <c r="Q13" s="4"/>
    </row>
    <row r="14" spans="1:17" ht="15" x14ac:dyDescent="0.25">
      <c r="A14" s="6" t="s">
        <v>4</v>
      </c>
      <c r="B14" s="1"/>
      <c r="C14" s="6" t="s">
        <v>5</v>
      </c>
      <c r="D14" s="4"/>
      <c r="E14" s="6" t="s">
        <v>88</v>
      </c>
      <c r="F14" s="6"/>
      <c r="G14" s="1"/>
      <c r="H14" s="1"/>
      <c r="I14" s="1"/>
      <c r="J14" s="1"/>
      <c r="K14" s="6" t="s">
        <v>7</v>
      </c>
      <c r="L14" s="6"/>
      <c r="M14" s="1"/>
      <c r="N14" s="1"/>
      <c r="O14" s="6" t="s">
        <v>8</v>
      </c>
      <c r="P14" s="1"/>
      <c r="Q14" s="1"/>
    </row>
    <row r="15" spans="1:17" ht="15.75" thickBot="1" x14ac:dyDescent="0.3">
      <c r="A15" s="7" t="s">
        <v>9</v>
      </c>
      <c r="B15" s="8"/>
      <c r="C15" s="7" t="s">
        <v>10</v>
      </c>
      <c r="D15" s="8"/>
      <c r="E15" s="7" t="s">
        <v>89</v>
      </c>
      <c r="F15" s="9"/>
      <c r="G15" s="7" t="s">
        <v>11</v>
      </c>
      <c r="H15" s="9"/>
      <c r="I15" s="7" t="s">
        <v>12</v>
      </c>
      <c r="J15" s="9"/>
      <c r="K15" s="7" t="s">
        <v>10</v>
      </c>
      <c r="L15" s="9"/>
      <c r="M15" s="7" t="s">
        <v>13</v>
      </c>
      <c r="N15" s="9"/>
      <c r="O15" s="7" t="s">
        <v>15</v>
      </c>
      <c r="P15" s="8"/>
      <c r="Q15" s="9"/>
    </row>
    <row r="16" spans="1:17" ht="15" x14ac:dyDescent="0.25">
      <c r="A16" s="5">
        <v>1</v>
      </c>
      <c r="B16" s="10"/>
      <c r="C16" s="10"/>
      <c r="D16" s="4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"/>
      <c r="Q16" s="10"/>
    </row>
    <row r="17" spans="1:21" ht="15" x14ac:dyDescent="0.25">
      <c r="A17" s="5">
        <f>A16+1</f>
        <v>2</v>
      </c>
      <c r="B17" s="1"/>
      <c r="C17" s="4" t="s">
        <v>16</v>
      </c>
      <c r="D17" s="4"/>
      <c r="E17" s="36">
        <f>'Sch J WPs_Original'!AF444</f>
        <v>10308270.393420251</v>
      </c>
      <c r="F17" s="13"/>
      <c r="G17" s="14">
        <f>ROUND(E17/$E$25,5)</f>
        <v>2.2759999999999999E-2</v>
      </c>
      <c r="H17" s="13"/>
      <c r="I17" s="36">
        <f>ROUND(G17*$E$31,5)</f>
        <v>4660.06448</v>
      </c>
      <c r="J17" s="13"/>
      <c r="K17" s="36">
        <f>E17+I17</f>
        <v>10312930.45790025</v>
      </c>
      <c r="L17" s="13"/>
      <c r="M17" s="14">
        <f>'Sch J WPs_Original'!AF448</f>
        <v>2.5852469230769233E-2</v>
      </c>
      <c r="N17" s="14"/>
      <c r="O17" s="14">
        <f>ROUND(M17*G17,4)</f>
        <v>5.9999999999999995E-4</v>
      </c>
      <c r="P17" s="1"/>
      <c r="Q17" s="41"/>
      <c r="S17" s="2"/>
      <c r="T17" s="2"/>
      <c r="U17" s="2"/>
    </row>
    <row r="18" spans="1:21" ht="15" x14ac:dyDescent="0.25">
      <c r="A18" s="5">
        <f t="shared" ref="A18:A31" si="0">A17+1</f>
        <v>3</v>
      </c>
      <c r="B18" s="1"/>
      <c r="C18" s="1"/>
      <c r="D18" s="1"/>
      <c r="E18" s="41"/>
      <c r="F18" s="15"/>
      <c r="G18" s="16"/>
      <c r="H18" s="15"/>
      <c r="I18" s="4"/>
      <c r="J18" s="15"/>
      <c r="K18" s="4"/>
      <c r="L18" s="15"/>
      <c r="M18" s="16"/>
      <c r="N18" s="16"/>
      <c r="O18" s="14"/>
      <c r="P18" s="1"/>
      <c r="Q18" s="41"/>
      <c r="S18" s="1"/>
      <c r="T18" s="2"/>
      <c r="U18" s="2"/>
    </row>
    <row r="19" spans="1:21" ht="15" x14ac:dyDescent="0.25">
      <c r="A19" s="5">
        <f t="shared" si="0"/>
        <v>4</v>
      </c>
      <c r="B19" s="1"/>
      <c r="C19" s="4" t="s">
        <v>17</v>
      </c>
      <c r="D19" s="1"/>
      <c r="E19" s="4">
        <f>'Sch J WPs_Updated'!AX35</f>
        <v>219576002.56743589</v>
      </c>
      <c r="F19" s="18"/>
      <c r="G19" s="14">
        <f t="shared" ref="G19" si="1">ROUND(E19/$E$25,5)</f>
        <v>0.48491000000000001</v>
      </c>
      <c r="H19" s="18"/>
      <c r="I19" s="4">
        <f>ROUND(G19*$E$31,5)</f>
        <v>99284.352679999996</v>
      </c>
      <c r="J19" s="18"/>
      <c r="K19" s="4">
        <f>E19+I19</f>
        <v>219675286.92011589</v>
      </c>
      <c r="L19" s="18"/>
      <c r="M19" s="14">
        <f>'Sch J WPs_Updated'!AL40</f>
        <v>4.7399999999999998E-2</v>
      </c>
      <c r="N19" s="14"/>
      <c r="O19" s="14">
        <f>ROUND(M19*G19,4)</f>
        <v>2.3E-2</v>
      </c>
      <c r="P19" s="1"/>
      <c r="Q19" s="41"/>
      <c r="S19" s="1"/>
      <c r="T19" s="2"/>
      <c r="U19" s="2"/>
    </row>
    <row r="20" spans="1:21" ht="15" x14ac:dyDescent="0.25">
      <c r="A20" s="5">
        <f t="shared" si="0"/>
        <v>5</v>
      </c>
      <c r="B20" s="1"/>
      <c r="C20" s="1"/>
      <c r="D20" s="1"/>
      <c r="E20" s="41"/>
      <c r="F20" s="15"/>
      <c r="G20" s="16"/>
      <c r="H20" s="15"/>
      <c r="I20" s="4"/>
      <c r="J20" s="15"/>
      <c r="K20" s="4"/>
      <c r="L20" s="15"/>
      <c r="M20" s="16"/>
      <c r="N20" s="16"/>
      <c r="O20" s="16"/>
      <c r="P20" s="1"/>
      <c r="Q20" s="1"/>
      <c r="S20" s="4"/>
      <c r="T20" s="2"/>
      <c r="U20" s="39"/>
    </row>
    <row r="21" spans="1:21" ht="15" x14ac:dyDescent="0.25">
      <c r="A21" s="5">
        <f t="shared" si="0"/>
        <v>6</v>
      </c>
      <c r="B21" s="1"/>
      <c r="C21" s="4" t="s">
        <v>1</v>
      </c>
      <c r="D21" s="1"/>
      <c r="E21" s="4">
        <f>'Sch J WPs_Original'!AV295</f>
        <v>2243465.4300000002</v>
      </c>
      <c r="F21" s="18"/>
      <c r="G21" s="14">
        <f t="shared" ref="G21" si="2">ROUND(E21/$E$25,5)</f>
        <v>4.9500000000000004E-3</v>
      </c>
      <c r="H21" s="18"/>
      <c r="I21" s="4">
        <f>ROUND(G21*$E$31,5)</f>
        <v>1013.5026</v>
      </c>
      <c r="J21" s="18"/>
      <c r="K21" s="4">
        <f>E21+I21</f>
        <v>2244478.9325999999</v>
      </c>
      <c r="L21" s="18"/>
      <c r="M21" s="14">
        <f>'Sch J WPs_Original'!AL299</f>
        <v>8.5099999999999995E-2</v>
      </c>
      <c r="N21" s="14"/>
      <c r="O21" s="14">
        <f>ROUND(M21*G21,4)</f>
        <v>4.0000000000000002E-4</v>
      </c>
      <c r="P21" s="1"/>
      <c r="Q21" s="1"/>
      <c r="S21" s="1"/>
      <c r="T21" s="2"/>
      <c r="U21" s="1"/>
    </row>
    <row r="22" spans="1:21" ht="15" x14ac:dyDescent="0.25">
      <c r="A22" s="5">
        <f t="shared" si="0"/>
        <v>7</v>
      </c>
      <c r="B22" s="1"/>
      <c r="C22" s="1"/>
      <c r="D22" s="1"/>
      <c r="E22" s="41"/>
      <c r="F22" s="15"/>
      <c r="G22" s="16"/>
      <c r="H22" s="15"/>
      <c r="I22" s="4"/>
      <c r="J22" s="15"/>
      <c r="K22" s="4"/>
      <c r="L22" s="15"/>
      <c r="M22" s="16"/>
      <c r="N22" s="16"/>
      <c r="O22" s="16"/>
      <c r="P22" s="1"/>
      <c r="Q22" s="1"/>
      <c r="S22" s="4"/>
      <c r="T22" s="2"/>
      <c r="U22" s="39"/>
    </row>
    <row r="23" spans="1:21" ht="15" x14ac:dyDescent="0.25">
      <c r="A23" s="5">
        <f t="shared" si="0"/>
        <v>8</v>
      </c>
      <c r="B23" s="1"/>
      <c r="C23" s="4" t="s">
        <v>0</v>
      </c>
      <c r="D23" s="1"/>
      <c r="E23" s="35">
        <f>'Sch J WPs_Original'!AF493</f>
        <v>220689001.61872953</v>
      </c>
      <c r="F23" s="18"/>
      <c r="G23" s="117">
        <f>ROUND(E23/$E$25,5)+0.00001</f>
        <v>0.48738000000000004</v>
      </c>
      <c r="H23" s="18"/>
      <c r="I23" s="35">
        <f>ROUND(G23*$E$31,5)</f>
        <v>99790.080239999996</v>
      </c>
      <c r="J23" s="18"/>
      <c r="K23" s="35">
        <f>E23+I23</f>
        <v>220788791.69896954</v>
      </c>
      <c r="L23" s="18"/>
      <c r="M23" s="21">
        <v>0.108</v>
      </c>
      <c r="N23" s="21"/>
      <c r="O23" s="20">
        <f>ROUND(M23*G23,4)</f>
        <v>5.2600000000000001E-2</v>
      </c>
      <c r="P23" s="1"/>
      <c r="Q23" s="1"/>
    </row>
    <row r="24" spans="1:21" ht="15" x14ac:dyDescent="0.25">
      <c r="A24" s="5">
        <f t="shared" si="0"/>
        <v>9</v>
      </c>
      <c r="B24" s="1"/>
      <c r="C24" s="1"/>
      <c r="D24" s="1"/>
      <c r="E24" s="37"/>
      <c r="F24" s="11"/>
      <c r="G24" s="14"/>
      <c r="H24" s="11"/>
      <c r="I24" s="37"/>
      <c r="J24" s="11"/>
      <c r="K24" s="37"/>
      <c r="L24" s="11"/>
      <c r="M24" s="22"/>
      <c r="N24" s="22"/>
      <c r="O24" s="14"/>
      <c r="P24" s="1"/>
      <c r="Q24" s="1"/>
    </row>
    <row r="25" spans="1:21" ht="15.75" thickBot="1" x14ac:dyDescent="0.3">
      <c r="A25" s="5">
        <f t="shared" si="0"/>
        <v>10</v>
      </c>
      <c r="B25" s="1"/>
      <c r="C25" s="4" t="s">
        <v>18</v>
      </c>
      <c r="D25" s="1"/>
      <c r="E25" s="38">
        <f>SUM(E17:E23)</f>
        <v>452816740.00958568</v>
      </c>
      <c r="F25" s="13"/>
      <c r="G25" s="23">
        <f>SUM(G17:G23)</f>
        <v>1</v>
      </c>
      <c r="H25" s="13"/>
      <c r="I25" s="38">
        <f>SUM(I17:I23)</f>
        <v>204748</v>
      </c>
      <c r="J25" s="13"/>
      <c r="K25" s="38">
        <f>SUM(K17:K23)</f>
        <v>453021488.00958568</v>
      </c>
      <c r="L25" s="13"/>
      <c r="M25" s="16"/>
      <c r="N25" s="16"/>
      <c r="O25" s="23">
        <f>SUM(O17:O23)</f>
        <v>7.6600000000000001E-2</v>
      </c>
      <c r="P25" s="15"/>
      <c r="Q25" s="1"/>
    </row>
    <row r="26" spans="1:21" ht="15.75" thickTop="1" x14ac:dyDescent="0.25">
      <c r="A26" s="5">
        <f t="shared" si="0"/>
        <v>11</v>
      </c>
      <c r="B26" s="1"/>
      <c r="C26" s="1"/>
      <c r="D26" s="1"/>
      <c r="E26" s="10"/>
      <c r="F26" s="11"/>
      <c r="G26" s="10"/>
      <c r="H26" s="11"/>
      <c r="I26" s="10"/>
      <c r="J26" s="11"/>
      <c r="K26" s="10"/>
      <c r="L26" s="11"/>
      <c r="M26" s="1"/>
      <c r="N26" s="11"/>
      <c r="O26" s="10"/>
      <c r="P26" s="11"/>
      <c r="Q26" s="1"/>
    </row>
    <row r="27" spans="1:21" ht="15" x14ac:dyDescent="0.25">
      <c r="A27" s="5">
        <f t="shared" si="0"/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>
        <v>7.6600000000000001E-2</v>
      </c>
      <c r="P27" s="1"/>
      <c r="Q27" s="1"/>
    </row>
    <row r="28" spans="1:21" ht="15" x14ac:dyDescent="0.25">
      <c r="A28" s="5">
        <f t="shared" si="0"/>
        <v>13</v>
      </c>
      <c r="B28" s="1"/>
      <c r="C28" s="1"/>
      <c r="D28" s="1"/>
      <c r="E28" s="1"/>
      <c r="F28" s="1"/>
      <c r="G28" s="1"/>
      <c r="H28" s="1"/>
      <c r="I28" s="1"/>
      <c r="J28" s="1"/>
      <c r="K28" s="24"/>
      <c r="L28" s="24"/>
      <c r="M28" s="1"/>
      <c r="N28" s="1"/>
      <c r="O28" s="1"/>
      <c r="P28" s="1"/>
      <c r="Q28" s="1"/>
    </row>
    <row r="29" spans="1:21" ht="15" x14ac:dyDescent="0.25">
      <c r="A29" s="5">
        <f t="shared" si="0"/>
        <v>14</v>
      </c>
      <c r="B29" s="1"/>
      <c r="C29" s="1"/>
      <c r="D29" s="1"/>
      <c r="E29" s="1"/>
      <c r="F29" s="1"/>
      <c r="G29" s="1"/>
      <c r="H29" s="1"/>
      <c r="I29" s="1"/>
      <c r="J29" s="1"/>
      <c r="K29" s="24"/>
      <c r="L29" s="24"/>
      <c r="M29" s="1"/>
      <c r="N29" s="1"/>
      <c r="O29" s="1"/>
      <c r="P29" s="1"/>
      <c r="Q29" s="1"/>
    </row>
    <row r="30" spans="1:21" ht="15" x14ac:dyDescent="0.25">
      <c r="A30" s="5">
        <f t="shared" si="0"/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1" ht="15.75" thickBot="1" x14ac:dyDescent="0.3">
      <c r="A31" s="5">
        <f t="shared" si="0"/>
        <v>16</v>
      </c>
      <c r="B31" s="1"/>
      <c r="C31" s="4" t="s">
        <v>19</v>
      </c>
      <c r="D31" s="1"/>
      <c r="E31" s="38">
        <f>'Sch J WPs_Original'!AF523</f>
        <v>204748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1" ht="15.75" customHeight="1" thickTop="1" x14ac:dyDescent="0.2"/>
    <row r="33" spans="1:15" ht="15.75" customHeight="1" x14ac:dyDescent="0.2"/>
    <row r="34" spans="1:15" ht="15.7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ht="15.75" customHeight="1" x14ac:dyDescent="0.25">
      <c r="A35" s="105"/>
      <c r="B35" s="104"/>
      <c r="C35" s="104"/>
      <c r="D35" s="104"/>
      <c r="E35" s="36"/>
      <c r="F35" s="13"/>
      <c r="G35" s="14"/>
      <c r="H35" s="13"/>
      <c r="I35" s="36"/>
      <c r="J35" s="13"/>
      <c r="K35" s="36"/>
      <c r="L35" s="13"/>
      <c r="M35" s="14"/>
      <c r="N35" s="14"/>
      <c r="O35" s="14"/>
    </row>
    <row r="36" spans="1:15" ht="15" x14ac:dyDescent="0.25">
      <c r="A36" s="8"/>
      <c r="B36" s="8"/>
      <c r="C36" s="8"/>
      <c r="D36" s="8"/>
      <c r="E36" s="4"/>
      <c r="F36" s="15"/>
      <c r="G36" s="16"/>
      <c r="H36" s="15"/>
      <c r="I36" s="4"/>
      <c r="J36" s="15"/>
      <c r="K36" s="4"/>
      <c r="L36" s="15"/>
      <c r="M36" s="16"/>
      <c r="N36" s="16"/>
      <c r="O36" s="14"/>
    </row>
    <row r="37" spans="1:15" ht="15" x14ac:dyDescent="0.25">
      <c r="A37" s="40"/>
      <c r="B37" s="15"/>
      <c r="C37" s="40"/>
      <c r="D37" s="8"/>
      <c r="E37" s="8"/>
      <c r="F37" s="18"/>
      <c r="G37" s="22"/>
      <c r="H37" s="18"/>
      <c r="I37" s="8"/>
      <c r="J37" s="18"/>
      <c r="K37" s="8"/>
      <c r="L37" s="18"/>
      <c r="M37" s="22"/>
      <c r="N37" s="22"/>
      <c r="O37" s="22"/>
    </row>
    <row r="38" spans="1:15" ht="15" x14ac:dyDescent="0.25">
      <c r="A38" s="9"/>
      <c r="B38" s="8"/>
      <c r="C38" s="9"/>
      <c r="D38" s="8"/>
      <c r="E38" s="8"/>
      <c r="F38" s="15"/>
      <c r="G38" s="21"/>
      <c r="H38" s="15"/>
      <c r="I38" s="8"/>
      <c r="J38" s="15"/>
      <c r="K38" s="8"/>
      <c r="L38" s="15"/>
      <c r="M38" s="21"/>
      <c r="N38" s="21"/>
      <c r="O38" s="21"/>
    </row>
    <row r="39" spans="1:15" ht="15" x14ac:dyDescent="0.25">
      <c r="A39" s="9"/>
      <c r="B39" s="11"/>
      <c r="C39" s="11"/>
      <c r="D39" s="8"/>
      <c r="E39" s="8"/>
      <c r="F39" s="18"/>
      <c r="G39" s="22"/>
      <c r="H39" s="18"/>
      <c r="I39" s="8"/>
      <c r="J39" s="18"/>
      <c r="K39" s="8"/>
      <c r="L39" s="18"/>
      <c r="M39" s="22"/>
      <c r="N39" s="22"/>
      <c r="O39" s="22"/>
    </row>
    <row r="40" spans="1:15" ht="15" x14ac:dyDescent="0.25">
      <c r="A40" s="9"/>
      <c r="B40" s="15"/>
      <c r="C40" s="8"/>
      <c r="D40" s="8"/>
      <c r="E40" s="8"/>
      <c r="F40" s="15"/>
      <c r="G40" s="21"/>
      <c r="H40" s="15"/>
      <c r="I40" s="8"/>
      <c r="J40" s="15"/>
      <c r="K40" s="8"/>
      <c r="L40" s="15"/>
      <c r="M40" s="21"/>
      <c r="N40" s="21"/>
      <c r="O40" s="21"/>
    </row>
    <row r="41" spans="1:15" ht="15" x14ac:dyDescent="0.25">
      <c r="A41" s="9"/>
      <c r="B41" s="15"/>
      <c r="C41" s="15"/>
      <c r="D41" s="15"/>
      <c r="E41" s="8"/>
      <c r="F41" s="18"/>
      <c r="G41" s="21"/>
      <c r="H41" s="18"/>
      <c r="I41" s="8"/>
      <c r="J41" s="18"/>
      <c r="K41" s="8"/>
      <c r="L41" s="18"/>
      <c r="M41" s="21"/>
      <c r="N41" s="21"/>
      <c r="O41" s="21"/>
    </row>
    <row r="42" spans="1:15" ht="15" x14ac:dyDescent="0.25">
      <c r="A42" s="9"/>
      <c r="B42" s="15"/>
      <c r="C42" s="8"/>
      <c r="D42" s="15"/>
      <c r="E42" s="56"/>
      <c r="F42" s="11"/>
      <c r="G42" s="22"/>
      <c r="H42" s="11"/>
      <c r="I42" s="56"/>
      <c r="J42" s="11"/>
      <c r="K42" s="56"/>
      <c r="L42" s="11"/>
      <c r="M42" s="22"/>
      <c r="N42" s="22"/>
      <c r="O42" s="22"/>
    </row>
    <row r="43" spans="1:15" ht="15" x14ac:dyDescent="0.25">
      <c r="A43" s="9"/>
      <c r="B43" s="15"/>
      <c r="C43" s="15"/>
      <c r="D43" s="15"/>
      <c r="E43" s="67"/>
      <c r="F43" s="13"/>
      <c r="G43" s="21"/>
      <c r="H43" s="13"/>
      <c r="I43" s="67"/>
      <c r="J43" s="13"/>
      <c r="K43" s="67"/>
      <c r="L43" s="13"/>
      <c r="M43" s="21"/>
      <c r="N43" s="21"/>
      <c r="O43" s="21"/>
    </row>
    <row r="44" spans="1:15" ht="15" x14ac:dyDescent="0.25">
      <c r="A44" s="9"/>
      <c r="B44" s="15"/>
      <c r="C44" s="8"/>
      <c r="D44" s="15"/>
      <c r="E44" s="8"/>
      <c r="F44" s="18"/>
      <c r="G44" s="22"/>
      <c r="H44" s="18"/>
      <c r="I44" s="8"/>
      <c r="J44" s="18"/>
      <c r="K44" s="8"/>
      <c r="L44" s="18"/>
      <c r="M44" s="22"/>
      <c r="N44" s="22"/>
      <c r="O44" s="22"/>
    </row>
    <row r="45" spans="1:15" ht="15" x14ac:dyDescent="0.25">
      <c r="A45" s="9"/>
      <c r="B45" s="15"/>
      <c r="C45" s="15"/>
      <c r="D45" s="15"/>
      <c r="E45" s="8"/>
      <c r="F45" s="15"/>
      <c r="G45" s="21"/>
      <c r="H45" s="15"/>
      <c r="I45" s="8"/>
      <c r="J45" s="15"/>
      <c r="K45" s="8"/>
      <c r="L45" s="15"/>
      <c r="M45" s="21"/>
      <c r="N45" s="21"/>
      <c r="O45" s="21"/>
    </row>
    <row r="46" spans="1:15" ht="15" x14ac:dyDescent="0.25">
      <c r="A46" s="9"/>
      <c r="B46" s="15"/>
      <c r="C46" s="8"/>
      <c r="D46" s="15"/>
      <c r="E46" s="8"/>
      <c r="F46" s="18"/>
      <c r="G46" s="21"/>
      <c r="H46" s="18"/>
      <c r="I46" s="8"/>
      <c r="J46" s="18"/>
      <c r="K46" s="8"/>
      <c r="L46" s="18"/>
      <c r="M46" s="21"/>
      <c r="N46" s="21"/>
      <c r="O46" s="21"/>
    </row>
    <row r="47" spans="1:15" ht="15" x14ac:dyDescent="0.25">
      <c r="A47" s="9"/>
      <c r="B47" s="15"/>
      <c r="C47" s="15"/>
      <c r="D47" s="15"/>
      <c r="E47" s="56"/>
      <c r="F47" s="11"/>
      <c r="G47" s="22"/>
      <c r="H47" s="11"/>
      <c r="I47" s="56"/>
      <c r="J47" s="11"/>
      <c r="K47" s="56"/>
      <c r="L47" s="11"/>
      <c r="M47" s="22"/>
      <c r="N47" s="22"/>
      <c r="O47" s="22"/>
    </row>
    <row r="48" spans="1:15" ht="15" x14ac:dyDescent="0.25">
      <c r="A48" s="9"/>
      <c r="B48" s="15"/>
      <c r="C48" s="8"/>
      <c r="D48" s="15"/>
      <c r="E48" s="67"/>
      <c r="F48" s="13"/>
      <c r="G48" s="21"/>
      <c r="H48" s="13"/>
      <c r="I48" s="67"/>
      <c r="J48" s="13"/>
      <c r="K48" s="67"/>
      <c r="L48" s="13"/>
      <c r="M48" s="21"/>
      <c r="N48" s="21"/>
      <c r="O48" s="21"/>
    </row>
    <row r="49" spans="1:15" ht="15" x14ac:dyDescent="0.25">
      <c r="A49" s="9"/>
      <c r="B49" s="15"/>
      <c r="C49" s="15"/>
      <c r="D49" s="15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</row>
    <row r="50" spans="1:15" ht="15" x14ac:dyDescent="0.25">
      <c r="A50" s="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" x14ac:dyDescent="0.25">
      <c r="A51" s="9"/>
      <c r="B51" s="15"/>
      <c r="C51" s="15"/>
      <c r="D51" s="15"/>
      <c r="E51" s="15"/>
      <c r="F51" s="15"/>
      <c r="G51" s="15"/>
      <c r="H51" s="15"/>
      <c r="I51" s="15"/>
      <c r="J51" s="15"/>
      <c r="K51" s="31"/>
      <c r="L51" s="31"/>
      <c r="M51" s="15"/>
      <c r="N51" s="15"/>
      <c r="O51" s="15"/>
    </row>
    <row r="52" spans="1:15" ht="15" x14ac:dyDescent="0.25">
      <c r="A52" s="9"/>
      <c r="B52" s="15"/>
      <c r="C52" s="15"/>
      <c r="D52" s="15"/>
      <c r="E52" s="15"/>
      <c r="F52" s="15"/>
      <c r="G52" s="15"/>
      <c r="H52" s="15"/>
      <c r="I52" s="15"/>
      <c r="J52" s="15"/>
      <c r="K52" s="31"/>
      <c r="L52" s="31"/>
      <c r="M52" s="15"/>
      <c r="N52" s="15"/>
      <c r="O52" s="15"/>
    </row>
    <row r="53" spans="1:15" ht="15" x14ac:dyDescent="0.25">
      <c r="A53" s="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" x14ac:dyDescent="0.25">
      <c r="A54" s="9"/>
      <c r="B54" s="15"/>
      <c r="C54" s="8"/>
      <c r="D54" s="15"/>
      <c r="E54" s="67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4">
    <mergeCell ref="A4:O4"/>
    <mergeCell ref="A5:O5"/>
    <mergeCell ref="A6:O6"/>
    <mergeCell ref="A7:O7"/>
  </mergeCells>
  <phoneticPr fontId="22" type="noConversion"/>
  <printOptions horizontalCentered="1"/>
  <pageMargins left="0.75" right="0.75" top="1" bottom="0.5" header="0.3" footer="0.3"/>
  <pageSetup scale="85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U548"/>
  <sheetViews>
    <sheetView zoomScale="90" zoomScaleNormal="90" zoomScaleSheetLayoutView="85" workbookViewId="0">
      <pane xSplit="3" ySplit="9" topLeftCell="D10" activePane="bottomRight" state="frozen"/>
      <selection activeCell="D17" sqref="D17"/>
      <selection pane="topRight" activeCell="D17" sqref="D17"/>
      <selection pane="bottomLeft" activeCell="D17" sqref="D17"/>
      <selection pane="bottomRight" activeCell="D10" sqref="D10"/>
    </sheetView>
  </sheetViews>
  <sheetFormatPr defaultColWidth="11.7109375" defaultRowHeight="15" x14ac:dyDescent="0.25"/>
  <cols>
    <col min="1" max="1" width="6.85546875" style="1" customWidth="1"/>
    <col min="2" max="2" width="25.85546875" style="1" customWidth="1"/>
    <col min="3" max="3" width="16.28515625" style="6" customWidth="1"/>
    <col min="4" max="15" width="15.85546875" style="1" customWidth="1"/>
    <col min="16" max="16" width="15.85546875" style="10" customWidth="1"/>
    <col min="17" max="32" width="15.85546875" style="1" customWidth="1"/>
    <col min="33" max="33" width="6.28515625" style="1" customWidth="1"/>
    <col min="34" max="34" width="21.5703125" style="1" customWidth="1"/>
    <col min="35" max="35" width="14.28515625" style="1" customWidth="1"/>
    <col min="36" max="36" width="15" style="1" customWidth="1"/>
    <col min="37" max="37" width="1.7109375" style="1" customWidth="1"/>
    <col min="38" max="38" width="13.28515625" style="1" customWidth="1"/>
    <col min="39" max="39" width="1.7109375" style="1" customWidth="1"/>
    <col min="40" max="40" width="13.28515625" style="1" customWidth="1"/>
    <col min="41" max="41" width="1.7109375" style="1" customWidth="1"/>
    <col min="42" max="42" width="13.28515625" style="1" customWidth="1"/>
    <col min="43" max="43" width="1.7109375" style="1" customWidth="1"/>
    <col min="44" max="44" width="13.28515625" style="1" customWidth="1"/>
    <col min="45" max="45" width="1.7109375" style="1" customWidth="1"/>
    <col min="46" max="46" width="13.28515625" style="1" customWidth="1"/>
    <col min="47" max="47" width="1.7109375" style="1" customWidth="1"/>
    <col min="48" max="48" width="16.5703125" style="1" customWidth="1"/>
    <col min="49" max="49" width="1.7109375" style="1" customWidth="1"/>
    <col min="50" max="50" width="16.5703125" style="1" customWidth="1"/>
    <col min="51" max="51" width="1.7109375" style="1" customWidth="1"/>
    <col min="52" max="52" width="15.42578125" style="1" customWidth="1"/>
    <col min="53" max="53" width="1.7109375" style="1" customWidth="1"/>
    <col min="54" max="54" width="15.42578125" style="1" customWidth="1"/>
    <col min="55" max="55" width="1.7109375" style="1" customWidth="1"/>
    <col min="56" max="56" width="15.42578125" style="1" customWidth="1"/>
    <col min="57" max="57" width="1.7109375" style="1" customWidth="1"/>
    <col min="58" max="58" width="15.42578125" style="1" customWidth="1"/>
    <col min="59" max="59" width="1.7109375" style="1" customWidth="1"/>
    <col min="60" max="60" width="15.42578125" style="1" customWidth="1"/>
    <col min="61" max="61" width="1.7109375" style="1" customWidth="1"/>
    <col min="62" max="62" width="15.42578125" style="1" customWidth="1"/>
    <col min="63" max="63" width="1.7109375" style="1" customWidth="1"/>
    <col min="64" max="64" width="15.42578125" style="1" customWidth="1"/>
    <col min="65" max="65" width="11.7109375" style="1" customWidth="1"/>
    <col min="66" max="66" width="16.28515625" style="1" customWidth="1"/>
    <col min="67" max="67" width="16.42578125" style="1" customWidth="1"/>
    <col min="68" max="68" width="19.140625" style="1" customWidth="1"/>
    <col min="69" max="16384" width="11.7109375" style="1"/>
  </cols>
  <sheetData>
    <row r="1" spans="1:73" x14ac:dyDescent="0.25">
      <c r="A1" s="33" t="s">
        <v>90</v>
      </c>
      <c r="O1" s="34" t="s">
        <v>128</v>
      </c>
      <c r="AA1" s="34" t="s">
        <v>128</v>
      </c>
      <c r="AF1" s="34" t="s">
        <v>128</v>
      </c>
      <c r="AX1" s="34" t="s">
        <v>128</v>
      </c>
    </row>
    <row r="2" spans="1:73" x14ac:dyDescent="0.25">
      <c r="A2" s="33"/>
      <c r="O2" s="34"/>
      <c r="AA2" s="34"/>
      <c r="AF2" s="34"/>
      <c r="AX2" s="34"/>
    </row>
    <row r="3" spans="1:73" x14ac:dyDescent="0.25">
      <c r="A3" s="33"/>
      <c r="O3" s="34"/>
    </row>
    <row r="4" spans="1:73" x14ac:dyDescent="0.25">
      <c r="A4" s="25" t="s">
        <v>2</v>
      </c>
      <c r="P4" s="42"/>
      <c r="Q4" s="43"/>
      <c r="R4" s="43"/>
      <c r="S4" s="43"/>
      <c r="T4" s="43">
        <v>6000000</v>
      </c>
      <c r="U4" s="43"/>
      <c r="V4" s="43"/>
      <c r="W4" s="43"/>
      <c r="X4" s="43"/>
      <c r="Y4" s="43"/>
      <c r="Z4" s="43"/>
      <c r="AB4" s="43"/>
      <c r="AC4" s="43"/>
      <c r="AD4" s="43"/>
      <c r="AE4" s="43"/>
      <c r="AG4" s="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Z4" s="44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45"/>
      <c r="BO4" s="15"/>
      <c r="BP4" s="44"/>
      <c r="BQ4" s="15"/>
      <c r="BR4" s="15"/>
      <c r="BS4" s="15"/>
    </row>
    <row r="5" spans="1:73" x14ac:dyDescent="0.25">
      <c r="A5" s="25" t="s">
        <v>104</v>
      </c>
      <c r="P5" s="42"/>
      <c r="Q5" s="43"/>
      <c r="R5" s="43"/>
      <c r="S5" s="43"/>
      <c r="T5" s="43">
        <v>9000000</v>
      </c>
      <c r="U5" s="43"/>
      <c r="V5" s="43"/>
      <c r="W5" s="43"/>
      <c r="X5" s="43"/>
      <c r="Y5" s="43"/>
      <c r="Z5" s="43"/>
      <c r="AB5" s="43"/>
      <c r="AC5" s="43"/>
      <c r="AD5" s="43"/>
      <c r="AE5" s="43"/>
      <c r="AG5" s="5"/>
      <c r="AH5" s="44" t="s">
        <v>107</v>
      </c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Z5" s="44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45"/>
      <c r="BO5" s="15"/>
      <c r="BP5" s="44"/>
      <c r="BQ5" s="15"/>
      <c r="BR5" s="15"/>
      <c r="BS5" s="15"/>
    </row>
    <row r="6" spans="1:73" x14ac:dyDescent="0.25">
      <c r="A6" s="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G6" s="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Z6" s="4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44"/>
      <c r="BQ6" s="15"/>
      <c r="BR6" s="15"/>
      <c r="BS6" s="15"/>
      <c r="BT6" s="4"/>
    </row>
    <row r="7" spans="1:73" x14ac:dyDescent="0.25">
      <c r="A7" s="47"/>
      <c r="B7" s="47" t="s">
        <v>23</v>
      </c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"/>
      <c r="AH7" s="47"/>
      <c r="AI7" s="47"/>
      <c r="AJ7" s="47"/>
      <c r="AK7" s="47"/>
      <c r="AL7" s="47"/>
      <c r="AM7" s="47"/>
      <c r="AN7" s="47"/>
      <c r="AO7" s="47"/>
      <c r="AP7" s="47" t="s">
        <v>32</v>
      </c>
      <c r="AQ7" s="47"/>
      <c r="AR7" s="47"/>
      <c r="AS7" s="47"/>
      <c r="AT7" s="47" t="s">
        <v>8</v>
      </c>
      <c r="AU7" s="47"/>
      <c r="AV7" s="47" t="s">
        <v>8</v>
      </c>
      <c r="AW7" s="47"/>
      <c r="AX7" s="47" t="s">
        <v>3</v>
      </c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5"/>
      <c r="BP7" s="15"/>
      <c r="BQ7" s="15"/>
      <c r="BR7" s="15"/>
      <c r="BS7" s="9"/>
      <c r="BU7" s="5"/>
    </row>
    <row r="8" spans="1:73" x14ac:dyDescent="0.25">
      <c r="A8" s="5" t="s">
        <v>4</v>
      </c>
      <c r="B8" s="5" t="s">
        <v>33</v>
      </c>
      <c r="C8" s="5" t="s">
        <v>20</v>
      </c>
      <c r="D8" s="5" t="s">
        <v>34</v>
      </c>
      <c r="E8" s="5" t="s">
        <v>34</v>
      </c>
      <c r="F8" s="5" t="s">
        <v>34</v>
      </c>
      <c r="G8" s="5" t="s">
        <v>34</v>
      </c>
      <c r="H8" s="5" t="s">
        <v>34</v>
      </c>
      <c r="I8" s="5" t="s">
        <v>34</v>
      </c>
      <c r="J8" s="5" t="s">
        <v>34</v>
      </c>
      <c r="K8" s="5" t="s">
        <v>34</v>
      </c>
      <c r="L8" s="5" t="s">
        <v>34</v>
      </c>
      <c r="M8" s="5" t="s">
        <v>34</v>
      </c>
      <c r="N8" s="5" t="s">
        <v>34</v>
      </c>
      <c r="O8" s="5" t="s">
        <v>34</v>
      </c>
      <c r="P8" s="5" t="s">
        <v>34</v>
      </c>
      <c r="Q8" s="5" t="s">
        <v>34</v>
      </c>
      <c r="R8" s="5" t="s">
        <v>34</v>
      </c>
      <c r="S8" s="5" t="s">
        <v>34</v>
      </c>
      <c r="T8" s="5" t="s">
        <v>34</v>
      </c>
      <c r="U8" s="5" t="s">
        <v>34</v>
      </c>
      <c r="V8" s="5" t="s">
        <v>34</v>
      </c>
      <c r="W8" s="5" t="s">
        <v>34</v>
      </c>
      <c r="X8" s="5" t="s">
        <v>34</v>
      </c>
      <c r="Y8" s="5" t="s">
        <v>34</v>
      </c>
      <c r="Z8" s="5" t="s">
        <v>34</v>
      </c>
      <c r="AA8" s="5" t="s">
        <v>34</v>
      </c>
      <c r="AB8" s="5" t="s">
        <v>34</v>
      </c>
      <c r="AC8" s="5" t="s">
        <v>34</v>
      </c>
      <c r="AD8" s="5" t="s">
        <v>34</v>
      </c>
      <c r="AE8" s="5" t="s">
        <v>34</v>
      </c>
      <c r="AF8" s="5" t="s">
        <v>92</v>
      </c>
      <c r="AG8" s="5"/>
      <c r="AH8" s="9" t="s">
        <v>23</v>
      </c>
      <c r="AI8" s="5"/>
      <c r="AJ8" s="5" t="s">
        <v>92</v>
      </c>
      <c r="AK8" s="5"/>
      <c r="AL8" s="5" t="s">
        <v>13</v>
      </c>
      <c r="AM8" s="5"/>
      <c r="AN8" s="5" t="s">
        <v>13</v>
      </c>
      <c r="AO8" s="5"/>
      <c r="AP8" s="5" t="s">
        <v>35</v>
      </c>
      <c r="AQ8" s="5"/>
      <c r="AR8" s="5" t="s">
        <v>24</v>
      </c>
      <c r="AS8" s="5"/>
      <c r="AT8" s="5" t="s">
        <v>22</v>
      </c>
      <c r="AU8" s="5"/>
      <c r="AV8" s="5" t="s">
        <v>22</v>
      </c>
      <c r="AW8" s="5"/>
      <c r="AX8" s="5" t="s">
        <v>6</v>
      </c>
      <c r="AZ8" s="27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5"/>
      <c r="BP8" s="15"/>
      <c r="BQ8" s="15"/>
      <c r="BR8" s="49"/>
      <c r="BS8" s="50"/>
      <c r="BU8" s="51"/>
    </row>
    <row r="9" spans="1:73" x14ac:dyDescent="0.25">
      <c r="A9" s="52" t="s">
        <v>9</v>
      </c>
      <c r="B9" s="52" t="s">
        <v>21</v>
      </c>
      <c r="C9" s="52" t="s">
        <v>21</v>
      </c>
      <c r="D9" s="53">
        <v>43190</v>
      </c>
      <c r="E9" s="53">
        <v>43220</v>
      </c>
      <c r="F9" s="53">
        <v>43251</v>
      </c>
      <c r="G9" s="53">
        <v>43281</v>
      </c>
      <c r="H9" s="53">
        <v>43312</v>
      </c>
      <c r="I9" s="53">
        <v>43343</v>
      </c>
      <c r="J9" s="53">
        <v>43373</v>
      </c>
      <c r="K9" s="53">
        <v>43404</v>
      </c>
      <c r="L9" s="53">
        <v>43434</v>
      </c>
      <c r="M9" s="53">
        <v>43465</v>
      </c>
      <c r="N9" s="53">
        <v>43496</v>
      </c>
      <c r="O9" s="53">
        <v>43524</v>
      </c>
      <c r="P9" s="53">
        <v>43555</v>
      </c>
      <c r="Q9" s="53">
        <v>43585</v>
      </c>
      <c r="R9" s="53">
        <v>43616</v>
      </c>
      <c r="S9" s="53">
        <v>43646</v>
      </c>
      <c r="T9" s="53">
        <v>43677</v>
      </c>
      <c r="U9" s="53">
        <v>43708</v>
      </c>
      <c r="V9" s="53">
        <v>43738</v>
      </c>
      <c r="W9" s="53">
        <v>43769</v>
      </c>
      <c r="X9" s="53">
        <v>43799</v>
      </c>
      <c r="Y9" s="53">
        <v>43830</v>
      </c>
      <c r="Z9" s="53">
        <v>43861</v>
      </c>
      <c r="AA9" s="53">
        <v>43890</v>
      </c>
      <c r="AB9" s="53">
        <v>43921</v>
      </c>
      <c r="AC9" s="53">
        <v>43951</v>
      </c>
      <c r="AD9" s="53">
        <v>43982</v>
      </c>
      <c r="AE9" s="53">
        <v>44012</v>
      </c>
      <c r="AF9" s="54" t="s">
        <v>8</v>
      </c>
      <c r="AG9" s="5"/>
      <c r="AH9" s="52" t="s">
        <v>25</v>
      </c>
      <c r="AI9" s="52"/>
      <c r="AJ9" s="54" t="s">
        <v>8</v>
      </c>
      <c r="AK9" s="54"/>
      <c r="AL9" s="52" t="s">
        <v>36</v>
      </c>
      <c r="AM9" s="52"/>
      <c r="AN9" s="52" t="s">
        <v>37</v>
      </c>
      <c r="AO9" s="52"/>
      <c r="AP9" s="52" t="s">
        <v>38</v>
      </c>
      <c r="AQ9" s="52"/>
      <c r="AR9" s="52" t="s">
        <v>14</v>
      </c>
      <c r="AS9" s="52"/>
      <c r="AT9" s="52" t="s">
        <v>29</v>
      </c>
      <c r="AU9" s="52"/>
      <c r="AV9" s="52" t="s">
        <v>39</v>
      </c>
      <c r="AW9" s="52"/>
      <c r="AX9" s="52" t="s">
        <v>26</v>
      </c>
      <c r="AZ9" s="55"/>
      <c r="BA9" s="9"/>
      <c r="BB9" s="55"/>
      <c r="BC9" s="55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15"/>
      <c r="BP9" s="15"/>
      <c r="BQ9" s="15"/>
      <c r="BR9" s="15"/>
      <c r="BS9" s="15"/>
      <c r="BT9" s="10"/>
    </row>
    <row r="10" spans="1:73" x14ac:dyDescent="0.25">
      <c r="A10" s="5">
        <v>1</v>
      </c>
      <c r="B10" s="37"/>
      <c r="C10" s="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5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15"/>
      <c r="BP10" s="57"/>
      <c r="BQ10" s="11"/>
      <c r="BR10" s="56"/>
      <c r="BS10" s="56"/>
    </row>
    <row r="11" spans="1:73" x14ac:dyDescent="0.25">
      <c r="A11" s="5">
        <v>2</v>
      </c>
      <c r="P11" s="37"/>
      <c r="AG11" s="5"/>
      <c r="AP11" s="58"/>
      <c r="AQ11" s="58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57"/>
      <c r="BQ11" s="11"/>
      <c r="BR11" s="56"/>
      <c r="BS11" s="15"/>
      <c r="BT11" s="37"/>
    </row>
    <row r="12" spans="1:73" x14ac:dyDescent="0.25">
      <c r="A12" s="5">
        <v>3</v>
      </c>
      <c r="B12" s="28" t="s">
        <v>76</v>
      </c>
      <c r="P12" s="1"/>
      <c r="AG12" s="5"/>
      <c r="AH12" s="28"/>
      <c r="AZ12" s="8"/>
      <c r="BA12" s="15"/>
      <c r="BB12" s="13"/>
      <c r="BC12" s="13"/>
      <c r="BD12" s="22"/>
      <c r="BE12" s="22"/>
      <c r="BF12" s="22"/>
      <c r="BG12" s="22"/>
      <c r="BH12" s="13"/>
      <c r="BI12" s="13"/>
      <c r="BJ12" s="13"/>
      <c r="BK12" s="13"/>
      <c r="BL12" s="13"/>
      <c r="BM12" s="13"/>
      <c r="BN12" s="13"/>
      <c r="BO12" s="15"/>
      <c r="BP12" s="57"/>
      <c r="BQ12" s="11"/>
      <c r="BR12" s="56"/>
      <c r="BS12" s="15"/>
    </row>
    <row r="13" spans="1:73" x14ac:dyDescent="0.25">
      <c r="A13" s="5">
        <v>4</v>
      </c>
      <c r="B13" s="59"/>
      <c r="C13" s="6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9"/>
      <c r="Y13" s="12"/>
      <c r="Z13" s="12"/>
      <c r="AA13" s="12"/>
      <c r="AB13" s="12"/>
      <c r="AC13" s="12"/>
      <c r="AD13" s="12"/>
      <c r="AE13" s="12"/>
      <c r="AF13" s="12"/>
      <c r="AG13" s="5"/>
      <c r="AH13" s="61"/>
      <c r="AJ13" s="12"/>
      <c r="AK13" s="12"/>
      <c r="AL13" s="60"/>
      <c r="AM13" s="60"/>
      <c r="AN13" s="60"/>
      <c r="AO13" s="60"/>
      <c r="AP13" s="12"/>
      <c r="AQ13" s="12"/>
      <c r="AR13" s="12"/>
      <c r="AS13" s="12"/>
      <c r="AT13" s="12"/>
      <c r="AU13" s="12"/>
      <c r="AV13" s="12"/>
      <c r="AW13" s="12"/>
      <c r="AX13" s="12"/>
      <c r="AZ13" s="15"/>
      <c r="BA13" s="15"/>
      <c r="BB13" s="15"/>
      <c r="BC13" s="15"/>
      <c r="BD13" s="21"/>
      <c r="BE13" s="21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57"/>
      <c r="BQ13" s="11"/>
      <c r="BR13" s="56"/>
      <c r="BS13" s="15"/>
    </row>
    <row r="14" spans="1:73" x14ac:dyDescent="0.25">
      <c r="A14" s="5">
        <v>5</v>
      </c>
      <c r="B14" s="4" t="s">
        <v>82</v>
      </c>
      <c r="C14" s="60">
        <v>6.9599999999999995E-2</v>
      </c>
      <c r="D14" s="32">
        <v>7000000</v>
      </c>
      <c r="E14" s="32">
        <f t="shared" ref="E14:Z25" si="0">D14</f>
        <v>7000000</v>
      </c>
      <c r="F14" s="32">
        <f t="shared" si="0"/>
        <v>7000000</v>
      </c>
      <c r="G14" s="32">
        <f t="shared" si="0"/>
        <v>7000000</v>
      </c>
      <c r="H14" s="32">
        <f t="shared" si="0"/>
        <v>7000000</v>
      </c>
      <c r="I14" s="32">
        <f t="shared" si="0"/>
        <v>7000000</v>
      </c>
      <c r="J14" s="32">
        <f t="shared" si="0"/>
        <v>7000000</v>
      </c>
      <c r="K14" s="32">
        <f t="shared" si="0"/>
        <v>7000000</v>
      </c>
      <c r="L14" s="32">
        <f t="shared" si="0"/>
        <v>7000000</v>
      </c>
      <c r="M14" s="32">
        <f t="shared" si="0"/>
        <v>7000000</v>
      </c>
      <c r="N14" s="32">
        <f t="shared" si="0"/>
        <v>7000000</v>
      </c>
      <c r="O14" s="32">
        <f t="shared" si="0"/>
        <v>7000000</v>
      </c>
      <c r="P14" s="32">
        <f t="shared" si="0"/>
        <v>7000000</v>
      </c>
      <c r="Q14" s="32">
        <f t="shared" si="0"/>
        <v>7000000</v>
      </c>
      <c r="R14" s="32">
        <f t="shared" si="0"/>
        <v>7000000</v>
      </c>
      <c r="S14" s="32">
        <f t="shared" si="0"/>
        <v>7000000</v>
      </c>
      <c r="T14" s="32">
        <f t="shared" si="0"/>
        <v>7000000</v>
      </c>
      <c r="U14" s="32">
        <f t="shared" si="0"/>
        <v>7000000</v>
      </c>
      <c r="V14" s="32">
        <f t="shared" si="0"/>
        <v>7000000</v>
      </c>
      <c r="W14" s="32">
        <f t="shared" si="0"/>
        <v>7000000</v>
      </c>
      <c r="X14" s="32">
        <f t="shared" si="0"/>
        <v>7000000</v>
      </c>
      <c r="Y14" s="32">
        <f t="shared" si="0"/>
        <v>7000000</v>
      </c>
      <c r="Z14" s="32">
        <f t="shared" si="0"/>
        <v>7000000</v>
      </c>
      <c r="AA14" s="32">
        <f t="shared" ref="AA14:AA19" si="1">Z14</f>
        <v>7000000</v>
      </c>
      <c r="AB14" s="32">
        <f t="shared" ref="AB14:AB19" si="2">AA14</f>
        <v>7000000</v>
      </c>
      <c r="AC14" s="32">
        <f t="shared" ref="AC14:AC19" si="3">AB14</f>
        <v>7000000</v>
      </c>
      <c r="AD14" s="32">
        <f t="shared" ref="AD14:AD19" si="4">AC14</f>
        <v>7000000</v>
      </c>
      <c r="AE14" s="32">
        <f t="shared" ref="AE14:AE19" si="5">AD14</f>
        <v>7000000</v>
      </c>
      <c r="AF14" s="32">
        <f>AVERAGE(S14:AE14)</f>
        <v>7000000</v>
      </c>
      <c r="AG14" s="5"/>
      <c r="AH14" s="1" t="str">
        <f t="shared" ref="AH14:AH25" si="6">B14</f>
        <v xml:space="preserve">    Series 6.96%   GMB</v>
      </c>
      <c r="AJ14" s="32">
        <f t="shared" ref="AJ14:AJ21" si="7">AF14</f>
        <v>7000000</v>
      </c>
      <c r="AK14" s="32"/>
      <c r="AL14" s="60">
        <f t="shared" ref="AL14:AL21" si="8">C14</f>
        <v>6.9599999999999995E-2</v>
      </c>
      <c r="AM14" s="60"/>
      <c r="AN14" s="60">
        <f t="shared" ref="AN14:AN21" si="9">IF(AJ14=0,0,ROUND(((AJ14*AL14)+AP14)/AJ14,5))</f>
        <v>7.0059999999999997E-2</v>
      </c>
      <c r="AO14" s="60"/>
      <c r="AP14" s="32">
        <f>AF107+AF120</f>
        <v>3223.4399999999996</v>
      </c>
      <c r="AQ14" s="32"/>
      <c r="AR14" s="32">
        <f t="shared" ref="AR14:AR20" si="10">ROUND(AN14*AJ14,0)</f>
        <v>490420</v>
      </c>
      <c r="AS14" s="32"/>
      <c r="AT14" s="32">
        <f>AF153</f>
        <v>0</v>
      </c>
      <c r="AU14" s="32"/>
      <c r="AV14" s="32">
        <f>AF61+AF74</f>
        <v>12640.89999999998</v>
      </c>
      <c r="AW14" s="32"/>
      <c r="AX14" s="32">
        <f>AJ14-AT14-AV14</f>
        <v>6987359.0999999996</v>
      </c>
      <c r="AZ14" s="8"/>
      <c r="BA14" s="15"/>
      <c r="BB14" s="62"/>
      <c r="BC14" s="62"/>
      <c r="BD14" s="22"/>
      <c r="BE14" s="22"/>
      <c r="BF14" s="22"/>
      <c r="BG14" s="22"/>
      <c r="BH14" s="62"/>
      <c r="BI14" s="62"/>
      <c r="BJ14" s="62"/>
      <c r="BK14" s="62"/>
      <c r="BL14" s="62"/>
      <c r="BM14" s="62"/>
      <c r="BN14" s="62"/>
      <c r="BO14" s="15"/>
      <c r="BP14" s="57"/>
      <c r="BQ14" s="11"/>
      <c r="BR14" s="56"/>
      <c r="BS14" s="15"/>
    </row>
    <row r="15" spans="1:73" x14ac:dyDescent="0.25">
      <c r="A15" s="5">
        <v>6</v>
      </c>
      <c r="B15" s="4" t="s">
        <v>83</v>
      </c>
      <c r="C15" s="60">
        <v>7.1499999999999994E-2</v>
      </c>
      <c r="D15" s="19">
        <v>7500000</v>
      </c>
      <c r="E15" s="19">
        <f t="shared" si="0"/>
        <v>7500000</v>
      </c>
      <c r="F15" s="19">
        <f t="shared" si="0"/>
        <v>7500000</v>
      </c>
      <c r="G15" s="19">
        <f t="shared" si="0"/>
        <v>7500000</v>
      </c>
      <c r="H15" s="19">
        <f t="shared" si="0"/>
        <v>7500000</v>
      </c>
      <c r="I15" s="19">
        <f t="shared" si="0"/>
        <v>7500000</v>
      </c>
      <c r="J15" s="19">
        <f t="shared" si="0"/>
        <v>7500000</v>
      </c>
      <c r="K15" s="19">
        <f t="shared" si="0"/>
        <v>7500000</v>
      </c>
      <c r="L15" s="19">
        <f t="shared" si="0"/>
        <v>7500000</v>
      </c>
      <c r="M15" s="19">
        <f t="shared" si="0"/>
        <v>7500000</v>
      </c>
      <c r="N15" s="19">
        <f t="shared" si="0"/>
        <v>7500000</v>
      </c>
      <c r="O15" s="19">
        <f t="shared" si="0"/>
        <v>7500000</v>
      </c>
      <c r="P15" s="19">
        <f t="shared" si="0"/>
        <v>7500000</v>
      </c>
      <c r="Q15" s="19">
        <f t="shared" si="0"/>
        <v>7500000</v>
      </c>
      <c r="R15" s="19">
        <f t="shared" si="0"/>
        <v>7500000</v>
      </c>
      <c r="S15" s="19">
        <f t="shared" si="0"/>
        <v>7500000</v>
      </c>
      <c r="T15" s="19">
        <f t="shared" si="0"/>
        <v>7500000</v>
      </c>
      <c r="U15" s="19">
        <f t="shared" si="0"/>
        <v>7500000</v>
      </c>
      <c r="V15" s="19">
        <f t="shared" si="0"/>
        <v>7500000</v>
      </c>
      <c r="W15" s="19">
        <f t="shared" si="0"/>
        <v>7500000</v>
      </c>
      <c r="X15" s="19">
        <f t="shared" si="0"/>
        <v>7500000</v>
      </c>
      <c r="Y15" s="19">
        <f t="shared" si="0"/>
        <v>7500000</v>
      </c>
      <c r="Z15" s="19">
        <f t="shared" si="0"/>
        <v>7500000</v>
      </c>
      <c r="AA15" s="19">
        <f t="shared" si="1"/>
        <v>7500000</v>
      </c>
      <c r="AB15" s="19">
        <f t="shared" si="2"/>
        <v>7500000</v>
      </c>
      <c r="AC15" s="19">
        <f t="shared" si="3"/>
        <v>7500000</v>
      </c>
      <c r="AD15" s="19">
        <f t="shared" si="4"/>
        <v>7500000</v>
      </c>
      <c r="AE15" s="19">
        <f t="shared" si="5"/>
        <v>7500000</v>
      </c>
      <c r="AF15" s="19">
        <f t="shared" ref="AF15:AF25" si="11">AVERAGE(S15:AE15)</f>
        <v>7500000</v>
      </c>
      <c r="AG15" s="5"/>
      <c r="AH15" s="1" t="str">
        <f t="shared" si="6"/>
        <v xml:space="preserve">    Series 7.15%   GMB</v>
      </c>
      <c r="AJ15" s="19">
        <f t="shared" si="7"/>
        <v>7500000</v>
      </c>
      <c r="AK15" s="19"/>
      <c r="AL15" s="60">
        <f t="shared" si="8"/>
        <v>7.1499999999999994E-2</v>
      </c>
      <c r="AM15" s="60"/>
      <c r="AN15" s="60">
        <f t="shared" si="9"/>
        <v>7.1819999999999995E-2</v>
      </c>
      <c r="AO15" s="60"/>
      <c r="AP15" s="19">
        <f t="shared" ref="AP15:AP20" si="12">AF108</f>
        <v>2426.52</v>
      </c>
      <c r="AQ15" s="19"/>
      <c r="AR15" s="19">
        <f t="shared" si="10"/>
        <v>538650</v>
      </c>
      <c r="AS15" s="19"/>
      <c r="AT15" s="19">
        <f t="shared" ref="AT15:AT25" si="13">AF154</f>
        <v>0</v>
      </c>
      <c r="AU15" s="19"/>
      <c r="AV15" s="19">
        <f t="shared" ref="AV15:AV20" si="14">AF62</f>
        <v>17200.950000000019</v>
      </c>
      <c r="AW15" s="19"/>
      <c r="AX15" s="19">
        <f t="shared" ref="AX15:AX25" si="15">AJ15-AT15-AV15</f>
        <v>7482799.0499999998</v>
      </c>
      <c r="AZ15" s="15"/>
      <c r="BA15" s="15"/>
      <c r="BB15" s="26"/>
      <c r="BC15" s="26"/>
      <c r="BD15" s="21"/>
      <c r="BE15" s="21"/>
      <c r="BF15" s="15"/>
      <c r="BG15" s="15"/>
      <c r="BH15" s="26"/>
      <c r="BI15" s="26"/>
      <c r="BJ15" s="26"/>
      <c r="BK15" s="26"/>
      <c r="BL15" s="26"/>
      <c r="BM15" s="26"/>
      <c r="BN15" s="26"/>
      <c r="BO15" s="15"/>
      <c r="BP15" s="57"/>
      <c r="BQ15" s="63"/>
      <c r="BR15" s="56"/>
      <c r="BS15" s="15"/>
    </row>
    <row r="16" spans="1:73" x14ac:dyDescent="0.25">
      <c r="A16" s="5">
        <v>7</v>
      </c>
      <c r="B16" s="4" t="s">
        <v>84</v>
      </c>
      <c r="C16" s="60">
        <v>6.9900000000000004E-2</v>
      </c>
      <c r="D16" s="19">
        <v>9000000</v>
      </c>
      <c r="E16" s="19">
        <f t="shared" si="0"/>
        <v>9000000</v>
      </c>
      <c r="F16" s="19">
        <f t="shared" si="0"/>
        <v>9000000</v>
      </c>
      <c r="G16" s="19">
        <f t="shared" si="0"/>
        <v>9000000</v>
      </c>
      <c r="H16" s="19">
        <f t="shared" si="0"/>
        <v>9000000</v>
      </c>
      <c r="I16" s="19">
        <f t="shared" si="0"/>
        <v>9000000</v>
      </c>
      <c r="J16" s="19">
        <f t="shared" si="0"/>
        <v>9000000</v>
      </c>
      <c r="K16" s="19">
        <f t="shared" si="0"/>
        <v>9000000</v>
      </c>
      <c r="L16" s="19">
        <f t="shared" si="0"/>
        <v>9000000</v>
      </c>
      <c r="M16" s="19">
        <f t="shared" si="0"/>
        <v>9000000</v>
      </c>
      <c r="N16" s="19">
        <f t="shared" si="0"/>
        <v>9000000</v>
      </c>
      <c r="O16" s="19">
        <f t="shared" si="0"/>
        <v>9000000</v>
      </c>
      <c r="P16" s="19">
        <f t="shared" si="0"/>
        <v>9000000</v>
      </c>
      <c r="Q16" s="19">
        <f t="shared" si="0"/>
        <v>9000000</v>
      </c>
      <c r="R16" s="19">
        <f t="shared" si="0"/>
        <v>9000000</v>
      </c>
      <c r="S16" s="19">
        <f t="shared" si="0"/>
        <v>9000000</v>
      </c>
      <c r="T16" s="19">
        <f t="shared" si="0"/>
        <v>9000000</v>
      </c>
      <c r="U16" s="19">
        <f t="shared" si="0"/>
        <v>9000000</v>
      </c>
      <c r="V16" s="19">
        <f t="shared" si="0"/>
        <v>9000000</v>
      </c>
      <c r="W16" s="19">
        <f t="shared" si="0"/>
        <v>9000000</v>
      </c>
      <c r="X16" s="19">
        <f t="shared" si="0"/>
        <v>9000000</v>
      </c>
      <c r="Y16" s="19">
        <f t="shared" si="0"/>
        <v>9000000</v>
      </c>
      <c r="Z16" s="19">
        <f t="shared" si="0"/>
        <v>9000000</v>
      </c>
      <c r="AA16" s="19">
        <f t="shared" si="1"/>
        <v>9000000</v>
      </c>
      <c r="AB16" s="19">
        <f t="shared" si="2"/>
        <v>9000000</v>
      </c>
      <c r="AC16" s="19">
        <f t="shared" si="3"/>
        <v>9000000</v>
      </c>
      <c r="AD16" s="19">
        <f t="shared" si="4"/>
        <v>9000000</v>
      </c>
      <c r="AE16" s="19">
        <f t="shared" si="5"/>
        <v>9000000</v>
      </c>
      <c r="AF16" s="19">
        <f t="shared" si="11"/>
        <v>9000000</v>
      </c>
      <c r="AG16" s="5"/>
      <c r="AH16" s="1" t="str">
        <f t="shared" si="6"/>
        <v xml:space="preserve">    Series 6.99%   GMB</v>
      </c>
      <c r="AJ16" s="19">
        <f t="shared" si="7"/>
        <v>9000000</v>
      </c>
      <c r="AK16" s="19"/>
      <c r="AL16" s="60">
        <f t="shared" si="8"/>
        <v>6.9900000000000004E-2</v>
      </c>
      <c r="AM16" s="60"/>
      <c r="AN16" s="60">
        <f t="shared" si="9"/>
        <v>7.0260000000000003E-2</v>
      </c>
      <c r="AO16" s="60"/>
      <c r="AP16" s="19">
        <f t="shared" si="12"/>
        <v>3260.6399999999267</v>
      </c>
      <c r="AQ16" s="19"/>
      <c r="AR16" s="19">
        <f t="shared" si="10"/>
        <v>632340</v>
      </c>
      <c r="AS16" s="19"/>
      <c r="AT16" s="19">
        <f t="shared" si="13"/>
        <v>0</v>
      </c>
      <c r="AU16" s="19"/>
      <c r="AV16" s="19">
        <f t="shared" si="14"/>
        <v>27444.240000000125</v>
      </c>
      <c r="AW16" s="19"/>
      <c r="AX16" s="19">
        <f t="shared" si="15"/>
        <v>8972555.7599999998</v>
      </c>
      <c r="AZ16" s="8"/>
      <c r="BA16" s="15"/>
      <c r="BB16" s="26"/>
      <c r="BC16" s="26"/>
      <c r="BD16" s="22"/>
      <c r="BE16" s="22"/>
      <c r="BF16" s="22"/>
      <c r="BG16" s="22"/>
      <c r="BH16" s="26"/>
      <c r="BI16" s="26"/>
      <c r="BJ16" s="26"/>
      <c r="BK16" s="26"/>
      <c r="BL16" s="26"/>
      <c r="BM16" s="26"/>
      <c r="BN16" s="26"/>
      <c r="BO16" s="15"/>
      <c r="BP16" s="57"/>
      <c r="BQ16" s="11"/>
      <c r="BR16" s="56"/>
      <c r="BS16" s="15"/>
    </row>
    <row r="17" spans="1:72" x14ac:dyDescent="0.25">
      <c r="A17" s="5">
        <v>8</v>
      </c>
      <c r="B17" s="4" t="s">
        <v>77</v>
      </c>
      <c r="C17" s="60">
        <v>6.5930000000000002E-2</v>
      </c>
      <c r="D17" s="19">
        <v>47000000</v>
      </c>
      <c r="E17" s="19">
        <f>D17</f>
        <v>47000000</v>
      </c>
      <c r="F17" s="19">
        <f>E17</f>
        <v>47000000</v>
      </c>
      <c r="G17" s="19">
        <f t="shared" si="0"/>
        <v>47000000</v>
      </c>
      <c r="H17" s="19">
        <f t="shared" si="0"/>
        <v>47000000</v>
      </c>
      <c r="I17" s="19">
        <f>+H17</f>
        <v>47000000</v>
      </c>
      <c r="J17" s="19">
        <f>+I17</f>
        <v>47000000</v>
      </c>
      <c r="K17" s="19">
        <f>+J17</f>
        <v>47000000</v>
      </c>
      <c r="L17" s="19">
        <f t="shared" si="0"/>
        <v>47000000</v>
      </c>
      <c r="M17" s="19">
        <f>+L17</f>
        <v>47000000</v>
      </c>
      <c r="N17" s="19">
        <f t="shared" si="0"/>
        <v>47000000</v>
      </c>
      <c r="O17" s="19">
        <f t="shared" si="0"/>
        <v>47000000</v>
      </c>
      <c r="P17" s="19">
        <f t="shared" si="0"/>
        <v>47000000</v>
      </c>
      <c r="Q17" s="19">
        <f t="shared" si="0"/>
        <v>47000000</v>
      </c>
      <c r="R17" s="19">
        <f t="shared" si="0"/>
        <v>47000000</v>
      </c>
      <c r="S17" s="19">
        <f t="shared" si="0"/>
        <v>47000000</v>
      </c>
      <c r="T17" s="19">
        <f t="shared" si="0"/>
        <v>47000000</v>
      </c>
      <c r="U17" s="19">
        <f t="shared" si="0"/>
        <v>47000000</v>
      </c>
      <c r="V17" s="19">
        <f t="shared" si="0"/>
        <v>47000000</v>
      </c>
      <c r="W17" s="19">
        <f t="shared" si="0"/>
        <v>47000000</v>
      </c>
      <c r="X17" s="19">
        <f t="shared" si="0"/>
        <v>47000000</v>
      </c>
      <c r="Y17" s="19">
        <f t="shared" si="0"/>
        <v>47000000</v>
      </c>
      <c r="Z17" s="19">
        <f t="shared" si="0"/>
        <v>47000000</v>
      </c>
      <c r="AA17" s="19">
        <f t="shared" si="1"/>
        <v>47000000</v>
      </c>
      <c r="AB17" s="19">
        <f t="shared" si="2"/>
        <v>47000000</v>
      </c>
      <c r="AC17" s="19">
        <f t="shared" si="3"/>
        <v>47000000</v>
      </c>
      <c r="AD17" s="19">
        <f t="shared" si="4"/>
        <v>47000000</v>
      </c>
      <c r="AE17" s="19">
        <f t="shared" si="5"/>
        <v>47000000</v>
      </c>
      <c r="AF17" s="19">
        <f t="shared" si="11"/>
        <v>47000000</v>
      </c>
      <c r="AG17" s="5"/>
      <c r="AH17" s="1" t="str">
        <f t="shared" si="6"/>
        <v xml:space="preserve">    Series 6.593%  Note</v>
      </c>
      <c r="AJ17" s="19">
        <f t="shared" si="7"/>
        <v>47000000</v>
      </c>
      <c r="AK17" s="19"/>
      <c r="AL17" s="60">
        <f t="shared" si="8"/>
        <v>6.5930000000000002E-2</v>
      </c>
      <c r="AM17" s="60"/>
      <c r="AN17" s="60">
        <f t="shared" si="9"/>
        <v>6.6280000000000006E-2</v>
      </c>
      <c r="AO17" s="60"/>
      <c r="AP17" s="19">
        <f t="shared" si="12"/>
        <v>16594.560000000005</v>
      </c>
      <c r="AQ17" s="19"/>
      <c r="AR17" s="19">
        <f t="shared" si="10"/>
        <v>3115160</v>
      </c>
      <c r="AS17" s="19"/>
      <c r="AT17" s="19">
        <f t="shared" si="13"/>
        <v>0</v>
      </c>
      <c r="AU17" s="19"/>
      <c r="AV17" s="19">
        <f t="shared" si="14"/>
        <v>295291.77999999991</v>
      </c>
      <c r="AW17" s="19"/>
      <c r="AX17" s="19">
        <f t="shared" si="15"/>
        <v>46704708.219999999</v>
      </c>
      <c r="AZ17" s="15"/>
      <c r="BA17" s="15"/>
      <c r="BB17" s="26"/>
      <c r="BC17" s="26"/>
      <c r="BD17" s="21"/>
      <c r="BE17" s="21"/>
      <c r="BF17" s="15"/>
      <c r="BG17" s="15"/>
      <c r="BH17" s="26"/>
      <c r="BI17" s="26"/>
      <c r="BJ17" s="26"/>
      <c r="BK17" s="26"/>
      <c r="BL17" s="26"/>
      <c r="BM17" s="26"/>
      <c r="BN17" s="26"/>
      <c r="BO17" s="15"/>
      <c r="BP17" s="57"/>
      <c r="BQ17" s="11"/>
      <c r="BR17" s="56"/>
      <c r="BS17" s="15"/>
    </row>
    <row r="18" spans="1:72" x14ac:dyDescent="0.25">
      <c r="A18" s="5">
        <v>9</v>
      </c>
      <c r="B18" s="4" t="s">
        <v>81</v>
      </c>
      <c r="C18" s="60">
        <v>6.25E-2</v>
      </c>
      <c r="D18" s="19">
        <v>45390000</v>
      </c>
      <c r="E18" s="19">
        <f t="shared" ref="E18:M25" si="16">D18</f>
        <v>45390000</v>
      </c>
      <c r="F18" s="19">
        <f t="shared" si="16"/>
        <v>45390000</v>
      </c>
      <c r="G18" s="19">
        <f t="shared" si="16"/>
        <v>45390000</v>
      </c>
      <c r="H18" s="19">
        <f t="shared" si="16"/>
        <v>45390000</v>
      </c>
      <c r="I18" s="19">
        <f t="shared" si="16"/>
        <v>45390000</v>
      </c>
      <c r="J18" s="19">
        <f t="shared" si="16"/>
        <v>45390000</v>
      </c>
      <c r="K18" s="19">
        <f t="shared" si="16"/>
        <v>45390000</v>
      </c>
      <c r="L18" s="19">
        <f>+K18</f>
        <v>45390000</v>
      </c>
      <c r="M18" s="19">
        <f>+L18</f>
        <v>45390000</v>
      </c>
      <c r="N18" s="19">
        <f>+M18</f>
        <v>45390000</v>
      </c>
      <c r="O18" s="19">
        <f t="shared" si="0"/>
        <v>45390000</v>
      </c>
      <c r="P18" s="19">
        <f t="shared" si="0"/>
        <v>45390000</v>
      </c>
      <c r="Q18" s="19">
        <f t="shared" si="0"/>
        <v>45390000</v>
      </c>
      <c r="R18" s="19">
        <f t="shared" si="0"/>
        <v>45390000</v>
      </c>
      <c r="S18" s="19">
        <f t="shared" si="0"/>
        <v>45390000</v>
      </c>
      <c r="T18" s="19">
        <f t="shared" si="0"/>
        <v>45390000</v>
      </c>
      <c r="U18" s="19">
        <f t="shared" si="0"/>
        <v>45390000</v>
      </c>
      <c r="V18" s="19">
        <f t="shared" si="0"/>
        <v>45390000</v>
      </c>
      <c r="W18" s="19">
        <f t="shared" si="0"/>
        <v>45390000</v>
      </c>
      <c r="X18" s="19">
        <f t="shared" si="0"/>
        <v>45390000</v>
      </c>
      <c r="Y18" s="19">
        <f t="shared" si="0"/>
        <v>45390000</v>
      </c>
      <c r="Z18" s="19">
        <f t="shared" si="0"/>
        <v>45390000</v>
      </c>
      <c r="AA18" s="19">
        <f t="shared" si="1"/>
        <v>45390000</v>
      </c>
      <c r="AB18" s="19">
        <f t="shared" si="2"/>
        <v>45390000</v>
      </c>
      <c r="AC18" s="19">
        <f t="shared" si="3"/>
        <v>45390000</v>
      </c>
      <c r="AD18" s="19">
        <f t="shared" si="4"/>
        <v>45390000</v>
      </c>
      <c r="AE18" s="19">
        <f t="shared" si="5"/>
        <v>45390000</v>
      </c>
      <c r="AF18" s="19">
        <f t="shared" si="11"/>
        <v>45390000</v>
      </c>
      <c r="AG18" s="5"/>
      <c r="AH18" s="1" t="str">
        <f t="shared" si="6"/>
        <v xml:space="preserve">    Series 6.25%    Note</v>
      </c>
      <c r="AJ18" s="19">
        <f t="shared" si="7"/>
        <v>45390000</v>
      </c>
      <c r="AK18" s="19"/>
      <c r="AL18" s="60">
        <f t="shared" si="8"/>
        <v>6.25E-2</v>
      </c>
      <c r="AM18" s="60"/>
      <c r="AN18" s="60">
        <f t="shared" si="9"/>
        <v>6.2950000000000006E-2</v>
      </c>
      <c r="AO18" s="60"/>
      <c r="AP18" s="19">
        <f t="shared" si="12"/>
        <v>20380.679999999997</v>
      </c>
      <c r="AQ18" s="19"/>
      <c r="AR18" s="19">
        <f t="shared" si="10"/>
        <v>2857301</v>
      </c>
      <c r="AS18" s="19"/>
      <c r="AT18" s="19">
        <f t="shared" si="13"/>
        <v>0</v>
      </c>
      <c r="AU18" s="19"/>
      <c r="AV18" s="19">
        <f t="shared" si="14"/>
        <v>395837.3699999997</v>
      </c>
      <c r="AW18" s="19"/>
      <c r="AX18" s="19">
        <f t="shared" si="15"/>
        <v>44994162.630000003</v>
      </c>
      <c r="AZ18" s="8"/>
      <c r="BA18" s="15"/>
      <c r="BB18" s="26"/>
      <c r="BC18" s="26"/>
      <c r="BD18" s="22"/>
      <c r="BE18" s="22"/>
      <c r="BF18" s="22"/>
      <c r="BG18" s="22"/>
      <c r="BH18" s="26"/>
      <c r="BI18" s="26"/>
      <c r="BJ18" s="26"/>
      <c r="BK18" s="26"/>
      <c r="BL18" s="26"/>
      <c r="BM18" s="26"/>
      <c r="BN18" s="26"/>
      <c r="BO18" s="15"/>
      <c r="BP18" s="57"/>
      <c r="BQ18" s="63"/>
      <c r="BR18" s="22"/>
      <c r="BS18" s="64"/>
    </row>
    <row r="19" spans="1:72" x14ac:dyDescent="0.25">
      <c r="A19" s="5">
        <v>10</v>
      </c>
      <c r="B19" s="4" t="s">
        <v>78</v>
      </c>
      <c r="C19" s="60">
        <v>5.6250000000000001E-2</v>
      </c>
      <c r="D19" s="19">
        <v>26000000</v>
      </c>
      <c r="E19" s="19">
        <f t="shared" si="16"/>
        <v>26000000</v>
      </c>
      <c r="F19" s="19">
        <f t="shared" si="16"/>
        <v>26000000</v>
      </c>
      <c r="G19" s="19">
        <f t="shared" si="16"/>
        <v>26000000</v>
      </c>
      <c r="H19" s="19">
        <f t="shared" si="16"/>
        <v>26000000</v>
      </c>
      <c r="I19" s="19">
        <f t="shared" si="16"/>
        <v>26000000</v>
      </c>
      <c r="J19" s="19">
        <f t="shared" si="16"/>
        <v>26000000</v>
      </c>
      <c r="K19" s="19">
        <f t="shared" si="16"/>
        <v>26000000</v>
      </c>
      <c r="L19" s="19">
        <f t="shared" si="16"/>
        <v>26000000</v>
      </c>
      <c r="M19" s="19">
        <f t="shared" si="16"/>
        <v>26000000</v>
      </c>
      <c r="N19" s="19">
        <f t="shared" si="0"/>
        <v>26000000</v>
      </c>
      <c r="O19" s="19">
        <f>N19</f>
        <v>26000000</v>
      </c>
      <c r="P19" s="19">
        <f>O19</f>
        <v>26000000</v>
      </c>
      <c r="Q19" s="19">
        <f>P19</f>
        <v>26000000</v>
      </c>
      <c r="R19" s="19">
        <f>+Q19</f>
        <v>26000000</v>
      </c>
      <c r="S19" s="19">
        <v>26000000</v>
      </c>
      <c r="T19" s="19">
        <f t="shared" si="0"/>
        <v>26000000</v>
      </c>
      <c r="U19" s="19">
        <f t="shared" si="0"/>
        <v>26000000</v>
      </c>
      <c r="V19" s="19">
        <f t="shared" si="0"/>
        <v>26000000</v>
      </c>
      <c r="W19" s="19">
        <f t="shared" si="0"/>
        <v>26000000</v>
      </c>
      <c r="X19" s="19">
        <f t="shared" si="0"/>
        <v>26000000</v>
      </c>
      <c r="Y19" s="19">
        <f t="shared" si="0"/>
        <v>26000000</v>
      </c>
      <c r="Z19" s="19">
        <f t="shared" si="0"/>
        <v>26000000</v>
      </c>
      <c r="AA19" s="19">
        <f t="shared" si="1"/>
        <v>26000000</v>
      </c>
      <c r="AB19" s="19">
        <f t="shared" si="2"/>
        <v>26000000</v>
      </c>
      <c r="AC19" s="19">
        <f t="shared" si="3"/>
        <v>26000000</v>
      </c>
      <c r="AD19" s="19">
        <f t="shared" si="4"/>
        <v>26000000</v>
      </c>
      <c r="AE19" s="19">
        <f t="shared" si="5"/>
        <v>26000000</v>
      </c>
      <c r="AF19" s="19">
        <f t="shared" si="11"/>
        <v>26000000</v>
      </c>
      <c r="AG19" s="5"/>
      <c r="AH19" s="1" t="str">
        <f t="shared" si="6"/>
        <v xml:space="preserve">    Series 5.625%  Note</v>
      </c>
      <c r="AJ19" s="19">
        <f t="shared" si="7"/>
        <v>26000000</v>
      </c>
      <c r="AK19" s="19"/>
      <c r="AL19" s="60">
        <f t="shared" si="8"/>
        <v>5.6250000000000001E-2</v>
      </c>
      <c r="AM19" s="60"/>
      <c r="AN19" s="60">
        <f t="shared" si="9"/>
        <v>5.6750000000000002E-2</v>
      </c>
      <c r="AO19" s="60"/>
      <c r="AP19" s="19">
        <f t="shared" si="12"/>
        <v>13002.240000000003</v>
      </c>
      <c r="AQ19" s="19"/>
      <c r="AR19" s="19">
        <f t="shared" si="10"/>
        <v>1475500</v>
      </c>
      <c r="AS19" s="19"/>
      <c r="AT19" s="19">
        <f t="shared" si="13"/>
        <v>0</v>
      </c>
      <c r="AU19" s="19"/>
      <c r="AV19" s="19">
        <f t="shared" si="14"/>
        <v>255782.81999999977</v>
      </c>
      <c r="AW19" s="19"/>
      <c r="AX19" s="19">
        <f t="shared" si="15"/>
        <v>25744217.18</v>
      </c>
      <c r="AZ19" s="15"/>
      <c r="BA19" s="15"/>
      <c r="BB19" s="18"/>
      <c r="BC19" s="18"/>
      <c r="BD19" s="21"/>
      <c r="BE19" s="21"/>
      <c r="BF19" s="15"/>
      <c r="BG19" s="15"/>
      <c r="BH19" s="18"/>
      <c r="BI19" s="18"/>
      <c r="BJ19" s="18"/>
      <c r="BK19" s="18"/>
      <c r="BL19" s="18"/>
      <c r="BM19" s="18"/>
      <c r="BN19" s="18"/>
      <c r="BO19" s="15"/>
      <c r="BP19" s="57"/>
      <c r="BQ19" s="11"/>
      <c r="BR19" s="56"/>
      <c r="BS19" s="15"/>
    </row>
    <row r="20" spans="1:72" x14ac:dyDescent="0.25">
      <c r="A20" s="5">
        <v>11</v>
      </c>
      <c r="B20" s="4" t="s">
        <v>79</v>
      </c>
      <c r="C20" s="60">
        <v>5.3749999999999999E-2</v>
      </c>
      <c r="D20" s="19">
        <v>26000000</v>
      </c>
      <c r="E20" s="19">
        <f t="shared" si="16"/>
        <v>26000000</v>
      </c>
      <c r="F20" s="19">
        <f t="shared" si="16"/>
        <v>26000000</v>
      </c>
      <c r="G20" s="19">
        <f t="shared" si="16"/>
        <v>26000000</v>
      </c>
      <c r="H20" s="19">
        <f t="shared" si="16"/>
        <v>26000000</v>
      </c>
      <c r="I20" s="19">
        <f t="shared" si="16"/>
        <v>26000000</v>
      </c>
      <c r="J20" s="19">
        <f t="shared" si="16"/>
        <v>26000000</v>
      </c>
      <c r="K20" s="19">
        <f t="shared" si="16"/>
        <v>26000000</v>
      </c>
      <c r="L20" s="19">
        <f t="shared" si="16"/>
        <v>26000000</v>
      </c>
      <c r="M20" s="19">
        <f t="shared" si="16"/>
        <v>26000000</v>
      </c>
      <c r="N20" s="19">
        <f t="shared" si="0"/>
        <v>26000000</v>
      </c>
      <c r="O20" s="19">
        <f>N20</f>
        <v>26000000</v>
      </c>
      <c r="P20" s="19">
        <f t="shared" ref="P20:W22" si="17">O20</f>
        <v>26000000</v>
      </c>
      <c r="Q20" s="19">
        <f t="shared" si="17"/>
        <v>26000000</v>
      </c>
      <c r="R20" s="19">
        <f t="shared" si="17"/>
        <v>26000000</v>
      </c>
      <c r="S20" s="19">
        <f t="shared" si="17"/>
        <v>26000000</v>
      </c>
      <c r="T20" s="19">
        <f t="shared" si="17"/>
        <v>26000000</v>
      </c>
      <c r="U20" s="19">
        <f t="shared" si="17"/>
        <v>26000000</v>
      </c>
      <c r="V20" s="19">
        <f t="shared" si="17"/>
        <v>26000000</v>
      </c>
      <c r="W20" s="19">
        <f t="shared" si="17"/>
        <v>26000000</v>
      </c>
      <c r="X20" s="19">
        <f t="shared" ref="X20:Z21" si="18">+W20</f>
        <v>26000000</v>
      </c>
      <c r="Y20" s="19">
        <f t="shared" si="18"/>
        <v>26000000</v>
      </c>
      <c r="Z20" s="19">
        <f t="shared" si="18"/>
        <v>26000000</v>
      </c>
      <c r="AA20" s="19">
        <f t="shared" ref="AA20:AA21" si="19">+Z20</f>
        <v>26000000</v>
      </c>
      <c r="AB20" s="19">
        <f t="shared" ref="AB20:AB21" si="20">+AA20</f>
        <v>26000000</v>
      </c>
      <c r="AC20" s="19">
        <f t="shared" ref="AC20:AC21" si="21">+AB20</f>
        <v>26000000</v>
      </c>
      <c r="AD20" s="19">
        <f t="shared" ref="AD20:AD21" si="22">+AC20</f>
        <v>26000000</v>
      </c>
      <c r="AE20" s="19">
        <f t="shared" ref="AE20:AE21" si="23">+AD20</f>
        <v>26000000</v>
      </c>
      <c r="AF20" s="19">
        <f t="shared" si="11"/>
        <v>26000000</v>
      </c>
      <c r="AG20" s="5"/>
      <c r="AH20" s="1" t="str">
        <f t="shared" si="6"/>
        <v xml:space="preserve">    Series 5.375%  Note</v>
      </c>
      <c r="AJ20" s="19">
        <f t="shared" si="7"/>
        <v>26000000</v>
      </c>
      <c r="AK20" s="19"/>
      <c r="AL20" s="60">
        <f t="shared" si="8"/>
        <v>5.3749999999999999E-2</v>
      </c>
      <c r="AM20" s="60"/>
      <c r="AN20" s="60">
        <f t="shared" si="9"/>
        <v>5.4170000000000003E-2</v>
      </c>
      <c r="AO20" s="60"/>
      <c r="AP20" s="19">
        <f t="shared" si="12"/>
        <v>10860.599999999999</v>
      </c>
      <c r="AQ20" s="19"/>
      <c r="AR20" s="19">
        <f t="shared" si="10"/>
        <v>1408420</v>
      </c>
      <c r="AS20" s="19"/>
      <c r="AT20" s="19">
        <f t="shared" si="13"/>
        <v>0</v>
      </c>
      <c r="AU20" s="19"/>
      <c r="AV20" s="19">
        <f t="shared" si="14"/>
        <v>221799.34000000026</v>
      </c>
      <c r="AW20" s="19"/>
      <c r="AX20" s="19">
        <f t="shared" si="15"/>
        <v>25778200.66</v>
      </c>
      <c r="AZ20" s="8"/>
      <c r="BA20" s="15"/>
      <c r="BB20" s="18"/>
      <c r="BC20" s="18"/>
      <c r="BD20" s="22"/>
      <c r="BE20" s="22"/>
      <c r="BF20" s="22"/>
      <c r="BG20" s="22"/>
      <c r="BH20" s="18"/>
      <c r="BI20" s="18"/>
      <c r="BJ20" s="18"/>
      <c r="BK20" s="18"/>
      <c r="BL20" s="18"/>
      <c r="BM20" s="18"/>
      <c r="BN20" s="18"/>
      <c r="BO20" s="15"/>
      <c r="BP20" s="57"/>
      <c r="BQ20" s="11"/>
      <c r="BR20" s="56"/>
      <c r="BS20" s="15"/>
    </row>
    <row r="21" spans="1:72" x14ac:dyDescent="0.25">
      <c r="A21" s="5">
        <v>12</v>
      </c>
      <c r="B21" s="4" t="s">
        <v>80</v>
      </c>
      <c r="C21" s="60">
        <v>5.0500000000000003E-2</v>
      </c>
      <c r="D21" s="19">
        <v>20000000</v>
      </c>
      <c r="E21" s="19">
        <f t="shared" si="16"/>
        <v>20000000</v>
      </c>
      <c r="F21" s="19">
        <f t="shared" si="16"/>
        <v>20000000</v>
      </c>
      <c r="G21" s="19">
        <f t="shared" si="16"/>
        <v>20000000</v>
      </c>
      <c r="H21" s="19">
        <f t="shared" si="16"/>
        <v>20000000</v>
      </c>
      <c r="I21" s="19">
        <f t="shared" ref="I21:M25" si="24">H21</f>
        <v>20000000</v>
      </c>
      <c r="J21" s="19">
        <f t="shared" si="24"/>
        <v>20000000</v>
      </c>
      <c r="K21" s="19">
        <f t="shared" si="24"/>
        <v>20000000</v>
      </c>
      <c r="L21" s="19">
        <f t="shared" si="24"/>
        <v>20000000</v>
      </c>
      <c r="M21" s="19">
        <f t="shared" si="24"/>
        <v>20000000</v>
      </c>
      <c r="N21" s="19">
        <f t="shared" si="0"/>
        <v>20000000</v>
      </c>
      <c r="O21" s="19">
        <f>N21</f>
        <v>20000000</v>
      </c>
      <c r="P21" s="19">
        <f>O21</f>
        <v>20000000</v>
      </c>
      <c r="Q21" s="19">
        <f t="shared" si="17"/>
        <v>20000000</v>
      </c>
      <c r="R21" s="19">
        <f t="shared" si="17"/>
        <v>20000000</v>
      </c>
      <c r="S21" s="19">
        <f t="shared" si="17"/>
        <v>20000000</v>
      </c>
      <c r="T21" s="19">
        <f t="shared" si="17"/>
        <v>20000000</v>
      </c>
      <c r="U21" s="19">
        <f t="shared" si="17"/>
        <v>20000000</v>
      </c>
      <c r="V21" s="19">
        <f t="shared" si="17"/>
        <v>20000000</v>
      </c>
      <c r="W21" s="19">
        <f t="shared" si="17"/>
        <v>20000000</v>
      </c>
      <c r="X21" s="19">
        <f t="shared" si="18"/>
        <v>20000000</v>
      </c>
      <c r="Y21" s="19">
        <f t="shared" si="18"/>
        <v>20000000</v>
      </c>
      <c r="Z21" s="19">
        <f t="shared" si="18"/>
        <v>20000000</v>
      </c>
      <c r="AA21" s="19">
        <f t="shared" si="19"/>
        <v>20000000</v>
      </c>
      <c r="AB21" s="19">
        <f t="shared" si="20"/>
        <v>20000000</v>
      </c>
      <c r="AC21" s="19">
        <f t="shared" si="21"/>
        <v>20000000</v>
      </c>
      <c r="AD21" s="19">
        <f t="shared" si="22"/>
        <v>20000000</v>
      </c>
      <c r="AE21" s="19">
        <f t="shared" si="23"/>
        <v>20000000</v>
      </c>
      <c r="AF21" s="19">
        <f t="shared" si="11"/>
        <v>20000000</v>
      </c>
      <c r="AG21" s="5"/>
      <c r="AH21" s="1" t="str">
        <f t="shared" si="6"/>
        <v xml:space="preserve">    Series 5.05%    Note</v>
      </c>
      <c r="AJ21" s="19">
        <f t="shared" si="7"/>
        <v>20000000</v>
      </c>
      <c r="AK21" s="19"/>
      <c r="AL21" s="60">
        <f t="shared" si="8"/>
        <v>5.0500000000000003E-2</v>
      </c>
      <c r="AM21" s="60"/>
      <c r="AN21" s="60">
        <f t="shared" si="9"/>
        <v>5.0500000000000003E-2</v>
      </c>
      <c r="AO21" s="60"/>
      <c r="AP21" s="19">
        <f t="shared" ref="AP21:AP22" si="25">AF114</f>
        <v>0</v>
      </c>
      <c r="AQ21" s="19"/>
      <c r="AR21" s="19">
        <f>ROUND(AN21*AJ21,0)</f>
        <v>1010000</v>
      </c>
      <c r="AS21" s="19"/>
      <c r="AT21" s="19">
        <f t="shared" si="13"/>
        <v>0</v>
      </c>
      <c r="AU21" s="19"/>
      <c r="AV21" s="19">
        <f>AF68</f>
        <v>0</v>
      </c>
      <c r="AW21" s="19"/>
      <c r="AX21" s="19">
        <f t="shared" si="15"/>
        <v>20000000</v>
      </c>
      <c r="AZ21" s="15"/>
      <c r="BA21" s="15"/>
      <c r="BB21" s="18"/>
      <c r="BC21" s="18"/>
      <c r="BD21" s="21"/>
      <c r="BE21" s="21"/>
      <c r="BF21" s="15"/>
      <c r="BG21" s="15"/>
      <c r="BH21" s="18"/>
      <c r="BI21" s="18"/>
      <c r="BJ21" s="18"/>
      <c r="BK21" s="18"/>
      <c r="BL21" s="18"/>
      <c r="BM21" s="18"/>
      <c r="BN21" s="18"/>
      <c r="BO21" s="15"/>
      <c r="BP21" s="57"/>
      <c r="BQ21" s="11"/>
      <c r="BR21" s="56"/>
      <c r="BS21" s="15"/>
    </row>
    <row r="22" spans="1:72" x14ac:dyDescent="0.25">
      <c r="A22" s="5">
        <v>13</v>
      </c>
      <c r="B22" s="4" t="s">
        <v>94</v>
      </c>
      <c r="C22" s="60">
        <v>0.04</v>
      </c>
      <c r="D22" s="19">
        <v>7859000</v>
      </c>
      <c r="E22" s="19">
        <f t="shared" si="16"/>
        <v>7859000</v>
      </c>
      <c r="F22" s="19">
        <f t="shared" ref="F22:F25" si="26">E22</f>
        <v>7859000</v>
      </c>
      <c r="G22" s="19">
        <f t="shared" ref="G22:G25" si="27">F22</f>
        <v>7859000</v>
      </c>
      <c r="H22" s="19">
        <f t="shared" ref="H22:H25" si="28">G22</f>
        <v>7859000</v>
      </c>
      <c r="I22" s="19">
        <f t="shared" si="24"/>
        <v>7859000</v>
      </c>
      <c r="J22" s="19">
        <f t="shared" si="24"/>
        <v>7859000</v>
      </c>
      <c r="K22" s="19">
        <f t="shared" si="24"/>
        <v>7859000</v>
      </c>
      <c r="L22" s="19">
        <f t="shared" si="24"/>
        <v>7859000</v>
      </c>
      <c r="M22" s="19">
        <f t="shared" si="24"/>
        <v>7859000</v>
      </c>
      <c r="N22" s="19">
        <f t="shared" si="0"/>
        <v>7859000</v>
      </c>
      <c r="O22" s="19">
        <f t="shared" ref="O22:O25" si="29">N22</f>
        <v>7859000</v>
      </c>
      <c r="P22" s="19">
        <f t="shared" ref="P22:P25" si="30">O22</f>
        <v>7859000</v>
      </c>
      <c r="Q22" s="19">
        <f t="shared" si="17"/>
        <v>7859000</v>
      </c>
      <c r="R22" s="19">
        <f t="shared" si="17"/>
        <v>7859000</v>
      </c>
      <c r="S22" s="19">
        <f t="shared" si="17"/>
        <v>7859000</v>
      </c>
      <c r="T22" s="19">
        <f t="shared" si="17"/>
        <v>7859000</v>
      </c>
      <c r="U22" s="19">
        <f t="shared" si="17"/>
        <v>7859000</v>
      </c>
      <c r="V22" s="19">
        <f t="shared" si="17"/>
        <v>7859000</v>
      </c>
      <c r="W22" s="19">
        <f t="shared" si="17"/>
        <v>7859000</v>
      </c>
      <c r="X22" s="19">
        <f t="shared" ref="X22:X25" si="31">W22</f>
        <v>7859000</v>
      </c>
      <c r="Y22" s="19">
        <f t="shared" ref="Y22:Y25" si="32">X22</f>
        <v>7859000</v>
      </c>
      <c r="Z22" s="19">
        <f t="shared" ref="Z22:Z25" si="33">Y22</f>
        <v>7859000</v>
      </c>
      <c r="AA22" s="19">
        <f t="shared" ref="AA22:AA25" si="34">Z22</f>
        <v>7859000</v>
      </c>
      <c r="AB22" s="19">
        <f t="shared" ref="AB22:AB25" si="35">AA22</f>
        <v>7859000</v>
      </c>
      <c r="AC22" s="19">
        <f t="shared" ref="AC22:AC25" si="36">AB22</f>
        <v>7859000</v>
      </c>
      <c r="AD22" s="19">
        <f t="shared" ref="AD22:AD25" si="37">AC22</f>
        <v>7859000</v>
      </c>
      <c r="AE22" s="19">
        <f t="shared" ref="AE22:AE25" si="38">AD22</f>
        <v>7859000</v>
      </c>
      <c r="AF22" s="19">
        <f t="shared" si="11"/>
        <v>7859000</v>
      </c>
      <c r="AG22" s="5"/>
      <c r="AH22" s="1" t="str">
        <f t="shared" si="6"/>
        <v xml:space="preserve">    Series 4.00%    Note</v>
      </c>
      <c r="AJ22" s="19">
        <f>AF22</f>
        <v>7859000</v>
      </c>
      <c r="AK22" s="19"/>
      <c r="AL22" s="60">
        <f>C22</f>
        <v>0.04</v>
      </c>
      <c r="AM22" s="60"/>
      <c r="AN22" s="60">
        <f>IF(AJ22=0,0,ROUND(((AJ22*AL22)+AP22)/AJ22,5))</f>
        <v>0.04</v>
      </c>
      <c r="AO22" s="60"/>
      <c r="AP22" s="19">
        <f t="shared" si="25"/>
        <v>0</v>
      </c>
      <c r="AQ22" s="19"/>
      <c r="AR22" s="19">
        <f>ROUND(AN22*AJ22,0)</f>
        <v>314360</v>
      </c>
      <c r="AS22" s="19"/>
      <c r="AT22" s="19">
        <f t="shared" si="13"/>
        <v>0</v>
      </c>
      <c r="AU22" s="19"/>
      <c r="AV22" s="19">
        <f>AF69</f>
        <v>0</v>
      </c>
      <c r="AW22" s="19"/>
      <c r="AX22" s="19">
        <f t="shared" si="15"/>
        <v>7859000</v>
      </c>
      <c r="AZ22" s="8"/>
      <c r="BA22" s="15"/>
      <c r="BB22" s="18"/>
      <c r="BC22" s="18"/>
      <c r="BD22" s="22"/>
      <c r="BE22" s="22"/>
      <c r="BF22" s="22"/>
      <c r="BG22" s="22"/>
      <c r="BH22" s="18"/>
      <c r="BI22" s="18"/>
      <c r="BJ22" s="18"/>
      <c r="BK22" s="18"/>
      <c r="BL22" s="18"/>
      <c r="BM22" s="18"/>
      <c r="BN22" s="18"/>
      <c r="BO22" s="15"/>
      <c r="BP22" s="57"/>
      <c r="BQ22" s="11"/>
      <c r="BR22" s="56"/>
      <c r="BS22" s="15"/>
    </row>
    <row r="23" spans="1:72" x14ac:dyDescent="0.25">
      <c r="A23" s="5">
        <v>14</v>
      </c>
      <c r="B23" s="4" t="s">
        <v>94</v>
      </c>
      <c r="C23" s="60">
        <v>0.04</v>
      </c>
      <c r="D23" s="19">
        <v>5000000</v>
      </c>
      <c r="E23" s="19">
        <f t="shared" si="16"/>
        <v>5000000</v>
      </c>
      <c r="F23" s="19">
        <f t="shared" si="26"/>
        <v>5000000</v>
      </c>
      <c r="G23" s="19">
        <f t="shared" si="27"/>
        <v>5000000</v>
      </c>
      <c r="H23" s="19">
        <f t="shared" si="28"/>
        <v>5000000</v>
      </c>
      <c r="I23" s="19">
        <f t="shared" si="24"/>
        <v>5000000</v>
      </c>
      <c r="J23" s="19">
        <f t="shared" si="24"/>
        <v>5000000</v>
      </c>
      <c r="K23" s="19">
        <f t="shared" si="24"/>
        <v>5000000</v>
      </c>
      <c r="L23" s="19">
        <f t="shared" si="24"/>
        <v>5000000</v>
      </c>
      <c r="M23" s="19">
        <f t="shared" si="24"/>
        <v>5000000</v>
      </c>
      <c r="N23" s="19">
        <f t="shared" si="0"/>
        <v>5000000</v>
      </c>
      <c r="O23" s="19">
        <f t="shared" si="29"/>
        <v>5000000</v>
      </c>
      <c r="P23" s="19">
        <f t="shared" si="30"/>
        <v>5000000</v>
      </c>
      <c r="Q23" s="19">
        <f>5000000</f>
        <v>5000000</v>
      </c>
      <c r="R23" s="19">
        <f>Q23</f>
        <v>5000000</v>
      </c>
      <c r="S23" s="19">
        <f>R23</f>
        <v>5000000</v>
      </c>
      <c r="T23" s="19">
        <f t="shared" ref="T23:T25" si="39">S23</f>
        <v>5000000</v>
      </c>
      <c r="U23" s="19">
        <f t="shared" ref="U23:U25" si="40">T23</f>
        <v>5000000</v>
      </c>
      <c r="V23" s="19">
        <f t="shared" ref="V23:V25" si="41">U23</f>
        <v>5000000</v>
      </c>
      <c r="W23" s="19">
        <f t="shared" ref="W23:W25" si="42">V23</f>
        <v>5000000</v>
      </c>
      <c r="X23" s="19">
        <f t="shared" si="31"/>
        <v>5000000</v>
      </c>
      <c r="Y23" s="19">
        <f t="shared" si="32"/>
        <v>5000000</v>
      </c>
      <c r="Z23" s="19">
        <f t="shared" si="33"/>
        <v>5000000</v>
      </c>
      <c r="AA23" s="19">
        <f t="shared" si="34"/>
        <v>5000000</v>
      </c>
      <c r="AB23" s="19">
        <f t="shared" si="35"/>
        <v>5000000</v>
      </c>
      <c r="AC23" s="19">
        <f t="shared" si="36"/>
        <v>5000000</v>
      </c>
      <c r="AD23" s="19">
        <f t="shared" si="37"/>
        <v>5000000</v>
      </c>
      <c r="AE23" s="19">
        <f t="shared" si="38"/>
        <v>5000000</v>
      </c>
      <c r="AF23" s="19">
        <f t="shared" si="11"/>
        <v>5000000</v>
      </c>
      <c r="AG23" s="5"/>
      <c r="AH23" s="1" t="str">
        <f t="shared" si="6"/>
        <v xml:space="preserve">    Series 4.00%    Note</v>
      </c>
      <c r="AJ23" s="19">
        <f>AF23</f>
        <v>5000000</v>
      </c>
      <c r="AK23" s="19"/>
      <c r="AL23" s="60">
        <f>C23</f>
        <v>0.04</v>
      </c>
      <c r="AM23" s="60"/>
      <c r="AN23" s="60">
        <f>IF(AJ23=0,0,ROUND(((AJ23*AL23)+AP23)/AJ23,5))</f>
        <v>4.0629999999999999E-2</v>
      </c>
      <c r="AO23" s="60"/>
      <c r="AP23" s="19">
        <f>AF116+AF208</f>
        <v>3133.2000000000007</v>
      </c>
      <c r="AQ23" s="19"/>
      <c r="AR23" s="19">
        <f>ROUND(AN23*AJ23,0)</f>
        <v>203150</v>
      </c>
      <c r="AS23" s="19"/>
      <c r="AT23" s="19">
        <f t="shared" si="13"/>
        <v>37276.33999999996</v>
      </c>
      <c r="AU23" s="19"/>
      <c r="AV23" s="19">
        <f>AF70</f>
        <v>48688.700000000026</v>
      </c>
      <c r="AW23" s="19"/>
      <c r="AX23" s="19">
        <f t="shared" si="15"/>
        <v>4914034.96</v>
      </c>
      <c r="AZ23" s="15"/>
      <c r="BA23" s="15"/>
      <c r="BB23" s="15"/>
      <c r="BC23" s="15"/>
      <c r="BD23" s="21"/>
      <c r="BE23" s="21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57"/>
      <c r="BQ23" s="11"/>
      <c r="BR23" s="56"/>
      <c r="BS23" s="15"/>
    </row>
    <row r="24" spans="1:72" x14ac:dyDescent="0.25">
      <c r="A24" s="5">
        <v>15</v>
      </c>
      <c r="B24" s="4" t="s">
        <v>111</v>
      </c>
      <c r="C24" s="60">
        <v>3.7499999999999999E-2</v>
      </c>
      <c r="D24" s="19">
        <v>5000000</v>
      </c>
      <c r="E24" s="19">
        <f t="shared" si="16"/>
        <v>5000000</v>
      </c>
      <c r="F24" s="19">
        <f t="shared" si="26"/>
        <v>5000000</v>
      </c>
      <c r="G24" s="19">
        <f t="shared" si="27"/>
        <v>5000000</v>
      </c>
      <c r="H24" s="19">
        <f t="shared" si="28"/>
        <v>5000000</v>
      </c>
      <c r="I24" s="19">
        <f t="shared" si="24"/>
        <v>5000000</v>
      </c>
      <c r="J24" s="19">
        <f t="shared" si="24"/>
        <v>5000000</v>
      </c>
      <c r="K24" s="19">
        <f t="shared" si="24"/>
        <v>5000000</v>
      </c>
      <c r="L24" s="19">
        <f t="shared" si="24"/>
        <v>5000000</v>
      </c>
      <c r="M24" s="19">
        <f t="shared" si="24"/>
        <v>5000000</v>
      </c>
      <c r="N24" s="19">
        <f t="shared" si="0"/>
        <v>5000000</v>
      </c>
      <c r="O24" s="19">
        <f t="shared" si="29"/>
        <v>5000000</v>
      </c>
      <c r="P24" s="19">
        <f t="shared" si="30"/>
        <v>5000000</v>
      </c>
      <c r="Q24" s="19">
        <f t="shared" ref="Q24:Q25" si="43">P24</f>
        <v>5000000</v>
      </c>
      <c r="R24" s="19">
        <f t="shared" ref="R24" si="44">Q24</f>
        <v>5000000</v>
      </c>
      <c r="S24" s="19">
        <f t="shared" ref="S24:S25" si="45">R24</f>
        <v>5000000</v>
      </c>
      <c r="T24" s="19">
        <f t="shared" si="39"/>
        <v>5000000</v>
      </c>
      <c r="U24" s="19">
        <f t="shared" si="40"/>
        <v>5000000</v>
      </c>
      <c r="V24" s="19">
        <f t="shared" si="41"/>
        <v>5000000</v>
      </c>
      <c r="W24" s="19">
        <f t="shared" si="42"/>
        <v>5000000</v>
      </c>
      <c r="X24" s="19">
        <f t="shared" si="31"/>
        <v>5000000</v>
      </c>
      <c r="Y24" s="19">
        <f t="shared" si="32"/>
        <v>5000000</v>
      </c>
      <c r="Z24" s="19">
        <f t="shared" si="33"/>
        <v>5000000</v>
      </c>
      <c r="AA24" s="19">
        <f t="shared" si="34"/>
        <v>5000000</v>
      </c>
      <c r="AB24" s="19">
        <f t="shared" si="35"/>
        <v>5000000</v>
      </c>
      <c r="AC24" s="19">
        <f t="shared" si="36"/>
        <v>5000000</v>
      </c>
      <c r="AD24" s="19">
        <f t="shared" si="37"/>
        <v>5000000</v>
      </c>
      <c r="AE24" s="19">
        <f t="shared" si="38"/>
        <v>5000000</v>
      </c>
      <c r="AF24" s="19">
        <f t="shared" si="11"/>
        <v>5000000</v>
      </c>
      <c r="AG24" s="5"/>
      <c r="AH24" s="1" t="str">
        <f t="shared" si="6"/>
        <v xml:space="preserve">    Series 3.75%    Note</v>
      </c>
      <c r="AJ24" s="19">
        <f>AF24</f>
        <v>5000000</v>
      </c>
      <c r="AK24" s="19"/>
      <c r="AL24" s="60">
        <f>C24</f>
        <v>3.7499999999999999E-2</v>
      </c>
      <c r="AM24" s="60"/>
      <c r="AN24" s="60">
        <f>IF(AJ24=0,0,ROUND(((AJ24*AL24)+AP24)/AJ24,5))</f>
        <v>3.7949999999999998E-2</v>
      </c>
      <c r="AO24" s="60"/>
      <c r="AP24" s="19">
        <f>AF117+AF209</f>
        <v>2243.8799999999997</v>
      </c>
      <c r="AQ24" s="19"/>
      <c r="AR24" s="19">
        <f>ROUND(AN24*AJ24,0)</f>
        <v>189750</v>
      </c>
      <c r="AS24" s="19"/>
      <c r="AT24" s="19">
        <f t="shared" si="13"/>
        <v>14154.679999999984</v>
      </c>
      <c r="AU24" s="19"/>
      <c r="AV24" s="19">
        <f>AF71</f>
        <v>47928.069999999942</v>
      </c>
      <c r="AW24" s="19"/>
      <c r="AX24" s="19">
        <f t="shared" si="15"/>
        <v>4937917.25</v>
      </c>
      <c r="AZ24" s="15"/>
      <c r="BA24" s="15"/>
      <c r="BB24" s="15"/>
      <c r="BC24" s="15"/>
      <c r="BD24" s="21"/>
      <c r="BE24" s="21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57"/>
      <c r="BQ24" s="11"/>
      <c r="BR24" s="56"/>
      <c r="BS24" s="15"/>
    </row>
    <row r="25" spans="1:72" x14ac:dyDescent="0.25">
      <c r="A25" s="5">
        <v>16</v>
      </c>
      <c r="B25" s="4" t="s">
        <v>124</v>
      </c>
      <c r="C25" s="60">
        <v>4.1599999999999998E-2</v>
      </c>
      <c r="D25" s="19">
        <v>0</v>
      </c>
      <c r="E25" s="19">
        <f t="shared" si="16"/>
        <v>0</v>
      </c>
      <c r="F25" s="19">
        <f t="shared" si="26"/>
        <v>0</v>
      </c>
      <c r="G25" s="19">
        <f t="shared" si="27"/>
        <v>0</v>
      </c>
      <c r="H25" s="19">
        <f t="shared" si="28"/>
        <v>0</v>
      </c>
      <c r="I25" s="19">
        <f t="shared" si="24"/>
        <v>0</v>
      </c>
      <c r="J25" s="19">
        <f t="shared" si="24"/>
        <v>0</v>
      </c>
      <c r="K25" s="19">
        <f t="shared" si="24"/>
        <v>0</v>
      </c>
      <c r="L25" s="19">
        <f t="shared" si="24"/>
        <v>0</v>
      </c>
      <c r="M25" s="19">
        <f t="shared" si="24"/>
        <v>0</v>
      </c>
      <c r="N25" s="19">
        <f t="shared" si="0"/>
        <v>0</v>
      </c>
      <c r="O25" s="19">
        <f t="shared" si="29"/>
        <v>0</v>
      </c>
      <c r="P25" s="19">
        <f t="shared" si="30"/>
        <v>0</v>
      </c>
      <c r="Q25" s="19">
        <f t="shared" si="43"/>
        <v>0</v>
      </c>
      <c r="R25" s="19">
        <f>12000000+4000000</f>
        <v>16000000</v>
      </c>
      <c r="S25" s="19">
        <f t="shared" si="45"/>
        <v>16000000</v>
      </c>
      <c r="T25" s="19">
        <f t="shared" si="39"/>
        <v>16000000</v>
      </c>
      <c r="U25" s="19">
        <f t="shared" si="40"/>
        <v>16000000</v>
      </c>
      <c r="V25" s="19">
        <f t="shared" si="41"/>
        <v>16000000</v>
      </c>
      <c r="W25" s="19">
        <f t="shared" si="42"/>
        <v>16000000</v>
      </c>
      <c r="X25" s="19">
        <f t="shared" si="31"/>
        <v>16000000</v>
      </c>
      <c r="Y25" s="19">
        <f t="shared" si="32"/>
        <v>16000000</v>
      </c>
      <c r="Z25" s="19">
        <f t="shared" si="33"/>
        <v>16000000</v>
      </c>
      <c r="AA25" s="19">
        <f t="shared" si="34"/>
        <v>16000000</v>
      </c>
      <c r="AB25" s="19">
        <f t="shared" si="35"/>
        <v>16000000</v>
      </c>
      <c r="AC25" s="19">
        <f t="shared" si="36"/>
        <v>16000000</v>
      </c>
      <c r="AD25" s="19">
        <f t="shared" si="37"/>
        <v>16000000</v>
      </c>
      <c r="AE25" s="19">
        <f t="shared" si="38"/>
        <v>16000000</v>
      </c>
      <c r="AF25" s="19">
        <f t="shared" si="11"/>
        <v>16000000</v>
      </c>
      <c r="AG25" s="5"/>
      <c r="AH25" s="1" t="str">
        <f t="shared" si="6"/>
        <v xml:space="preserve">    Proposed 4.16%    Note</v>
      </c>
      <c r="AJ25" s="19">
        <f>AF25</f>
        <v>16000000</v>
      </c>
      <c r="AK25" s="19"/>
      <c r="AL25" s="60">
        <f>C25</f>
        <v>4.1599999999999998E-2</v>
      </c>
      <c r="AM25" s="60"/>
      <c r="AN25" s="60">
        <f>IF(AJ25=0,0,ROUND(((AJ25*AL25)+AP25)/AJ25,5))</f>
        <v>4.2270000000000002E-2</v>
      </c>
      <c r="AO25" s="60"/>
      <c r="AP25" s="19">
        <f>AF118+AF210</f>
        <v>10666.666666666666</v>
      </c>
      <c r="AQ25" s="19"/>
      <c r="AR25" s="19">
        <f>ROUND(AN25*AJ25,0)</f>
        <v>676320</v>
      </c>
      <c r="AS25" s="19"/>
      <c r="AT25" s="19">
        <f t="shared" si="13"/>
        <v>156666.66666666672</v>
      </c>
      <c r="AU25" s="19"/>
      <c r="AV25" s="19">
        <f>AF72</f>
        <v>156666.66666666672</v>
      </c>
      <c r="AW25" s="19"/>
      <c r="AX25" s="19">
        <f t="shared" si="15"/>
        <v>15686666.666666668</v>
      </c>
      <c r="AZ25" s="15"/>
      <c r="BA25" s="15"/>
      <c r="BB25" s="15"/>
      <c r="BC25" s="15"/>
      <c r="BD25" s="21"/>
      <c r="BE25" s="21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57"/>
      <c r="BQ25" s="11"/>
      <c r="BR25" s="56"/>
      <c r="BS25" s="15"/>
    </row>
    <row r="26" spans="1:72" x14ac:dyDescent="0.25">
      <c r="A26" s="5">
        <v>17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5"/>
      <c r="AJ26" s="17"/>
      <c r="AK26" s="17"/>
      <c r="AL26" s="6"/>
      <c r="AM26" s="6"/>
      <c r="AN26" s="6"/>
      <c r="AO26" s="6"/>
      <c r="AP26" s="17"/>
      <c r="AQ26" s="17"/>
      <c r="AR26" s="17"/>
      <c r="AS26" s="17"/>
      <c r="AT26" s="17"/>
      <c r="AU26" s="17"/>
      <c r="AV26" s="17"/>
      <c r="AW26" s="17"/>
      <c r="AX26" s="19"/>
      <c r="AZ26" s="15"/>
      <c r="BA26" s="15"/>
      <c r="BB26" s="15"/>
      <c r="BC26" s="15"/>
      <c r="BD26" s="21"/>
      <c r="BE26" s="21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57"/>
      <c r="BQ26" s="11"/>
      <c r="BR26" s="56"/>
      <c r="BS26" s="15"/>
    </row>
    <row r="27" spans="1:72" x14ac:dyDescent="0.25">
      <c r="A27" s="5">
        <v>18</v>
      </c>
      <c r="C27" s="6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5"/>
      <c r="AJ27" s="17"/>
      <c r="AK27" s="17"/>
      <c r="AL27" s="6"/>
      <c r="AM27" s="6"/>
      <c r="AN27" s="6"/>
      <c r="AO27" s="6"/>
      <c r="AP27" s="17"/>
      <c r="AQ27" s="17"/>
      <c r="AR27" s="17"/>
      <c r="AS27" s="17"/>
      <c r="AT27" s="17"/>
      <c r="AU27" s="17"/>
      <c r="AV27" s="17"/>
      <c r="AW27" s="17"/>
      <c r="AX27" s="17"/>
      <c r="AZ27" s="8"/>
      <c r="BA27" s="15"/>
      <c r="BB27" s="31"/>
      <c r="BC27" s="31"/>
      <c r="BD27" s="21"/>
      <c r="BE27" s="21"/>
      <c r="BF27" s="15"/>
      <c r="BG27" s="15"/>
      <c r="BH27" s="31"/>
      <c r="BI27" s="31"/>
      <c r="BJ27" s="31"/>
      <c r="BK27" s="31"/>
      <c r="BL27" s="31"/>
      <c r="BM27" s="31"/>
      <c r="BN27" s="31"/>
      <c r="BO27" s="15"/>
      <c r="BP27" s="57"/>
      <c r="BQ27" s="11"/>
      <c r="BR27" s="56"/>
      <c r="BS27" s="15"/>
    </row>
    <row r="28" spans="1:72" x14ac:dyDescent="0.25">
      <c r="A28" s="5">
        <v>19</v>
      </c>
      <c r="C28" s="6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5"/>
      <c r="AJ28" s="17"/>
      <c r="AK28" s="17"/>
      <c r="AL28" s="6"/>
      <c r="AM28" s="6"/>
      <c r="AN28" s="6"/>
      <c r="AO28" s="6"/>
      <c r="AP28" s="17"/>
      <c r="AQ28" s="17"/>
      <c r="AR28" s="17"/>
      <c r="AS28" s="17"/>
      <c r="AT28" s="17"/>
      <c r="AU28" s="17"/>
      <c r="AV28" s="17"/>
      <c r="AW28" s="17"/>
      <c r="AX28" s="17"/>
      <c r="AZ28" s="15"/>
      <c r="BA28" s="15"/>
      <c r="BB28" s="56"/>
      <c r="BC28" s="56"/>
      <c r="BD28" s="21"/>
      <c r="BE28" s="21"/>
      <c r="BF28" s="15"/>
      <c r="BG28" s="15"/>
      <c r="BH28" s="56"/>
      <c r="BI28" s="56"/>
      <c r="BJ28" s="56"/>
      <c r="BK28" s="56"/>
      <c r="BL28" s="56"/>
      <c r="BM28" s="56"/>
      <c r="BN28" s="56"/>
      <c r="BO28" s="15"/>
      <c r="BP28" s="57"/>
      <c r="BQ28" s="11"/>
      <c r="BR28" s="56"/>
      <c r="BS28" s="15"/>
    </row>
    <row r="29" spans="1:72" x14ac:dyDescent="0.25">
      <c r="A29" s="5">
        <v>20</v>
      </c>
      <c r="C29" s="6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5"/>
      <c r="AJ29" s="17"/>
      <c r="AK29" s="17"/>
      <c r="AL29" s="6"/>
      <c r="AM29" s="6"/>
      <c r="AN29" s="6"/>
      <c r="AO29" s="6"/>
      <c r="AP29" s="17"/>
      <c r="AQ29" s="17"/>
      <c r="AR29" s="17"/>
      <c r="AS29" s="17"/>
      <c r="AT29" s="17"/>
      <c r="AU29" s="17"/>
      <c r="AV29" s="17"/>
      <c r="AW29" s="17"/>
      <c r="AX29" s="17"/>
      <c r="AZ29" s="15"/>
      <c r="BA29" s="15"/>
      <c r="BB29" s="15"/>
      <c r="BC29" s="15"/>
      <c r="BD29" s="21"/>
      <c r="BE29" s="21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57"/>
      <c r="BQ29" s="11"/>
      <c r="BR29" s="56"/>
      <c r="BS29" s="15"/>
    </row>
    <row r="30" spans="1:72" x14ac:dyDescent="0.25">
      <c r="A30" s="5">
        <v>21</v>
      </c>
      <c r="B30" s="4"/>
      <c r="C30" s="6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5"/>
      <c r="AH30" s="4"/>
      <c r="AJ30" s="19"/>
      <c r="AK30" s="19"/>
      <c r="AL30" s="60"/>
      <c r="AM30" s="60"/>
      <c r="AN30" s="60"/>
      <c r="AO30" s="60"/>
      <c r="AP30" s="19"/>
      <c r="AQ30" s="19"/>
      <c r="AR30" s="19"/>
      <c r="AS30" s="19"/>
      <c r="AT30" s="19"/>
      <c r="AU30" s="19"/>
      <c r="AV30" s="19"/>
      <c r="AW30" s="19"/>
      <c r="AX30" s="19"/>
      <c r="AZ30" s="15"/>
      <c r="BA30" s="15"/>
      <c r="BB30" s="15"/>
      <c r="BC30" s="15"/>
      <c r="BD30" s="21"/>
      <c r="BE30" s="21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57"/>
      <c r="BQ30" s="11"/>
      <c r="BR30" s="56"/>
      <c r="BS30" s="15"/>
      <c r="BT30" s="37"/>
    </row>
    <row r="31" spans="1:72" x14ac:dyDescent="0.25">
      <c r="A31" s="5">
        <v>22</v>
      </c>
      <c r="C31" s="6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5"/>
      <c r="AJ31" s="19"/>
      <c r="AK31" s="19"/>
      <c r="AP31" s="19"/>
      <c r="AQ31" s="19"/>
      <c r="AR31" s="19"/>
      <c r="AS31" s="19"/>
      <c r="AT31" s="19"/>
      <c r="AU31" s="19"/>
      <c r="AV31" s="19"/>
      <c r="AW31" s="19"/>
      <c r="AX31" s="19"/>
      <c r="AZ31" s="44"/>
      <c r="BA31" s="15"/>
      <c r="BB31" s="15"/>
      <c r="BC31" s="15"/>
      <c r="BD31" s="21"/>
      <c r="BE31" s="21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56"/>
      <c r="BR31" s="15"/>
      <c r="BS31" s="15"/>
    </row>
    <row r="32" spans="1:72" x14ac:dyDescent="0.25">
      <c r="A32" s="5">
        <v>23</v>
      </c>
      <c r="B32" s="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5"/>
      <c r="AJ32" s="17"/>
      <c r="AK32" s="17"/>
      <c r="AP32" s="17"/>
      <c r="AQ32" s="17"/>
      <c r="AR32" s="17"/>
      <c r="AS32" s="17"/>
      <c r="AT32" s="17"/>
      <c r="AU32" s="17"/>
      <c r="AV32" s="17"/>
      <c r="AW32" s="18"/>
      <c r="AX32" s="17"/>
      <c r="AZ32" s="15"/>
      <c r="BA32" s="15"/>
      <c r="BB32" s="15"/>
      <c r="BC32" s="15"/>
      <c r="BD32" s="56"/>
      <c r="BE32" s="56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56"/>
      <c r="BR32" s="15"/>
      <c r="BS32" s="15"/>
    </row>
    <row r="33" spans="1:73" x14ac:dyDescent="0.25">
      <c r="A33" s="5">
        <v>24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5"/>
      <c r="AJ33" s="17"/>
      <c r="AK33" s="17"/>
      <c r="AP33" s="17"/>
      <c r="AQ33" s="17"/>
      <c r="AR33" s="17"/>
      <c r="AS33" s="17"/>
      <c r="AT33" s="17"/>
      <c r="AU33" s="17"/>
      <c r="AV33" s="17"/>
      <c r="AW33" s="18"/>
      <c r="AX33" s="17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56"/>
      <c r="BR33" s="15"/>
      <c r="BS33" s="15"/>
    </row>
    <row r="34" spans="1:73" x14ac:dyDescent="0.25">
      <c r="A34" s="5">
        <v>25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5"/>
      <c r="AJ34" s="17"/>
      <c r="AK34" s="17"/>
      <c r="AP34" s="17"/>
      <c r="AQ34" s="18"/>
      <c r="AR34" s="17"/>
      <c r="AS34" s="18"/>
      <c r="AT34" s="17"/>
      <c r="AU34" s="18"/>
      <c r="AV34" s="17"/>
      <c r="AW34" s="18"/>
      <c r="AX34" s="17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56"/>
      <c r="BR34" s="15"/>
      <c r="BS34" s="15"/>
    </row>
    <row r="35" spans="1:73" ht="15.75" thickBot="1" x14ac:dyDescent="0.3">
      <c r="A35" s="5">
        <v>26</v>
      </c>
      <c r="B35" s="4" t="s">
        <v>40</v>
      </c>
      <c r="D35" s="66">
        <f t="shared" ref="D35:AF35" si="46">SUM(D13:D34)</f>
        <v>205749000</v>
      </c>
      <c r="E35" s="66">
        <f t="shared" si="46"/>
        <v>205749000</v>
      </c>
      <c r="F35" s="66">
        <f t="shared" si="46"/>
        <v>205749000</v>
      </c>
      <c r="G35" s="66">
        <f t="shared" si="46"/>
        <v>205749000</v>
      </c>
      <c r="H35" s="66">
        <f t="shared" si="46"/>
        <v>205749000</v>
      </c>
      <c r="I35" s="66">
        <f t="shared" si="46"/>
        <v>205749000</v>
      </c>
      <c r="J35" s="66">
        <f t="shared" si="46"/>
        <v>205749000</v>
      </c>
      <c r="K35" s="66">
        <f t="shared" si="46"/>
        <v>205749000</v>
      </c>
      <c r="L35" s="66">
        <f t="shared" si="46"/>
        <v>205749000</v>
      </c>
      <c r="M35" s="66">
        <f t="shared" si="46"/>
        <v>205749000</v>
      </c>
      <c r="N35" s="66">
        <f t="shared" si="46"/>
        <v>205749000</v>
      </c>
      <c r="O35" s="66">
        <f t="shared" si="46"/>
        <v>205749000</v>
      </c>
      <c r="P35" s="66">
        <f t="shared" si="46"/>
        <v>205749000</v>
      </c>
      <c r="Q35" s="66">
        <f t="shared" si="46"/>
        <v>205749000</v>
      </c>
      <c r="R35" s="66">
        <f t="shared" si="46"/>
        <v>221749000</v>
      </c>
      <c r="S35" s="66">
        <f t="shared" si="46"/>
        <v>221749000</v>
      </c>
      <c r="T35" s="66">
        <f t="shared" si="46"/>
        <v>221749000</v>
      </c>
      <c r="U35" s="66">
        <f t="shared" si="46"/>
        <v>221749000</v>
      </c>
      <c r="V35" s="66">
        <f t="shared" si="46"/>
        <v>221749000</v>
      </c>
      <c r="W35" s="66">
        <f t="shared" si="46"/>
        <v>221749000</v>
      </c>
      <c r="X35" s="66">
        <f t="shared" si="46"/>
        <v>221749000</v>
      </c>
      <c r="Y35" s="66">
        <f t="shared" si="46"/>
        <v>221749000</v>
      </c>
      <c r="Z35" s="66">
        <f t="shared" si="46"/>
        <v>221749000</v>
      </c>
      <c r="AA35" s="66">
        <f t="shared" si="46"/>
        <v>221749000</v>
      </c>
      <c r="AB35" s="66">
        <f t="shared" si="46"/>
        <v>221749000</v>
      </c>
      <c r="AC35" s="66">
        <f t="shared" si="46"/>
        <v>221749000</v>
      </c>
      <c r="AD35" s="66">
        <f t="shared" si="46"/>
        <v>221749000</v>
      </c>
      <c r="AE35" s="66">
        <f t="shared" si="46"/>
        <v>221749000</v>
      </c>
      <c r="AF35" s="66">
        <f t="shared" si="46"/>
        <v>221749000</v>
      </c>
      <c r="AG35" s="5"/>
      <c r="AH35" s="4"/>
      <c r="AJ35" s="66">
        <f>SUM(AJ12:AJ32)</f>
        <v>221749000</v>
      </c>
      <c r="AK35" s="31"/>
      <c r="AP35" s="66">
        <f>SUM(AP12:AP32)</f>
        <v>85792.426666666608</v>
      </c>
      <c r="AQ35" s="31"/>
      <c r="AR35" s="66">
        <f>SUM(AR12:AR32)</f>
        <v>12911371</v>
      </c>
      <c r="AS35" s="31"/>
      <c r="AT35" s="66">
        <f>SUM(AT12:AT32)</f>
        <v>208097.68666666665</v>
      </c>
      <c r="AU35" s="31"/>
      <c r="AV35" s="66">
        <f>SUM(AV12:AV32)</f>
        <v>1479280.8366666664</v>
      </c>
      <c r="AW35" s="31"/>
      <c r="AX35" s="66">
        <f>SUM(AX12:AX32)</f>
        <v>220061621.47666666</v>
      </c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56"/>
      <c r="BR35" s="15"/>
      <c r="BS35" s="9"/>
      <c r="BT35" s="5"/>
    </row>
    <row r="36" spans="1:73" ht="15.75" thickTop="1" x14ac:dyDescent="0.25">
      <c r="A36" s="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5"/>
      <c r="AJ36" s="37"/>
      <c r="AK36" s="37"/>
      <c r="AP36" s="37"/>
      <c r="AQ36" s="56"/>
      <c r="AR36" s="37"/>
      <c r="AS36" s="56"/>
      <c r="AT36" s="37"/>
      <c r="AU36" s="56"/>
      <c r="AV36" s="37"/>
      <c r="AW36" s="56"/>
      <c r="AX36" s="37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56"/>
      <c r="BR36" s="15"/>
      <c r="BS36" s="15"/>
    </row>
    <row r="37" spans="1:73" x14ac:dyDescent="0.25">
      <c r="A37" s="5"/>
      <c r="P37" s="37"/>
      <c r="AG37" s="5"/>
      <c r="AW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56"/>
      <c r="BR37" s="15"/>
      <c r="BS37" s="15"/>
    </row>
    <row r="38" spans="1:73" x14ac:dyDescent="0.25">
      <c r="A38" s="5"/>
      <c r="D38" s="12"/>
      <c r="P38" s="37"/>
      <c r="AG38" s="5"/>
      <c r="AV38" s="12"/>
      <c r="AW38" s="13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56"/>
      <c r="BR38" s="15"/>
      <c r="BS38" s="67"/>
      <c r="BT38" s="36"/>
      <c r="BU38" s="36"/>
    </row>
    <row r="39" spans="1:73" x14ac:dyDescent="0.25">
      <c r="A39" s="5"/>
      <c r="P39" s="37"/>
      <c r="AG39" s="5"/>
      <c r="AV39" s="12"/>
      <c r="AW39" s="12"/>
      <c r="AX39" s="24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56"/>
      <c r="BR39" s="15"/>
      <c r="BS39" s="15"/>
    </row>
    <row r="40" spans="1:73" ht="15.75" thickBot="1" x14ac:dyDescent="0.3">
      <c r="A40" s="5"/>
      <c r="D40" s="12"/>
      <c r="J40" s="12"/>
      <c r="P40" s="37"/>
      <c r="AG40" s="5"/>
      <c r="AH40" s="25" t="s">
        <v>93</v>
      </c>
      <c r="AL40" s="68">
        <f>ROUND(AR35/AX35,4)</f>
        <v>5.8700000000000002E-2</v>
      </c>
      <c r="AM40" s="69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56"/>
      <c r="BR40" s="15"/>
      <c r="BS40" s="15"/>
    </row>
    <row r="41" spans="1:73" ht="15.75" thickTop="1" x14ac:dyDescent="0.25">
      <c r="A41" s="5"/>
      <c r="P41" s="37"/>
      <c r="AG41" s="5"/>
      <c r="AL41" s="37"/>
      <c r="AM41" s="37"/>
      <c r="AV41" s="17"/>
      <c r="AW41" s="17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56"/>
      <c r="BR41" s="15"/>
      <c r="BS41" s="15"/>
    </row>
    <row r="42" spans="1:73" x14ac:dyDescent="0.25">
      <c r="A42" s="5"/>
      <c r="P42" s="37"/>
      <c r="AG42" s="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56"/>
      <c r="BR42" s="15"/>
      <c r="BS42" s="15"/>
    </row>
    <row r="43" spans="1:73" x14ac:dyDescent="0.25">
      <c r="A43" s="5"/>
      <c r="P43" s="37"/>
      <c r="AG43" s="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56"/>
      <c r="BR43" s="15"/>
      <c r="BS43" s="15"/>
    </row>
    <row r="44" spans="1:73" x14ac:dyDescent="0.25">
      <c r="A44" s="5"/>
      <c r="P44" s="37"/>
      <c r="AG44" s="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56"/>
      <c r="BR44" s="15"/>
      <c r="BS44" s="15"/>
    </row>
    <row r="45" spans="1:73" x14ac:dyDescent="0.25">
      <c r="A45" s="5"/>
      <c r="P45" s="37"/>
      <c r="AG45" s="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56"/>
      <c r="BR45" s="15"/>
      <c r="BS45" s="15"/>
    </row>
    <row r="46" spans="1:73" x14ac:dyDescent="0.25">
      <c r="A46" s="37"/>
      <c r="B46" s="37"/>
      <c r="C46" s="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5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56"/>
      <c r="BR46" s="15"/>
      <c r="BS46" s="15"/>
    </row>
    <row r="47" spans="1:73" x14ac:dyDescent="0.25">
      <c r="A47" s="33" t="s">
        <v>90</v>
      </c>
      <c r="B47" s="37"/>
      <c r="C47" s="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4" t="s">
        <v>128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4" t="s">
        <v>128</v>
      </c>
      <c r="AB47" s="37"/>
      <c r="AC47" s="37"/>
      <c r="AD47" s="37"/>
      <c r="AE47" s="37"/>
      <c r="AF47" s="34" t="s">
        <v>128</v>
      </c>
      <c r="AG47" s="5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56"/>
      <c r="BP47" s="15"/>
      <c r="BQ47" s="15"/>
    </row>
    <row r="48" spans="1:73" x14ac:dyDescent="0.25">
      <c r="A48" s="33"/>
      <c r="B48" s="37"/>
      <c r="C48" s="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4"/>
      <c r="AB48" s="37"/>
      <c r="AC48" s="37"/>
      <c r="AD48" s="37"/>
      <c r="AE48" s="37"/>
      <c r="AF48" s="34"/>
      <c r="AG48" s="5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56"/>
      <c r="BP48" s="15"/>
      <c r="BQ48" s="15"/>
    </row>
    <row r="49" spans="1:71" x14ac:dyDescent="0.25">
      <c r="A49" s="33"/>
      <c r="B49" s="37"/>
      <c r="C49" s="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4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5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56"/>
      <c r="BP49" s="15"/>
      <c r="BQ49" s="15"/>
    </row>
    <row r="50" spans="1:71" x14ac:dyDescent="0.25">
      <c r="A50" s="25" t="s">
        <v>2</v>
      </c>
      <c r="P50" s="37"/>
      <c r="AG50" s="5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"/>
      <c r="BQ50" s="10"/>
      <c r="BR50" s="10"/>
      <c r="BS50" s="10"/>
    </row>
    <row r="51" spans="1:71" x14ac:dyDescent="0.25">
      <c r="A51" s="25" t="s">
        <v>41</v>
      </c>
      <c r="P51" s="37"/>
      <c r="AG51" s="5"/>
      <c r="BO51" s="37"/>
    </row>
    <row r="52" spans="1:71" x14ac:dyDescent="0.25">
      <c r="C52" s="65"/>
      <c r="P52" s="37"/>
      <c r="AG52" s="5"/>
      <c r="BO52" s="37"/>
    </row>
    <row r="53" spans="1:71" x14ac:dyDescent="0.25">
      <c r="A53" s="47"/>
      <c r="B53" s="47" t="s">
        <v>23</v>
      </c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5"/>
      <c r="BO53" s="37"/>
      <c r="BP53" s="1">
        <v>2</v>
      </c>
    </row>
    <row r="54" spans="1:71" x14ac:dyDescent="0.25">
      <c r="A54" s="5" t="s">
        <v>4</v>
      </c>
      <c r="B54" s="5" t="s">
        <v>33</v>
      </c>
      <c r="D54" s="5" t="s">
        <v>34</v>
      </c>
      <c r="E54" s="5" t="s">
        <v>34</v>
      </c>
      <c r="F54" s="5" t="s">
        <v>34</v>
      </c>
      <c r="G54" s="5" t="s">
        <v>34</v>
      </c>
      <c r="H54" s="5" t="s">
        <v>34</v>
      </c>
      <c r="I54" s="5" t="s">
        <v>34</v>
      </c>
      <c r="J54" s="5" t="s">
        <v>34</v>
      </c>
      <c r="K54" s="5" t="s">
        <v>34</v>
      </c>
      <c r="L54" s="5" t="s">
        <v>34</v>
      </c>
      <c r="M54" s="5" t="s">
        <v>34</v>
      </c>
      <c r="N54" s="5" t="s">
        <v>34</v>
      </c>
      <c r="O54" s="5" t="s">
        <v>34</v>
      </c>
      <c r="P54" s="5" t="s">
        <v>34</v>
      </c>
      <c r="Q54" s="5" t="s">
        <v>34</v>
      </c>
      <c r="R54" s="5" t="s">
        <v>34</v>
      </c>
      <c r="S54" s="5" t="s">
        <v>34</v>
      </c>
      <c r="T54" s="5" t="s">
        <v>34</v>
      </c>
      <c r="U54" s="5" t="s">
        <v>34</v>
      </c>
      <c r="V54" s="5" t="s">
        <v>34</v>
      </c>
      <c r="W54" s="5" t="s">
        <v>34</v>
      </c>
      <c r="X54" s="5" t="s">
        <v>34</v>
      </c>
      <c r="Y54" s="5" t="s">
        <v>34</v>
      </c>
      <c r="Z54" s="5" t="s">
        <v>34</v>
      </c>
      <c r="AA54" s="5" t="s">
        <v>34</v>
      </c>
      <c r="AB54" s="5" t="s">
        <v>34</v>
      </c>
      <c r="AC54" s="5" t="s">
        <v>34</v>
      </c>
      <c r="AD54" s="5" t="s">
        <v>34</v>
      </c>
      <c r="AE54" s="5" t="s">
        <v>34</v>
      </c>
      <c r="AF54" s="5" t="s">
        <v>92</v>
      </c>
      <c r="AG54" s="5"/>
      <c r="BO54" s="37"/>
    </row>
    <row r="55" spans="1:71" x14ac:dyDescent="0.25">
      <c r="A55" s="52" t="s">
        <v>9</v>
      </c>
      <c r="B55" s="52" t="s">
        <v>21</v>
      </c>
      <c r="C55" s="52"/>
      <c r="D55" s="53">
        <f>$D$9</f>
        <v>43190</v>
      </c>
      <c r="E55" s="53">
        <f>$E$9</f>
        <v>43220</v>
      </c>
      <c r="F55" s="53">
        <f>$F$9</f>
        <v>43251</v>
      </c>
      <c r="G55" s="53">
        <f>$G$9</f>
        <v>43281</v>
      </c>
      <c r="H55" s="53">
        <f>$H$9</f>
        <v>43312</v>
      </c>
      <c r="I55" s="53">
        <f>$I$9</f>
        <v>43343</v>
      </c>
      <c r="J55" s="53">
        <f>$J$9</f>
        <v>43373</v>
      </c>
      <c r="K55" s="53">
        <f>$K$9</f>
        <v>43404</v>
      </c>
      <c r="L55" s="53">
        <f>$L$9</f>
        <v>43434</v>
      </c>
      <c r="M55" s="53">
        <f>$M$9</f>
        <v>43465</v>
      </c>
      <c r="N55" s="53">
        <f>$N$9</f>
        <v>43496</v>
      </c>
      <c r="O55" s="53">
        <f>$O$9</f>
        <v>43524</v>
      </c>
      <c r="P55" s="53">
        <f>$P$9</f>
        <v>43555</v>
      </c>
      <c r="Q55" s="53">
        <f>$Q$9</f>
        <v>43585</v>
      </c>
      <c r="R55" s="53">
        <f>$R$9</f>
        <v>43616</v>
      </c>
      <c r="S55" s="53">
        <f>$S$9</f>
        <v>43646</v>
      </c>
      <c r="T55" s="53">
        <f>$T$9</f>
        <v>43677</v>
      </c>
      <c r="U55" s="53">
        <f>$U$9</f>
        <v>43708</v>
      </c>
      <c r="V55" s="53">
        <f>$V$9</f>
        <v>43738</v>
      </c>
      <c r="W55" s="53">
        <f>$W$9</f>
        <v>43769</v>
      </c>
      <c r="X55" s="53">
        <f>$X$9</f>
        <v>43799</v>
      </c>
      <c r="Y55" s="53">
        <f>$Y$9</f>
        <v>43830</v>
      </c>
      <c r="Z55" s="53">
        <f>$Z$9</f>
        <v>43861</v>
      </c>
      <c r="AA55" s="53">
        <f>$AA$9</f>
        <v>43890</v>
      </c>
      <c r="AB55" s="53">
        <f>$AB$9</f>
        <v>43921</v>
      </c>
      <c r="AC55" s="53">
        <f>$AC$9</f>
        <v>43951</v>
      </c>
      <c r="AD55" s="53">
        <f>$AD$9</f>
        <v>43982</v>
      </c>
      <c r="AE55" s="53">
        <f>$AE$9</f>
        <v>44012</v>
      </c>
      <c r="AF55" s="54" t="s">
        <v>8</v>
      </c>
      <c r="AG55" s="5"/>
      <c r="BO55" s="37"/>
    </row>
    <row r="56" spans="1:71" x14ac:dyDescent="0.25">
      <c r="A56" s="5">
        <v>1</v>
      </c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5"/>
      <c r="BO56" s="37"/>
    </row>
    <row r="57" spans="1:71" x14ac:dyDescent="0.25">
      <c r="A57" s="5">
        <v>2</v>
      </c>
      <c r="AG57" s="5"/>
    </row>
    <row r="58" spans="1:71" x14ac:dyDescent="0.25">
      <c r="A58" s="5">
        <v>3</v>
      </c>
      <c r="B58" s="28" t="s">
        <v>76</v>
      </c>
      <c r="AG58" s="5"/>
    </row>
    <row r="59" spans="1:71" x14ac:dyDescent="0.25">
      <c r="A59" s="5">
        <v>4</v>
      </c>
      <c r="B59" s="61"/>
      <c r="D59" s="70"/>
      <c r="E59" s="70"/>
      <c r="F59" s="70"/>
      <c r="G59" s="70"/>
      <c r="H59" s="70"/>
      <c r="I59" s="70"/>
      <c r="J59" s="70"/>
      <c r="K59" s="70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5"/>
    </row>
    <row r="60" spans="1:71" x14ac:dyDescent="0.25">
      <c r="A60" s="5">
        <v>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"/>
    </row>
    <row r="61" spans="1:71" x14ac:dyDescent="0.25">
      <c r="A61" s="5">
        <v>6</v>
      </c>
      <c r="B61" s="1" t="str">
        <f t="shared" ref="B61:B72" si="47">B14</f>
        <v xml:space="preserve">    Series 6.96%   GMB</v>
      </c>
      <c r="C61" s="6">
        <v>16</v>
      </c>
      <c r="D61" s="32">
        <v>12992.33</v>
      </c>
      <c r="E61" s="32">
        <f t="shared" ref="E61:Z61" si="48">D61-E107</f>
        <v>12801.46</v>
      </c>
      <c r="F61" s="32">
        <f t="shared" si="48"/>
        <v>12610.589999999998</v>
      </c>
      <c r="G61" s="32">
        <f t="shared" si="48"/>
        <v>12419.719999999998</v>
      </c>
      <c r="H61" s="32">
        <f t="shared" si="48"/>
        <v>12228.849999999997</v>
      </c>
      <c r="I61" s="32">
        <f t="shared" si="48"/>
        <v>12037.979999999996</v>
      </c>
      <c r="J61" s="32">
        <f t="shared" si="48"/>
        <v>11847.109999999995</v>
      </c>
      <c r="K61" s="32">
        <f t="shared" si="48"/>
        <v>11656.239999999994</v>
      </c>
      <c r="L61" s="32">
        <f t="shared" si="48"/>
        <v>11465.369999999994</v>
      </c>
      <c r="M61" s="32">
        <f t="shared" si="48"/>
        <v>11274.499999999993</v>
      </c>
      <c r="N61" s="32">
        <f t="shared" si="48"/>
        <v>11083.629999999992</v>
      </c>
      <c r="O61" s="32">
        <f t="shared" si="48"/>
        <v>10892.759999999991</v>
      </c>
      <c r="P61" s="32">
        <f t="shared" si="48"/>
        <v>10701.88999999999</v>
      </c>
      <c r="Q61" s="32">
        <f t="shared" si="48"/>
        <v>10511.01999999999</v>
      </c>
      <c r="R61" s="32">
        <f t="shared" si="48"/>
        <v>10320.149999999989</v>
      </c>
      <c r="S61" s="32">
        <f t="shared" si="48"/>
        <v>10129.279999999988</v>
      </c>
      <c r="T61" s="32">
        <f t="shared" si="48"/>
        <v>9938.4099999999871</v>
      </c>
      <c r="U61" s="32">
        <f t="shared" si="48"/>
        <v>9747.5399999999863</v>
      </c>
      <c r="V61" s="32">
        <f t="shared" si="48"/>
        <v>9556.6699999999855</v>
      </c>
      <c r="W61" s="32">
        <f t="shared" si="48"/>
        <v>9365.7999999999847</v>
      </c>
      <c r="X61" s="32">
        <f t="shared" si="48"/>
        <v>9174.9299999999839</v>
      </c>
      <c r="Y61" s="32">
        <f t="shared" si="48"/>
        <v>8984.0599999999831</v>
      </c>
      <c r="Z61" s="32">
        <f t="shared" si="48"/>
        <v>8793.1899999999823</v>
      </c>
      <c r="AA61" s="32">
        <f t="shared" ref="AA61:AE61" si="49">Z61-AA107</f>
        <v>8602.3199999999815</v>
      </c>
      <c r="AB61" s="32">
        <f t="shared" si="49"/>
        <v>8411.4499999999807</v>
      </c>
      <c r="AC61" s="32">
        <f t="shared" si="49"/>
        <v>8220.5799999999799</v>
      </c>
      <c r="AD61" s="32">
        <f t="shared" si="49"/>
        <v>8029.70999999998</v>
      </c>
      <c r="AE61" s="32">
        <f t="shared" si="49"/>
        <v>7838.8399999999801</v>
      </c>
      <c r="AF61" s="32">
        <f>AVERAGE(S61:AE61)</f>
        <v>8984.0599999999813</v>
      </c>
      <c r="AG61" s="5"/>
      <c r="AH61" s="71" t="s">
        <v>57</v>
      </c>
    </row>
    <row r="62" spans="1:71" x14ac:dyDescent="0.25">
      <c r="A62" s="5">
        <v>7</v>
      </c>
      <c r="B62" s="1" t="str">
        <f t="shared" si="47"/>
        <v xml:space="preserve">    Series 7.15%   GMB</v>
      </c>
      <c r="C62" s="6">
        <v>18</v>
      </c>
      <c r="D62" s="19">
        <v>21447.360000000001</v>
      </c>
      <c r="E62" s="19">
        <f t="shared" ref="E62:Z62" si="50">D62-E108</f>
        <v>21245.15</v>
      </c>
      <c r="F62" s="19">
        <f t="shared" si="50"/>
        <v>21042.940000000002</v>
      </c>
      <c r="G62" s="19">
        <f t="shared" si="50"/>
        <v>20840.730000000003</v>
      </c>
      <c r="H62" s="19">
        <f t="shared" si="50"/>
        <v>20638.520000000004</v>
      </c>
      <c r="I62" s="19">
        <f t="shared" si="50"/>
        <v>20436.310000000005</v>
      </c>
      <c r="J62" s="19">
        <f t="shared" si="50"/>
        <v>20234.100000000006</v>
      </c>
      <c r="K62" s="19">
        <f t="shared" si="50"/>
        <v>20031.890000000007</v>
      </c>
      <c r="L62" s="19">
        <f t="shared" si="50"/>
        <v>19829.680000000008</v>
      </c>
      <c r="M62" s="19">
        <f t="shared" si="50"/>
        <v>19627.470000000008</v>
      </c>
      <c r="N62" s="19">
        <f t="shared" si="50"/>
        <v>19425.260000000009</v>
      </c>
      <c r="O62" s="19">
        <f t="shared" si="50"/>
        <v>19223.05000000001</v>
      </c>
      <c r="P62" s="19">
        <f t="shared" si="50"/>
        <v>19020.840000000011</v>
      </c>
      <c r="Q62" s="19">
        <f t="shared" si="50"/>
        <v>18818.630000000012</v>
      </c>
      <c r="R62" s="19">
        <f t="shared" si="50"/>
        <v>18616.420000000013</v>
      </c>
      <c r="S62" s="19">
        <f t="shared" si="50"/>
        <v>18414.210000000014</v>
      </c>
      <c r="T62" s="19">
        <f t="shared" si="50"/>
        <v>18212.000000000015</v>
      </c>
      <c r="U62" s="19">
        <f t="shared" si="50"/>
        <v>18009.790000000015</v>
      </c>
      <c r="V62" s="19">
        <f t="shared" si="50"/>
        <v>17807.580000000016</v>
      </c>
      <c r="W62" s="19">
        <f t="shared" si="50"/>
        <v>17605.370000000017</v>
      </c>
      <c r="X62" s="19">
        <f t="shared" si="50"/>
        <v>17403.160000000018</v>
      </c>
      <c r="Y62" s="19">
        <f t="shared" si="50"/>
        <v>17200.950000000019</v>
      </c>
      <c r="Z62" s="19">
        <f t="shared" si="50"/>
        <v>16998.74000000002</v>
      </c>
      <c r="AA62" s="19">
        <f t="shared" ref="AA62:AE62" si="51">Z62-AA108</f>
        <v>16796.530000000021</v>
      </c>
      <c r="AB62" s="19">
        <f t="shared" si="51"/>
        <v>16594.320000000022</v>
      </c>
      <c r="AC62" s="19">
        <f t="shared" si="51"/>
        <v>16392.110000000022</v>
      </c>
      <c r="AD62" s="19">
        <f t="shared" si="51"/>
        <v>16189.900000000023</v>
      </c>
      <c r="AE62" s="19">
        <f t="shared" si="51"/>
        <v>15987.690000000024</v>
      </c>
      <c r="AF62" s="19">
        <f t="shared" ref="AF62:AF74" si="52">AVERAGE(S62:AE62)</f>
        <v>17200.950000000019</v>
      </c>
      <c r="AG62" s="5"/>
      <c r="AH62" s="71" t="s">
        <v>58</v>
      </c>
    </row>
    <row r="63" spans="1:71" x14ac:dyDescent="0.25">
      <c r="A63" s="5">
        <v>8</v>
      </c>
      <c r="B63" s="1" t="str">
        <f t="shared" si="47"/>
        <v xml:space="preserve">    Series 6.99%   GMB</v>
      </c>
      <c r="C63" s="6">
        <v>19</v>
      </c>
      <c r="D63" s="19">
        <v>33150.36</v>
      </c>
      <c r="E63" s="19">
        <f t="shared" ref="E63:Z63" si="53">D63-E109</f>
        <v>32878.640000000007</v>
      </c>
      <c r="F63" s="19">
        <f t="shared" si="53"/>
        <v>32606.920000000013</v>
      </c>
      <c r="G63" s="19">
        <f t="shared" si="53"/>
        <v>32335.200000000019</v>
      </c>
      <c r="H63" s="19">
        <f t="shared" si="53"/>
        <v>32063.480000000025</v>
      </c>
      <c r="I63" s="19">
        <f t="shared" si="53"/>
        <v>31791.760000000031</v>
      </c>
      <c r="J63" s="19">
        <f t="shared" si="53"/>
        <v>31520.040000000037</v>
      </c>
      <c r="K63" s="19">
        <f t="shared" si="53"/>
        <v>31248.320000000043</v>
      </c>
      <c r="L63" s="19">
        <f t="shared" si="53"/>
        <v>30976.600000000049</v>
      </c>
      <c r="M63" s="19">
        <f t="shared" si="53"/>
        <v>30704.880000000056</v>
      </c>
      <c r="N63" s="19">
        <f t="shared" si="53"/>
        <v>30433.160000000062</v>
      </c>
      <c r="O63" s="19">
        <f t="shared" si="53"/>
        <v>30161.440000000068</v>
      </c>
      <c r="P63" s="19">
        <f t="shared" si="53"/>
        <v>29889.720000000074</v>
      </c>
      <c r="Q63" s="19">
        <f t="shared" si="53"/>
        <v>29618.00000000008</v>
      </c>
      <c r="R63" s="19">
        <f t="shared" si="53"/>
        <v>29346.280000000086</v>
      </c>
      <c r="S63" s="19">
        <f t="shared" si="53"/>
        <v>29074.560000000092</v>
      </c>
      <c r="T63" s="19">
        <f t="shared" si="53"/>
        <v>28802.840000000098</v>
      </c>
      <c r="U63" s="19">
        <f t="shared" si="53"/>
        <v>28531.120000000104</v>
      </c>
      <c r="V63" s="19">
        <f t="shared" si="53"/>
        <v>28259.400000000111</v>
      </c>
      <c r="W63" s="19">
        <f t="shared" si="53"/>
        <v>27987.680000000117</v>
      </c>
      <c r="X63" s="19">
        <f t="shared" si="53"/>
        <v>27715.960000000123</v>
      </c>
      <c r="Y63" s="19">
        <f t="shared" si="53"/>
        <v>27444.240000000129</v>
      </c>
      <c r="Z63" s="19">
        <f t="shared" si="53"/>
        <v>27172.520000000135</v>
      </c>
      <c r="AA63" s="19">
        <f t="shared" ref="AA63:AE63" si="54">Z63-AA109</f>
        <v>26900.800000000141</v>
      </c>
      <c r="AB63" s="19">
        <f t="shared" si="54"/>
        <v>26629.080000000147</v>
      </c>
      <c r="AC63" s="19">
        <f t="shared" si="54"/>
        <v>26357.360000000153</v>
      </c>
      <c r="AD63" s="19">
        <f t="shared" si="54"/>
        <v>26085.640000000159</v>
      </c>
      <c r="AE63" s="19">
        <f t="shared" si="54"/>
        <v>25813.920000000166</v>
      </c>
      <c r="AF63" s="19">
        <f t="shared" si="52"/>
        <v>27444.240000000125</v>
      </c>
      <c r="AG63" s="5"/>
      <c r="AH63" s="71" t="s">
        <v>59</v>
      </c>
    </row>
    <row r="64" spans="1:71" x14ac:dyDescent="0.25">
      <c r="A64" s="5">
        <v>9</v>
      </c>
      <c r="B64" s="1" t="str">
        <f t="shared" si="47"/>
        <v xml:space="preserve">    Series 6.593%  Note</v>
      </c>
      <c r="C64" s="6">
        <v>26</v>
      </c>
      <c r="D64" s="19">
        <v>324332.26</v>
      </c>
      <c r="E64" s="19">
        <f t="shared" ref="E64:Z64" si="55">D64-E110</f>
        <v>322949.38</v>
      </c>
      <c r="F64" s="19">
        <f t="shared" si="55"/>
        <v>321566.5</v>
      </c>
      <c r="G64" s="19">
        <f t="shared" si="55"/>
        <v>320183.62</v>
      </c>
      <c r="H64" s="19">
        <f t="shared" si="55"/>
        <v>318800.74</v>
      </c>
      <c r="I64" s="19">
        <f t="shared" si="55"/>
        <v>317417.86</v>
      </c>
      <c r="J64" s="19">
        <f t="shared" si="55"/>
        <v>316034.98</v>
      </c>
      <c r="K64" s="19">
        <f t="shared" si="55"/>
        <v>314652.09999999998</v>
      </c>
      <c r="L64" s="19">
        <f t="shared" si="55"/>
        <v>313269.21999999997</v>
      </c>
      <c r="M64" s="19">
        <f t="shared" si="55"/>
        <v>311886.33999999997</v>
      </c>
      <c r="N64" s="19">
        <f t="shared" si="55"/>
        <v>310503.45999999996</v>
      </c>
      <c r="O64" s="19">
        <f t="shared" si="55"/>
        <v>309120.57999999996</v>
      </c>
      <c r="P64" s="19">
        <f t="shared" si="55"/>
        <v>307737.69999999995</v>
      </c>
      <c r="Q64" s="19">
        <f t="shared" si="55"/>
        <v>306354.81999999995</v>
      </c>
      <c r="R64" s="19">
        <f t="shared" si="55"/>
        <v>304971.93999999994</v>
      </c>
      <c r="S64" s="19">
        <f t="shared" si="55"/>
        <v>303589.05999999994</v>
      </c>
      <c r="T64" s="19">
        <f t="shared" si="55"/>
        <v>302206.17999999993</v>
      </c>
      <c r="U64" s="19">
        <f t="shared" si="55"/>
        <v>300823.29999999993</v>
      </c>
      <c r="V64" s="19">
        <f t="shared" si="55"/>
        <v>299440.41999999993</v>
      </c>
      <c r="W64" s="19">
        <f t="shared" si="55"/>
        <v>298057.53999999992</v>
      </c>
      <c r="X64" s="19">
        <f t="shared" si="55"/>
        <v>296674.65999999992</v>
      </c>
      <c r="Y64" s="19">
        <f t="shared" si="55"/>
        <v>295291.77999999991</v>
      </c>
      <c r="Z64" s="19">
        <f t="shared" si="55"/>
        <v>293908.89999999991</v>
      </c>
      <c r="AA64" s="19">
        <f t="shared" ref="AA64:AE64" si="56">Z64-AA110</f>
        <v>292526.0199999999</v>
      </c>
      <c r="AB64" s="19">
        <f t="shared" si="56"/>
        <v>291143.1399999999</v>
      </c>
      <c r="AC64" s="19">
        <f t="shared" si="56"/>
        <v>289760.25999999989</v>
      </c>
      <c r="AD64" s="19">
        <f t="shared" si="56"/>
        <v>288377.37999999989</v>
      </c>
      <c r="AE64" s="19">
        <f t="shared" si="56"/>
        <v>286994.49999999988</v>
      </c>
      <c r="AF64" s="19">
        <f t="shared" si="52"/>
        <v>295291.77999999991</v>
      </c>
      <c r="AG64" s="5"/>
      <c r="AH64" s="1" t="s">
        <v>60</v>
      </c>
    </row>
    <row r="65" spans="1:34" x14ac:dyDescent="0.25">
      <c r="A65" s="5">
        <v>10</v>
      </c>
      <c r="B65" s="1" t="str">
        <f t="shared" si="47"/>
        <v xml:space="preserve">    Series 6.25%    Note</v>
      </c>
      <c r="C65" s="6">
        <v>27</v>
      </c>
      <c r="D65" s="19">
        <v>431503.56</v>
      </c>
      <c r="E65" s="19">
        <f t="shared" ref="E65:Z65" si="57">D65-E111</f>
        <v>429805.17</v>
      </c>
      <c r="F65" s="19">
        <f t="shared" si="57"/>
        <v>428106.77999999997</v>
      </c>
      <c r="G65" s="19">
        <f t="shared" si="57"/>
        <v>426408.38999999996</v>
      </c>
      <c r="H65" s="19">
        <f t="shared" si="57"/>
        <v>424709.99999999994</v>
      </c>
      <c r="I65" s="19">
        <f t="shared" si="57"/>
        <v>423011.60999999993</v>
      </c>
      <c r="J65" s="19">
        <f t="shared" si="57"/>
        <v>421313.21999999991</v>
      </c>
      <c r="K65" s="19">
        <f t="shared" si="57"/>
        <v>419614.8299999999</v>
      </c>
      <c r="L65" s="19">
        <f t="shared" si="57"/>
        <v>417916.43999999989</v>
      </c>
      <c r="M65" s="19">
        <f t="shared" si="57"/>
        <v>416218.04999999987</v>
      </c>
      <c r="N65" s="19">
        <f t="shared" si="57"/>
        <v>414519.65999999986</v>
      </c>
      <c r="O65" s="19">
        <f t="shared" si="57"/>
        <v>412821.26999999984</v>
      </c>
      <c r="P65" s="19">
        <f t="shared" si="57"/>
        <v>411122.87999999983</v>
      </c>
      <c r="Q65" s="19">
        <f t="shared" si="57"/>
        <v>409424.48999999982</v>
      </c>
      <c r="R65" s="19">
        <f t="shared" si="57"/>
        <v>407726.0999999998</v>
      </c>
      <c r="S65" s="19">
        <f t="shared" si="57"/>
        <v>406027.70999999979</v>
      </c>
      <c r="T65" s="19">
        <f t="shared" si="57"/>
        <v>404329.31999999977</v>
      </c>
      <c r="U65" s="19">
        <f t="shared" si="57"/>
        <v>402630.92999999976</v>
      </c>
      <c r="V65" s="19">
        <f t="shared" si="57"/>
        <v>400932.53999999975</v>
      </c>
      <c r="W65" s="19">
        <f t="shared" si="57"/>
        <v>399234.14999999973</v>
      </c>
      <c r="X65" s="19">
        <f t="shared" si="57"/>
        <v>397535.75999999972</v>
      </c>
      <c r="Y65" s="19">
        <f t="shared" si="57"/>
        <v>395837.3699999997</v>
      </c>
      <c r="Z65" s="19">
        <f t="shared" si="57"/>
        <v>394138.97999999969</v>
      </c>
      <c r="AA65" s="19">
        <f t="shared" ref="AA65:AE65" si="58">Z65-AA111</f>
        <v>392440.58999999968</v>
      </c>
      <c r="AB65" s="19">
        <f t="shared" si="58"/>
        <v>390742.19999999966</v>
      </c>
      <c r="AC65" s="19">
        <f t="shared" si="58"/>
        <v>389043.80999999965</v>
      </c>
      <c r="AD65" s="19">
        <f t="shared" si="58"/>
        <v>387345.41999999963</v>
      </c>
      <c r="AE65" s="19">
        <f t="shared" si="58"/>
        <v>385647.02999999962</v>
      </c>
      <c r="AF65" s="19">
        <f t="shared" si="52"/>
        <v>395837.3699999997</v>
      </c>
      <c r="AG65" s="5"/>
      <c r="AH65" s="1" t="s">
        <v>61</v>
      </c>
    </row>
    <row r="66" spans="1:34" x14ac:dyDescent="0.25">
      <c r="A66" s="5">
        <v>11</v>
      </c>
      <c r="B66" s="1" t="str">
        <f t="shared" si="47"/>
        <v xml:space="preserve">    Series 5.625%  Note</v>
      </c>
      <c r="C66" s="6">
        <v>28</v>
      </c>
      <c r="D66" s="19">
        <v>278536.74</v>
      </c>
      <c r="E66" s="19">
        <f t="shared" ref="E66:Z66" si="59">D66-E112</f>
        <v>277453.21999999997</v>
      </c>
      <c r="F66" s="19">
        <f t="shared" si="59"/>
        <v>276369.69999999995</v>
      </c>
      <c r="G66" s="19">
        <f t="shared" si="59"/>
        <v>275286.17999999993</v>
      </c>
      <c r="H66" s="19">
        <f t="shared" si="59"/>
        <v>274202.65999999992</v>
      </c>
      <c r="I66" s="19">
        <f t="shared" si="59"/>
        <v>273119.1399999999</v>
      </c>
      <c r="J66" s="19">
        <f t="shared" si="59"/>
        <v>272035.61999999988</v>
      </c>
      <c r="K66" s="19">
        <f t="shared" si="59"/>
        <v>270952.09999999986</v>
      </c>
      <c r="L66" s="19">
        <f t="shared" si="59"/>
        <v>269868.57999999984</v>
      </c>
      <c r="M66" s="19">
        <f t="shared" si="59"/>
        <v>268785.05999999982</v>
      </c>
      <c r="N66" s="19">
        <f t="shared" si="59"/>
        <v>267701.5399999998</v>
      </c>
      <c r="O66" s="19">
        <f t="shared" si="59"/>
        <v>266618.01999999979</v>
      </c>
      <c r="P66" s="19">
        <f t="shared" si="59"/>
        <v>265534.49999999977</v>
      </c>
      <c r="Q66" s="19">
        <f t="shared" si="59"/>
        <v>264450.97999999975</v>
      </c>
      <c r="R66" s="19">
        <f t="shared" si="59"/>
        <v>263367.45999999973</v>
      </c>
      <c r="S66" s="19">
        <f t="shared" si="59"/>
        <v>262283.93999999971</v>
      </c>
      <c r="T66" s="19">
        <f t="shared" si="59"/>
        <v>261200.41999999972</v>
      </c>
      <c r="U66" s="19">
        <f t="shared" si="59"/>
        <v>260116.89999999973</v>
      </c>
      <c r="V66" s="19">
        <f t="shared" si="59"/>
        <v>259033.37999999974</v>
      </c>
      <c r="W66" s="19">
        <f t="shared" si="59"/>
        <v>257949.85999999975</v>
      </c>
      <c r="X66" s="19">
        <f t="shared" si="59"/>
        <v>256866.33999999976</v>
      </c>
      <c r="Y66" s="19">
        <f t="shared" si="59"/>
        <v>255782.81999999977</v>
      </c>
      <c r="Z66" s="19">
        <f t="shared" si="59"/>
        <v>254699.29999999978</v>
      </c>
      <c r="AA66" s="19">
        <f t="shared" ref="AA66:AE66" si="60">Z66-AA112</f>
        <v>253615.7799999998</v>
      </c>
      <c r="AB66" s="19">
        <f t="shared" si="60"/>
        <v>252532.25999999981</v>
      </c>
      <c r="AC66" s="19">
        <f t="shared" si="60"/>
        <v>251448.73999999982</v>
      </c>
      <c r="AD66" s="19">
        <f t="shared" si="60"/>
        <v>250365.21999999983</v>
      </c>
      <c r="AE66" s="19">
        <f t="shared" si="60"/>
        <v>249281.69999999984</v>
      </c>
      <c r="AF66" s="19">
        <f t="shared" si="52"/>
        <v>255782.81999999977</v>
      </c>
      <c r="AG66" s="5"/>
      <c r="AH66" s="1" t="s">
        <v>62</v>
      </c>
    </row>
    <row r="67" spans="1:34" x14ac:dyDescent="0.25">
      <c r="A67" s="5">
        <v>12</v>
      </c>
      <c r="B67" s="1" t="str">
        <f t="shared" si="47"/>
        <v xml:space="preserve">    Series 5.375%  Note</v>
      </c>
      <c r="C67" s="6">
        <v>29</v>
      </c>
      <c r="D67" s="19">
        <v>240805.39</v>
      </c>
      <c r="E67" s="19">
        <f t="shared" ref="E67:K67" si="61">D67-E113</f>
        <v>239900.34000000003</v>
      </c>
      <c r="F67" s="19">
        <f t="shared" si="61"/>
        <v>238995.29000000004</v>
      </c>
      <c r="G67" s="19">
        <f t="shared" si="61"/>
        <v>238090.24000000005</v>
      </c>
      <c r="H67" s="19">
        <f t="shared" si="61"/>
        <v>237185.19000000006</v>
      </c>
      <c r="I67" s="19">
        <f t="shared" si="61"/>
        <v>236280.14000000007</v>
      </c>
      <c r="J67" s="19">
        <f t="shared" si="61"/>
        <v>235375.09000000008</v>
      </c>
      <c r="K67" s="19">
        <f t="shared" si="61"/>
        <v>234470.0400000001</v>
      </c>
      <c r="L67" s="19">
        <f>+K67-L113</f>
        <v>233564.99000000011</v>
      </c>
      <c r="M67" s="19">
        <f t="shared" ref="M67:Z67" si="62">L67-M113</f>
        <v>232659.94000000012</v>
      </c>
      <c r="N67" s="19">
        <f t="shared" si="62"/>
        <v>231754.89000000013</v>
      </c>
      <c r="O67" s="19">
        <f t="shared" si="62"/>
        <v>230849.84000000014</v>
      </c>
      <c r="P67" s="19">
        <f t="shared" si="62"/>
        <v>229944.79000000015</v>
      </c>
      <c r="Q67" s="19">
        <f t="shared" si="62"/>
        <v>229039.74000000017</v>
      </c>
      <c r="R67" s="19">
        <f t="shared" si="62"/>
        <v>228134.69000000018</v>
      </c>
      <c r="S67" s="19">
        <f t="shared" si="62"/>
        <v>227229.64000000019</v>
      </c>
      <c r="T67" s="19">
        <f t="shared" si="62"/>
        <v>226324.5900000002</v>
      </c>
      <c r="U67" s="19">
        <f t="shared" si="62"/>
        <v>225419.54000000021</v>
      </c>
      <c r="V67" s="19">
        <f t="shared" si="62"/>
        <v>224514.49000000022</v>
      </c>
      <c r="W67" s="19">
        <f t="shared" si="62"/>
        <v>223609.44000000024</v>
      </c>
      <c r="X67" s="19">
        <f t="shared" si="62"/>
        <v>222704.39000000025</v>
      </c>
      <c r="Y67" s="19">
        <f t="shared" si="62"/>
        <v>221799.34000000026</v>
      </c>
      <c r="Z67" s="19">
        <f t="shared" si="62"/>
        <v>220894.29000000027</v>
      </c>
      <c r="AA67" s="19">
        <f t="shared" ref="AA67:AE67" si="63">Z67-AA113</f>
        <v>219989.24000000028</v>
      </c>
      <c r="AB67" s="19">
        <f t="shared" si="63"/>
        <v>219084.19000000029</v>
      </c>
      <c r="AC67" s="19">
        <f t="shared" si="63"/>
        <v>218179.14000000031</v>
      </c>
      <c r="AD67" s="19">
        <f t="shared" si="63"/>
        <v>217274.09000000032</v>
      </c>
      <c r="AE67" s="19">
        <f t="shared" si="63"/>
        <v>216369.04000000033</v>
      </c>
      <c r="AF67" s="19">
        <f t="shared" si="52"/>
        <v>221799.34000000026</v>
      </c>
      <c r="AG67" s="5"/>
      <c r="AH67" s="1" t="s">
        <v>63</v>
      </c>
    </row>
    <row r="68" spans="1:34" x14ac:dyDescent="0.25">
      <c r="A68" s="5">
        <v>13</v>
      </c>
      <c r="B68" s="1" t="str">
        <f t="shared" si="47"/>
        <v xml:space="preserve">    Series 5.05%    Note</v>
      </c>
      <c r="C68" s="6">
        <v>30</v>
      </c>
      <c r="D68" s="19"/>
      <c r="E68" s="19">
        <f>D68-E114</f>
        <v>0</v>
      </c>
      <c r="F68" s="19">
        <f t="shared" ref="F68:AE68" si="64">E68-F114</f>
        <v>0</v>
      </c>
      <c r="G68" s="19">
        <f t="shared" si="64"/>
        <v>0</v>
      </c>
      <c r="H68" s="19">
        <f t="shared" si="64"/>
        <v>0</v>
      </c>
      <c r="I68" s="19">
        <f t="shared" si="64"/>
        <v>0</v>
      </c>
      <c r="J68" s="19">
        <f t="shared" si="64"/>
        <v>0</v>
      </c>
      <c r="K68" s="19">
        <f t="shared" si="64"/>
        <v>0</v>
      </c>
      <c r="L68" s="19">
        <f t="shared" si="64"/>
        <v>0</v>
      </c>
      <c r="M68" s="19">
        <f t="shared" si="64"/>
        <v>0</v>
      </c>
      <c r="N68" s="19">
        <f t="shared" si="64"/>
        <v>0</v>
      </c>
      <c r="O68" s="19">
        <f t="shared" si="64"/>
        <v>0</v>
      </c>
      <c r="P68" s="19">
        <f t="shared" si="64"/>
        <v>0</v>
      </c>
      <c r="Q68" s="19">
        <f t="shared" si="64"/>
        <v>0</v>
      </c>
      <c r="R68" s="19">
        <f t="shared" si="64"/>
        <v>0</v>
      </c>
      <c r="S68" s="19">
        <f t="shared" si="64"/>
        <v>0</v>
      </c>
      <c r="T68" s="19">
        <f t="shared" si="64"/>
        <v>0</v>
      </c>
      <c r="U68" s="19">
        <f t="shared" si="64"/>
        <v>0</v>
      </c>
      <c r="V68" s="19">
        <f t="shared" si="64"/>
        <v>0</v>
      </c>
      <c r="W68" s="19">
        <f t="shared" si="64"/>
        <v>0</v>
      </c>
      <c r="X68" s="19">
        <f t="shared" si="64"/>
        <v>0</v>
      </c>
      <c r="Y68" s="19">
        <f t="shared" si="64"/>
        <v>0</v>
      </c>
      <c r="Z68" s="19">
        <f t="shared" si="64"/>
        <v>0</v>
      </c>
      <c r="AA68" s="19">
        <f t="shared" si="64"/>
        <v>0</v>
      </c>
      <c r="AB68" s="19">
        <f t="shared" si="64"/>
        <v>0</v>
      </c>
      <c r="AC68" s="19">
        <f t="shared" si="64"/>
        <v>0</v>
      </c>
      <c r="AD68" s="19">
        <f t="shared" si="64"/>
        <v>0</v>
      </c>
      <c r="AE68" s="19">
        <f t="shared" si="64"/>
        <v>0</v>
      </c>
      <c r="AF68" s="19">
        <f t="shared" si="52"/>
        <v>0</v>
      </c>
      <c r="AG68" s="5"/>
      <c r="AH68" s="1" t="s">
        <v>65</v>
      </c>
    </row>
    <row r="69" spans="1:34" x14ac:dyDescent="0.25">
      <c r="A69" s="5">
        <v>14</v>
      </c>
      <c r="B69" s="1" t="str">
        <f t="shared" si="47"/>
        <v xml:space="preserve">    Series 4.00%    Note</v>
      </c>
      <c r="C69" s="6">
        <v>31</v>
      </c>
      <c r="D69" s="19"/>
      <c r="E69" s="19">
        <f>D69-E115</f>
        <v>0</v>
      </c>
      <c r="F69" s="19">
        <f t="shared" ref="F69:AE69" si="65">E69-F115</f>
        <v>0</v>
      </c>
      <c r="G69" s="19">
        <f t="shared" si="65"/>
        <v>0</v>
      </c>
      <c r="H69" s="19">
        <f t="shared" si="65"/>
        <v>0</v>
      </c>
      <c r="I69" s="19">
        <f t="shared" si="65"/>
        <v>0</v>
      </c>
      <c r="J69" s="19">
        <f t="shared" si="65"/>
        <v>0</v>
      </c>
      <c r="K69" s="19">
        <f t="shared" si="65"/>
        <v>0</v>
      </c>
      <c r="L69" s="19">
        <f t="shared" si="65"/>
        <v>0</v>
      </c>
      <c r="M69" s="19">
        <f t="shared" si="65"/>
        <v>0</v>
      </c>
      <c r="N69" s="19">
        <f t="shared" si="65"/>
        <v>0</v>
      </c>
      <c r="O69" s="19">
        <f t="shared" si="65"/>
        <v>0</v>
      </c>
      <c r="P69" s="19">
        <f t="shared" si="65"/>
        <v>0</v>
      </c>
      <c r="Q69" s="19">
        <f t="shared" si="65"/>
        <v>0</v>
      </c>
      <c r="R69" s="19">
        <f t="shared" si="65"/>
        <v>0</v>
      </c>
      <c r="S69" s="19">
        <f t="shared" si="65"/>
        <v>0</v>
      </c>
      <c r="T69" s="19">
        <f t="shared" si="65"/>
        <v>0</v>
      </c>
      <c r="U69" s="19">
        <f t="shared" si="65"/>
        <v>0</v>
      </c>
      <c r="V69" s="19">
        <f t="shared" si="65"/>
        <v>0</v>
      </c>
      <c r="W69" s="19">
        <f t="shared" si="65"/>
        <v>0</v>
      </c>
      <c r="X69" s="19">
        <f t="shared" si="65"/>
        <v>0</v>
      </c>
      <c r="Y69" s="19">
        <f t="shared" si="65"/>
        <v>0</v>
      </c>
      <c r="Z69" s="19">
        <f t="shared" si="65"/>
        <v>0</v>
      </c>
      <c r="AA69" s="19">
        <f t="shared" si="65"/>
        <v>0</v>
      </c>
      <c r="AB69" s="19">
        <f t="shared" si="65"/>
        <v>0</v>
      </c>
      <c r="AC69" s="19">
        <f t="shared" si="65"/>
        <v>0</v>
      </c>
      <c r="AD69" s="19">
        <f t="shared" si="65"/>
        <v>0</v>
      </c>
      <c r="AE69" s="19">
        <f t="shared" si="65"/>
        <v>0</v>
      </c>
      <c r="AF69" s="19">
        <f t="shared" si="52"/>
        <v>0</v>
      </c>
      <c r="AG69" s="5"/>
      <c r="AH69" s="1" t="s">
        <v>95</v>
      </c>
    </row>
    <row r="70" spans="1:34" x14ac:dyDescent="0.25">
      <c r="A70" s="5">
        <v>15</v>
      </c>
      <c r="B70" s="1" t="str">
        <f t="shared" si="47"/>
        <v xml:space="preserve">    Series 4.00%    Note</v>
      </c>
      <c r="C70" s="6">
        <v>32</v>
      </c>
      <c r="D70" s="17">
        <v>50132.54</v>
      </c>
      <c r="E70" s="19">
        <f>D70-E116</f>
        <v>49986.840000000004</v>
      </c>
      <c r="F70" s="19">
        <f t="shared" ref="F70" si="66">E70-F116</f>
        <v>49841.140000000007</v>
      </c>
      <c r="G70" s="19">
        <f t="shared" ref="G70" si="67">F70-G116</f>
        <v>49695.44000000001</v>
      </c>
      <c r="H70" s="19">
        <f t="shared" ref="H70" si="68">G70-H116</f>
        <v>49549.740000000013</v>
      </c>
      <c r="I70" s="19">
        <f t="shared" ref="I70" si="69">H70-I116</f>
        <v>49404.040000000015</v>
      </c>
      <c r="J70" s="19">
        <f t="shared" ref="J70" si="70">I70-J116</f>
        <v>49258.340000000018</v>
      </c>
      <c r="K70" s="19">
        <f t="shared" ref="K70" si="71">J70-K116</f>
        <v>49112.640000000021</v>
      </c>
      <c r="L70" s="19">
        <f t="shared" ref="L70" si="72">K70-L116</f>
        <v>48966.940000000024</v>
      </c>
      <c r="M70" s="19">
        <f t="shared" ref="M70" si="73">L70-M116</f>
        <v>48821.240000000027</v>
      </c>
      <c r="N70" s="19">
        <f t="shared" ref="N70" si="74">M70-N116</f>
        <v>48675.54000000003</v>
      </c>
      <c r="O70" s="19">
        <f t="shared" ref="O70" si="75">N70-O116</f>
        <v>48529.840000000033</v>
      </c>
      <c r="P70" s="17"/>
      <c r="Q70" s="17">
        <f>Q23*0.01-Q116</f>
        <v>49854.3</v>
      </c>
      <c r="R70" s="17">
        <f>Q70-R116</f>
        <v>49708.600000000006</v>
      </c>
      <c r="S70" s="17">
        <f t="shared" ref="S70:AE71" si="76">R70-S116</f>
        <v>49562.900000000009</v>
      </c>
      <c r="T70" s="17">
        <f t="shared" si="76"/>
        <v>49417.200000000012</v>
      </c>
      <c r="U70" s="17">
        <f t="shared" si="76"/>
        <v>49271.500000000015</v>
      </c>
      <c r="V70" s="17">
        <f t="shared" si="76"/>
        <v>49125.800000000017</v>
      </c>
      <c r="W70" s="17">
        <f t="shared" si="76"/>
        <v>48980.10000000002</v>
      </c>
      <c r="X70" s="17">
        <f t="shared" si="76"/>
        <v>48834.400000000023</v>
      </c>
      <c r="Y70" s="17">
        <f t="shared" si="76"/>
        <v>48688.700000000026</v>
      </c>
      <c r="Z70" s="17">
        <f t="shared" si="76"/>
        <v>48543.000000000029</v>
      </c>
      <c r="AA70" s="17">
        <f t="shared" si="76"/>
        <v>48397.300000000032</v>
      </c>
      <c r="AB70" s="17">
        <f t="shared" si="76"/>
        <v>48251.600000000035</v>
      </c>
      <c r="AC70" s="17">
        <f t="shared" si="76"/>
        <v>48105.900000000038</v>
      </c>
      <c r="AD70" s="17">
        <f t="shared" si="76"/>
        <v>47960.200000000041</v>
      </c>
      <c r="AE70" s="17">
        <f t="shared" si="76"/>
        <v>47814.500000000044</v>
      </c>
      <c r="AF70" s="17">
        <f>AVERAGE(S70:AE70)</f>
        <v>48688.700000000026</v>
      </c>
      <c r="AG70" s="5"/>
      <c r="AH70" s="1" t="s">
        <v>102</v>
      </c>
    </row>
    <row r="71" spans="1:34" x14ac:dyDescent="0.25">
      <c r="A71" s="5">
        <v>16</v>
      </c>
      <c r="B71" s="1" t="str">
        <f t="shared" si="47"/>
        <v xml:space="preserve">    Series 3.75%    Note</v>
      </c>
      <c r="C71" s="6">
        <v>33</v>
      </c>
      <c r="D71" s="17">
        <v>50958.37</v>
      </c>
      <c r="E71" s="19">
        <f>D71-E117</f>
        <v>50814.07</v>
      </c>
      <c r="F71" s="19">
        <f t="shared" ref="F71" si="77">E71-F117</f>
        <v>50669.77</v>
      </c>
      <c r="G71" s="19">
        <f t="shared" ref="G71" si="78">F71-G117</f>
        <v>50525.469999999994</v>
      </c>
      <c r="H71" s="19">
        <f t="shared" ref="H71" si="79">G71-H117</f>
        <v>50381.169999999991</v>
      </c>
      <c r="I71" s="19">
        <f t="shared" ref="I71" si="80">H71-I117</f>
        <v>50236.869999999988</v>
      </c>
      <c r="J71" s="19">
        <f t="shared" ref="J71" si="81">I71-J117</f>
        <v>50092.569999999985</v>
      </c>
      <c r="K71" s="19">
        <f t="shared" ref="K71" si="82">J71-K117</f>
        <v>49948.269999999982</v>
      </c>
      <c r="L71" s="19">
        <f t="shared" ref="L71" si="83">K71-L117</f>
        <v>49803.969999999979</v>
      </c>
      <c r="M71" s="19">
        <f t="shared" ref="M71" si="84">L71-M117</f>
        <v>49659.669999999976</v>
      </c>
      <c r="N71" s="19">
        <f t="shared" ref="N71" si="85">M71-N117</f>
        <v>49515.369999999974</v>
      </c>
      <c r="O71" s="19">
        <f t="shared" ref="O71" si="86">N71-O117</f>
        <v>49371.069999999971</v>
      </c>
      <c r="P71" s="19">
        <f t="shared" ref="P71" si="87">O71-P117</f>
        <v>49226.769999999968</v>
      </c>
      <c r="Q71" s="19">
        <f t="shared" ref="Q71" si="88">P71-Q117</f>
        <v>49082.469999999965</v>
      </c>
      <c r="R71" s="19">
        <f t="shared" ref="R71" si="89">Q71-R117</f>
        <v>48938.169999999962</v>
      </c>
      <c r="S71" s="19">
        <f t="shared" si="76"/>
        <v>48793.869999999959</v>
      </c>
      <c r="T71" s="19">
        <f t="shared" si="76"/>
        <v>48649.569999999956</v>
      </c>
      <c r="U71" s="19">
        <f t="shared" si="76"/>
        <v>48505.269999999953</v>
      </c>
      <c r="V71" s="19">
        <f t="shared" si="76"/>
        <v>48360.96999999995</v>
      </c>
      <c r="W71" s="19">
        <f t="shared" si="76"/>
        <v>48216.669999999947</v>
      </c>
      <c r="X71" s="19">
        <f t="shared" si="76"/>
        <v>48072.369999999944</v>
      </c>
      <c r="Y71" s="19">
        <f t="shared" si="76"/>
        <v>47928.069999999942</v>
      </c>
      <c r="Z71" s="19">
        <f t="shared" si="76"/>
        <v>47783.769999999939</v>
      </c>
      <c r="AA71" s="19">
        <f t="shared" si="76"/>
        <v>47639.469999999936</v>
      </c>
      <c r="AB71" s="19">
        <f t="shared" si="76"/>
        <v>47495.169999999933</v>
      </c>
      <c r="AC71" s="19">
        <f t="shared" si="76"/>
        <v>47350.86999999993</v>
      </c>
      <c r="AD71" s="19">
        <f t="shared" si="76"/>
        <v>47206.569999999927</v>
      </c>
      <c r="AE71" s="19">
        <f t="shared" si="76"/>
        <v>47062.269999999924</v>
      </c>
      <c r="AF71" s="19">
        <f t="shared" si="52"/>
        <v>47928.069999999942</v>
      </c>
      <c r="AG71" s="5"/>
      <c r="AH71" s="1" t="s">
        <v>103</v>
      </c>
    </row>
    <row r="72" spans="1:34" x14ac:dyDescent="0.25">
      <c r="A72" s="5">
        <v>17</v>
      </c>
      <c r="B72" s="1" t="str">
        <f t="shared" si="47"/>
        <v xml:space="preserve">    Proposed 4.16%    Note</v>
      </c>
      <c r="C72" s="6">
        <v>34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f>R25*0.01-R118</f>
        <v>159777.77777777778</v>
      </c>
      <c r="S72" s="19">
        <f>R72-S118</f>
        <v>159333.33333333334</v>
      </c>
      <c r="T72" s="19">
        <f t="shared" ref="T72:AE72" si="90">S72-T118</f>
        <v>158888.88888888891</v>
      </c>
      <c r="U72" s="19">
        <f t="shared" si="90"/>
        <v>158444.44444444447</v>
      </c>
      <c r="V72" s="19">
        <f t="shared" si="90"/>
        <v>158000.00000000003</v>
      </c>
      <c r="W72" s="19">
        <f t="shared" si="90"/>
        <v>157555.55555555559</v>
      </c>
      <c r="X72" s="19">
        <f t="shared" si="90"/>
        <v>157111.11111111115</v>
      </c>
      <c r="Y72" s="19">
        <f t="shared" si="90"/>
        <v>156666.66666666672</v>
      </c>
      <c r="Z72" s="19">
        <f t="shared" si="90"/>
        <v>156222.22222222228</v>
      </c>
      <c r="AA72" s="19">
        <f t="shared" si="90"/>
        <v>155777.77777777784</v>
      </c>
      <c r="AB72" s="19">
        <f t="shared" si="90"/>
        <v>155333.3333333334</v>
      </c>
      <c r="AC72" s="19">
        <f t="shared" si="90"/>
        <v>154888.88888888896</v>
      </c>
      <c r="AD72" s="19">
        <f t="shared" si="90"/>
        <v>154444.44444444453</v>
      </c>
      <c r="AE72" s="19">
        <f t="shared" si="90"/>
        <v>154000.00000000009</v>
      </c>
      <c r="AF72" s="19">
        <f>AVERAGE(S72:AE72)</f>
        <v>156666.66666666672</v>
      </c>
      <c r="AG72" s="5"/>
      <c r="AH72" s="1" t="s">
        <v>112</v>
      </c>
    </row>
    <row r="73" spans="1:34" x14ac:dyDescent="0.25">
      <c r="A73" s="5">
        <v>18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5"/>
    </row>
    <row r="74" spans="1:34" x14ac:dyDescent="0.25">
      <c r="A74" s="5">
        <v>19</v>
      </c>
      <c r="B74" s="1" t="s">
        <v>56</v>
      </c>
      <c r="D74" s="19">
        <v>5289.59</v>
      </c>
      <c r="E74" s="19">
        <f t="shared" ref="E74:Z74" si="91">D74-E120</f>
        <v>5211.84</v>
      </c>
      <c r="F74" s="19">
        <f t="shared" si="91"/>
        <v>5134.09</v>
      </c>
      <c r="G74" s="19">
        <f t="shared" si="91"/>
        <v>5056.34</v>
      </c>
      <c r="H74" s="19">
        <f t="shared" si="91"/>
        <v>4978.59</v>
      </c>
      <c r="I74" s="19">
        <f t="shared" si="91"/>
        <v>4900.84</v>
      </c>
      <c r="J74" s="19">
        <f t="shared" si="91"/>
        <v>4823.09</v>
      </c>
      <c r="K74" s="19">
        <f t="shared" si="91"/>
        <v>4745.34</v>
      </c>
      <c r="L74" s="19">
        <f t="shared" si="91"/>
        <v>4667.59</v>
      </c>
      <c r="M74" s="19">
        <f t="shared" si="91"/>
        <v>4589.84</v>
      </c>
      <c r="N74" s="19">
        <f t="shared" si="91"/>
        <v>4512.09</v>
      </c>
      <c r="O74" s="19">
        <f t="shared" si="91"/>
        <v>4434.34</v>
      </c>
      <c r="P74" s="19">
        <f t="shared" si="91"/>
        <v>4356.59</v>
      </c>
      <c r="Q74" s="19">
        <f t="shared" si="91"/>
        <v>4278.84</v>
      </c>
      <c r="R74" s="19">
        <f t="shared" si="91"/>
        <v>4201.09</v>
      </c>
      <c r="S74" s="19">
        <f t="shared" si="91"/>
        <v>4123.34</v>
      </c>
      <c r="T74" s="19">
        <f t="shared" si="91"/>
        <v>4045.59</v>
      </c>
      <c r="U74" s="19">
        <f t="shared" si="91"/>
        <v>3967.84</v>
      </c>
      <c r="V74" s="19">
        <f t="shared" si="91"/>
        <v>3890.09</v>
      </c>
      <c r="W74" s="19">
        <f t="shared" si="91"/>
        <v>3812.34</v>
      </c>
      <c r="X74" s="19">
        <f t="shared" si="91"/>
        <v>3734.59</v>
      </c>
      <c r="Y74" s="19">
        <f t="shared" si="91"/>
        <v>3656.84</v>
      </c>
      <c r="Z74" s="19">
        <f t="shared" si="91"/>
        <v>3579.09</v>
      </c>
      <c r="AA74" s="19">
        <f t="shared" ref="AA74:AE74" si="92">Z74-AA120</f>
        <v>3501.34</v>
      </c>
      <c r="AB74" s="19">
        <f t="shared" si="92"/>
        <v>3423.59</v>
      </c>
      <c r="AC74" s="19">
        <f t="shared" si="92"/>
        <v>3345.84</v>
      </c>
      <c r="AD74" s="19">
        <f t="shared" si="92"/>
        <v>3268.09</v>
      </c>
      <c r="AE74" s="19">
        <f t="shared" si="92"/>
        <v>3190.34</v>
      </c>
      <c r="AF74" s="19">
        <f t="shared" si="52"/>
        <v>3656.8399999999988</v>
      </c>
      <c r="AG74" s="5"/>
      <c r="AH74" s="1" t="s">
        <v>64</v>
      </c>
    </row>
    <row r="75" spans="1:34" x14ac:dyDescent="0.25">
      <c r="A75" s="5">
        <v>20</v>
      </c>
      <c r="P75" s="1"/>
      <c r="AG75" s="5"/>
    </row>
    <row r="76" spans="1:34" ht="15.75" thickBot="1" x14ac:dyDescent="0.3">
      <c r="A76" s="5">
        <v>21</v>
      </c>
      <c r="B76" s="4" t="s">
        <v>40</v>
      </c>
      <c r="D76" s="66">
        <f t="shared" ref="D76:AF76" si="93">SUM(D59:D74)</f>
        <v>1449148.5000000002</v>
      </c>
      <c r="E76" s="66">
        <f t="shared" si="93"/>
        <v>1443046.1100000003</v>
      </c>
      <c r="F76" s="66">
        <f t="shared" si="93"/>
        <v>1436943.72</v>
      </c>
      <c r="G76" s="66">
        <f t="shared" si="93"/>
        <v>1430841.3299999998</v>
      </c>
      <c r="H76" s="66">
        <f t="shared" si="93"/>
        <v>1424738.94</v>
      </c>
      <c r="I76" s="66">
        <f t="shared" si="93"/>
        <v>1418636.55</v>
      </c>
      <c r="J76" s="66">
        <f t="shared" si="93"/>
        <v>1412534.1600000001</v>
      </c>
      <c r="K76" s="66">
        <f t="shared" si="93"/>
        <v>1406431.77</v>
      </c>
      <c r="L76" s="66">
        <f t="shared" si="93"/>
        <v>1400329.38</v>
      </c>
      <c r="M76" s="66">
        <f t="shared" si="93"/>
        <v>1394226.99</v>
      </c>
      <c r="N76" s="66">
        <f t="shared" si="93"/>
        <v>1388124.5999999999</v>
      </c>
      <c r="O76" s="66">
        <f t="shared" si="93"/>
        <v>1382022.21</v>
      </c>
      <c r="P76" s="66">
        <f t="shared" si="93"/>
        <v>1327535.68</v>
      </c>
      <c r="Q76" s="66">
        <f t="shared" si="93"/>
        <v>1371433.2899999998</v>
      </c>
      <c r="R76" s="66">
        <f t="shared" si="93"/>
        <v>1525108.6777777777</v>
      </c>
      <c r="S76" s="66">
        <f t="shared" si="93"/>
        <v>1518561.8433333328</v>
      </c>
      <c r="T76" s="66">
        <f t="shared" si="93"/>
        <v>1512015.0088888889</v>
      </c>
      <c r="U76" s="66">
        <f t="shared" si="93"/>
        <v>1505468.1744444445</v>
      </c>
      <c r="V76" s="66">
        <f t="shared" si="93"/>
        <v>1498921.34</v>
      </c>
      <c r="W76" s="66">
        <f t="shared" si="93"/>
        <v>1492374.5055555555</v>
      </c>
      <c r="X76" s="66">
        <f t="shared" si="93"/>
        <v>1485827.6711111108</v>
      </c>
      <c r="Y76" s="66">
        <f t="shared" si="93"/>
        <v>1479280.8366666664</v>
      </c>
      <c r="Z76" s="66">
        <f t="shared" si="93"/>
        <v>1472734.0022222223</v>
      </c>
      <c r="AA76" s="66">
        <f t="shared" si="93"/>
        <v>1466187.1677777776</v>
      </c>
      <c r="AB76" s="66">
        <f t="shared" si="93"/>
        <v>1459640.3333333333</v>
      </c>
      <c r="AC76" s="66">
        <f t="shared" si="93"/>
        <v>1453093.4988888889</v>
      </c>
      <c r="AD76" s="66">
        <f t="shared" si="93"/>
        <v>1446546.6644444442</v>
      </c>
      <c r="AE76" s="66">
        <f t="shared" si="93"/>
        <v>1439999.83</v>
      </c>
      <c r="AF76" s="66">
        <f t="shared" si="93"/>
        <v>1479280.8366666664</v>
      </c>
      <c r="AG76" s="5"/>
    </row>
    <row r="77" spans="1:34" ht="15.75" thickTop="1" x14ac:dyDescent="0.25">
      <c r="A77" s="5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5"/>
    </row>
    <row r="78" spans="1:34" x14ac:dyDescent="0.25">
      <c r="A78" s="5"/>
      <c r="E78" s="12"/>
      <c r="AG78" s="5"/>
    </row>
    <row r="79" spans="1:34" x14ac:dyDescent="0.25">
      <c r="A79" s="5"/>
      <c r="D79" s="24"/>
      <c r="H79" s="17"/>
      <c r="AG79" s="5"/>
    </row>
    <row r="80" spans="1:34" x14ac:dyDescent="0.25">
      <c r="A80" s="5"/>
      <c r="D80" s="19"/>
      <c r="E80" s="19"/>
      <c r="F80" s="19"/>
      <c r="G80" s="19"/>
      <c r="H80" s="19"/>
      <c r="I80" s="19"/>
      <c r="AG80" s="5"/>
    </row>
    <row r="81" spans="1:71" x14ac:dyDescent="0.25">
      <c r="A81" s="5"/>
      <c r="D81" s="12"/>
      <c r="H81" s="17"/>
      <c r="J81" s="12"/>
      <c r="AG81" s="5"/>
    </row>
    <row r="82" spans="1:71" x14ac:dyDescent="0.25">
      <c r="A82" s="5"/>
      <c r="C82" s="1"/>
      <c r="F82" s="4"/>
      <c r="H82" s="17"/>
      <c r="AG82" s="5"/>
    </row>
    <row r="83" spans="1:71" x14ac:dyDescent="0.25">
      <c r="A83" s="5"/>
      <c r="E83" s="12"/>
      <c r="F83" s="17"/>
      <c r="H83" s="17"/>
      <c r="I83" s="4"/>
      <c r="J83" s="4"/>
      <c r="AG83" s="5"/>
    </row>
    <row r="84" spans="1:71" x14ac:dyDescent="0.25">
      <c r="A84" s="5"/>
      <c r="F84" s="73"/>
      <c r="H84" s="17"/>
      <c r="I84" s="4"/>
      <c r="J84" s="4"/>
      <c r="AG84" s="5"/>
    </row>
    <row r="85" spans="1:71" x14ac:dyDescent="0.25">
      <c r="A85" s="5"/>
      <c r="F85" s="28"/>
      <c r="I85" s="4"/>
      <c r="J85" s="4"/>
      <c r="AG85" s="5"/>
    </row>
    <row r="86" spans="1:71" x14ac:dyDescent="0.25">
      <c r="A86" s="5"/>
      <c r="D86" s="4"/>
      <c r="E86" s="4"/>
      <c r="F86" s="4"/>
      <c r="G86" s="4"/>
      <c r="H86" s="4"/>
      <c r="I86" s="4"/>
      <c r="J86" s="4"/>
      <c r="AG86" s="5"/>
    </row>
    <row r="87" spans="1:71" x14ac:dyDescent="0.25">
      <c r="A87" s="5"/>
      <c r="J87" s="74"/>
      <c r="AG87" s="5"/>
    </row>
    <row r="88" spans="1:71" x14ac:dyDescent="0.25">
      <c r="A88" s="5"/>
      <c r="AG88" s="5"/>
    </row>
    <row r="89" spans="1:71" x14ac:dyDescent="0.25">
      <c r="A89" s="5"/>
      <c r="AG89" s="5"/>
    </row>
    <row r="90" spans="1:71" x14ac:dyDescent="0.25">
      <c r="A90" s="5"/>
      <c r="AG90" s="5"/>
    </row>
    <row r="91" spans="1:71" x14ac:dyDescent="0.25">
      <c r="A91" s="5"/>
      <c r="AG91" s="5"/>
    </row>
    <row r="92" spans="1:71" x14ac:dyDescent="0.25">
      <c r="A92" s="5"/>
      <c r="AG92" s="5"/>
    </row>
    <row r="93" spans="1:71" x14ac:dyDescent="0.25">
      <c r="A93" s="33" t="s">
        <v>90</v>
      </c>
      <c r="O93" s="34" t="s">
        <v>128</v>
      </c>
      <c r="AA93" s="34" t="s">
        <v>128</v>
      </c>
      <c r="AF93" s="34" t="s">
        <v>128</v>
      </c>
      <c r="AG93" s="5"/>
    </row>
    <row r="94" spans="1:71" x14ac:dyDescent="0.25">
      <c r="A94" s="33"/>
      <c r="O94" s="34"/>
      <c r="AA94" s="34"/>
      <c r="AF94" s="34"/>
      <c r="AG94" s="5"/>
    </row>
    <row r="95" spans="1:71" x14ac:dyDescent="0.25">
      <c r="A95" s="5"/>
      <c r="AG95" s="5"/>
    </row>
    <row r="96" spans="1:71" x14ac:dyDescent="0.25">
      <c r="A96" s="25" t="s">
        <v>2</v>
      </c>
      <c r="AG96" s="5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34" x14ac:dyDescent="0.25">
      <c r="A97" s="25" t="s">
        <v>105</v>
      </c>
      <c r="AG97" s="5"/>
    </row>
    <row r="98" spans="1:34" x14ac:dyDescent="0.25">
      <c r="AG98" s="5"/>
    </row>
    <row r="99" spans="1:34" x14ac:dyDescent="0.25">
      <c r="A99" s="47"/>
      <c r="B99" s="47" t="s">
        <v>23</v>
      </c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5"/>
    </row>
    <row r="100" spans="1:34" x14ac:dyDescent="0.25">
      <c r="A100" s="5" t="s">
        <v>4</v>
      </c>
      <c r="B100" s="5" t="s">
        <v>33</v>
      </c>
      <c r="D100" s="5" t="s">
        <v>42</v>
      </c>
      <c r="E100" s="5" t="s">
        <v>42</v>
      </c>
      <c r="F100" s="5" t="s">
        <v>42</v>
      </c>
      <c r="G100" s="5" t="s">
        <v>42</v>
      </c>
      <c r="H100" s="5" t="s">
        <v>42</v>
      </c>
      <c r="I100" s="5" t="s">
        <v>42</v>
      </c>
      <c r="J100" s="5" t="s">
        <v>42</v>
      </c>
      <c r="K100" s="5" t="s">
        <v>42</v>
      </c>
      <c r="L100" s="5" t="s">
        <v>42</v>
      </c>
      <c r="M100" s="5" t="s">
        <v>42</v>
      </c>
      <c r="N100" s="5" t="s">
        <v>42</v>
      </c>
      <c r="O100" s="5" t="s">
        <v>42</v>
      </c>
      <c r="P100" s="5" t="s">
        <v>42</v>
      </c>
      <c r="Q100" s="5" t="s">
        <v>42</v>
      </c>
      <c r="R100" s="5" t="s">
        <v>42</v>
      </c>
      <c r="S100" s="5" t="s">
        <v>42</v>
      </c>
      <c r="T100" s="5" t="s">
        <v>42</v>
      </c>
      <c r="U100" s="5" t="s">
        <v>42</v>
      </c>
      <c r="V100" s="5" t="s">
        <v>42</v>
      </c>
      <c r="W100" s="5" t="s">
        <v>42</v>
      </c>
      <c r="X100" s="5" t="s">
        <v>42</v>
      </c>
      <c r="Y100" s="5" t="s">
        <v>42</v>
      </c>
      <c r="Z100" s="5" t="s">
        <v>42</v>
      </c>
      <c r="AA100" s="5" t="s">
        <v>42</v>
      </c>
      <c r="AB100" s="5" t="s">
        <v>42</v>
      </c>
      <c r="AC100" s="5" t="s">
        <v>42</v>
      </c>
      <c r="AD100" s="5" t="s">
        <v>42</v>
      </c>
      <c r="AE100" s="5" t="s">
        <v>42</v>
      </c>
      <c r="AF100" s="5" t="s">
        <v>43</v>
      </c>
      <c r="AG100" s="5"/>
    </row>
    <row r="101" spans="1:34" x14ac:dyDescent="0.25">
      <c r="A101" s="52" t="s">
        <v>9</v>
      </c>
      <c r="B101" s="52" t="s">
        <v>21</v>
      </c>
      <c r="C101" s="52"/>
      <c r="D101" s="53">
        <f>$D$9</f>
        <v>43190</v>
      </c>
      <c r="E101" s="53">
        <f>$E$9</f>
        <v>43220</v>
      </c>
      <c r="F101" s="53">
        <f>$F$9</f>
        <v>43251</v>
      </c>
      <c r="G101" s="53">
        <f>$G$9</f>
        <v>43281</v>
      </c>
      <c r="H101" s="53">
        <f>$H$9</f>
        <v>43312</v>
      </c>
      <c r="I101" s="53">
        <f>$I$9</f>
        <v>43343</v>
      </c>
      <c r="J101" s="53">
        <f>$J$9</f>
        <v>43373</v>
      </c>
      <c r="K101" s="53">
        <f>$K$9</f>
        <v>43404</v>
      </c>
      <c r="L101" s="53">
        <f>$L$9</f>
        <v>43434</v>
      </c>
      <c r="M101" s="53">
        <f>$M$9</f>
        <v>43465</v>
      </c>
      <c r="N101" s="53">
        <f>$N$9</f>
        <v>43496</v>
      </c>
      <c r="O101" s="53">
        <f>$O$9</f>
        <v>43524</v>
      </c>
      <c r="P101" s="53">
        <f>$P$9</f>
        <v>43555</v>
      </c>
      <c r="Q101" s="53">
        <f>$Q$9</f>
        <v>43585</v>
      </c>
      <c r="R101" s="53">
        <f>$R$9</f>
        <v>43616</v>
      </c>
      <c r="S101" s="53">
        <f>$S$9</f>
        <v>43646</v>
      </c>
      <c r="T101" s="53">
        <f>$T$9</f>
        <v>43677</v>
      </c>
      <c r="U101" s="53">
        <f>$U$9</f>
        <v>43708</v>
      </c>
      <c r="V101" s="53">
        <f>$V$9</f>
        <v>43738</v>
      </c>
      <c r="W101" s="53">
        <f>$W$9</f>
        <v>43769</v>
      </c>
      <c r="X101" s="53">
        <f>$X$9</f>
        <v>43799</v>
      </c>
      <c r="Y101" s="53">
        <f>$Y$9</f>
        <v>43830</v>
      </c>
      <c r="Z101" s="53">
        <f>$Z$9</f>
        <v>43861</v>
      </c>
      <c r="AA101" s="53">
        <f>$AA$9</f>
        <v>43890</v>
      </c>
      <c r="AB101" s="53">
        <f>$AB$9</f>
        <v>43921</v>
      </c>
      <c r="AC101" s="53">
        <f>$AC$9</f>
        <v>43951</v>
      </c>
      <c r="AD101" s="53">
        <f>$AD$9</f>
        <v>43982</v>
      </c>
      <c r="AE101" s="53">
        <f>$AE$9</f>
        <v>44012</v>
      </c>
      <c r="AF101" s="54" t="s">
        <v>31</v>
      </c>
      <c r="AG101" s="5"/>
    </row>
    <row r="102" spans="1:34" x14ac:dyDescent="0.25">
      <c r="A102" s="5">
        <v>1</v>
      </c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5"/>
    </row>
    <row r="103" spans="1:34" x14ac:dyDescent="0.25">
      <c r="A103" s="5">
        <f>A102+1</f>
        <v>2</v>
      </c>
      <c r="AG103" s="5"/>
    </row>
    <row r="104" spans="1:34" x14ac:dyDescent="0.25">
      <c r="A104" s="5">
        <f t="shared" ref="A104:A128" si="94">A103+1</f>
        <v>3</v>
      </c>
      <c r="B104" s="28" t="s">
        <v>76</v>
      </c>
      <c r="AG104" s="5"/>
    </row>
    <row r="105" spans="1:34" x14ac:dyDescent="0.25">
      <c r="A105" s="5">
        <f t="shared" si="94"/>
        <v>4</v>
      </c>
      <c r="B105" s="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9"/>
      <c r="Y105" s="12"/>
      <c r="Z105" s="12"/>
      <c r="AA105" s="12"/>
      <c r="AB105" s="12"/>
      <c r="AC105" s="12"/>
      <c r="AD105" s="12"/>
      <c r="AE105" s="12"/>
      <c r="AF105" s="12"/>
      <c r="AG105" s="5"/>
    </row>
    <row r="106" spans="1:34" x14ac:dyDescent="0.25">
      <c r="A106" s="5">
        <f t="shared" si="94"/>
        <v>5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>
        <f>AVERAGE(S107:AE107)</f>
        <v>190.86999999999995</v>
      </c>
      <c r="AG106" s="5"/>
    </row>
    <row r="107" spans="1:34" x14ac:dyDescent="0.25">
      <c r="A107" s="5">
        <f t="shared" si="94"/>
        <v>6</v>
      </c>
      <c r="B107" s="1" t="str">
        <f t="shared" ref="B107:B118" si="95">B14</f>
        <v xml:space="preserve">    Series 6.96%   GMB</v>
      </c>
      <c r="C107" s="6">
        <f>+C61</f>
        <v>16</v>
      </c>
      <c r="D107" s="32">
        <v>190.87</v>
      </c>
      <c r="E107" s="32">
        <f t="shared" ref="E107:T117" si="96">D107</f>
        <v>190.87</v>
      </c>
      <c r="F107" s="32">
        <f t="shared" si="96"/>
        <v>190.87</v>
      </c>
      <c r="G107" s="32">
        <f t="shared" si="96"/>
        <v>190.87</v>
      </c>
      <c r="H107" s="32">
        <f t="shared" si="96"/>
        <v>190.87</v>
      </c>
      <c r="I107" s="32">
        <f t="shared" si="96"/>
        <v>190.87</v>
      </c>
      <c r="J107" s="32">
        <f t="shared" si="96"/>
        <v>190.87</v>
      </c>
      <c r="K107" s="32">
        <f t="shared" si="96"/>
        <v>190.87</v>
      </c>
      <c r="L107" s="32">
        <f t="shared" si="96"/>
        <v>190.87</v>
      </c>
      <c r="M107" s="32">
        <f>L107</f>
        <v>190.87</v>
      </c>
      <c r="N107" s="32">
        <f>M107</f>
        <v>190.87</v>
      </c>
      <c r="O107" s="32">
        <f t="shared" si="96"/>
        <v>190.87</v>
      </c>
      <c r="P107" s="32">
        <f t="shared" si="96"/>
        <v>190.87</v>
      </c>
      <c r="Q107" s="32">
        <f t="shared" si="96"/>
        <v>190.87</v>
      </c>
      <c r="R107" s="32">
        <f t="shared" si="96"/>
        <v>190.87</v>
      </c>
      <c r="S107" s="32">
        <f t="shared" si="96"/>
        <v>190.87</v>
      </c>
      <c r="T107" s="32">
        <f t="shared" si="96"/>
        <v>190.87</v>
      </c>
      <c r="U107" s="32">
        <f t="shared" ref="U107:Z118" si="97">T107</f>
        <v>190.87</v>
      </c>
      <c r="V107" s="32">
        <f t="shared" si="97"/>
        <v>190.87</v>
      </c>
      <c r="W107" s="32">
        <f t="shared" si="97"/>
        <v>190.87</v>
      </c>
      <c r="X107" s="32">
        <f t="shared" si="97"/>
        <v>190.87</v>
      </c>
      <c r="Y107" s="32">
        <f t="shared" si="97"/>
        <v>190.87</v>
      </c>
      <c r="Z107" s="32">
        <f t="shared" si="97"/>
        <v>190.87</v>
      </c>
      <c r="AA107" s="32">
        <f t="shared" ref="AA107:AA118" si="98">Z107</f>
        <v>190.87</v>
      </c>
      <c r="AB107" s="32">
        <f t="shared" ref="AB107:AB118" si="99">AA107</f>
        <v>190.87</v>
      </c>
      <c r="AC107" s="32">
        <f t="shared" ref="AC107:AC118" si="100">AB107</f>
        <v>190.87</v>
      </c>
      <c r="AD107" s="32">
        <f t="shared" ref="AD107:AD118" si="101">AC107</f>
        <v>190.87</v>
      </c>
      <c r="AE107" s="32">
        <f t="shared" ref="AE107:AE118" si="102">AD107</f>
        <v>190.87</v>
      </c>
      <c r="AF107" s="32">
        <f>SUM(T107:AE107)</f>
        <v>2290.4399999999996</v>
      </c>
      <c r="AG107" s="5"/>
      <c r="AH107" s="71" t="s">
        <v>57</v>
      </c>
    </row>
    <row r="108" spans="1:34" x14ac:dyDescent="0.25">
      <c r="A108" s="5">
        <f t="shared" si="94"/>
        <v>7</v>
      </c>
      <c r="B108" s="1" t="str">
        <f t="shared" si="95"/>
        <v xml:space="preserve">    Series 7.15%   GMB</v>
      </c>
      <c r="C108" s="6">
        <f t="shared" ref="C108:C118" si="103">+C62</f>
        <v>18</v>
      </c>
      <c r="D108" s="19">
        <v>202.21</v>
      </c>
      <c r="E108" s="19">
        <f t="shared" si="96"/>
        <v>202.21</v>
      </c>
      <c r="F108" s="19">
        <f t="shared" si="96"/>
        <v>202.21</v>
      </c>
      <c r="G108" s="19">
        <f t="shared" si="96"/>
        <v>202.21</v>
      </c>
      <c r="H108" s="19">
        <f t="shared" si="96"/>
        <v>202.21</v>
      </c>
      <c r="I108" s="19">
        <f t="shared" si="96"/>
        <v>202.21</v>
      </c>
      <c r="J108" s="19">
        <f t="shared" si="96"/>
        <v>202.21</v>
      </c>
      <c r="K108" s="19">
        <f t="shared" si="96"/>
        <v>202.21</v>
      </c>
      <c r="L108" s="19">
        <f t="shared" si="96"/>
        <v>202.21</v>
      </c>
      <c r="M108" s="19">
        <f t="shared" si="96"/>
        <v>202.21</v>
      </c>
      <c r="N108" s="19">
        <f t="shared" si="96"/>
        <v>202.21</v>
      </c>
      <c r="O108" s="19">
        <f t="shared" si="96"/>
        <v>202.21</v>
      </c>
      <c r="P108" s="19">
        <f t="shared" si="96"/>
        <v>202.21</v>
      </c>
      <c r="Q108" s="19">
        <f t="shared" si="96"/>
        <v>202.21</v>
      </c>
      <c r="R108" s="19">
        <f t="shared" si="96"/>
        <v>202.21</v>
      </c>
      <c r="S108" s="19">
        <f t="shared" si="96"/>
        <v>202.21</v>
      </c>
      <c r="T108" s="19">
        <f t="shared" si="96"/>
        <v>202.21</v>
      </c>
      <c r="U108" s="19">
        <f t="shared" si="97"/>
        <v>202.21</v>
      </c>
      <c r="V108" s="19">
        <f t="shared" si="97"/>
        <v>202.21</v>
      </c>
      <c r="W108" s="19">
        <f t="shared" si="97"/>
        <v>202.21</v>
      </c>
      <c r="X108" s="19">
        <f t="shared" si="97"/>
        <v>202.21</v>
      </c>
      <c r="Y108" s="19">
        <f t="shared" si="97"/>
        <v>202.21</v>
      </c>
      <c r="Z108" s="19">
        <f>Y108</f>
        <v>202.21</v>
      </c>
      <c r="AA108" s="19">
        <f t="shared" si="98"/>
        <v>202.21</v>
      </c>
      <c r="AB108" s="19">
        <f t="shared" si="99"/>
        <v>202.21</v>
      </c>
      <c r="AC108" s="19">
        <f t="shared" si="100"/>
        <v>202.21</v>
      </c>
      <c r="AD108" s="19">
        <f t="shared" si="101"/>
        <v>202.21</v>
      </c>
      <c r="AE108" s="19">
        <f t="shared" si="102"/>
        <v>202.21</v>
      </c>
      <c r="AF108" s="19">
        <f t="shared" ref="AF108:AF120" si="104">SUM(T108:AE108)</f>
        <v>2426.52</v>
      </c>
      <c r="AG108" s="5"/>
      <c r="AH108" s="71" t="s">
        <v>58</v>
      </c>
    </row>
    <row r="109" spans="1:34" x14ac:dyDescent="0.25">
      <c r="A109" s="5">
        <f t="shared" si="94"/>
        <v>8</v>
      </c>
      <c r="B109" s="1" t="str">
        <f t="shared" si="95"/>
        <v xml:space="preserve">    Series 6.99%   GMB</v>
      </c>
      <c r="C109" s="6">
        <f t="shared" si="103"/>
        <v>19</v>
      </c>
      <c r="D109" s="19">
        <v>271.58</v>
      </c>
      <c r="E109" s="19">
        <v>271.71999999999389</v>
      </c>
      <c r="F109" s="19">
        <f t="shared" si="96"/>
        <v>271.71999999999389</v>
      </c>
      <c r="G109" s="19">
        <v>271.71999999999389</v>
      </c>
      <c r="H109" s="19">
        <f t="shared" si="96"/>
        <v>271.71999999999389</v>
      </c>
      <c r="I109" s="19">
        <f t="shared" si="96"/>
        <v>271.71999999999389</v>
      </c>
      <c r="J109" s="19">
        <f t="shared" si="96"/>
        <v>271.71999999999389</v>
      </c>
      <c r="K109" s="19">
        <f t="shared" si="96"/>
        <v>271.71999999999389</v>
      </c>
      <c r="L109" s="19">
        <f t="shared" si="96"/>
        <v>271.71999999999389</v>
      </c>
      <c r="M109" s="19">
        <f t="shared" si="96"/>
        <v>271.71999999999389</v>
      </c>
      <c r="N109" s="19">
        <f t="shared" si="96"/>
        <v>271.71999999999389</v>
      </c>
      <c r="O109" s="19">
        <f t="shared" si="96"/>
        <v>271.71999999999389</v>
      </c>
      <c r="P109" s="19">
        <f t="shared" si="96"/>
        <v>271.71999999999389</v>
      </c>
      <c r="Q109" s="19">
        <f t="shared" si="96"/>
        <v>271.71999999999389</v>
      </c>
      <c r="R109" s="19">
        <f t="shared" si="96"/>
        <v>271.71999999999389</v>
      </c>
      <c r="S109" s="19">
        <f t="shared" si="96"/>
        <v>271.71999999999389</v>
      </c>
      <c r="T109" s="19">
        <f t="shared" si="96"/>
        <v>271.71999999999389</v>
      </c>
      <c r="U109" s="19">
        <f t="shared" si="97"/>
        <v>271.71999999999389</v>
      </c>
      <c r="V109" s="19">
        <f t="shared" si="97"/>
        <v>271.71999999999389</v>
      </c>
      <c r="W109" s="19">
        <f t="shared" si="97"/>
        <v>271.71999999999389</v>
      </c>
      <c r="X109" s="19">
        <f t="shared" si="97"/>
        <v>271.71999999999389</v>
      </c>
      <c r="Y109" s="19">
        <f t="shared" si="97"/>
        <v>271.71999999999389</v>
      </c>
      <c r="Z109" s="19">
        <f t="shared" si="97"/>
        <v>271.71999999999389</v>
      </c>
      <c r="AA109" s="19">
        <f t="shared" si="98"/>
        <v>271.71999999999389</v>
      </c>
      <c r="AB109" s="19">
        <f t="shared" si="99"/>
        <v>271.71999999999389</v>
      </c>
      <c r="AC109" s="19">
        <f t="shared" si="100"/>
        <v>271.71999999999389</v>
      </c>
      <c r="AD109" s="19">
        <f t="shared" si="101"/>
        <v>271.71999999999389</v>
      </c>
      <c r="AE109" s="19">
        <f t="shared" si="102"/>
        <v>271.71999999999389</v>
      </c>
      <c r="AF109" s="19">
        <f t="shared" si="104"/>
        <v>3260.6399999999267</v>
      </c>
      <c r="AG109" s="5"/>
      <c r="AH109" s="71" t="s">
        <v>59</v>
      </c>
    </row>
    <row r="110" spans="1:34" x14ac:dyDescent="0.25">
      <c r="A110" s="5">
        <f t="shared" si="94"/>
        <v>9</v>
      </c>
      <c r="B110" s="1" t="str">
        <f t="shared" si="95"/>
        <v xml:space="preserve">    Series 6.593%  Note</v>
      </c>
      <c r="C110" s="6">
        <f t="shared" si="103"/>
        <v>26</v>
      </c>
      <c r="D110" s="19">
        <v>1382.88</v>
      </c>
      <c r="E110" s="19">
        <f t="shared" si="96"/>
        <v>1382.88</v>
      </c>
      <c r="F110" s="19">
        <f t="shared" si="96"/>
        <v>1382.88</v>
      </c>
      <c r="G110" s="19">
        <f t="shared" si="96"/>
        <v>1382.88</v>
      </c>
      <c r="H110" s="19">
        <f t="shared" si="96"/>
        <v>1382.88</v>
      </c>
      <c r="I110" s="19">
        <f t="shared" si="96"/>
        <v>1382.88</v>
      </c>
      <c r="J110" s="19">
        <f>I110</f>
        <v>1382.88</v>
      </c>
      <c r="K110" s="19">
        <f t="shared" si="96"/>
        <v>1382.88</v>
      </c>
      <c r="L110" s="19">
        <f t="shared" si="96"/>
        <v>1382.88</v>
      </c>
      <c r="M110" s="19">
        <f t="shared" si="96"/>
        <v>1382.88</v>
      </c>
      <c r="N110" s="19">
        <f t="shared" si="96"/>
        <v>1382.88</v>
      </c>
      <c r="O110" s="19">
        <f t="shared" si="96"/>
        <v>1382.88</v>
      </c>
      <c r="P110" s="19">
        <f t="shared" si="96"/>
        <v>1382.88</v>
      </c>
      <c r="Q110" s="19">
        <f t="shared" si="96"/>
        <v>1382.88</v>
      </c>
      <c r="R110" s="19">
        <f t="shared" si="96"/>
        <v>1382.88</v>
      </c>
      <c r="S110" s="19">
        <f t="shared" si="96"/>
        <v>1382.88</v>
      </c>
      <c r="T110" s="19">
        <f t="shared" si="96"/>
        <v>1382.88</v>
      </c>
      <c r="U110" s="19">
        <f t="shared" si="97"/>
        <v>1382.88</v>
      </c>
      <c r="V110" s="19">
        <f t="shared" si="97"/>
        <v>1382.88</v>
      </c>
      <c r="W110" s="19">
        <f t="shared" si="97"/>
        <v>1382.88</v>
      </c>
      <c r="X110" s="19">
        <f t="shared" si="97"/>
        <v>1382.88</v>
      </c>
      <c r="Y110" s="19">
        <f t="shared" si="97"/>
        <v>1382.88</v>
      </c>
      <c r="Z110" s="19">
        <f t="shared" si="97"/>
        <v>1382.88</v>
      </c>
      <c r="AA110" s="19">
        <f t="shared" si="98"/>
        <v>1382.88</v>
      </c>
      <c r="AB110" s="19">
        <f t="shared" si="99"/>
        <v>1382.88</v>
      </c>
      <c r="AC110" s="19">
        <f t="shared" si="100"/>
        <v>1382.88</v>
      </c>
      <c r="AD110" s="19">
        <f t="shared" si="101"/>
        <v>1382.88</v>
      </c>
      <c r="AE110" s="19">
        <f t="shared" si="102"/>
        <v>1382.88</v>
      </c>
      <c r="AF110" s="19">
        <f t="shared" si="104"/>
        <v>16594.560000000005</v>
      </c>
      <c r="AG110" s="5"/>
      <c r="AH110" s="1" t="s">
        <v>60</v>
      </c>
    </row>
    <row r="111" spans="1:34" x14ac:dyDescent="0.25">
      <c r="A111" s="5">
        <f t="shared" si="94"/>
        <v>10</v>
      </c>
      <c r="B111" s="1" t="str">
        <f t="shared" si="95"/>
        <v xml:space="preserve">    Series 6.25%    Note</v>
      </c>
      <c r="C111" s="6">
        <f t="shared" si="103"/>
        <v>27</v>
      </c>
      <c r="D111" s="19">
        <v>1698.39</v>
      </c>
      <c r="E111" s="19">
        <f t="shared" si="96"/>
        <v>1698.39</v>
      </c>
      <c r="F111" s="19">
        <f t="shared" si="96"/>
        <v>1698.39</v>
      </c>
      <c r="G111" s="19">
        <f t="shared" si="96"/>
        <v>1698.39</v>
      </c>
      <c r="H111" s="19">
        <f t="shared" si="96"/>
        <v>1698.39</v>
      </c>
      <c r="I111" s="19">
        <f t="shared" si="96"/>
        <v>1698.39</v>
      </c>
      <c r="J111" s="19">
        <f t="shared" si="96"/>
        <v>1698.39</v>
      </c>
      <c r="K111" s="19">
        <f t="shared" si="96"/>
        <v>1698.39</v>
      </c>
      <c r="L111" s="19">
        <f t="shared" si="96"/>
        <v>1698.39</v>
      </c>
      <c r="M111" s="19">
        <f t="shared" si="96"/>
        <v>1698.39</v>
      </c>
      <c r="N111" s="19">
        <f t="shared" si="96"/>
        <v>1698.39</v>
      </c>
      <c r="O111" s="19">
        <f t="shared" si="96"/>
        <v>1698.39</v>
      </c>
      <c r="P111" s="19">
        <f t="shared" si="96"/>
        <v>1698.39</v>
      </c>
      <c r="Q111" s="19">
        <f t="shared" si="96"/>
        <v>1698.39</v>
      </c>
      <c r="R111" s="19">
        <f t="shared" si="96"/>
        <v>1698.39</v>
      </c>
      <c r="S111" s="19">
        <f t="shared" si="96"/>
        <v>1698.39</v>
      </c>
      <c r="T111" s="19">
        <f t="shared" si="96"/>
        <v>1698.39</v>
      </c>
      <c r="U111" s="19">
        <f t="shared" si="97"/>
        <v>1698.39</v>
      </c>
      <c r="V111" s="19">
        <f t="shared" si="97"/>
        <v>1698.39</v>
      </c>
      <c r="W111" s="19">
        <f t="shared" si="97"/>
        <v>1698.39</v>
      </c>
      <c r="X111" s="19">
        <f t="shared" si="97"/>
        <v>1698.39</v>
      </c>
      <c r="Y111" s="19">
        <f t="shared" si="97"/>
        <v>1698.39</v>
      </c>
      <c r="Z111" s="19">
        <f t="shared" si="97"/>
        <v>1698.39</v>
      </c>
      <c r="AA111" s="19">
        <f t="shared" si="98"/>
        <v>1698.39</v>
      </c>
      <c r="AB111" s="19">
        <f t="shared" si="99"/>
        <v>1698.39</v>
      </c>
      <c r="AC111" s="19">
        <f t="shared" si="100"/>
        <v>1698.39</v>
      </c>
      <c r="AD111" s="19">
        <f t="shared" si="101"/>
        <v>1698.39</v>
      </c>
      <c r="AE111" s="19">
        <f t="shared" si="102"/>
        <v>1698.39</v>
      </c>
      <c r="AF111" s="19">
        <f t="shared" si="104"/>
        <v>20380.679999999997</v>
      </c>
      <c r="AG111" s="5"/>
      <c r="AH111" s="1" t="s">
        <v>61</v>
      </c>
    </row>
    <row r="112" spans="1:34" x14ac:dyDescent="0.25">
      <c r="A112" s="5">
        <f t="shared" si="94"/>
        <v>11</v>
      </c>
      <c r="B112" s="1" t="str">
        <f t="shared" si="95"/>
        <v xml:space="preserve">    Series 5.625%  Note</v>
      </c>
      <c r="C112" s="6">
        <f t="shared" si="103"/>
        <v>28</v>
      </c>
      <c r="D112" s="19">
        <v>1083.52</v>
      </c>
      <c r="E112" s="19">
        <f t="shared" si="96"/>
        <v>1083.52</v>
      </c>
      <c r="F112" s="19">
        <f t="shared" si="96"/>
        <v>1083.52</v>
      </c>
      <c r="G112" s="19">
        <f t="shared" si="96"/>
        <v>1083.52</v>
      </c>
      <c r="H112" s="19">
        <f t="shared" si="96"/>
        <v>1083.52</v>
      </c>
      <c r="I112" s="19">
        <f t="shared" si="96"/>
        <v>1083.52</v>
      </c>
      <c r="J112" s="19">
        <f t="shared" si="96"/>
        <v>1083.52</v>
      </c>
      <c r="K112" s="19">
        <f t="shared" si="96"/>
        <v>1083.52</v>
      </c>
      <c r="L112" s="19">
        <f t="shared" si="96"/>
        <v>1083.52</v>
      </c>
      <c r="M112" s="19">
        <f t="shared" si="96"/>
        <v>1083.52</v>
      </c>
      <c r="N112" s="19">
        <f t="shared" si="96"/>
        <v>1083.52</v>
      </c>
      <c r="O112" s="19">
        <f t="shared" si="96"/>
        <v>1083.52</v>
      </c>
      <c r="P112" s="19">
        <f t="shared" si="96"/>
        <v>1083.52</v>
      </c>
      <c r="Q112" s="19">
        <f t="shared" si="96"/>
        <v>1083.52</v>
      </c>
      <c r="R112" s="19">
        <f t="shared" si="96"/>
        <v>1083.52</v>
      </c>
      <c r="S112" s="19">
        <f t="shared" si="96"/>
        <v>1083.52</v>
      </c>
      <c r="T112" s="19">
        <f t="shared" si="96"/>
        <v>1083.52</v>
      </c>
      <c r="U112" s="19">
        <f t="shared" si="97"/>
        <v>1083.52</v>
      </c>
      <c r="V112" s="19">
        <f t="shared" si="97"/>
        <v>1083.52</v>
      </c>
      <c r="W112" s="19">
        <f t="shared" si="97"/>
        <v>1083.52</v>
      </c>
      <c r="X112" s="19">
        <f t="shared" si="97"/>
        <v>1083.52</v>
      </c>
      <c r="Y112" s="19">
        <f t="shared" si="97"/>
        <v>1083.52</v>
      </c>
      <c r="Z112" s="19">
        <f t="shared" si="97"/>
        <v>1083.52</v>
      </c>
      <c r="AA112" s="19">
        <f t="shared" si="98"/>
        <v>1083.52</v>
      </c>
      <c r="AB112" s="19">
        <f t="shared" si="99"/>
        <v>1083.52</v>
      </c>
      <c r="AC112" s="19">
        <f t="shared" si="100"/>
        <v>1083.52</v>
      </c>
      <c r="AD112" s="19">
        <f t="shared" si="101"/>
        <v>1083.52</v>
      </c>
      <c r="AE112" s="19">
        <f t="shared" si="102"/>
        <v>1083.52</v>
      </c>
      <c r="AF112" s="19">
        <f t="shared" si="104"/>
        <v>13002.240000000003</v>
      </c>
      <c r="AG112" s="5"/>
      <c r="AH112" s="1" t="s">
        <v>62</v>
      </c>
    </row>
    <row r="113" spans="1:34" x14ac:dyDescent="0.25">
      <c r="A113" s="5">
        <f t="shared" si="94"/>
        <v>12</v>
      </c>
      <c r="B113" s="1" t="str">
        <f t="shared" si="95"/>
        <v xml:space="preserve">    Series 5.375%  Note</v>
      </c>
      <c r="C113" s="6">
        <f t="shared" si="103"/>
        <v>29</v>
      </c>
      <c r="D113" s="19">
        <v>905.05</v>
      </c>
      <c r="E113" s="19">
        <f t="shared" si="96"/>
        <v>905.05</v>
      </c>
      <c r="F113" s="19">
        <f t="shared" si="96"/>
        <v>905.05</v>
      </c>
      <c r="G113" s="19">
        <f t="shared" si="96"/>
        <v>905.05</v>
      </c>
      <c r="H113" s="19">
        <f t="shared" si="96"/>
        <v>905.05</v>
      </c>
      <c r="I113" s="19">
        <f t="shared" si="96"/>
        <v>905.05</v>
      </c>
      <c r="J113" s="19">
        <f t="shared" si="96"/>
        <v>905.05</v>
      </c>
      <c r="K113" s="19">
        <f t="shared" si="96"/>
        <v>905.05</v>
      </c>
      <c r="L113" s="19">
        <f t="shared" si="96"/>
        <v>905.05</v>
      </c>
      <c r="M113" s="19">
        <f t="shared" si="96"/>
        <v>905.05</v>
      </c>
      <c r="N113" s="19">
        <f t="shared" si="96"/>
        <v>905.05</v>
      </c>
      <c r="O113" s="19">
        <f t="shared" si="96"/>
        <v>905.05</v>
      </c>
      <c r="P113" s="19">
        <f t="shared" si="96"/>
        <v>905.05</v>
      </c>
      <c r="Q113" s="19">
        <f t="shared" si="96"/>
        <v>905.05</v>
      </c>
      <c r="R113" s="19">
        <f t="shared" si="96"/>
        <v>905.05</v>
      </c>
      <c r="S113" s="19">
        <f t="shared" si="96"/>
        <v>905.05</v>
      </c>
      <c r="T113" s="19">
        <f t="shared" si="96"/>
        <v>905.05</v>
      </c>
      <c r="U113" s="19">
        <f t="shared" si="97"/>
        <v>905.05</v>
      </c>
      <c r="V113" s="19">
        <f t="shared" si="97"/>
        <v>905.05</v>
      </c>
      <c r="W113" s="19">
        <f t="shared" si="97"/>
        <v>905.05</v>
      </c>
      <c r="X113" s="19">
        <f t="shared" si="97"/>
        <v>905.05</v>
      </c>
      <c r="Y113" s="19">
        <f t="shared" si="97"/>
        <v>905.05</v>
      </c>
      <c r="Z113" s="19">
        <f t="shared" si="97"/>
        <v>905.05</v>
      </c>
      <c r="AA113" s="19">
        <f t="shared" si="98"/>
        <v>905.05</v>
      </c>
      <c r="AB113" s="19">
        <f t="shared" si="99"/>
        <v>905.05</v>
      </c>
      <c r="AC113" s="19">
        <f t="shared" si="100"/>
        <v>905.05</v>
      </c>
      <c r="AD113" s="19">
        <f t="shared" si="101"/>
        <v>905.05</v>
      </c>
      <c r="AE113" s="19">
        <f t="shared" si="102"/>
        <v>905.05</v>
      </c>
      <c r="AF113" s="19">
        <f t="shared" si="104"/>
        <v>10860.599999999999</v>
      </c>
      <c r="AG113" s="5"/>
      <c r="AH113" s="1" t="s">
        <v>63</v>
      </c>
    </row>
    <row r="114" spans="1:34" x14ac:dyDescent="0.25">
      <c r="A114" s="5">
        <f t="shared" si="94"/>
        <v>13</v>
      </c>
      <c r="B114" s="1" t="str">
        <f t="shared" si="95"/>
        <v xml:space="preserve">    Series 5.05%    Note</v>
      </c>
      <c r="C114" s="6">
        <f t="shared" si="103"/>
        <v>30</v>
      </c>
      <c r="D114" s="19"/>
      <c r="E114" s="19">
        <f>D114</f>
        <v>0</v>
      </c>
      <c r="F114" s="19">
        <f t="shared" si="96"/>
        <v>0</v>
      </c>
      <c r="G114" s="19">
        <f t="shared" si="96"/>
        <v>0</v>
      </c>
      <c r="H114" s="19">
        <f t="shared" si="96"/>
        <v>0</v>
      </c>
      <c r="I114" s="19">
        <f t="shared" si="96"/>
        <v>0</v>
      </c>
      <c r="J114" s="19">
        <f t="shared" ref="J114:K117" si="105">I114</f>
        <v>0</v>
      </c>
      <c r="K114" s="19">
        <f t="shared" si="105"/>
        <v>0</v>
      </c>
      <c r="L114" s="19">
        <f t="shared" si="96"/>
        <v>0</v>
      </c>
      <c r="M114" s="19">
        <f t="shared" si="96"/>
        <v>0</v>
      </c>
      <c r="N114" s="19">
        <f t="shared" si="96"/>
        <v>0</v>
      </c>
      <c r="O114" s="19">
        <f t="shared" si="96"/>
        <v>0</v>
      </c>
      <c r="P114" s="19">
        <f t="shared" si="96"/>
        <v>0</v>
      </c>
      <c r="Q114" s="19">
        <f t="shared" si="96"/>
        <v>0</v>
      </c>
      <c r="R114" s="19">
        <f t="shared" si="96"/>
        <v>0</v>
      </c>
      <c r="S114" s="19">
        <f t="shared" si="96"/>
        <v>0</v>
      </c>
      <c r="T114" s="19">
        <f t="shared" si="96"/>
        <v>0</v>
      </c>
      <c r="U114" s="19">
        <f t="shared" si="97"/>
        <v>0</v>
      </c>
      <c r="V114" s="19">
        <f t="shared" si="97"/>
        <v>0</v>
      </c>
      <c r="W114" s="19">
        <f t="shared" si="97"/>
        <v>0</v>
      </c>
      <c r="X114" s="19">
        <f t="shared" si="97"/>
        <v>0</v>
      </c>
      <c r="Y114" s="19">
        <f t="shared" si="97"/>
        <v>0</v>
      </c>
      <c r="Z114" s="19">
        <f t="shared" si="97"/>
        <v>0</v>
      </c>
      <c r="AA114" s="19">
        <f t="shared" si="98"/>
        <v>0</v>
      </c>
      <c r="AB114" s="19">
        <f t="shared" si="99"/>
        <v>0</v>
      </c>
      <c r="AC114" s="19">
        <f t="shared" si="100"/>
        <v>0</v>
      </c>
      <c r="AD114" s="19">
        <f t="shared" si="101"/>
        <v>0</v>
      </c>
      <c r="AE114" s="19">
        <f t="shared" si="102"/>
        <v>0</v>
      </c>
      <c r="AF114" s="19">
        <f t="shared" si="104"/>
        <v>0</v>
      </c>
      <c r="AG114" s="5"/>
      <c r="AH114" s="1" t="s">
        <v>65</v>
      </c>
    </row>
    <row r="115" spans="1:34" x14ac:dyDescent="0.25">
      <c r="A115" s="5">
        <f t="shared" si="94"/>
        <v>14</v>
      </c>
      <c r="B115" s="1" t="str">
        <f t="shared" si="95"/>
        <v xml:space="preserve">    Series 4.00%    Note</v>
      </c>
      <c r="C115" s="6">
        <f t="shared" si="103"/>
        <v>31</v>
      </c>
      <c r="D115" s="19"/>
      <c r="E115" s="19">
        <f>D115</f>
        <v>0</v>
      </c>
      <c r="F115" s="19">
        <f t="shared" si="96"/>
        <v>0</v>
      </c>
      <c r="G115" s="19">
        <f t="shared" si="96"/>
        <v>0</v>
      </c>
      <c r="H115" s="19">
        <f t="shared" si="96"/>
        <v>0</v>
      </c>
      <c r="I115" s="19">
        <f t="shared" si="96"/>
        <v>0</v>
      </c>
      <c r="J115" s="19">
        <f t="shared" si="105"/>
        <v>0</v>
      </c>
      <c r="K115" s="19">
        <f t="shared" si="105"/>
        <v>0</v>
      </c>
      <c r="L115" s="19">
        <f t="shared" si="96"/>
        <v>0</v>
      </c>
      <c r="M115" s="19">
        <f t="shared" si="96"/>
        <v>0</v>
      </c>
      <c r="N115" s="19">
        <f t="shared" si="96"/>
        <v>0</v>
      </c>
      <c r="O115" s="19">
        <f t="shared" si="96"/>
        <v>0</v>
      </c>
      <c r="P115" s="19">
        <f t="shared" si="96"/>
        <v>0</v>
      </c>
      <c r="Q115" s="19">
        <f t="shared" si="96"/>
        <v>0</v>
      </c>
      <c r="R115" s="19">
        <f t="shared" si="96"/>
        <v>0</v>
      </c>
      <c r="S115" s="19">
        <f t="shared" si="96"/>
        <v>0</v>
      </c>
      <c r="T115" s="19">
        <f t="shared" si="96"/>
        <v>0</v>
      </c>
      <c r="U115" s="19">
        <f t="shared" si="97"/>
        <v>0</v>
      </c>
      <c r="V115" s="19">
        <f t="shared" si="97"/>
        <v>0</v>
      </c>
      <c r="W115" s="19">
        <f t="shared" si="97"/>
        <v>0</v>
      </c>
      <c r="X115" s="19">
        <f t="shared" si="97"/>
        <v>0</v>
      </c>
      <c r="Y115" s="19">
        <f t="shared" si="97"/>
        <v>0</v>
      </c>
      <c r="Z115" s="19">
        <f t="shared" si="97"/>
        <v>0</v>
      </c>
      <c r="AA115" s="19">
        <f t="shared" si="98"/>
        <v>0</v>
      </c>
      <c r="AB115" s="19">
        <f t="shared" si="99"/>
        <v>0</v>
      </c>
      <c r="AC115" s="19">
        <f t="shared" si="100"/>
        <v>0</v>
      </c>
      <c r="AD115" s="19">
        <f t="shared" si="101"/>
        <v>0</v>
      </c>
      <c r="AE115" s="19">
        <f t="shared" si="102"/>
        <v>0</v>
      </c>
      <c r="AF115" s="19">
        <f t="shared" si="104"/>
        <v>0</v>
      </c>
      <c r="AG115" s="5"/>
      <c r="AH115" s="1" t="s">
        <v>95</v>
      </c>
    </row>
    <row r="116" spans="1:34" x14ac:dyDescent="0.25">
      <c r="A116" s="5">
        <f t="shared" si="94"/>
        <v>15</v>
      </c>
      <c r="B116" s="1" t="str">
        <f t="shared" si="95"/>
        <v xml:space="preserve">    Series 4.00%    Note</v>
      </c>
      <c r="C116" s="6">
        <f t="shared" si="103"/>
        <v>32</v>
      </c>
      <c r="D116" s="17">
        <v>145.69999999999999</v>
      </c>
      <c r="E116" s="19">
        <f t="shared" ref="E116" si="106">D116</f>
        <v>145.69999999999999</v>
      </c>
      <c r="F116" s="19">
        <f t="shared" si="96"/>
        <v>145.69999999999999</v>
      </c>
      <c r="G116" s="19">
        <f t="shared" si="96"/>
        <v>145.69999999999999</v>
      </c>
      <c r="H116" s="19">
        <f t="shared" si="96"/>
        <v>145.69999999999999</v>
      </c>
      <c r="I116" s="19">
        <f t="shared" si="96"/>
        <v>145.69999999999999</v>
      </c>
      <c r="J116" s="19">
        <f t="shared" si="105"/>
        <v>145.69999999999999</v>
      </c>
      <c r="K116" s="19">
        <f t="shared" si="105"/>
        <v>145.69999999999999</v>
      </c>
      <c r="L116" s="19">
        <f t="shared" si="96"/>
        <v>145.69999999999999</v>
      </c>
      <c r="M116" s="19">
        <f t="shared" si="96"/>
        <v>145.69999999999999</v>
      </c>
      <c r="N116" s="19">
        <f t="shared" si="96"/>
        <v>145.69999999999999</v>
      </c>
      <c r="O116" s="19">
        <f t="shared" si="96"/>
        <v>145.69999999999999</v>
      </c>
      <c r="P116" s="19">
        <f t="shared" ref="P116:P117" si="107">O116</f>
        <v>145.69999999999999</v>
      </c>
      <c r="Q116" s="19">
        <f t="shared" ref="Q116:Q117" si="108">P116</f>
        <v>145.69999999999999</v>
      </c>
      <c r="R116" s="19">
        <f t="shared" ref="R116:R117" si="109">Q116</f>
        <v>145.69999999999999</v>
      </c>
      <c r="S116" s="19">
        <f t="shared" ref="S116:S117" si="110">R116</f>
        <v>145.69999999999999</v>
      </c>
      <c r="T116" s="19">
        <f t="shared" ref="T116:T118" si="111">S116</f>
        <v>145.69999999999999</v>
      </c>
      <c r="U116" s="19">
        <f t="shared" si="97"/>
        <v>145.69999999999999</v>
      </c>
      <c r="V116" s="19">
        <f t="shared" si="97"/>
        <v>145.69999999999999</v>
      </c>
      <c r="W116" s="19">
        <f t="shared" si="97"/>
        <v>145.69999999999999</v>
      </c>
      <c r="X116" s="19">
        <f t="shared" si="97"/>
        <v>145.69999999999999</v>
      </c>
      <c r="Y116" s="19">
        <f t="shared" si="97"/>
        <v>145.69999999999999</v>
      </c>
      <c r="Z116" s="19">
        <f t="shared" si="97"/>
        <v>145.69999999999999</v>
      </c>
      <c r="AA116" s="19">
        <f t="shared" si="98"/>
        <v>145.69999999999999</v>
      </c>
      <c r="AB116" s="19">
        <f t="shared" si="99"/>
        <v>145.69999999999999</v>
      </c>
      <c r="AC116" s="19">
        <f t="shared" si="100"/>
        <v>145.69999999999999</v>
      </c>
      <c r="AD116" s="19">
        <f t="shared" si="101"/>
        <v>145.69999999999999</v>
      </c>
      <c r="AE116" s="19">
        <f t="shared" si="102"/>
        <v>145.69999999999999</v>
      </c>
      <c r="AF116" s="19">
        <f t="shared" si="104"/>
        <v>1748.4000000000003</v>
      </c>
      <c r="AG116" s="5"/>
      <c r="AH116" s="1" t="s">
        <v>102</v>
      </c>
    </row>
    <row r="117" spans="1:34" x14ac:dyDescent="0.25">
      <c r="A117" s="5">
        <f t="shared" si="94"/>
        <v>16</v>
      </c>
      <c r="B117" s="1" t="str">
        <f t="shared" si="95"/>
        <v xml:space="preserve">    Series 3.75%    Note</v>
      </c>
      <c r="C117" s="6">
        <f t="shared" si="103"/>
        <v>33</v>
      </c>
      <c r="D117" s="17">
        <v>144.30000000000001</v>
      </c>
      <c r="E117" s="19">
        <f t="shared" ref="E117" si="112">D117</f>
        <v>144.30000000000001</v>
      </c>
      <c r="F117" s="19">
        <f t="shared" si="96"/>
        <v>144.30000000000001</v>
      </c>
      <c r="G117" s="19">
        <f t="shared" si="96"/>
        <v>144.30000000000001</v>
      </c>
      <c r="H117" s="19">
        <f t="shared" si="96"/>
        <v>144.30000000000001</v>
      </c>
      <c r="I117" s="19">
        <f t="shared" si="96"/>
        <v>144.30000000000001</v>
      </c>
      <c r="J117" s="19">
        <f t="shared" si="105"/>
        <v>144.30000000000001</v>
      </c>
      <c r="K117" s="19">
        <f t="shared" si="105"/>
        <v>144.30000000000001</v>
      </c>
      <c r="L117" s="19">
        <f t="shared" si="96"/>
        <v>144.30000000000001</v>
      </c>
      <c r="M117" s="19">
        <f t="shared" si="96"/>
        <v>144.30000000000001</v>
      </c>
      <c r="N117" s="19">
        <f t="shared" si="96"/>
        <v>144.30000000000001</v>
      </c>
      <c r="O117" s="19">
        <f t="shared" si="96"/>
        <v>144.30000000000001</v>
      </c>
      <c r="P117" s="19">
        <f t="shared" si="107"/>
        <v>144.30000000000001</v>
      </c>
      <c r="Q117" s="19">
        <f t="shared" si="108"/>
        <v>144.30000000000001</v>
      </c>
      <c r="R117" s="19">
        <f t="shared" si="109"/>
        <v>144.30000000000001</v>
      </c>
      <c r="S117" s="19">
        <f t="shared" si="110"/>
        <v>144.30000000000001</v>
      </c>
      <c r="T117" s="19">
        <f t="shared" si="111"/>
        <v>144.30000000000001</v>
      </c>
      <c r="U117" s="19">
        <f t="shared" si="97"/>
        <v>144.30000000000001</v>
      </c>
      <c r="V117" s="19">
        <f t="shared" si="97"/>
        <v>144.30000000000001</v>
      </c>
      <c r="W117" s="19">
        <f t="shared" si="97"/>
        <v>144.30000000000001</v>
      </c>
      <c r="X117" s="19">
        <f t="shared" si="97"/>
        <v>144.30000000000001</v>
      </c>
      <c r="Y117" s="19">
        <f t="shared" si="97"/>
        <v>144.30000000000001</v>
      </c>
      <c r="Z117" s="19">
        <f t="shared" si="97"/>
        <v>144.30000000000001</v>
      </c>
      <c r="AA117" s="19">
        <f t="shared" si="98"/>
        <v>144.30000000000001</v>
      </c>
      <c r="AB117" s="19">
        <f t="shared" si="99"/>
        <v>144.30000000000001</v>
      </c>
      <c r="AC117" s="19">
        <f t="shared" si="100"/>
        <v>144.30000000000001</v>
      </c>
      <c r="AD117" s="19">
        <f t="shared" si="101"/>
        <v>144.30000000000001</v>
      </c>
      <c r="AE117" s="19">
        <f t="shared" si="102"/>
        <v>144.30000000000001</v>
      </c>
      <c r="AF117" s="19">
        <f t="shared" si="104"/>
        <v>1731.5999999999997</v>
      </c>
      <c r="AG117" s="5"/>
      <c r="AH117" s="1" t="s">
        <v>103</v>
      </c>
    </row>
    <row r="118" spans="1:34" x14ac:dyDescent="0.25">
      <c r="A118" s="5">
        <f t="shared" si="94"/>
        <v>17</v>
      </c>
      <c r="B118" s="1" t="str">
        <f t="shared" si="95"/>
        <v xml:space="preserve">    Proposed 4.16%    Note</v>
      </c>
      <c r="C118" s="6">
        <f t="shared" si="103"/>
        <v>34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f>(R25*0.01)/360*0.5</f>
        <v>222.22222222222223</v>
      </c>
      <c r="S118" s="19">
        <f>(S25*0.01)/360</f>
        <v>444.44444444444446</v>
      </c>
      <c r="T118" s="19">
        <f t="shared" si="111"/>
        <v>444.44444444444446</v>
      </c>
      <c r="U118" s="19">
        <f t="shared" si="97"/>
        <v>444.44444444444446</v>
      </c>
      <c r="V118" s="19">
        <f t="shared" si="97"/>
        <v>444.44444444444446</v>
      </c>
      <c r="W118" s="19">
        <f t="shared" si="97"/>
        <v>444.44444444444446</v>
      </c>
      <c r="X118" s="19">
        <f t="shared" si="97"/>
        <v>444.44444444444446</v>
      </c>
      <c r="Y118" s="19">
        <f t="shared" si="97"/>
        <v>444.44444444444446</v>
      </c>
      <c r="Z118" s="19">
        <f t="shared" si="97"/>
        <v>444.44444444444446</v>
      </c>
      <c r="AA118" s="19">
        <f t="shared" si="98"/>
        <v>444.44444444444446</v>
      </c>
      <c r="AB118" s="19">
        <f t="shared" si="99"/>
        <v>444.44444444444446</v>
      </c>
      <c r="AC118" s="19">
        <f t="shared" si="100"/>
        <v>444.44444444444446</v>
      </c>
      <c r="AD118" s="19">
        <f t="shared" si="101"/>
        <v>444.44444444444446</v>
      </c>
      <c r="AE118" s="19">
        <f t="shared" si="102"/>
        <v>444.44444444444446</v>
      </c>
      <c r="AF118" s="19">
        <f t="shared" si="104"/>
        <v>5333.333333333333</v>
      </c>
      <c r="AG118" s="5"/>
      <c r="AH118" s="1" t="s">
        <v>112</v>
      </c>
    </row>
    <row r="119" spans="1:34" x14ac:dyDescent="0.25">
      <c r="A119" s="5">
        <f t="shared" si="94"/>
        <v>18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5"/>
    </row>
    <row r="120" spans="1:34" x14ac:dyDescent="0.25">
      <c r="A120" s="5">
        <f t="shared" si="94"/>
        <v>19</v>
      </c>
      <c r="B120" s="1" t="str">
        <f>B74</f>
        <v xml:space="preserve">    Series 8.5% w/o over life of 6.96% issue</v>
      </c>
      <c r="D120" s="19">
        <v>77.75</v>
      </c>
      <c r="E120" s="19">
        <f t="shared" ref="E120:T120" si="113">D120</f>
        <v>77.75</v>
      </c>
      <c r="F120" s="19">
        <f t="shared" si="113"/>
        <v>77.75</v>
      </c>
      <c r="G120" s="19">
        <f t="shared" si="113"/>
        <v>77.75</v>
      </c>
      <c r="H120" s="19">
        <f t="shared" si="113"/>
        <v>77.75</v>
      </c>
      <c r="I120" s="19">
        <f t="shared" si="113"/>
        <v>77.75</v>
      </c>
      <c r="J120" s="19">
        <f t="shared" si="113"/>
        <v>77.75</v>
      </c>
      <c r="K120" s="19">
        <f t="shared" si="113"/>
        <v>77.75</v>
      </c>
      <c r="L120" s="19">
        <f t="shared" si="113"/>
        <v>77.75</v>
      </c>
      <c r="M120" s="19">
        <f t="shared" si="113"/>
        <v>77.75</v>
      </c>
      <c r="N120" s="19">
        <f t="shared" si="113"/>
        <v>77.75</v>
      </c>
      <c r="O120" s="19">
        <f t="shared" si="113"/>
        <v>77.75</v>
      </c>
      <c r="P120" s="19">
        <f t="shared" si="113"/>
        <v>77.75</v>
      </c>
      <c r="Q120" s="19">
        <f t="shared" si="113"/>
        <v>77.75</v>
      </c>
      <c r="R120" s="19">
        <f t="shared" si="113"/>
        <v>77.75</v>
      </c>
      <c r="S120" s="19">
        <f t="shared" si="113"/>
        <v>77.75</v>
      </c>
      <c r="T120" s="19">
        <f t="shared" si="113"/>
        <v>77.75</v>
      </c>
      <c r="U120" s="19">
        <f t="shared" ref="U120:Z120" si="114">T120</f>
        <v>77.75</v>
      </c>
      <c r="V120" s="19">
        <f t="shared" si="114"/>
        <v>77.75</v>
      </c>
      <c r="W120" s="19">
        <f t="shared" si="114"/>
        <v>77.75</v>
      </c>
      <c r="X120" s="19">
        <f t="shared" si="114"/>
        <v>77.75</v>
      </c>
      <c r="Y120" s="19">
        <f t="shared" si="114"/>
        <v>77.75</v>
      </c>
      <c r="Z120" s="19">
        <f t="shared" si="114"/>
        <v>77.75</v>
      </c>
      <c r="AA120" s="19">
        <f t="shared" ref="AA120" si="115">Z120</f>
        <v>77.75</v>
      </c>
      <c r="AB120" s="19">
        <f t="shared" ref="AB120" si="116">AA120</f>
        <v>77.75</v>
      </c>
      <c r="AC120" s="19">
        <f t="shared" ref="AC120" si="117">AB120</f>
        <v>77.75</v>
      </c>
      <c r="AD120" s="19">
        <f t="shared" ref="AD120" si="118">AC120</f>
        <v>77.75</v>
      </c>
      <c r="AE120" s="19">
        <f t="shared" ref="AE120" si="119">AD120</f>
        <v>77.75</v>
      </c>
      <c r="AF120" s="19">
        <f t="shared" si="104"/>
        <v>933</v>
      </c>
      <c r="AG120" s="5"/>
      <c r="AH120" s="1" t="s">
        <v>64</v>
      </c>
    </row>
    <row r="121" spans="1:34" x14ac:dyDescent="0.25">
      <c r="A121" s="5">
        <f t="shared" si="94"/>
        <v>20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5"/>
    </row>
    <row r="122" spans="1:34" x14ac:dyDescent="0.25">
      <c r="A122" s="5">
        <f t="shared" si="94"/>
        <v>21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5"/>
    </row>
    <row r="123" spans="1:34" x14ac:dyDescent="0.25">
      <c r="A123" s="5">
        <f t="shared" si="94"/>
        <v>22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5"/>
    </row>
    <row r="124" spans="1:34" x14ac:dyDescent="0.25">
      <c r="A124" s="5">
        <f t="shared" si="94"/>
        <v>23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5"/>
    </row>
    <row r="125" spans="1:34" x14ac:dyDescent="0.25">
      <c r="A125" s="5">
        <f t="shared" si="94"/>
        <v>24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5"/>
    </row>
    <row r="126" spans="1:34" x14ac:dyDescent="0.25">
      <c r="A126" s="5">
        <f t="shared" si="94"/>
        <v>25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5"/>
    </row>
    <row r="127" spans="1:34" x14ac:dyDescent="0.25">
      <c r="A127" s="5">
        <f t="shared" si="94"/>
        <v>26</v>
      </c>
      <c r="P127" s="1"/>
      <c r="AG127" s="5"/>
    </row>
    <row r="128" spans="1:34" ht="15.75" thickBot="1" x14ac:dyDescent="0.3">
      <c r="A128" s="5">
        <f t="shared" si="94"/>
        <v>27</v>
      </c>
      <c r="B128" s="4" t="s">
        <v>40</v>
      </c>
      <c r="D128" s="66">
        <f t="shared" ref="D128:AF128" si="120">SUM(D104:D127)</f>
        <v>6102.2500000000009</v>
      </c>
      <c r="E128" s="66">
        <f t="shared" si="120"/>
        <v>6102.3899999999949</v>
      </c>
      <c r="F128" s="66">
        <f t="shared" si="120"/>
        <v>6102.3899999999949</v>
      </c>
      <c r="G128" s="66">
        <f t="shared" si="120"/>
        <v>6102.3899999999949</v>
      </c>
      <c r="H128" s="66">
        <f t="shared" si="120"/>
        <v>6102.3899999999949</v>
      </c>
      <c r="I128" s="66">
        <f t="shared" si="120"/>
        <v>6102.3899999999949</v>
      </c>
      <c r="J128" s="66">
        <f t="shared" si="120"/>
        <v>6102.3899999999949</v>
      </c>
      <c r="K128" s="66">
        <f t="shared" si="120"/>
        <v>6102.3899999999949</v>
      </c>
      <c r="L128" s="66">
        <f t="shared" si="120"/>
        <v>6102.3899999999949</v>
      </c>
      <c r="M128" s="66">
        <f t="shared" si="120"/>
        <v>6102.3899999999949</v>
      </c>
      <c r="N128" s="66">
        <f t="shared" si="120"/>
        <v>6102.3899999999949</v>
      </c>
      <c r="O128" s="66">
        <f t="shared" si="120"/>
        <v>6102.3899999999949</v>
      </c>
      <c r="P128" s="66">
        <f t="shared" si="120"/>
        <v>6102.3899999999949</v>
      </c>
      <c r="Q128" s="66">
        <f t="shared" si="120"/>
        <v>6102.3899999999949</v>
      </c>
      <c r="R128" s="66">
        <f t="shared" si="120"/>
        <v>6324.6122222222175</v>
      </c>
      <c r="S128" s="66">
        <f t="shared" si="120"/>
        <v>6546.8344444444392</v>
      </c>
      <c r="T128" s="66">
        <f t="shared" si="120"/>
        <v>6546.8344444444392</v>
      </c>
      <c r="U128" s="66">
        <f t="shared" si="120"/>
        <v>6546.8344444444392</v>
      </c>
      <c r="V128" s="66">
        <f t="shared" si="120"/>
        <v>6546.8344444444392</v>
      </c>
      <c r="W128" s="66">
        <f t="shared" si="120"/>
        <v>6546.8344444444392</v>
      </c>
      <c r="X128" s="66">
        <f t="shared" si="120"/>
        <v>6546.8344444444392</v>
      </c>
      <c r="Y128" s="66">
        <f t="shared" si="120"/>
        <v>6546.8344444444392</v>
      </c>
      <c r="Z128" s="66">
        <f t="shared" si="120"/>
        <v>6546.8344444444392</v>
      </c>
      <c r="AA128" s="66">
        <f t="shared" si="120"/>
        <v>6546.8344444444392</v>
      </c>
      <c r="AB128" s="66">
        <f t="shared" si="120"/>
        <v>6546.8344444444392</v>
      </c>
      <c r="AC128" s="66">
        <f t="shared" si="120"/>
        <v>6546.8344444444392</v>
      </c>
      <c r="AD128" s="66">
        <f t="shared" si="120"/>
        <v>6546.8344444444392</v>
      </c>
      <c r="AE128" s="66">
        <f t="shared" si="120"/>
        <v>6546.8344444444392</v>
      </c>
      <c r="AF128" s="66">
        <f t="shared" si="120"/>
        <v>78752.883333333259</v>
      </c>
      <c r="AG128" s="5"/>
    </row>
    <row r="129" spans="1:33" ht="15.75" thickTop="1" x14ac:dyDescent="0.25">
      <c r="A129" s="5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5"/>
    </row>
    <row r="130" spans="1:33" x14ac:dyDescent="0.25">
      <c r="A130" s="5"/>
      <c r="D130" s="6" t="s">
        <v>60</v>
      </c>
      <c r="E130" s="1">
        <v>1381.14</v>
      </c>
      <c r="AG130" s="5"/>
    </row>
    <row r="131" spans="1:33" x14ac:dyDescent="0.25">
      <c r="A131" s="5"/>
      <c r="D131" s="6" t="s">
        <v>61</v>
      </c>
      <c r="E131" s="1">
        <v>1699.18</v>
      </c>
      <c r="AG131" s="5"/>
    </row>
    <row r="132" spans="1:33" x14ac:dyDescent="0.25">
      <c r="A132" s="5"/>
      <c r="D132" s="6" t="s">
        <v>62</v>
      </c>
      <c r="E132" s="1">
        <v>1084.02</v>
      </c>
      <c r="AG132" s="5"/>
    </row>
    <row r="133" spans="1:33" x14ac:dyDescent="0.25">
      <c r="A133" s="5"/>
      <c r="D133" s="6" t="s">
        <v>63</v>
      </c>
      <c r="E133" s="1">
        <v>905.46</v>
      </c>
      <c r="AG133" s="5"/>
    </row>
    <row r="134" spans="1:33" x14ac:dyDescent="0.25">
      <c r="A134" s="5"/>
      <c r="AG134" s="5"/>
    </row>
    <row r="135" spans="1:33" x14ac:dyDescent="0.25">
      <c r="A135" s="5"/>
      <c r="AG135" s="5"/>
    </row>
    <row r="136" spans="1:33" x14ac:dyDescent="0.25">
      <c r="A136" s="5"/>
      <c r="C136" s="1"/>
      <c r="F136" s="4"/>
      <c r="AG136" s="5"/>
    </row>
    <row r="137" spans="1:33" x14ac:dyDescent="0.25">
      <c r="A137" s="5"/>
      <c r="F137" s="17"/>
      <c r="AG137" s="5"/>
    </row>
    <row r="138" spans="1:33" x14ac:dyDescent="0.25">
      <c r="A138" s="5"/>
      <c r="F138" s="73"/>
      <c r="AG138" s="5"/>
    </row>
    <row r="139" spans="1:33" x14ac:dyDescent="0.25">
      <c r="A139" s="33" t="s">
        <v>90</v>
      </c>
      <c r="F139" s="73"/>
      <c r="O139" s="34" t="s">
        <v>128</v>
      </c>
      <c r="AA139" s="34" t="s">
        <v>128</v>
      </c>
      <c r="AF139" s="34" t="s">
        <v>128</v>
      </c>
      <c r="AG139" s="5"/>
    </row>
    <row r="140" spans="1:33" x14ac:dyDescent="0.25">
      <c r="A140" s="33"/>
      <c r="F140" s="73"/>
      <c r="O140" s="34"/>
      <c r="AA140" s="34"/>
      <c r="AF140" s="34"/>
      <c r="AG140" s="5"/>
    </row>
    <row r="141" spans="1:33" x14ac:dyDescent="0.25">
      <c r="A141" s="5"/>
      <c r="F141" s="73"/>
      <c r="AG141" s="5"/>
    </row>
    <row r="142" spans="1:33" x14ac:dyDescent="0.25">
      <c r="A142" s="25" t="s">
        <v>2</v>
      </c>
      <c r="F142" s="73"/>
      <c r="AG142" s="5"/>
    </row>
    <row r="143" spans="1:33" x14ac:dyDescent="0.25">
      <c r="A143" s="25" t="s">
        <v>113</v>
      </c>
      <c r="F143" s="73"/>
      <c r="AG143" s="5"/>
    </row>
    <row r="144" spans="1:33" x14ac:dyDescent="0.25">
      <c r="F144" s="73"/>
      <c r="AG144" s="5"/>
    </row>
    <row r="145" spans="1:33" x14ac:dyDescent="0.25">
      <c r="A145" s="47"/>
      <c r="B145" s="47" t="s">
        <v>23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5"/>
    </row>
    <row r="146" spans="1:33" x14ac:dyDescent="0.25">
      <c r="A146" s="5" t="s">
        <v>4</v>
      </c>
      <c r="B146" s="5" t="s">
        <v>33</v>
      </c>
      <c r="D146" s="5" t="s">
        <v>42</v>
      </c>
      <c r="E146" s="5" t="s">
        <v>42</v>
      </c>
      <c r="F146" s="5" t="s">
        <v>42</v>
      </c>
      <c r="G146" s="5" t="s">
        <v>42</v>
      </c>
      <c r="H146" s="5" t="s">
        <v>42</v>
      </c>
      <c r="I146" s="5" t="s">
        <v>42</v>
      </c>
      <c r="J146" s="5" t="s">
        <v>42</v>
      </c>
      <c r="K146" s="5" t="s">
        <v>42</v>
      </c>
      <c r="L146" s="5" t="s">
        <v>42</v>
      </c>
      <c r="M146" s="5" t="s">
        <v>42</v>
      </c>
      <c r="N146" s="5" t="s">
        <v>42</v>
      </c>
      <c r="O146" s="5" t="s">
        <v>42</v>
      </c>
      <c r="P146" s="5" t="s">
        <v>42</v>
      </c>
      <c r="Q146" s="5" t="s">
        <v>42</v>
      </c>
      <c r="R146" s="5" t="s">
        <v>42</v>
      </c>
      <c r="S146" s="5" t="s">
        <v>42</v>
      </c>
      <c r="T146" s="5" t="s">
        <v>42</v>
      </c>
      <c r="U146" s="5" t="s">
        <v>42</v>
      </c>
      <c r="V146" s="5" t="s">
        <v>42</v>
      </c>
      <c r="W146" s="5" t="s">
        <v>42</v>
      </c>
      <c r="X146" s="5" t="s">
        <v>42</v>
      </c>
      <c r="Y146" s="5" t="s">
        <v>42</v>
      </c>
      <c r="Z146" s="5" t="s">
        <v>42</v>
      </c>
      <c r="AA146" s="5" t="s">
        <v>42</v>
      </c>
      <c r="AB146" s="5" t="s">
        <v>42</v>
      </c>
      <c r="AC146" s="5" t="s">
        <v>42</v>
      </c>
      <c r="AD146" s="5" t="s">
        <v>42</v>
      </c>
      <c r="AE146" s="5" t="s">
        <v>42</v>
      </c>
      <c r="AF146" s="5" t="s">
        <v>92</v>
      </c>
      <c r="AG146" s="5"/>
    </row>
    <row r="147" spans="1:33" x14ac:dyDescent="0.25">
      <c r="A147" s="52" t="s">
        <v>9</v>
      </c>
      <c r="B147" s="52" t="s">
        <v>21</v>
      </c>
      <c r="C147" s="52"/>
      <c r="D147" s="53">
        <f>$D$9</f>
        <v>43190</v>
      </c>
      <c r="E147" s="53">
        <f>$E$9</f>
        <v>43220</v>
      </c>
      <c r="F147" s="53">
        <f>$F$9</f>
        <v>43251</v>
      </c>
      <c r="G147" s="53">
        <f>$G$9</f>
        <v>43281</v>
      </c>
      <c r="H147" s="53">
        <f>$H$9</f>
        <v>43312</v>
      </c>
      <c r="I147" s="53">
        <f>$I$9</f>
        <v>43343</v>
      </c>
      <c r="J147" s="53">
        <f>$J$9</f>
        <v>43373</v>
      </c>
      <c r="K147" s="53">
        <f>$K$9</f>
        <v>43404</v>
      </c>
      <c r="L147" s="53">
        <f>$L$9</f>
        <v>43434</v>
      </c>
      <c r="M147" s="53">
        <f>$M$9</f>
        <v>43465</v>
      </c>
      <c r="N147" s="53">
        <f>$N$9</f>
        <v>43496</v>
      </c>
      <c r="O147" s="53">
        <f>$O$9</f>
        <v>43524</v>
      </c>
      <c r="P147" s="53">
        <f>$P$9</f>
        <v>43555</v>
      </c>
      <c r="Q147" s="53">
        <f>$Q$9</f>
        <v>43585</v>
      </c>
      <c r="R147" s="53">
        <f>$R$9</f>
        <v>43616</v>
      </c>
      <c r="S147" s="53">
        <f>$S$9</f>
        <v>43646</v>
      </c>
      <c r="T147" s="53">
        <f>$T$9</f>
        <v>43677</v>
      </c>
      <c r="U147" s="53">
        <f>$U$9</f>
        <v>43708</v>
      </c>
      <c r="V147" s="53">
        <f>$V$9</f>
        <v>43738</v>
      </c>
      <c r="W147" s="53">
        <f>$W$9</f>
        <v>43769</v>
      </c>
      <c r="X147" s="53">
        <f>$X$9</f>
        <v>43799</v>
      </c>
      <c r="Y147" s="53">
        <f>$Y$9</f>
        <v>43830</v>
      </c>
      <c r="Z147" s="53">
        <f>$Z$9</f>
        <v>43861</v>
      </c>
      <c r="AA147" s="53">
        <f>$AA$9</f>
        <v>43890</v>
      </c>
      <c r="AB147" s="53">
        <f>$AB$9</f>
        <v>43921</v>
      </c>
      <c r="AC147" s="53">
        <f>$AC$9</f>
        <v>43951</v>
      </c>
      <c r="AD147" s="53">
        <f>$AD$9</f>
        <v>43982</v>
      </c>
      <c r="AE147" s="53">
        <f>$AE$9</f>
        <v>44012</v>
      </c>
      <c r="AF147" s="54" t="s">
        <v>8</v>
      </c>
      <c r="AG147" s="5"/>
    </row>
    <row r="148" spans="1:33" x14ac:dyDescent="0.25">
      <c r="A148" s="5">
        <v>1</v>
      </c>
      <c r="B148" s="10"/>
      <c r="F148" s="73"/>
      <c r="AG148" s="5"/>
    </row>
    <row r="149" spans="1:33" x14ac:dyDescent="0.25">
      <c r="A149" s="5">
        <f>A148+1</f>
        <v>2</v>
      </c>
      <c r="F149" s="73"/>
      <c r="AG149" s="5"/>
    </row>
    <row r="150" spans="1:33" x14ac:dyDescent="0.25">
      <c r="A150" s="5">
        <f t="shared" ref="A150:A168" si="121">A149+1</f>
        <v>3</v>
      </c>
      <c r="B150" s="28" t="s">
        <v>76</v>
      </c>
      <c r="F150" s="73"/>
      <c r="AG150" s="5"/>
    </row>
    <row r="151" spans="1:33" x14ac:dyDescent="0.25">
      <c r="A151" s="5">
        <f t="shared" si="121"/>
        <v>4</v>
      </c>
      <c r="F151" s="73"/>
      <c r="AG151" s="5"/>
    </row>
    <row r="152" spans="1:33" x14ac:dyDescent="0.25">
      <c r="A152" s="5">
        <f t="shared" si="121"/>
        <v>5</v>
      </c>
      <c r="F152" s="73"/>
      <c r="AG152" s="5"/>
    </row>
    <row r="153" spans="1:33" x14ac:dyDescent="0.25">
      <c r="A153" s="5">
        <f t="shared" si="121"/>
        <v>6</v>
      </c>
      <c r="B153" s="4" t="str">
        <f>B14</f>
        <v xml:space="preserve">    Series 6.96%   GMB</v>
      </c>
      <c r="C153" s="6">
        <f>+C61</f>
        <v>16</v>
      </c>
      <c r="F153" s="73"/>
      <c r="AG153" s="5"/>
    </row>
    <row r="154" spans="1:33" x14ac:dyDescent="0.25">
      <c r="A154" s="5">
        <f t="shared" si="121"/>
        <v>7</v>
      </c>
      <c r="B154" s="4" t="str">
        <f t="shared" ref="B154:B164" si="122">B15</f>
        <v xml:space="preserve">    Series 7.15%   GMB</v>
      </c>
      <c r="C154" s="6">
        <f t="shared" ref="C154:C164" si="123">+C62</f>
        <v>18</v>
      </c>
      <c r="F154" s="73"/>
      <c r="AG154" s="5"/>
    </row>
    <row r="155" spans="1:33" x14ac:dyDescent="0.25">
      <c r="A155" s="5">
        <f t="shared" si="121"/>
        <v>8</v>
      </c>
      <c r="B155" s="4" t="str">
        <f t="shared" si="122"/>
        <v xml:space="preserve">    Series 6.99%   GMB</v>
      </c>
      <c r="C155" s="6">
        <f t="shared" si="123"/>
        <v>19</v>
      </c>
      <c r="F155" s="73"/>
      <c r="AG155" s="5"/>
    </row>
    <row r="156" spans="1:33" x14ac:dyDescent="0.25">
      <c r="A156" s="5">
        <f t="shared" si="121"/>
        <v>9</v>
      </c>
      <c r="B156" s="4" t="str">
        <f t="shared" si="122"/>
        <v xml:space="preserve">    Series 6.593%  Note</v>
      </c>
      <c r="C156" s="6">
        <f t="shared" si="123"/>
        <v>26</v>
      </c>
      <c r="F156" s="73"/>
      <c r="AG156" s="5"/>
    </row>
    <row r="157" spans="1:33" x14ac:dyDescent="0.25">
      <c r="A157" s="5">
        <f t="shared" si="121"/>
        <v>10</v>
      </c>
      <c r="B157" s="4" t="str">
        <f t="shared" si="122"/>
        <v xml:space="preserve">    Series 6.25%    Note</v>
      </c>
      <c r="C157" s="6">
        <f t="shared" si="123"/>
        <v>27</v>
      </c>
      <c r="F157" s="73"/>
      <c r="AG157" s="5"/>
    </row>
    <row r="158" spans="1:33" x14ac:dyDescent="0.25">
      <c r="A158" s="5">
        <f t="shared" si="121"/>
        <v>11</v>
      </c>
      <c r="B158" s="4" t="str">
        <f t="shared" si="122"/>
        <v xml:space="preserve">    Series 5.625%  Note</v>
      </c>
      <c r="C158" s="6">
        <f t="shared" si="123"/>
        <v>28</v>
      </c>
      <c r="F158" s="73"/>
      <c r="AG158" s="5"/>
    </row>
    <row r="159" spans="1:33" x14ac:dyDescent="0.25">
      <c r="A159" s="5">
        <f t="shared" si="121"/>
        <v>12</v>
      </c>
      <c r="B159" s="4" t="str">
        <f t="shared" si="122"/>
        <v xml:space="preserve">    Series 5.375%  Note</v>
      </c>
      <c r="C159" s="6">
        <f t="shared" si="123"/>
        <v>29</v>
      </c>
      <c r="F159" s="73"/>
      <c r="AG159" s="5"/>
    </row>
    <row r="160" spans="1:33" x14ac:dyDescent="0.25">
      <c r="A160" s="5">
        <f t="shared" si="121"/>
        <v>13</v>
      </c>
      <c r="B160" s="4" t="str">
        <f t="shared" si="122"/>
        <v xml:space="preserve">    Series 5.05%    Note</v>
      </c>
      <c r="C160" s="6">
        <f t="shared" si="123"/>
        <v>30</v>
      </c>
      <c r="F160" s="73"/>
      <c r="AG160" s="5"/>
    </row>
    <row r="161" spans="1:46" x14ac:dyDescent="0.25">
      <c r="A161" s="5">
        <f t="shared" si="121"/>
        <v>14</v>
      </c>
      <c r="B161" s="4" t="str">
        <f t="shared" si="122"/>
        <v xml:space="preserve">    Series 4.00%    Note</v>
      </c>
      <c r="C161" s="6">
        <f t="shared" si="123"/>
        <v>31</v>
      </c>
      <c r="F161" s="73"/>
      <c r="AG161" s="5"/>
    </row>
    <row r="162" spans="1:46" x14ac:dyDescent="0.25">
      <c r="A162" s="5">
        <f t="shared" si="121"/>
        <v>15</v>
      </c>
      <c r="B162" s="4" t="str">
        <f t="shared" si="122"/>
        <v xml:space="preserve">    Series 4.00%    Note</v>
      </c>
      <c r="C162" s="6">
        <f t="shared" si="123"/>
        <v>32</v>
      </c>
      <c r="D162" s="108">
        <v>39699.739999999991</v>
      </c>
      <c r="E162" s="103">
        <f>D162-E208</f>
        <v>39584.339999999989</v>
      </c>
      <c r="F162" s="103">
        <f t="shared" ref="F162:AE162" si="124">E162-F208</f>
        <v>39468.939999999988</v>
      </c>
      <c r="G162" s="103">
        <f t="shared" si="124"/>
        <v>39353.539999999986</v>
      </c>
      <c r="H162" s="103">
        <f t="shared" si="124"/>
        <v>39238.139999999985</v>
      </c>
      <c r="I162" s="103">
        <f t="shared" si="124"/>
        <v>39122.739999999983</v>
      </c>
      <c r="J162" s="103">
        <f t="shared" si="124"/>
        <v>39007.339999999982</v>
      </c>
      <c r="K162" s="103">
        <f t="shared" si="124"/>
        <v>38891.939999999981</v>
      </c>
      <c r="L162" s="103">
        <f t="shared" si="124"/>
        <v>38776.539999999979</v>
      </c>
      <c r="M162" s="103">
        <f t="shared" si="124"/>
        <v>38661.139999999978</v>
      </c>
      <c r="N162" s="103">
        <f t="shared" si="124"/>
        <v>38545.739999999976</v>
      </c>
      <c r="O162" s="103">
        <f t="shared" si="124"/>
        <v>38430.339999999975</v>
      </c>
      <c r="P162" s="103">
        <f t="shared" si="124"/>
        <v>38314.939999999973</v>
      </c>
      <c r="Q162" s="103">
        <f t="shared" si="124"/>
        <v>38199.539999999972</v>
      </c>
      <c r="R162" s="103">
        <f t="shared" si="124"/>
        <v>38084.13999999997</v>
      </c>
      <c r="S162" s="103">
        <f t="shared" si="124"/>
        <v>37968.739999999969</v>
      </c>
      <c r="T162" s="103">
        <f t="shared" si="124"/>
        <v>37853.339999999967</v>
      </c>
      <c r="U162" s="103">
        <f t="shared" si="124"/>
        <v>37737.939999999966</v>
      </c>
      <c r="V162" s="103">
        <f t="shared" si="124"/>
        <v>37622.539999999964</v>
      </c>
      <c r="W162" s="103">
        <f t="shared" si="124"/>
        <v>37507.139999999963</v>
      </c>
      <c r="X162" s="103">
        <f t="shared" si="124"/>
        <v>37391.739999999962</v>
      </c>
      <c r="Y162" s="103">
        <f t="shared" si="124"/>
        <v>37276.33999999996</v>
      </c>
      <c r="Z162" s="103">
        <f t="shared" si="124"/>
        <v>37160.939999999959</v>
      </c>
      <c r="AA162" s="103">
        <f t="shared" si="124"/>
        <v>37045.539999999957</v>
      </c>
      <c r="AB162" s="103">
        <f t="shared" si="124"/>
        <v>36930.139999999956</v>
      </c>
      <c r="AC162" s="103">
        <f t="shared" si="124"/>
        <v>36814.739999999954</v>
      </c>
      <c r="AD162" s="103">
        <f t="shared" si="124"/>
        <v>36699.339999999953</v>
      </c>
      <c r="AE162" s="103">
        <f t="shared" si="124"/>
        <v>36583.939999999951</v>
      </c>
      <c r="AF162" s="102">
        <f t="shared" ref="AF162:AF164" si="125">AVERAGE(S162:AE162)</f>
        <v>37276.33999999996</v>
      </c>
      <c r="AG162" s="5"/>
    </row>
    <row r="163" spans="1:46" x14ac:dyDescent="0.25">
      <c r="A163" s="5">
        <f t="shared" si="121"/>
        <v>16</v>
      </c>
      <c r="B163" s="4" t="str">
        <f t="shared" si="122"/>
        <v xml:space="preserve">    Series 3.75%    Note</v>
      </c>
      <c r="C163" s="6">
        <f t="shared" si="123"/>
        <v>33</v>
      </c>
      <c r="D163" s="103">
        <v>15051.169999999995</v>
      </c>
      <c r="E163" s="103">
        <f>D163-E209</f>
        <v>15008.479999999994</v>
      </c>
      <c r="F163" s="103">
        <f t="shared" ref="F163:AE163" si="126">E163-F209</f>
        <v>14965.789999999994</v>
      </c>
      <c r="G163" s="103">
        <f t="shared" si="126"/>
        <v>14923.099999999993</v>
      </c>
      <c r="H163" s="103">
        <f t="shared" si="126"/>
        <v>14880.409999999993</v>
      </c>
      <c r="I163" s="103">
        <f t="shared" si="126"/>
        <v>14837.719999999992</v>
      </c>
      <c r="J163" s="103">
        <f t="shared" si="126"/>
        <v>14795.029999999992</v>
      </c>
      <c r="K163" s="103">
        <f t="shared" si="126"/>
        <v>14752.339999999991</v>
      </c>
      <c r="L163" s="103">
        <f t="shared" si="126"/>
        <v>14709.649999999991</v>
      </c>
      <c r="M163" s="103">
        <f t="shared" si="126"/>
        <v>14666.95999999999</v>
      </c>
      <c r="N163" s="103">
        <f t="shared" si="126"/>
        <v>14624.26999999999</v>
      </c>
      <c r="O163" s="103">
        <f t="shared" si="126"/>
        <v>14581.579999999989</v>
      </c>
      <c r="P163" s="103">
        <f t="shared" si="126"/>
        <v>14538.889999999989</v>
      </c>
      <c r="Q163" s="103">
        <f t="shared" si="126"/>
        <v>14496.199999999988</v>
      </c>
      <c r="R163" s="103">
        <f t="shared" si="126"/>
        <v>14453.509999999987</v>
      </c>
      <c r="S163" s="103">
        <f t="shared" si="126"/>
        <v>14410.819999999987</v>
      </c>
      <c r="T163" s="103">
        <f t="shared" si="126"/>
        <v>14368.129999999986</v>
      </c>
      <c r="U163" s="103">
        <f t="shared" si="126"/>
        <v>14325.439999999986</v>
      </c>
      <c r="V163" s="103">
        <f t="shared" si="126"/>
        <v>14282.749999999985</v>
      </c>
      <c r="W163" s="103">
        <f t="shared" si="126"/>
        <v>14240.059999999985</v>
      </c>
      <c r="X163" s="103">
        <f t="shared" si="126"/>
        <v>14197.369999999984</v>
      </c>
      <c r="Y163" s="103">
        <f t="shared" si="126"/>
        <v>14154.679999999984</v>
      </c>
      <c r="Z163" s="103">
        <f t="shared" si="126"/>
        <v>14111.989999999983</v>
      </c>
      <c r="AA163" s="103">
        <f t="shared" si="126"/>
        <v>14069.299999999983</v>
      </c>
      <c r="AB163" s="103">
        <f t="shared" si="126"/>
        <v>14026.609999999982</v>
      </c>
      <c r="AC163" s="103">
        <f t="shared" si="126"/>
        <v>13983.919999999982</v>
      </c>
      <c r="AD163" s="103">
        <f t="shared" si="126"/>
        <v>13941.229999999981</v>
      </c>
      <c r="AE163" s="103">
        <f t="shared" si="126"/>
        <v>13898.539999999981</v>
      </c>
      <c r="AF163" s="102">
        <f t="shared" si="125"/>
        <v>14154.679999999984</v>
      </c>
      <c r="AG163" s="5"/>
    </row>
    <row r="164" spans="1:46" x14ac:dyDescent="0.25">
      <c r="A164" s="5">
        <f t="shared" si="121"/>
        <v>17</v>
      </c>
      <c r="B164" s="4" t="str">
        <f t="shared" si="122"/>
        <v xml:space="preserve">    Proposed 4.16%    Note</v>
      </c>
      <c r="C164" s="6">
        <f t="shared" si="123"/>
        <v>34</v>
      </c>
      <c r="D164" s="103">
        <v>0</v>
      </c>
      <c r="E164" s="103">
        <f>D164</f>
        <v>0</v>
      </c>
      <c r="F164" s="103">
        <f t="shared" ref="F164:Q164" si="127">E164</f>
        <v>0</v>
      </c>
      <c r="G164" s="103">
        <f t="shared" si="127"/>
        <v>0</v>
      </c>
      <c r="H164" s="103">
        <f t="shared" si="127"/>
        <v>0</v>
      </c>
      <c r="I164" s="103">
        <f t="shared" si="127"/>
        <v>0</v>
      </c>
      <c r="J164" s="103">
        <f t="shared" si="127"/>
        <v>0</v>
      </c>
      <c r="K164" s="103">
        <f t="shared" si="127"/>
        <v>0</v>
      </c>
      <c r="L164" s="103">
        <f t="shared" si="127"/>
        <v>0</v>
      </c>
      <c r="M164" s="103">
        <f t="shared" si="127"/>
        <v>0</v>
      </c>
      <c r="N164" s="103">
        <f t="shared" si="127"/>
        <v>0</v>
      </c>
      <c r="O164" s="103">
        <f t="shared" si="127"/>
        <v>0</v>
      </c>
      <c r="P164" s="103">
        <f t="shared" si="127"/>
        <v>0</v>
      </c>
      <c r="Q164" s="103">
        <f t="shared" si="127"/>
        <v>0</v>
      </c>
      <c r="R164" s="74">
        <f>R25*0.01-R210</f>
        <v>159777.77777777778</v>
      </c>
      <c r="S164" s="74">
        <f>R164-S210</f>
        <v>159333.33333333334</v>
      </c>
      <c r="T164" s="74">
        <f t="shared" ref="T164:AE164" si="128">S164-T210</f>
        <v>158888.88888888891</v>
      </c>
      <c r="U164" s="74">
        <f t="shared" si="128"/>
        <v>158444.44444444447</v>
      </c>
      <c r="V164" s="74">
        <f t="shared" si="128"/>
        <v>158000.00000000003</v>
      </c>
      <c r="W164" s="74">
        <f t="shared" si="128"/>
        <v>157555.55555555559</v>
      </c>
      <c r="X164" s="74">
        <f t="shared" si="128"/>
        <v>157111.11111111115</v>
      </c>
      <c r="Y164" s="74">
        <f t="shared" si="128"/>
        <v>156666.66666666672</v>
      </c>
      <c r="Z164" s="74">
        <f t="shared" si="128"/>
        <v>156222.22222222228</v>
      </c>
      <c r="AA164" s="74">
        <f t="shared" si="128"/>
        <v>155777.77777777784</v>
      </c>
      <c r="AB164" s="74">
        <f t="shared" si="128"/>
        <v>155333.3333333334</v>
      </c>
      <c r="AC164" s="74">
        <f t="shared" si="128"/>
        <v>154888.88888888896</v>
      </c>
      <c r="AD164" s="74">
        <f t="shared" si="128"/>
        <v>154444.44444444453</v>
      </c>
      <c r="AE164" s="74">
        <f t="shared" si="128"/>
        <v>154000.00000000009</v>
      </c>
      <c r="AF164" s="102">
        <f t="shared" si="125"/>
        <v>156666.66666666672</v>
      </c>
      <c r="AG164" s="5"/>
    </row>
    <row r="165" spans="1:46" x14ac:dyDescent="0.25">
      <c r="A165" s="5">
        <f t="shared" si="121"/>
        <v>18</v>
      </c>
      <c r="B165" s="4"/>
      <c r="F165" s="73"/>
      <c r="AG165" s="5"/>
    </row>
    <row r="166" spans="1:46" x14ac:dyDescent="0.25">
      <c r="A166" s="5">
        <f t="shared" si="121"/>
        <v>19</v>
      </c>
      <c r="B166" s="4" t="str">
        <f>B74</f>
        <v xml:space="preserve">    Series 8.5% w/o over life of 6.96% issue</v>
      </c>
      <c r="F166" s="73"/>
      <c r="AG166" s="5"/>
    </row>
    <row r="167" spans="1:46" x14ac:dyDescent="0.25">
      <c r="A167" s="5">
        <f t="shared" si="121"/>
        <v>20</v>
      </c>
      <c r="F167" s="73"/>
      <c r="AG167" s="5"/>
    </row>
    <row r="168" spans="1:46" ht="15.75" thickBot="1" x14ac:dyDescent="0.3">
      <c r="A168" s="5">
        <f t="shared" si="121"/>
        <v>21</v>
      </c>
      <c r="B168" s="4" t="s">
        <v>40</v>
      </c>
      <c r="D168" s="66">
        <f>SUM(D151:D166)</f>
        <v>54750.909999999989</v>
      </c>
      <c r="E168" s="66">
        <f t="shared" ref="E168:P168" si="129">SUM(E151:E166)</f>
        <v>54592.819999999985</v>
      </c>
      <c r="F168" s="66">
        <f t="shared" si="129"/>
        <v>54434.729999999981</v>
      </c>
      <c r="G168" s="66">
        <f t="shared" si="129"/>
        <v>54276.639999999978</v>
      </c>
      <c r="H168" s="66">
        <f t="shared" si="129"/>
        <v>54118.549999999974</v>
      </c>
      <c r="I168" s="66">
        <f t="shared" si="129"/>
        <v>53960.459999999977</v>
      </c>
      <c r="J168" s="66">
        <f t="shared" si="129"/>
        <v>53802.369999999974</v>
      </c>
      <c r="K168" s="66">
        <f t="shared" si="129"/>
        <v>53644.27999999997</v>
      </c>
      <c r="L168" s="66">
        <f t="shared" si="129"/>
        <v>53486.189999999973</v>
      </c>
      <c r="M168" s="66">
        <f t="shared" si="129"/>
        <v>53328.099999999969</v>
      </c>
      <c r="N168" s="66">
        <f t="shared" si="129"/>
        <v>53170.009999999966</v>
      </c>
      <c r="O168" s="66">
        <f t="shared" si="129"/>
        <v>53011.919999999962</v>
      </c>
      <c r="P168" s="66">
        <f t="shared" si="129"/>
        <v>52853.829999999958</v>
      </c>
      <c r="Q168" s="66">
        <f t="shared" ref="Q168:AF168" si="130">SUM(Q151:Q166)</f>
        <v>52695.739999999962</v>
      </c>
      <c r="R168" s="66">
        <f t="shared" si="130"/>
        <v>212315.42777777775</v>
      </c>
      <c r="S168" s="66">
        <f t="shared" si="130"/>
        <v>211712.89333333331</v>
      </c>
      <c r="T168" s="66">
        <f t="shared" si="130"/>
        <v>211110.35888888885</v>
      </c>
      <c r="U168" s="66">
        <f t="shared" si="130"/>
        <v>210507.82444444441</v>
      </c>
      <c r="V168" s="66">
        <f t="shared" si="130"/>
        <v>209905.28999999998</v>
      </c>
      <c r="W168" s="66">
        <f t="shared" si="130"/>
        <v>209302.75555555554</v>
      </c>
      <c r="X168" s="66">
        <f t="shared" si="130"/>
        <v>208700.22111111111</v>
      </c>
      <c r="Y168" s="66">
        <f t="shared" si="130"/>
        <v>208097.68666666665</v>
      </c>
      <c r="Z168" s="66">
        <f t="shared" si="130"/>
        <v>207495.15222222221</v>
      </c>
      <c r="AA168" s="66">
        <f t="shared" si="130"/>
        <v>206892.61777777778</v>
      </c>
      <c r="AB168" s="66">
        <f t="shared" si="130"/>
        <v>206290.08333333334</v>
      </c>
      <c r="AC168" s="66">
        <f t="shared" si="130"/>
        <v>205687.54888888891</v>
      </c>
      <c r="AD168" s="66">
        <f t="shared" si="130"/>
        <v>205085.01444444444</v>
      </c>
      <c r="AE168" s="66">
        <f t="shared" si="130"/>
        <v>204482.48</v>
      </c>
      <c r="AF168" s="66">
        <f t="shared" si="130"/>
        <v>208097.68666666665</v>
      </c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15"/>
    </row>
    <row r="169" spans="1:46" ht="15.75" thickTop="1" x14ac:dyDescent="0.25">
      <c r="A169" s="5"/>
      <c r="F169" s="73"/>
      <c r="AG169" s="5"/>
    </row>
    <row r="170" spans="1:46" x14ac:dyDescent="0.25">
      <c r="A170" s="5"/>
      <c r="F170" s="73"/>
      <c r="AG170" s="5"/>
    </row>
    <row r="171" spans="1:46" x14ac:dyDescent="0.25">
      <c r="A171" s="5"/>
      <c r="F171" s="7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G171" s="5"/>
    </row>
    <row r="172" spans="1:46" x14ac:dyDescent="0.25">
      <c r="A172" s="5"/>
      <c r="F172" s="73"/>
      <c r="AG172" s="5"/>
    </row>
    <row r="173" spans="1:46" x14ac:dyDescent="0.25">
      <c r="A173" s="5"/>
      <c r="F173" s="73"/>
      <c r="AG173" s="5"/>
    </row>
    <row r="174" spans="1:46" x14ac:dyDescent="0.25">
      <c r="A174" s="5"/>
      <c r="F174" s="73"/>
      <c r="AG174" s="5"/>
    </row>
    <row r="175" spans="1:46" x14ac:dyDescent="0.25">
      <c r="A175" s="5"/>
      <c r="F175" s="73"/>
      <c r="AG175" s="5"/>
    </row>
    <row r="176" spans="1:46" x14ac:dyDescent="0.25">
      <c r="A176" s="5"/>
      <c r="F176" s="73"/>
      <c r="AG176" s="5"/>
    </row>
    <row r="177" spans="1:33" x14ac:dyDescent="0.25">
      <c r="A177" s="5"/>
      <c r="F177" s="73"/>
      <c r="AG177" s="5"/>
    </row>
    <row r="178" spans="1:33" x14ac:dyDescent="0.25">
      <c r="A178" s="5"/>
      <c r="F178" s="73"/>
      <c r="AG178" s="5"/>
    </row>
    <row r="179" spans="1:33" x14ac:dyDescent="0.25">
      <c r="A179" s="5"/>
      <c r="F179" s="73"/>
      <c r="AG179" s="5"/>
    </row>
    <row r="180" spans="1:33" x14ac:dyDescent="0.25">
      <c r="A180" s="5"/>
      <c r="F180" s="73"/>
      <c r="AG180" s="5"/>
    </row>
    <row r="181" spans="1:33" x14ac:dyDescent="0.25">
      <c r="A181" s="5"/>
      <c r="F181" s="73"/>
      <c r="AG181" s="5"/>
    </row>
    <row r="182" spans="1:33" x14ac:dyDescent="0.25">
      <c r="A182" s="5"/>
      <c r="F182" s="73"/>
      <c r="AG182" s="5"/>
    </row>
    <row r="183" spans="1:33" x14ac:dyDescent="0.25">
      <c r="A183" s="5"/>
      <c r="F183" s="73"/>
      <c r="AG183" s="5"/>
    </row>
    <row r="184" spans="1:33" x14ac:dyDescent="0.25">
      <c r="A184" s="5"/>
      <c r="F184" s="73"/>
      <c r="AG184" s="5"/>
    </row>
    <row r="185" spans="1:33" x14ac:dyDescent="0.25">
      <c r="A185" s="33" t="s">
        <v>90</v>
      </c>
      <c r="F185" s="73"/>
      <c r="O185" s="34" t="s">
        <v>128</v>
      </c>
      <c r="AA185" s="34" t="s">
        <v>128</v>
      </c>
      <c r="AF185" s="34" t="s">
        <v>128</v>
      </c>
      <c r="AG185" s="5"/>
    </row>
    <row r="186" spans="1:33" x14ac:dyDescent="0.25">
      <c r="A186" s="33"/>
      <c r="F186" s="73"/>
      <c r="O186" s="34"/>
      <c r="AA186" s="34"/>
      <c r="AF186" s="34"/>
      <c r="AG186" s="5"/>
    </row>
    <row r="187" spans="1:33" x14ac:dyDescent="0.25">
      <c r="A187" s="5"/>
      <c r="F187" s="73"/>
      <c r="AG187" s="5"/>
    </row>
    <row r="188" spans="1:33" x14ac:dyDescent="0.25">
      <c r="A188" s="25" t="s">
        <v>2</v>
      </c>
      <c r="F188" s="73"/>
      <c r="AG188" s="5"/>
    </row>
    <row r="189" spans="1:33" x14ac:dyDescent="0.25">
      <c r="A189" s="25" t="s">
        <v>114</v>
      </c>
      <c r="F189" s="73"/>
      <c r="AG189" s="5"/>
    </row>
    <row r="190" spans="1:33" x14ac:dyDescent="0.25">
      <c r="F190" s="73"/>
      <c r="AG190" s="5"/>
    </row>
    <row r="191" spans="1:33" x14ac:dyDescent="0.25">
      <c r="A191" s="47"/>
      <c r="B191" s="47" t="s">
        <v>23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5"/>
    </row>
    <row r="192" spans="1:33" x14ac:dyDescent="0.25">
      <c r="A192" s="5" t="s">
        <v>4</v>
      </c>
      <c r="B192" s="5" t="s">
        <v>33</v>
      </c>
      <c r="D192" s="5" t="s">
        <v>42</v>
      </c>
      <c r="E192" s="5" t="s">
        <v>42</v>
      </c>
      <c r="F192" s="5" t="s">
        <v>42</v>
      </c>
      <c r="G192" s="5" t="s">
        <v>42</v>
      </c>
      <c r="H192" s="5" t="s">
        <v>42</v>
      </c>
      <c r="I192" s="5" t="s">
        <v>42</v>
      </c>
      <c r="J192" s="5" t="s">
        <v>42</v>
      </c>
      <c r="K192" s="5" t="s">
        <v>42</v>
      </c>
      <c r="L192" s="5" t="s">
        <v>42</v>
      </c>
      <c r="M192" s="5" t="s">
        <v>42</v>
      </c>
      <c r="N192" s="5" t="s">
        <v>42</v>
      </c>
      <c r="O192" s="5" t="s">
        <v>42</v>
      </c>
      <c r="P192" s="5" t="s">
        <v>42</v>
      </c>
      <c r="Q192" s="5" t="s">
        <v>42</v>
      </c>
      <c r="R192" s="5" t="s">
        <v>42</v>
      </c>
      <c r="S192" s="5" t="s">
        <v>42</v>
      </c>
      <c r="T192" s="5" t="s">
        <v>42</v>
      </c>
      <c r="U192" s="5" t="s">
        <v>42</v>
      </c>
      <c r="V192" s="5" t="s">
        <v>42</v>
      </c>
      <c r="W192" s="5" t="s">
        <v>42</v>
      </c>
      <c r="X192" s="5" t="s">
        <v>42</v>
      </c>
      <c r="Y192" s="5" t="s">
        <v>42</v>
      </c>
      <c r="Z192" s="5" t="s">
        <v>42</v>
      </c>
      <c r="AA192" s="5" t="s">
        <v>42</v>
      </c>
      <c r="AB192" s="5" t="s">
        <v>42</v>
      </c>
      <c r="AC192" s="5" t="s">
        <v>42</v>
      </c>
      <c r="AD192" s="5" t="s">
        <v>42</v>
      </c>
      <c r="AE192" s="5" t="s">
        <v>42</v>
      </c>
      <c r="AF192" s="5" t="s">
        <v>43</v>
      </c>
      <c r="AG192" s="5"/>
    </row>
    <row r="193" spans="1:33" x14ac:dyDescent="0.25">
      <c r="A193" s="52" t="s">
        <v>9</v>
      </c>
      <c r="B193" s="52" t="s">
        <v>21</v>
      </c>
      <c r="C193" s="52"/>
      <c r="D193" s="53">
        <f>$D$9</f>
        <v>43190</v>
      </c>
      <c r="E193" s="53">
        <f>$E$9</f>
        <v>43220</v>
      </c>
      <c r="F193" s="53">
        <f>$F$9</f>
        <v>43251</v>
      </c>
      <c r="G193" s="53">
        <f>$G$9</f>
        <v>43281</v>
      </c>
      <c r="H193" s="53">
        <f>$H$9</f>
        <v>43312</v>
      </c>
      <c r="I193" s="53">
        <f>$I$9</f>
        <v>43343</v>
      </c>
      <c r="J193" s="53">
        <f>$J$9</f>
        <v>43373</v>
      </c>
      <c r="K193" s="53">
        <f>$K$9</f>
        <v>43404</v>
      </c>
      <c r="L193" s="53">
        <f>$L$9</f>
        <v>43434</v>
      </c>
      <c r="M193" s="53">
        <f>$M$9</f>
        <v>43465</v>
      </c>
      <c r="N193" s="53">
        <f>$N$9</f>
        <v>43496</v>
      </c>
      <c r="O193" s="53">
        <f>$O$9</f>
        <v>43524</v>
      </c>
      <c r="P193" s="53">
        <f>$P$9</f>
        <v>43555</v>
      </c>
      <c r="Q193" s="53">
        <f>$Q$9</f>
        <v>43585</v>
      </c>
      <c r="R193" s="53">
        <f>$R$9</f>
        <v>43616</v>
      </c>
      <c r="S193" s="53">
        <f>$S$9</f>
        <v>43646</v>
      </c>
      <c r="T193" s="53">
        <f>$T$9</f>
        <v>43677</v>
      </c>
      <c r="U193" s="53">
        <f>$U$9</f>
        <v>43708</v>
      </c>
      <c r="V193" s="53">
        <f>$V$9</f>
        <v>43738</v>
      </c>
      <c r="W193" s="53">
        <f>$W$9</f>
        <v>43769</v>
      </c>
      <c r="X193" s="53">
        <f>$X$9</f>
        <v>43799</v>
      </c>
      <c r="Y193" s="53">
        <f>$Y$9</f>
        <v>43830</v>
      </c>
      <c r="Z193" s="53">
        <f>$Z$9</f>
        <v>43861</v>
      </c>
      <c r="AA193" s="53">
        <f>$AA$9</f>
        <v>43890</v>
      </c>
      <c r="AB193" s="53">
        <f>$AB$9</f>
        <v>43921</v>
      </c>
      <c r="AC193" s="53">
        <f>$AC$9</f>
        <v>43951</v>
      </c>
      <c r="AD193" s="53">
        <f>$AD$9</f>
        <v>43982</v>
      </c>
      <c r="AE193" s="53">
        <f>$AE$9</f>
        <v>44012</v>
      </c>
      <c r="AF193" s="54" t="s">
        <v>31</v>
      </c>
      <c r="AG193" s="5"/>
    </row>
    <row r="194" spans="1:33" x14ac:dyDescent="0.25">
      <c r="A194" s="5">
        <v>1</v>
      </c>
      <c r="B194" s="10"/>
      <c r="F194" s="73"/>
      <c r="AG194" s="5"/>
    </row>
    <row r="195" spans="1:33" x14ac:dyDescent="0.25">
      <c r="A195" s="5">
        <f>A194+1</f>
        <v>2</v>
      </c>
      <c r="F195" s="73"/>
      <c r="AG195" s="5"/>
    </row>
    <row r="196" spans="1:33" x14ac:dyDescent="0.25">
      <c r="A196" s="5">
        <f t="shared" ref="A196:A220" si="131">A195+1</f>
        <v>3</v>
      </c>
      <c r="B196" s="28" t="s">
        <v>76</v>
      </c>
      <c r="F196" s="73"/>
      <c r="AG196" s="5"/>
    </row>
    <row r="197" spans="1:33" x14ac:dyDescent="0.25">
      <c r="A197" s="5">
        <f t="shared" si="131"/>
        <v>4</v>
      </c>
      <c r="F197" s="73"/>
      <c r="AG197" s="5"/>
    </row>
    <row r="198" spans="1:33" x14ac:dyDescent="0.25">
      <c r="A198" s="5">
        <f t="shared" si="131"/>
        <v>5</v>
      </c>
      <c r="F198" s="73"/>
      <c r="AG198" s="5"/>
    </row>
    <row r="199" spans="1:33" x14ac:dyDescent="0.25">
      <c r="A199" s="5">
        <f t="shared" si="131"/>
        <v>6</v>
      </c>
      <c r="B199" s="4" t="str">
        <f>B14</f>
        <v xml:space="preserve">    Series 6.96%   GMB</v>
      </c>
      <c r="C199" s="6">
        <f>+C61</f>
        <v>16</v>
      </c>
      <c r="F199" s="73"/>
      <c r="AG199" s="5"/>
    </row>
    <row r="200" spans="1:33" x14ac:dyDescent="0.25">
      <c r="A200" s="5">
        <f t="shared" si="131"/>
        <v>7</v>
      </c>
      <c r="B200" s="4" t="str">
        <f t="shared" ref="B200:B210" si="132">B15</f>
        <v xml:space="preserve">    Series 7.15%   GMB</v>
      </c>
      <c r="C200" s="6">
        <f t="shared" ref="C200:C210" si="133">+C62</f>
        <v>18</v>
      </c>
      <c r="F200" s="73"/>
      <c r="AG200" s="5"/>
    </row>
    <row r="201" spans="1:33" x14ac:dyDescent="0.25">
      <c r="A201" s="5">
        <f t="shared" si="131"/>
        <v>8</v>
      </c>
      <c r="B201" s="4" t="str">
        <f t="shared" si="132"/>
        <v xml:space="preserve">    Series 6.99%   GMB</v>
      </c>
      <c r="C201" s="6">
        <f t="shared" si="133"/>
        <v>19</v>
      </c>
      <c r="F201" s="73"/>
      <c r="AG201" s="5"/>
    </row>
    <row r="202" spans="1:33" x14ac:dyDescent="0.25">
      <c r="A202" s="5">
        <f t="shared" si="131"/>
        <v>9</v>
      </c>
      <c r="B202" s="4" t="str">
        <f t="shared" si="132"/>
        <v xml:space="preserve">    Series 6.593%  Note</v>
      </c>
      <c r="C202" s="6">
        <f t="shared" si="133"/>
        <v>26</v>
      </c>
      <c r="F202" s="73"/>
      <c r="AG202" s="5"/>
    </row>
    <row r="203" spans="1:33" x14ac:dyDescent="0.25">
      <c r="A203" s="5">
        <f t="shared" si="131"/>
        <v>10</v>
      </c>
      <c r="B203" s="4" t="str">
        <f t="shared" si="132"/>
        <v xml:space="preserve">    Series 6.25%    Note</v>
      </c>
      <c r="C203" s="6">
        <f t="shared" si="133"/>
        <v>27</v>
      </c>
      <c r="F203" s="73"/>
      <c r="AG203" s="5"/>
    </row>
    <row r="204" spans="1:33" x14ac:dyDescent="0.25">
      <c r="A204" s="5">
        <f t="shared" si="131"/>
        <v>11</v>
      </c>
      <c r="B204" s="4" t="str">
        <f t="shared" si="132"/>
        <v xml:space="preserve">    Series 5.625%  Note</v>
      </c>
      <c r="C204" s="6">
        <f t="shared" si="133"/>
        <v>28</v>
      </c>
      <c r="F204" s="73"/>
      <c r="AG204" s="5"/>
    </row>
    <row r="205" spans="1:33" x14ac:dyDescent="0.25">
      <c r="A205" s="5">
        <f t="shared" si="131"/>
        <v>12</v>
      </c>
      <c r="B205" s="4" t="str">
        <f t="shared" si="132"/>
        <v xml:space="preserve">    Series 5.375%  Note</v>
      </c>
      <c r="C205" s="6">
        <f t="shared" si="133"/>
        <v>29</v>
      </c>
      <c r="F205" s="73"/>
      <c r="AG205" s="5"/>
    </row>
    <row r="206" spans="1:33" x14ac:dyDescent="0.25">
      <c r="A206" s="5">
        <f t="shared" si="131"/>
        <v>13</v>
      </c>
      <c r="B206" s="4" t="str">
        <f t="shared" si="132"/>
        <v xml:space="preserve">    Series 5.05%    Note</v>
      </c>
      <c r="C206" s="6">
        <f t="shared" si="133"/>
        <v>30</v>
      </c>
      <c r="F206" s="73"/>
      <c r="AG206" s="5"/>
    </row>
    <row r="207" spans="1:33" x14ac:dyDescent="0.25">
      <c r="A207" s="5">
        <f t="shared" si="131"/>
        <v>14</v>
      </c>
      <c r="B207" s="4" t="str">
        <f t="shared" si="132"/>
        <v xml:space="preserve">    Series 4.00%    Note</v>
      </c>
      <c r="C207" s="6">
        <f t="shared" si="133"/>
        <v>31</v>
      </c>
      <c r="F207" s="73"/>
      <c r="AG207" s="5"/>
    </row>
    <row r="208" spans="1:33" x14ac:dyDescent="0.25">
      <c r="A208" s="5">
        <f t="shared" si="131"/>
        <v>15</v>
      </c>
      <c r="B208" s="4" t="str">
        <f t="shared" si="132"/>
        <v xml:space="preserve">    Series 4.00%    Note</v>
      </c>
      <c r="C208" s="6">
        <f t="shared" si="133"/>
        <v>32</v>
      </c>
      <c r="D208" s="109">
        <v>115.4</v>
      </c>
      <c r="E208" s="109">
        <f>D208</f>
        <v>115.4</v>
      </c>
      <c r="F208" s="109">
        <f t="shared" ref="F208:AE208" si="134">E208</f>
        <v>115.4</v>
      </c>
      <c r="G208" s="109">
        <f t="shared" si="134"/>
        <v>115.4</v>
      </c>
      <c r="H208" s="109">
        <f t="shared" si="134"/>
        <v>115.4</v>
      </c>
      <c r="I208" s="109">
        <f t="shared" si="134"/>
        <v>115.4</v>
      </c>
      <c r="J208" s="109">
        <f t="shared" si="134"/>
        <v>115.4</v>
      </c>
      <c r="K208" s="109">
        <f t="shared" si="134"/>
        <v>115.4</v>
      </c>
      <c r="L208" s="109">
        <f t="shared" si="134"/>
        <v>115.4</v>
      </c>
      <c r="M208" s="109">
        <f t="shared" si="134"/>
        <v>115.4</v>
      </c>
      <c r="N208" s="109">
        <f t="shared" si="134"/>
        <v>115.4</v>
      </c>
      <c r="O208" s="109">
        <f t="shared" si="134"/>
        <v>115.4</v>
      </c>
      <c r="P208" s="109">
        <f t="shared" si="134"/>
        <v>115.4</v>
      </c>
      <c r="Q208" s="109">
        <f t="shared" si="134"/>
        <v>115.4</v>
      </c>
      <c r="R208" s="109">
        <f t="shared" si="134"/>
        <v>115.4</v>
      </c>
      <c r="S208" s="109">
        <f t="shared" si="134"/>
        <v>115.4</v>
      </c>
      <c r="T208" s="109">
        <f t="shared" si="134"/>
        <v>115.4</v>
      </c>
      <c r="U208" s="109">
        <f t="shared" si="134"/>
        <v>115.4</v>
      </c>
      <c r="V208" s="109">
        <f t="shared" si="134"/>
        <v>115.4</v>
      </c>
      <c r="W208" s="109">
        <f t="shared" si="134"/>
        <v>115.4</v>
      </c>
      <c r="X208" s="109">
        <f t="shared" si="134"/>
        <v>115.4</v>
      </c>
      <c r="Y208" s="109">
        <f t="shared" si="134"/>
        <v>115.4</v>
      </c>
      <c r="Z208" s="109">
        <f t="shared" si="134"/>
        <v>115.4</v>
      </c>
      <c r="AA208" s="109">
        <f t="shared" si="134"/>
        <v>115.4</v>
      </c>
      <c r="AB208" s="109">
        <f t="shared" si="134"/>
        <v>115.4</v>
      </c>
      <c r="AC208" s="109">
        <f t="shared" si="134"/>
        <v>115.4</v>
      </c>
      <c r="AD208" s="109">
        <f t="shared" si="134"/>
        <v>115.4</v>
      </c>
      <c r="AE208" s="109">
        <f t="shared" si="134"/>
        <v>115.4</v>
      </c>
      <c r="AF208" s="19">
        <f>SUM(T208:AE208)</f>
        <v>1384.8000000000002</v>
      </c>
      <c r="AG208" s="5"/>
    </row>
    <row r="209" spans="1:33" x14ac:dyDescent="0.25">
      <c r="A209" s="5">
        <f t="shared" si="131"/>
        <v>16</v>
      </c>
      <c r="B209" s="4" t="str">
        <f t="shared" si="132"/>
        <v xml:space="preserve">    Series 3.75%    Note</v>
      </c>
      <c r="C209" s="6">
        <f t="shared" si="133"/>
        <v>33</v>
      </c>
      <c r="D209" s="109">
        <v>42.69</v>
      </c>
      <c r="E209" s="109">
        <f>D209</f>
        <v>42.69</v>
      </c>
      <c r="F209" s="109">
        <f t="shared" ref="F209:AE209" si="135">E209</f>
        <v>42.69</v>
      </c>
      <c r="G209" s="109">
        <f t="shared" si="135"/>
        <v>42.69</v>
      </c>
      <c r="H209" s="109">
        <f t="shared" si="135"/>
        <v>42.69</v>
      </c>
      <c r="I209" s="109">
        <f t="shared" si="135"/>
        <v>42.69</v>
      </c>
      <c r="J209" s="109">
        <f t="shared" si="135"/>
        <v>42.69</v>
      </c>
      <c r="K209" s="109">
        <f t="shared" si="135"/>
        <v>42.69</v>
      </c>
      <c r="L209" s="109">
        <f t="shared" si="135"/>
        <v>42.69</v>
      </c>
      <c r="M209" s="109">
        <f t="shared" si="135"/>
        <v>42.69</v>
      </c>
      <c r="N209" s="109">
        <f t="shared" si="135"/>
        <v>42.69</v>
      </c>
      <c r="O209" s="109">
        <f t="shared" si="135"/>
        <v>42.69</v>
      </c>
      <c r="P209" s="109">
        <f t="shared" si="135"/>
        <v>42.69</v>
      </c>
      <c r="Q209" s="109">
        <f t="shared" si="135"/>
        <v>42.69</v>
      </c>
      <c r="R209" s="109">
        <f t="shared" si="135"/>
        <v>42.69</v>
      </c>
      <c r="S209" s="109">
        <f t="shared" si="135"/>
        <v>42.69</v>
      </c>
      <c r="T209" s="109">
        <f t="shared" si="135"/>
        <v>42.69</v>
      </c>
      <c r="U209" s="109">
        <f t="shared" si="135"/>
        <v>42.69</v>
      </c>
      <c r="V209" s="109">
        <f t="shared" si="135"/>
        <v>42.69</v>
      </c>
      <c r="W209" s="109">
        <f t="shared" si="135"/>
        <v>42.69</v>
      </c>
      <c r="X209" s="109">
        <f t="shared" si="135"/>
        <v>42.69</v>
      </c>
      <c r="Y209" s="109">
        <f t="shared" si="135"/>
        <v>42.69</v>
      </c>
      <c r="Z209" s="109">
        <f t="shared" si="135"/>
        <v>42.69</v>
      </c>
      <c r="AA209" s="109">
        <f t="shared" si="135"/>
        <v>42.69</v>
      </c>
      <c r="AB209" s="109">
        <f t="shared" si="135"/>
        <v>42.69</v>
      </c>
      <c r="AC209" s="109">
        <f t="shared" si="135"/>
        <v>42.69</v>
      </c>
      <c r="AD209" s="109">
        <f t="shared" si="135"/>
        <v>42.69</v>
      </c>
      <c r="AE209" s="109">
        <f t="shared" si="135"/>
        <v>42.69</v>
      </c>
      <c r="AF209" s="19">
        <f t="shared" ref="AF209" si="136">SUM(T209:AE209)</f>
        <v>512.28</v>
      </c>
      <c r="AG209" s="5"/>
    </row>
    <row r="210" spans="1:33" x14ac:dyDescent="0.25">
      <c r="A210" s="5">
        <f t="shared" si="131"/>
        <v>17</v>
      </c>
      <c r="B210" s="4" t="str">
        <f t="shared" si="132"/>
        <v xml:space="preserve">    Proposed 4.16%    Note</v>
      </c>
      <c r="C210" s="6">
        <f t="shared" si="133"/>
        <v>34</v>
      </c>
      <c r="D210" s="109"/>
      <c r="E210" s="109"/>
      <c r="F210" s="110"/>
      <c r="G210" s="109"/>
      <c r="H210" s="109"/>
      <c r="I210" s="109"/>
      <c r="J210" s="109"/>
      <c r="K210" s="109"/>
      <c r="L210" s="109"/>
      <c r="M210" s="109"/>
      <c r="N210" s="109"/>
      <c r="O210" s="109"/>
      <c r="P210" s="111"/>
      <c r="Q210" s="109"/>
      <c r="R210" s="109">
        <f>(R25*0.01)/360*0.5</f>
        <v>222.22222222222223</v>
      </c>
      <c r="S210" s="109">
        <f>(S25*0.01)/360</f>
        <v>444.44444444444446</v>
      </c>
      <c r="T210" s="109">
        <f>S210</f>
        <v>444.44444444444446</v>
      </c>
      <c r="U210" s="109">
        <f t="shared" ref="U210:AE210" si="137">T210</f>
        <v>444.44444444444446</v>
      </c>
      <c r="V210" s="109">
        <f t="shared" si="137"/>
        <v>444.44444444444446</v>
      </c>
      <c r="W210" s="109">
        <f t="shared" si="137"/>
        <v>444.44444444444446</v>
      </c>
      <c r="X210" s="109">
        <f t="shared" si="137"/>
        <v>444.44444444444446</v>
      </c>
      <c r="Y210" s="109">
        <f t="shared" si="137"/>
        <v>444.44444444444446</v>
      </c>
      <c r="Z210" s="109">
        <f t="shared" si="137"/>
        <v>444.44444444444446</v>
      </c>
      <c r="AA210" s="109">
        <f t="shared" si="137"/>
        <v>444.44444444444446</v>
      </c>
      <c r="AB210" s="109">
        <f t="shared" si="137"/>
        <v>444.44444444444446</v>
      </c>
      <c r="AC210" s="109">
        <f t="shared" si="137"/>
        <v>444.44444444444446</v>
      </c>
      <c r="AD210" s="109">
        <f t="shared" si="137"/>
        <v>444.44444444444446</v>
      </c>
      <c r="AE210" s="109">
        <f t="shared" si="137"/>
        <v>444.44444444444446</v>
      </c>
      <c r="AF210" s="19">
        <f>SUM(T210:AE210)</f>
        <v>5333.333333333333</v>
      </c>
      <c r="AG210" s="5"/>
    </row>
    <row r="211" spans="1:33" x14ac:dyDescent="0.25">
      <c r="A211" s="5">
        <f t="shared" si="131"/>
        <v>18</v>
      </c>
      <c r="B211" s="4"/>
      <c r="F211" s="73"/>
      <c r="AG211" s="5"/>
    </row>
    <row r="212" spans="1:33" x14ac:dyDescent="0.25">
      <c r="A212" s="5">
        <f t="shared" si="131"/>
        <v>19</v>
      </c>
      <c r="B212" s="4" t="str">
        <f>B74</f>
        <v xml:space="preserve">    Series 8.5% w/o over life of 6.96% issue</v>
      </c>
      <c r="F212" s="73"/>
      <c r="AG212" s="5"/>
    </row>
    <row r="213" spans="1:33" x14ac:dyDescent="0.25">
      <c r="A213" s="5">
        <f t="shared" si="131"/>
        <v>20</v>
      </c>
      <c r="F213" s="73"/>
      <c r="AG213" s="5"/>
    </row>
    <row r="214" spans="1:33" x14ac:dyDescent="0.25">
      <c r="A214" s="5">
        <f t="shared" si="131"/>
        <v>21</v>
      </c>
      <c r="F214" s="73"/>
      <c r="AG214" s="5"/>
    </row>
    <row r="215" spans="1:33" x14ac:dyDescent="0.25">
      <c r="A215" s="5">
        <f t="shared" si="131"/>
        <v>22</v>
      </c>
      <c r="F215" s="73"/>
      <c r="AG215" s="5"/>
    </row>
    <row r="216" spans="1:33" x14ac:dyDescent="0.25">
      <c r="A216" s="5">
        <f t="shared" si="131"/>
        <v>23</v>
      </c>
      <c r="F216" s="73"/>
      <c r="AG216" s="5"/>
    </row>
    <row r="217" spans="1:33" x14ac:dyDescent="0.25">
      <c r="A217" s="5">
        <f t="shared" si="131"/>
        <v>24</v>
      </c>
      <c r="F217" s="73"/>
      <c r="AG217" s="5"/>
    </row>
    <row r="218" spans="1:33" x14ac:dyDescent="0.25">
      <c r="A218" s="5">
        <f t="shared" si="131"/>
        <v>25</v>
      </c>
      <c r="F218" s="73"/>
      <c r="AG218" s="5"/>
    </row>
    <row r="219" spans="1:33" x14ac:dyDescent="0.25">
      <c r="A219" s="5">
        <f t="shared" si="131"/>
        <v>26</v>
      </c>
      <c r="F219" s="73"/>
      <c r="AG219" s="5"/>
    </row>
    <row r="220" spans="1:33" ht="15.75" thickBot="1" x14ac:dyDescent="0.3">
      <c r="A220" s="5">
        <f t="shared" si="131"/>
        <v>27</v>
      </c>
      <c r="B220" s="4" t="s">
        <v>40</v>
      </c>
      <c r="D220" s="66">
        <f t="shared" ref="D220:AF220" si="138">SUM(D196:D219)</f>
        <v>158.09</v>
      </c>
      <c r="E220" s="66">
        <f t="shared" si="138"/>
        <v>158.09</v>
      </c>
      <c r="F220" s="66">
        <f t="shared" si="138"/>
        <v>158.09</v>
      </c>
      <c r="G220" s="66">
        <f t="shared" si="138"/>
        <v>158.09</v>
      </c>
      <c r="H220" s="66">
        <f t="shared" si="138"/>
        <v>158.09</v>
      </c>
      <c r="I220" s="66">
        <f t="shared" si="138"/>
        <v>158.09</v>
      </c>
      <c r="J220" s="66">
        <f t="shared" si="138"/>
        <v>158.09</v>
      </c>
      <c r="K220" s="66">
        <f t="shared" si="138"/>
        <v>158.09</v>
      </c>
      <c r="L220" s="66">
        <f t="shared" si="138"/>
        <v>158.09</v>
      </c>
      <c r="M220" s="66">
        <f t="shared" si="138"/>
        <v>158.09</v>
      </c>
      <c r="N220" s="66">
        <f t="shared" si="138"/>
        <v>158.09</v>
      </c>
      <c r="O220" s="66">
        <f t="shared" si="138"/>
        <v>158.09</v>
      </c>
      <c r="P220" s="66">
        <f t="shared" si="138"/>
        <v>158.09</v>
      </c>
      <c r="Q220" s="66">
        <f t="shared" si="138"/>
        <v>158.09</v>
      </c>
      <c r="R220" s="66">
        <f t="shared" si="138"/>
        <v>380.3122222222222</v>
      </c>
      <c r="S220" s="66">
        <f t="shared" si="138"/>
        <v>602.53444444444449</v>
      </c>
      <c r="T220" s="66">
        <f t="shared" si="138"/>
        <v>602.53444444444449</v>
      </c>
      <c r="U220" s="66">
        <f t="shared" si="138"/>
        <v>602.53444444444449</v>
      </c>
      <c r="V220" s="66">
        <f t="shared" si="138"/>
        <v>602.53444444444449</v>
      </c>
      <c r="W220" s="66">
        <f t="shared" si="138"/>
        <v>602.53444444444449</v>
      </c>
      <c r="X220" s="66">
        <f t="shared" si="138"/>
        <v>602.53444444444449</v>
      </c>
      <c r="Y220" s="66">
        <f t="shared" si="138"/>
        <v>602.53444444444449</v>
      </c>
      <c r="Z220" s="66">
        <f t="shared" si="138"/>
        <v>602.53444444444449</v>
      </c>
      <c r="AA220" s="66">
        <f t="shared" si="138"/>
        <v>602.53444444444449</v>
      </c>
      <c r="AB220" s="66">
        <f t="shared" si="138"/>
        <v>602.53444444444449</v>
      </c>
      <c r="AC220" s="66">
        <f t="shared" si="138"/>
        <v>602.53444444444449</v>
      </c>
      <c r="AD220" s="66">
        <f t="shared" si="138"/>
        <v>602.53444444444449</v>
      </c>
      <c r="AE220" s="66">
        <f t="shared" si="138"/>
        <v>602.53444444444449</v>
      </c>
      <c r="AF220" s="66">
        <f t="shared" si="138"/>
        <v>7230.413333333333</v>
      </c>
      <c r="AG220" s="5"/>
    </row>
    <row r="221" spans="1:33" ht="15.75" thickTop="1" x14ac:dyDescent="0.25">
      <c r="A221" s="5"/>
      <c r="F221" s="73"/>
      <c r="AG221" s="5"/>
    </row>
    <row r="222" spans="1:33" x14ac:dyDescent="0.25">
      <c r="A222" s="5"/>
      <c r="F222" s="73"/>
      <c r="AG222" s="5"/>
    </row>
    <row r="223" spans="1:33" x14ac:dyDescent="0.25">
      <c r="A223" s="5"/>
      <c r="F223" s="73"/>
      <c r="AG223" s="5"/>
    </row>
    <row r="224" spans="1:33" x14ac:dyDescent="0.25">
      <c r="A224" s="5"/>
      <c r="F224" s="73"/>
      <c r="AG224" s="5"/>
    </row>
    <row r="225" spans="1:71" x14ac:dyDescent="0.25">
      <c r="A225" s="5"/>
      <c r="F225" s="73"/>
      <c r="AG225" s="5"/>
    </row>
    <row r="226" spans="1:71" x14ac:dyDescent="0.25">
      <c r="A226" s="5"/>
      <c r="F226" s="73"/>
      <c r="AG226" s="5"/>
    </row>
    <row r="227" spans="1:71" x14ac:dyDescent="0.25">
      <c r="A227" s="5"/>
      <c r="F227" s="73"/>
      <c r="AG227" s="5"/>
    </row>
    <row r="228" spans="1:71" x14ac:dyDescent="0.25">
      <c r="A228" s="5"/>
      <c r="F228" s="73"/>
      <c r="AG228" s="5"/>
    </row>
    <row r="229" spans="1:71" x14ac:dyDescent="0.25">
      <c r="A229" s="5"/>
      <c r="F229" s="73"/>
      <c r="AG229" s="5"/>
    </row>
    <row r="230" spans="1:71" x14ac:dyDescent="0.25">
      <c r="A230" s="5"/>
      <c r="F230" s="73"/>
      <c r="AG230" s="5"/>
    </row>
    <row r="231" spans="1:71" x14ac:dyDescent="0.25">
      <c r="A231" s="33" t="s">
        <v>90</v>
      </c>
      <c r="F231" s="73"/>
      <c r="O231" s="34" t="s">
        <v>128</v>
      </c>
      <c r="AA231" s="34" t="s">
        <v>128</v>
      </c>
      <c r="AF231" s="34" t="s">
        <v>128</v>
      </c>
      <c r="AG231" s="5"/>
    </row>
    <row r="232" spans="1:71" x14ac:dyDescent="0.25">
      <c r="A232" s="33"/>
      <c r="F232" s="73"/>
      <c r="O232" s="34"/>
      <c r="AA232" s="34"/>
      <c r="AF232" s="34"/>
      <c r="AG232" s="5"/>
    </row>
    <row r="233" spans="1:71" x14ac:dyDescent="0.25">
      <c r="A233" s="5"/>
      <c r="F233" s="73"/>
      <c r="AG233" s="5"/>
    </row>
    <row r="234" spans="1:71" x14ac:dyDescent="0.25">
      <c r="A234" s="25" t="s">
        <v>2</v>
      </c>
      <c r="AG234" s="5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x14ac:dyDescent="0.25">
      <c r="A235" s="25" t="s">
        <v>106</v>
      </c>
      <c r="AG235" s="5"/>
    </row>
    <row r="236" spans="1:71" x14ac:dyDescent="0.25">
      <c r="A236" s="25"/>
      <c r="AG236" s="5"/>
    </row>
    <row r="237" spans="1:71" x14ac:dyDescent="0.25">
      <c r="A237" s="47"/>
      <c r="B237" s="47" t="s">
        <v>23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5"/>
    </row>
    <row r="238" spans="1:71" x14ac:dyDescent="0.25">
      <c r="A238" s="5" t="s">
        <v>4</v>
      </c>
      <c r="B238" s="5" t="s">
        <v>33</v>
      </c>
      <c r="D238" s="5" t="s">
        <v>42</v>
      </c>
      <c r="E238" s="5" t="s">
        <v>42</v>
      </c>
      <c r="F238" s="5" t="s">
        <v>42</v>
      </c>
      <c r="G238" s="5" t="s">
        <v>42</v>
      </c>
      <c r="H238" s="5" t="s">
        <v>42</v>
      </c>
      <c r="I238" s="5" t="s">
        <v>42</v>
      </c>
      <c r="J238" s="5" t="s">
        <v>42</v>
      </c>
      <c r="K238" s="5" t="s">
        <v>42</v>
      </c>
      <c r="L238" s="5" t="s">
        <v>42</v>
      </c>
      <c r="M238" s="5" t="s">
        <v>42</v>
      </c>
      <c r="N238" s="5" t="s">
        <v>42</v>
      </c>
      <c r="O238" s="5" t="s">
        <v>42</v>
      </c>
      <c r="P238" s="5" t="s">
        <v>42</v>
      </c>
      <c r="Q238" s="5" t="s">
        <v>42</v>
      </c>
      <c r="R238" s="5" t="s">
        <v>42</v>
      </c>
      <c r="S238" s="5" t="s">
        <v>42</v>
      </c>
      <c r="T238" s="5" t="s">
        <v>42</v>
      </c>
      <c r="U238" s="5" t="s">
        <v>42</v>
      </c>
      <c r="V238" s="5" t="s">
        <v>42</v>
      </c>
      <c r="W238" s="5" t="s">
        <v>42</v>
      </c>
      <c r="X238" s="5" t="s">
        <v>42</v>
      </c>
      <c r="Y238" s="5" t="s">
        <v>42</v>
      </c>
      <c r="Z238" s="5" t="s">
        <v>42</v>
      </c>
      <c r="AA238" s="5" t="s">
        <v>42</v>
      </c>
      <c r="AB238" s="5" t="s">
        <v>42</v>
      </c>
      <c r="AC238" s="5" t="s">
        <v>42</v>
      </c>
      <c r="AD238" s="5" t="s">
        <v>42</v>
      </c>
      <c r="AE238" s="5" t="s">
        <v>42</v>
      </c>
      <c r="AF238" s="5" t="s">
        <v>43</v>
      </c>
      <c r="AG238" s="5"/>
    </row>
    <row r="239" spans="1:71" x14ac:dyDescent="0.25">
      <c r="A239" s="52" t="s">
        <v>9</v>
      </c>
      <c r="B239" s="52" t="s">
        <v>21</v>
      </c>
      <c r="C239" s="52"/>
      <c r="D239" s="53">
        <f>$D$9</f>
        <v>43190</v>
      </c>
      <c r="E239" s="53">
        <f>$E$9</f>
        <v>43220</v>
      </c>
      <c r="F239" s="53">
        <f>$F$9</f>
        <v>43251</v>
      </c>
      <c r="G239" s="53">
        <f>$G$9</f>
        <v>43281</v>
      </c>
      <c r="H239" s="53">
        <f>$H$9</f>
        <v>43312</v>
      </c>
      <c r="I239" s="53">
        <f>$I$9</f>
        <v>43343</v>
      </c>
      <c r="J239" s="53">
        <f>$J$9</f>
        <v>43373</v>
      </c>
      <c r="K239" s="53">
        <f>$K$9</f>
        <v>43404</v>
      </c>
      <c r="L239" s="53">
        <f>$L$9</f>
        <v>43434</v>
      </c>
      <c r="M239" s="53">
        <f>$M$9</f>
        <v>43465</v>
      </c>
      <c r="N239" s="53">
        <f>$N$9</f>
        <v>43496</v>
      </c>
      <c r="O239" s="53">
        <f>$O$9</f>
        <v>43524</v>
      </c>
      <c r="P239" s="53">
        <f>$P$9</f>
        <v>43555</v>
      </c>
      <c r="Q239" s="53">
        <f>$Q$9</f>
        <v>43585</v>
      </c>
      <c r="R239" s="53">
        <f>$R$9</f>
        <v>43616</v>
      </c>
      <c r="S239" s="53">
        <f>$S$9</f>
        <v>43646</v>
      </c>
      <c r="T239" s="53">
        <f>$T$9</f>
        <v>43677</v>
      </c>
      <c r="U239" s="53">
        <f>$U$9</f>
        <v>43708</v>
      </c>
      <c r="V239" s="53">
        <f>$V$9</f>
        <v>43738</v>
      </c>
      <c r="W239" s="53">
        <f>$W$9</f>
        <v>43769</v>
      </c>
      <c r="X239" s="53">
        <f>$X$9</f>
        <v>43799</v>
      </c>
      <c r="Y239" s="53">
        <f>$Y$9</f>
        <v>43830</v>
      </c>
      <c r="Z239" s="53">
        <f>$Z$9</f>
        <v>43861</v>
      </c>
      <c r="AA239" s="53">
        <f>$AA$9</f>
        <v>43890</v>
      </c>
      <c r="AB239" s="53">
        <f>$AB$9</f>
        <v>43921</v>
      </c>
      <c r="AC239" s="53">
        <f>$AC$9</f>
        <v>43951</v>
      </c>
      <c r="AD239" s="53">
        <f>$AD$9</f>
        <v>43982</v>
      </c>
      <c r="AE239" s="53">
        <f>$AE$9</f>
        <v>44012</v>
      </c>
      <c r="AF239" s="54" t="s">
        <v>31</v>
      </c>
      <c r="AG239" s="5"/>
    </row>
    <row r="240" spans="1:71" x14ac:dyDescent="0.25">
      <c r="A240" s="5">
        <v>1</v>
      </c>
      <c r="B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5"/>
    </row>
    <row r="241" spans="1:36" x14ac:dyDescent="0.25">
      <c r="A241" s="5">
        <v>2</v>
      </c>
      <c r="AG241" s="5"/>
    </row>
    <row r="242" spans="1:36" x14ac:dyDescent="0.25">
      <c r="A242" s="5">
        <v>3</v>
      </c>
      <c r="B242" s="28" t="s">
        <v>76</v>
      </c>
      <c r="AG242" s="5"/>
    </row>
    <row r="243" spans="1:36" x14ac:dyDescent="0.25">
      <c r="A243" s="5">
        <v>4</v>
      </c>
      <c r="B243" s="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9"/>
      <c r="Y243" s="12"/>
      <c r="Z243" s="12"/>
      <c r="AA243" s="12"/>
      <c r="AB243" s="12"/>
      <c r="AC243" s="12"/>
      <c r="AD243" s="12"/>
      <c r="AE243" s="12"/>
      <c r="AF243" s="70"/>
      <c r="AG243" s="5"/>
    </row>
    <row r="244" spans="1:36" x14ac:dyDescent="0.25">
      <c r="A244" s="5">
        <v>5</v>
      </c>
      <c r="B244" s="7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5"/>
    </row>
    <row r="245" spans="1:36" x14ac:dyDescent="0.25">
      <c r="A245" s="5">
        <v>6</v>
      </c>
      <c r="B245" s="1" t="str">
        <f t="shared" ref="B245:B256" si="139">B14</f>
        <v xml:space="preserve">    Series 6.96%   GMB</v>
      </c>
      <c r="D245" s="32">
        <f t="shared" ref="D245:AE245" si="140">ROUND(+D14/12*$C$14,4)</f>
        <v>40600</v>
      </c>
      <c r="E245" s="32">
        <f t="shared" si="140"/>
        <v>40600</v>
      </c>
      <c r="F245" s="32">
        <f t="shared" si="140"/>
        <v>40600</v>
      </c>
      <c r="G245" s="32">
        <f t="shared" si="140"/>
        <v>40600</v>
      </c>
      <c r="H245" s="32">
        <f t="shared" si="140"/>
        <v>40600</v>
      </c>
      <c r="I245" s="32">
        <f t="shared" si="140"/>
        <v>40600</v>
      </c>
      <c r="J245" s="32">
        <f t="shared" si="140"/>
        <v>40600</v>
      </c>
      <c r="K245" s="32">
        <f t="shared" si="140"/>
        <v>40600</v>
      </c>
      <c r="L245" s="32">
        <f t="shared" si="140"/>
        <v>40600</v>
      </c>
      <c r="M245" s="32">
        <f t="shared" si="140"/>
        <v>40600</v>
      </c>
      <c r="N245" s="32">
        <f t="shared" si="140"/>
        <v>40600</v>
      </c>
      <c r="O245" s="32">
        <f t="shared" si="140"/>
        <v>40600</v>
      </c>
      <c r="P245" s="32">
        <f t="shared" si="140"/>
        <v>40600</v>
      </c>
      <c r="Q245" s="32">
        <f t="shared" si="140"/>
        <v>40600</v>
      </c>
      <c r="R245" s="32">
        <f t="shared" si="140"/>
        <v>40600</v>
      </c>
      <c r="S245" s="32">
        <f t="shared" si="140"/>
        <v>40600</v>
      </c>
      <c r="T245" s="32">
        <f t="shared" si="140"/>
        <v>40600</v>
      </c>
      <c r="U245" s="32">
        <f t="shared" si="140"/>
        <v>40600</v>
      </c>
      <c r="V245" s="32">
        <f t="shared" si="140"/>
        <v>40600</v>
      </c>
      <c r="W245" s="32">
        <f t="shared" si="140"/>
        <v>40600</v>
      </c>
      <c r="X245" s="32">
        <f t="shared" si="140"/>
        <v>40600</v>
      </c>
      <c r="Y245" s="32">
        <f t="shared" si="140"/>
        <v>40600</v>
      </c>
      <c r="Z245" s="32">
        <f t="shared" si="140"/>
        <v>40600</v>
      </c>
      <c r="AA245" s="32">
        <f t="shared" si="140"/>
        <v>40600</v>
      </c>
      <c r="AB245" s="32">
        <f t="shared" si="140"/>
        <v>40600</v>
      </c>
      <c r="AC245" s="32">
        <f t="shared" si="140"/>
        <v>40600</v>
      </c>
      <c r="AD245" s="32">
        <f t="shared" si="140"/>
        <v>40600</v>
      </c>
      <c r="AE245" s="32">
        <f t="shared" si="140"/>
        <v>40600</v>
      </c>
      <c r="AF245" s="32">
        <f>SUM(T245:AE245)</f>
        <v>487200</v>
      </c>
      <c r="AG245" s="5"/>
      <c r="AH245" s="71" t="s">
        <v>57</v>
      </c>
      <c r="AI245" s="62"/>
      <c r="AJ245" s="31"/>
    </row>
    <row r="246" spans="1:36" x14ac:dyDescent="0.25">
      <c r="A246" s="5">
        <v>7</v>
      </c>
      <c r="B246" s="1" t="str">
        <f t="shared" si="139"/>
        <v xml:space="preserve">    Series 7.15%   GMB</v>
      </c>
      <c r="D246" s="19">
        <f t="shared" ref="D246:AE246" si="141">ROUND(+D15/12*$C$15,4)</f>
        <v>44687.5</v>
      </c>
      <c r="E246" s="19">
        <f t="shared" si="141"/>
        <v>44687.5</v>
      </c>
      <c r="F246" s="19">
        <f t="shared" si="141"/>
        <v>44687.5</v>
      </c>
      <c r="G246" s="19">
        <f t="shared" si="141"/>
        <v>44687.5</v>
      </c>
      <c r="H246" s="19">
        <f t="shared" si="141"/>
        <v>44687.5</v>
      </c>
      <c r="I246" s="19">
        <f t="shared" si="141"/>
        <v>44687.5</v>
      </c>
      <c r="J246" s="19">
        <f t="shared" si="141"/>
        <v>44687.5</v>
      </c>
      <c r="K246" s="19">
        <f t="shared" si="141"/>
        <v>44687.5</v>
      </c>
      <c r="L246" s="19">
        <f t="shared" si="141"/>
        <v>44687.5</v>
      </c>
      <c r="M246" s="19">
        <f t="shared" si="141"/>
        <v>44687.5</v>
      </c>
      <c r="N246" s="19">
        <f t="shared" si="141"/>
        <v>44687.5</v>
      </c>
      <c r="O246" s="19">
        <f t="shared" si="141"/>
        <v>44687.5</v>
      </c>
      <c r="P246" s="19">
        <f t="shared" si="141"/>
        <v>44687.5</v>
      </c>
      <c r="Q246" s="19">
        <f t="shared" si="141"/>
        <v>44687.5</v>
      </c>
      <c r="R246" s="19">
        <f t="shared" si="141"/>
        <v>44687.5</v>
      </c>
      <c r="S246" s="19">
        <f t="shared" si="141"/>
        <v>44687.5</v>
      </c>
      <c r="T246" s="19">
        <f t="shared" si="141"/>
        <v>44687.5</v>
      </c>
      <c r="U246" s="19">
        <f t="shared" si="141"/>
        <v>44687.5</v>
      </c>
      <c r="V246" s="19">
        <f t="shared" si="141"/>
        <v>44687.5</v>
      </c>
      <c r="W246" s="19">
        <f t="shared" si="141"/>
        <v>44687.5</v>
      </c>
      <c r="X246" s="19">
        <f t="shared" si="141"/>
        <v>44687.5</v>
      </c>
      <c r="Y246" s="19">
        <f t="shared" si="141"/>
        <v>44687.5</v>
      </c>
      <c r="Z246" s="19">
        <f t="shared" si="141"/>
        <v>44687.5</v>
      </c>
      <c r="AA246" s="19">
        <f t="shared" si="141"/>
        <v>44687.5</v>
      </c>
      <c r="AB246" s="19">
        <f t="shared" si="141"/>
        <v>44687.5</v>
      </c>
      <c r="AC246" s="19">
        <f t="shared" si="141"/>
        <v>44687.5</v>
      </c>
      <c r="AD246" s="19">
        <f t="shared" si="141"/>
        <v>44687.5</v>
      </c>
      <c r="AE246" s="19">
        <f t="shared" si="141"/>
        <v>44687.5</v>
      </c>
      <c r="AF246" s="19">
        <f t="shared" ref="AF246:AF259" si="142">SUM(T246:AE246)</f>
        <v>536250</v>
      </c>
      <c r="AG246" s="5"/>
      <c r="AH246" s="71" t="s">
        <v>58</v>
      </c>
      <c r="AI246" s="62"/>
      <c r="AJ246" s="31"/>
    </row>
    <row r="247" spans="1:36" x14ac:dyDescent="0.25">
      <c r="A247" s="5">
        <v>8</v>
      </c>
      <c r="B247" s="1" t="str">
        <f t="shared" si="139"/>
        <v xml:space="preserve">    Series 6.99%   GMB</v>
      </c>
      <c r="D247" s="19">
        <f t="shared" ref="D247:AE247" si="143">ROUND(+D16/12*$C$16,4)</f>
        <v>52425</v>
      </c>
      <c r="E247" s="19">
        <f t="shared" si="143"/>
        <v>52425</v>
      </c>
      <c r="F247" s="19">
        <f t="shared" si="143"/>
        <v>52425</v>
      </c>
      <c r="G247" s="19">
        <f t="shared" si="143"/>
        <v>52425</v>
      </c>
      <c r="H247" s="19">
        <f t="shared" si="143"/>
        <v>52425</v>
      </c>
      <c r="I247" s="19">
        <f t="shared" si="143"/>
        <v>52425</v>
      </c>
      <c r="J247" s="19">
        <f t="shared" si="143"/>
        <v>52425</v>
      </c>
      <c r="K247" s="19">
        <f t="shared" si="143"/>
        <v>52425</v>
      </c>
      <c r="L247" s="19">
        <f t="shared" si="143"/>
        <v>52425</v>
      </c>
      <c r="M247" s="19">
        <f t="shared" si="143"/>
        <v>52425</v>
      </c>
      <c r="N247" s="19">
        <f t="shared" si="143"/>
        <v>52425</v>
      </c>
      <c r="O247" s="19">
        <f t="shared" si="143"/>
        <v>52425</v>
      </c>
      <c r="P247" s="19">
        <f t="shared" si="143"/>
        <v>52425</v>
      </c>
      <c r="Q247" s="19">
        <f t="shared" si="143"/>
        <v>52425</v>
      </c>
      <c r="R247" s="19">
        <f t="shared" si="143"/>
        <v>52425</v>
      </c>
      <c r="S247" s="19">
        <f t="shared" si="143"/>
        <v>52425</v>
      </c>
      <c r="T247" s="19">
        <f t="shared" si="143"/>
        <v>52425</v>
      </c>
      <c r="U247" s="19">
        <f t="shared" si="143"/>
        <v>52425</v>
      </c>
      <c r="V247" s="19">
        <f t="shared" si="143"/>
        <v>52425</v>
      </c>
      <c r="W247" s="19">
        <f t="shared" si="143"/>
        <v>52425</v>
      </c>
      <c r="X247" s="19">
        <f t="shared" si="143"/>
        <v>52425</v>
      </c>
      <c r="Y247" s="19">
        <f t="shared" si="143"/>
        <v>52425</v>
      </c>
      <c r="Z247" s="19">
        <f t="shared" si="143"/>
        <v>52425</v>
      </c>
      <c r="AA247" s="19">
        <f t="shared" si="143"/>
        <v>52425</v>
      </c>
      <c r="AB247" s="19">
        <f t="shared" si="143"/>
        <v>52425</v>
      </c>
      <c r="AC247" s="19">
        <f t="shared" si="143"/>
        <v>52425</v>
      </c>
      <c r="AD247" s="19">
        <f t="shared" si="143"/>
        <v>52425</v>
      </c>
      <c r="AE247" s="19">
        <f t="shared" si="143"/>
        <v>52425</v>
      </c>
      <c r="AF247" s="19">
        <f t="shared" si="142"/>
        <v>629100</v>
      </c>
      <c r="AG247" s="5"/>
      <c r="AH247" s="71" t="s">
        <v>59</v>
      </c>
      <c r="AI247" s="62"/>
      <c r="AJ247" s="31"/>
    </row>
    <row r="248" spans="1:36" x14ac:dyDescent="0.25">
      <c r="A248" s="5">
        <v>9</v>
      </c>
      <c r="B248" s="1" t="str">
        <f t="shared" si="139"/>
        <v xml:space="preserve">    Series 6.593%  Note</v>
      </c>
      <c r="D248" s="19">
        <f t="shared" ref="D248:AE248" si="144">ROUND(+D17/12*$C$17,4)</f>
        <v>258225.8333</v>
      </c>
      <c r="E248" s="19">
        <f t="shared" si="144"/>
        <v>258225.8333</v>
      </c>
      <c r="F248" s="19">
        <f t="shared" si="144"/>
        <v>258225.8333</v>
      </c>
      <c r="G248" s="19">
        <f t="shared" si="144"/>
        <v>258225.8333</v>
      </c>
      <c r="H248" s="19">
        <f t="shared" si="144"/>
        <v>258225.8333</v>
      </c>
      <c r="I248" s="19">
        <f t="shared" si="144"/>
        <v>258225.8333</v>
      </c>
      <c r="J248" s="19">
        <f t="shared" si="144"/>
        <v>258225.8333</v>
      </c>
      <c r="K248" s="19">
        <f t="shared" si="144"/>
        <v>258225.8333</v>
      </c>
      <c r="L248" s="19">
        <f t="shared" si="144"/>
        <v>258225.8333</v>
      </c>
      <c r="M248" s="19">
        <f t="shared" si="144"/>
        <v>258225.8333</v>
      </c>
      <c r="N248" s="19">
        <f t="shared" si="144"/>
        <v>258225.8333</v>
      </c>
      <c r="O248" s="19">
        <f t="shared" si="144"/>
        <v>258225.8333</v>
      </c>
      <c r="P248" s="19">
        <f t="shared" si="144"/>
        <v>258225.8333</v>
      </c>
      <c r="Q248" s="19">
        <f t="shared" si="144"/>
        <v>258225.8333</v>
      </c>
      <c r="R248" s="19">
        <f t="shared" si="144"/>
        <v>258225.8333</v>
      </c>
      <c r="S248" s="19">
        <f t="shared" si="144"/>
        <v>258225.8333</v>
      </c>
      <c r="T248" s="19">
        <f t="shared" si="144"/>
        <v>258225.8333</v>
      </c>
      <c r="U248" s="19">
        <f t="shared" si="144"/>
        <v>258225.8333</v>
      </c>
      <c r="V248" s="19">
        <f t="shared" si="144"/>
        <v>258225.8333</v>
      </c>
      <c r="W248" s="19">
        <f t="shared" si="144"/>
        <v>258225.8333</v>
      </c>
      <c r="X248" s="19">
        <f t="shared" si="144"/>
        <v>258225.8333</v>
      </c>
      <c r="Y248" s="19">
        <f t="shared" si="144"/>
        <v>258225.8333</v>
      </c>
      <c r="Z248" s="19">
        <f t="shared" si="144"/>
        <v>258225.8333</v>
      </c>
      <c r="AA248" s="19">
        <f t="shared" si="144"/>
        <v>258225.8333</v>
      </c>
      <c r="AB248" s="19">
        <f t="shared" si="144"/>
        <v>258225.8333</v>
      </c>
      <c r="AC248" s="19">
        <f t="shared" si="144"/>
        <v>258225.8333</v>
      </c>
      <c r="AD248" s="19">
        <f t="shared" si="144"/>
        <v>258225.8333</v>
      </c>
      <c r="AE248" s="19">
        <f t="shared" si="144"/>
        <v>258225.8333</v>
      </c>
      <c r="AF248" s="19">
        <f t="shared" si="142"/>
        <v>3098709.9996000002</v>
      </c>
      <c r="AG248" s="5"/>
      <c r="AH248" s="1" t="s">
        <v>60</v>
      </c>
      <c r="AI248" s="62"/>
      <c r="AJ248" s="31"/>
    </row>
    <row r="249" spans="1:36" x14ac:dyDescent="0.25">
      <c r="A249" s="5">
        <v>10</v>
      </c>
      <c r="B249" s="1" t="str">
        <f t="shared" si="139"/>
        <v xml:space="preserve">    Series 6.25%    Note</v>
      </c>
      <c r="D249" s="19">
        <f t="shared" ref="D249:AE249" si="145">ROUND(+D18/12*$C$18,4)</f>
        <v>236406.25</v>
      </c>
      <c r="E249" s="19">
        <f t="shared" si="145"/>
        <v>236406.25</v>
      </c>
      <c r="F249" s="19">
        <f t="shared" si="145"/>
        <v>236406.25</v>
      </c>
      <c r="G249" s="19">
        <f t="shared" si="145"/>
        <v>236406.25</v>
      </c>
      <c r="H249" s="19">
        <f t="shared" si="145"/>
        <v>236406.25</v>
      </c>
      <c r="I249" s="19">
        <f t="shared" si="145"/>
        <v>236406.25</v>
      </c>
      <c r="J249" s="19">
        <f t="shared" si="145"/>
        <v>236406.25</v>
      </c>
      <c r="K249" s="19">
        <f t="shared" si="145"/>
        <v>236406.25</v>
      </c>
      <c r="L249" s="19">
        <f t="shared" si="145"/>
        <v>236406.25</v>
      </c>
      <c r="M249" s="19">
        <f t="shared" si="145"/>
        <v>236406.25</v>
      </c>
      <c r="N249" s="19">
        <f t="shared" si="145"/>
        <v>236406.25</v>
      </c>
      <c r="O249" s="19">
        <f t="shared" si="145"/>
        <v>236406.25</v>
      </c>
      <c r="P249" s="19">
        <f t="shared" si="145"/>
        <v>236406.25</v>
      </c>
      <c r="Q249" s="19">
        <f t="shared" si="145"/>
        <v>236406.25</v>
      </c>
      <c r="R249" s="19">
        <f t="shared" si="145"/>
        <v>236406.25</v>
      </c>
      <c r="S249" s="19">
        <f t="shared" si="145"/>
        <v>236406.25</v>
      </c>
      <c r="T249" s="19">
        <f t="shared" si="145"/>
        <v>236406.25</v>
      </c>
      <c r="U249" s="19">
        <f t="shared" si="145"/>
        <v>236406.25</v>
      </c>
      <c r="V249" s="19">
        <f t="shared" si="145"/>
        <v>236406.25</v>
      </c>
      <c r="W249" s="19">
        <f t="shared" si="145"/>
        <v>236406.25</v>
      </c>
      <c r="X249" s="19">
        <f t="shared" si="145"/>
        <v>236406.25</v>
      </c>
      <c r="Y249" s="19">
        <f t="shared" si="145"/>
        <v>236406.25</v>
      </c>
      <c r="Z249" s="19">
        <f t="shared" si="145"/>
        <v>236406.25</v>
      </c>
      <c r="AA249" s="19">
        <f t="shared" si="145"/>
        <v>236406.25</v>
      </c>
      <c r="AB249" s="19">
        <f t="shared" si="145"/>
        <v>236406.25</v>
      </c>
      <c r="AC249" s="19">
        <f t="shared" si="145"/>
        <v>236406.25</v>
      </c>
      <c r="AD249" s="19">
        <f t="shared" si="145"/>
        <v>236406.25</v>
      </c>
      <c r="AE249" s="19">
        <f t="shared" si="145"/>
        <v>236406.25</v>
      </c>
      <c r="AF249" s="19">
        <f t="shared" si="142"/>
        <v>2836875</v>
      </c>
      <c r="AG249" s="5"/>
      <c r="AH249" s="1" t="s">
        <v>61</v>
      </c>
      <c r="AI249" s="62"/>
      <c r="AJ249" s="31"/>
    </row>
    <row r="250" spans="1:36" x14ac:dyDescent="0.25">
      <c r="A250" s="5">
        <v>11</v>
      </c>
      <c r="B250" s="1" t="str">
        <f t="shared" si="139"/>
        <v xml:space="preserve">    Series 5.625%  Note</v>
      </c>
      <c r="D250" s="19">
        <f t="shared" ref="D250:AE250" si="146">ROUND(+D19/12*$C$19,4)</f>
        <v>121875</v>
      </c>
      <c r="E250" s="19">
        <f t="shared" si="146"/>
        <v>121875</v>
      </c>
      <c r="F250" s="19">
        <f t="shared" si="146"/>
        <v>121875</v>
      </c>
      <c r="G250" s="19">
        <f t="shared" si="146"/>
        <v>121875</v>
      </c>
      <c r="H250" s="19">
        <f t="shared" si="146"/>
        <v>121875</v>
      </c>
      <c r="I250" s="19">
        <f t="shared" si="146"/>
        <v>121875</v>
      </c>
      <c r="J250" s="19">
        <f t="shared" si="146"/>
        <v>121875</v>
      </c>
      <c r="K250" s="19">
        <f t="shared" si="146"/>
        <v>121875</v>
      </c>
      <c r="L250" s="19">
        <f t="shared" si="146"/>
        <v>121875</v>
      </c>
      <c r="M250" s="19">
        <f t="shared" si="146"/>
        <v>121875</v>
      </c>
      <c r="N250" s="19">
        <f t="shared" si="146"/>
        <v>121875</v>
      </c>
      <c r="O250" s="19">
        <f t="shared" si="146"/>
        <v>121875</v>
      </c>
      <c r="P250" s="19">
        <f t="shared" si="146"/>
        <v>121875</v>
      </c>
      <c r="Q250" s="19">
        <f t="shared" si="146"/>
        <v>121875</v>
      </c>
      <c r="R250" s="19">
        <f t="shared" si="146"/>
        <v>121875</v>
      </c>
      <c r="S250" s="19">
        <f t="shared" si="146"/>
        <v>121875</v>
      </c>
      <c r="T250" s="19">
        <f t="shared" si="146"/>
        <v>121875</v>
      </c>
      <c r="U250" s="19">
        <f t="shared" si="146"/>
        <v>121875</v>
      </c>
      <c r="V250" s="19">
        <f t="shared" si="146"/>
        <v>121875</v>
      </c>
      <c r="W250" s="19">
        <f t="shared" si="146"/>
        <v>121875</v>
      </c>
      <c r="X250" s="19">
        <f t="shared" si="146"/>
        <v>121875</v>
      </c>
      <c r="Y250" s="19">
        <f t="shared" si="146"/>
        <v>121875</v>
      </c>
      <c r="Z250" s="19">
        <f t="shared" si="146"/>
        <v>121875</v>
      </c>
      <c r="AA250" s="19">
        <f t="shared" si="146"/>
        <v>121875</v>
      </c>
      <c r="AB250" s="19">
        <f t="shared" si="146"/>
        <v>121875</v>
      </c>
      <c r="AC250" s="19">
        <f t="shared" si="146"/>
        <v>121875</v>
      </c>
      <c r="AD250" s="19">
        <f t="shared" si="146"/>
        <v>121875</v>
      </c>
      <c r="AE250" s="19">
        <f t="shared" si="146"/>
        <v>121875</v>
      </c>
      <c r="AF250" s="19">
        <f t="shared" si="142"/>
        <v>1462500</v>
      </c>
      <c r="AG250" s="5"/>
      <c r="AH250" s="1" t="s">
        <v>62</v>
      </c>
      <c r="AI250" s="62"/>
      <c r="AJ250" s="31"/>
    </row>
    <row r="251" spans="1:36" x14ac:dyDescent="0.25">
      <c r="A251" s="5">
        <v>12</v>
      </c>
      <c r="B251" s="1" t="str">
        <f t="shared" si="139"/>
        <v xml:space="preserve">    Series 5.375%  Note</v>
      </c>
      <c r="D251" s="19">
        <f t="shared" ref="D251:AE251" si="147">ROUND(+D20/12*$C$20,4)</f>
        <v>116458.3333</v>
      </c>
      <c r="E251" s="19">
        <f t="shared" si="147"/>
        <v>116458.3333</v>
      </c>
      <c r="F251" s="19">
        <f t="shared" si="147"/>
        <v>116458.3333</v>
      </c>
      <c r="G251" s="19">
        <f t="shared" si="147"/>
        <v>116458.3333</v>
      </c>
      <c r="H251" s="19">
        <f t="shared" si="147"/>
        <v>116458.3333</v>
      </c>
      <c r="I251" s="19">
        <f t="shared" si="147"/>
        <v>116458.3333</v>
      </c>
      <c r="J251" s="19">
        <f t="shared" si="147"/>
        <v>116458.3333</v>
      </c>
      <c r="K251" s="19">
        <f t="shared" si="147"/>
        <v>116458.3333</v>
      </c>
      <c r="L251" s="19">
        <f t="shared" si="147"/>
        <v>116458.3333</v>
      </c>
      <c r="M251" s="19">
        <f t="shared" si="147"/>
        <v>116458.3333</v>
      </c>
      <c r="N251" s="19">
        <f t="shared" si="147"/>
        <v>116458.3333</v>
      </c>
      <c r="O251" s="19">
        <f t="shared" si="147"/>
        <v>116458.3333</v>
      </c>
      <c r="P251" s="19">
        <f t="shared" si="147"/>
        <v>116458.3333</v>
      </c>
      <c r="Q251" s="19">
        <f t="shared" si="147"/>
        <v>116458.3333</v>
      </c>
      <c r="R251" s="19">
        <f t="shared" si="147"/>
        <v>116458.3333</v>
      </c>
      <c r="S251" s="19">
        <f t="shared" si="147"/>
        <v>116458.3333</v>
      </c>
      <c r="T251" s="19">
        <f t="shared" si="147"/>
        <v>116458.3333</v>
      </c>
      <c r="U251" s="19">
        <f t="shared" si="147"/>
        <v>116458.3333</v>
      </c>
      <c r="V251" s="19">
        <f t="shared" si="147"/>
        <v>116458.3333</v>
      </c>
      <c r="W251" s="19">
        <f t="shared" si="147"/>
        <v>116458.3333</v>
      </c>
      <c r="X251" s="19">
        <f t="shared" si="147"/>
        <v>116458.3333</v>
      </c>
      <c r="Y251" s="19">
        <f t="shared" si="147"/>
        <v>116458.3333</v>
      </c>
      <c r="Z251" s="19">
        <f t="shared" si="147"/>
        <v>116458.3333</v>
      </c>
      <c r="AA251" s="19">
        <f t="shared" si="147"/>
        <v>116458.3333</v>
      </c>
      <c r="AB251" s="19">
        <f t="shared" si="147"/>
        <v>116458.3333</v>
      </c>
      <c r="AC251" s="19">
        <f t="shared" si="147"/>
        <v>116458.3333</v>
      </c>
      <c r="AD251" s="19">
        <f t="shared" si="147"/>
        <v>116458.3333</v>
      </c>
      <c r="AE251" s="19">
        <f t="shared" si="147"/>
        <v>116458.3333</v>
      </c>
      <c r="AF251" s="19">
        <f t="shared" si="142"/>
        <v>1397499.9996000004</v>
      </c>
      <c r="AG251" s="5"/>
      <c r="AH251" s="1" t="s">
        <v>63</v>
      </c>
      <c r="AI251" s="62"/>
      <c r="AJ251" s="31"/>
    </row>
    <row r="252" spans="1:36" x14ac:dyDescent="0.25">
      <c r="A252" s="5">
        <v>13</v>
      </c>
      <c r="B252" s="1" t="str">
        <f t="shared" si="139"/>
        <v xml:space="preserve">    Series 5.05%    Note</v>
      </c>
      <c r="D252" s="19">
        <f t="shared" ref="D252:AE252" si="148">ROUND(+D21/12*$C$21,4)</f>
        <v>84166.666700000002</v>
      </c>
      <c r="E252" s="19">
        <f t="shared" si="148"/>
        <v>84166.666700000002</v>
      </c>
      <c r="F252" s="19">
        <f t="shared" si="148"/>
        <v>84166.666700000002</v>
      </c>
      <c r="G252" s="19">
        <f t="shared" si="148"/>
        <v>84166.666700000002</v>
      </c>
      <c r="H252" s="19">
        <f t="shared" si="148"/>
        <v>84166.666700000002</v>
      </c>
      <c r="I252" s="19">
        <f t="shared" si="148"/>
        <v>84166.666700000002</v>
      </c>
      <c r="J252" s="19">
        <f t="shared" si="148"/>
        <v>84166.666700000002</v>
      </c>
      <c r="K252" s="19">
        <f t="shared" si="148"/>
        <v>84166.666700000002</v>
      </c>
      <c r="L252" s="19">
        <f t="shared" si="148"/>
        <v>84166.666700000002</v>
      </c>
      <c r="M252" s="19">
        <f t="shared" si="148"/>
        <v>84166.666700000002</v>
      </c>
      <c r="N252" s="19">
        <f t="shared" si="148"/>
        <v>84166.666700000002</v>
      </c>
      <c r="O252" s="19">
        <f t="shared" si="148"/>
        <v>84166.666700000002</v>
      </c>
      <c r="P252" s="19">
        <f t="shared" si="148"/>
        <v>84166.666700000002</v>
      </c>
      <c r="Q252" s="19">
        <f t="shared" si="148"/>
        <v>84166.666700000002</v>
      </c>
      <c r="R252" s="19">
        <f t="shared" si="148"/>
        <v>84166.666700000002</v>
      </c>
      <c r="S252" s="19">
        <f t="shared" si="148"/>
        <v>84166.666700000002</v>
      </c>
      <c r="T252" s="19">
        <f t="shared" si="148"/>
        <v>84166.666700000002</v>
      </c>
      <c r="U252" s="19">
        <f t="shared" si="148"/>
        <v>84166.666700000002</v>
      </c>
      <c r="V252" s="19">
        <f t="shared" si="148"/>
        <v>84166.666700000002</v>
      </c>
      <c r="W252" s="19">
        <f t="shared" si="148"/>
        <v>84166.666700000002</v>
      </c>
      <c r="X252" s="19">
        <f t="shared" si="148"/>
        <v>84166.666700000002</v>
      </c>
      <c r="Y252" s="19">
        <f t="shared" si="148"/>
        <v>84166.666700000002</v>
      </c>
      <c r="Z252" s="19">
        <f t="shared" si="148"/>
        <v>84166.666700000002</v>
      </c>
      <c r="AA252" s="19">
        <f t="shared" si="148"/>
        <v>84166.666700000002</v>
      </c>
      <c r="AB252" s="19">
        <f t="shared" si="148"/>
        <v>84166.666700000002</v>
      </c>
      <c r="AC252" s="19">
        <f t="shared" si="148"/>
        <v>84166.666700000002</v>
      </c>
      <c r="AD252" s="19">
        <f t="shared" si="148"/>
        <v>84166.666700000002</v>
      </c>
      <c r="AE252" s="19">
        <f t="shared" si="148"/>
        <v>84166.666700000002</v>
      </c>
      <c r="AF252" s="19">
        <f t="shared" si="142"/>
        <v>1010000.0003999998</v>
      </c>
      <c r="AG252" s="5"/>
      <c r="AH252" s="1" t="s">
        <v>65</v>
      </c>
      <c r="AI252" s="62"/>
      <c r="AJ252" s="31"/>
    </row>
    <row r="253" spans="1:36" x14ac:dyDescent="0.25">
      <c r="A253" s="5">
        <v>14</v>
      </c>
      <c r="B253" s="1" t="str">
        <f t="shared" si="139"/>
        <v xml:space="preserve">    Series 4.00%    Note</v>
      </c>
      <c r="D253" s="19">
        <f t="shared" ref="D253:AE253" si="149">ROUND(+D22/12*$C$22,4)</f>
        <v>26196.666700000002</v>
      </c>
      <c r="E253" s="19">
        <f t="shared" si="149"/>
        <v>26196.666700000002</v>
      </c>
      <c r="F253" s="19">
        <f t="shared" si="149"/>
        <v>26196.666700000002</v>
      </c>
      <c r="G253" s="19">
        <f t="shared" si="149"/>
        <v>26196.666700000002</v>
      </c>
      <c r="H253" s="19">
        <f t="shared" si="149"/>
        <v>26196.666700000002</v>
      </c>
      <c r="I253" s="19">
        <f t="shared" si="149"/>
        <v>26196.666700000002</v>
      </c>
      <c r="J253" s="19">
        <f t="shared" si="149"/>
        <v>26196.666700000002</v>
      </c>
      <c r="K253" s="19">
        <f t="shared" si="149"/>
        <v>26196.666700000002</v>
      </c>
      <c r="L253" s="19">
        <f t="shared" si="149"/>
        <v>26196.666700000002</v>
      </c>
      <c r="M253" s="19">
        <f t="shared" si="149"/>
        <v>26196.666700000002</v>
      </c>
      <c r="N253" s="19">
        <f t="shared" si="149"/>
        <v>26196.666700000002</v>
      </c>
      <c r="O253" s="19">
        <f t="shared" si="149"/>
        <v>26196.666700000002</v>
      </c>
      <c r="P253" s="19">
        <f t="shared" si="149"/>
        <v>26196.666700000002</v>
      </c>
      <c r="Q253" s="19">
        <f t="shared" si="149"/>
        <v>26196.666700000002</v>
      </c>
      <c r="R253" s="19">
        <f t="shared" si="149"/>
        <v>26196.666700000002</v>
      </c>
      <c r="S253" s="19">
        <f t="shared" si="149"/>
        <v>26196.666700000002</v>
      </c>
      <c r="T253" s="19">
        <f t="shared" si="149"/>
        <v>26196.666700000002</v>
      </c>
      <c r="U253" s="19">
        <f t="shared" si="149"/>
        <v>26196.666700000002</v>
      </c>
      <c r="V253" s="19">
        <f t="shared" si="149"/>
        <v>26196.666700000002</v>
      </c>
      <c r="W253" s="19">
        <f t="shared" si="149"/>
        <v>26196.666700000002</v>
      </c>
      <c r="X253" s="19">
        <f t="shared" si="149"/>
        <v>26196.666700000002</v>
      </c>
      <c r="Y253" s="19">
        <f t="shared" si="149"/>
        <v>26196.666700000002</v>
      </c>
      <c r="Z253" s="19">
        <f t="shared" si="149"/>
        <v>26196.666700000002</v>
      </c>
      <c r="AA253" s="19">
        <f t="shared" si="149"/>
        <v>26196.666700000002</v>
      </c>
      <c r="AB253" s="19">
        <f t="shared" si="149"/>
        <v>26196.666700000002</v>
      </c>
      <c r="AC253" s="19">
        <f t="shared" si="149"/>
        <v>26196.666700000002</v>
      </c>
      <c r="AD253" s="19">
        <f t="shared" si="149"/>
        <v>26196.666700000002</v>
      </c>
      <c r="AE253" s="19">
        <f t="shared" si="149"/>
        <v>26196.666700000002</v>
      </c>
      <c r="AF253" s="19">
        <f t="shared" si="142"/>
        <v>314360.00040000002</v>
      </c>
      <c r="AG253" s="5"/>
      <c r="AH253" s="1" t="s">
        <v>95</v>
      </c>
      <c r="AI253" s="62"/>
      <c r="AJ253" s="31"/>
    </row>
    <row r="254" spans="1:36" x14ac:dyDescent="0.25">
      <c r="A254" s="5">
        <v>15</v>
      </c>
      <c r="B254" s="1" t="str">
        <f t="shared" si="139"/>
        <v xml:space="preserve">    Series 4.00%    Note</v>
      </c>
      <c r="D254" s="19">
        <f>ROUND(+D23/12*$C$23,4)</f>
        <v>16666.666700000002</v>
      </c>
      <c r="E254" s="19">
        <f>ROUND(+E23/12*$C$23,4)</f>
        <v>16666.666700000002</v>
      </c>
      <c r="F254" s="19">
        <f>ROUND(+F23/12*$C$22,4)</f>
        <v>16666.666700000002</v>
      </c>
      <c r="G254" s="17">
        <f>+F254</f>
        <v>16666.666700000002</v>
      </c>
      <c r="H254" s="17">
        <f t="shared" ref="H254:P254" si="150">+G254</f>
        <v>16666.666700000002</v>
      </c>
      <c r="I254" s="17">
        <f t="shared" si="150"/>
        <v>16666.666700000002</v>
      </c>
      <c r="J254" s="17">
        <f t="shared" si="150"/>
        <v>16666.666700000002</v>
      </c>
      <c r="K254" s="17">
        <f t="shared" si="150"/>
        <v>16666.666700000002</v>
      </c>
      <c r="L254" s="17">
        <f t="shared" si="150"/>
        <v>16666.666700000002</v>
      </c>
      <c r="M254" s="17">
        <f t="shared" si="150"/>
        <v>16666.666700000002</v>
      </c>
      <c r="N254" s="17">
        <f t="shared" si="150"/>
        <v>16666.666700000002</v>
      </c>
      <c r="O254" s="17">
        <f t="shared" si="150"/>
        <v>16666.666700000002</v>
      </c>
      <c r="P254" s="17">
        <f t="shared" si="150"/>
        <v>16666.666700000002</v>
      </c>
      <c r="Q254" s="17">
        <f t="shared" ref="Q254" si="151">+P254</f>
        <v>16666.666700000002</v>
      </c>
      <c r="R254" s="17">
        <f t="shared" ref="R254" si="152">+Q254</f>
        <v>16666.666700000002</v>
      </c>
      <c r="S254" s="17">
        <f t="shared" ref="S254" si="153">+R254</f>
        <v>16666.666700000002</v>
      </c>
      <c r="T254" s="17">
        <f t="shared" ref="T254" si="154">+S254</f>
        <v>16666.666700000002</v>
      </c>
      <c r="U254" s="17">
        <f t="shared" ref="U254" si="155">+T254</f>
        <v>16666.666700000002</v>
      </c>
      <c r="V254" s="17">
        <f t="shared" ref="V254" si="156">+U254</f>
        <v>16666.666700000002</v>
      </c>
      <c r="W254" s="17">
        <f t="shared" ref="W254" si="157">+V254</f>
        <v>16666.666700000002</v>
      </c>
      <c r="X254" s="17">
        <f t="shared" ref="X254" si="158">+W254</f>
        <v>16666.666700000002</v>
      </c>
      <c r="Y254" s="17">
        <f t="shared" ref="Y254" si="159">+X254</f>
        <v>16666.666700000002</v>
      </c>
      <c r="Z254" s="17">
        <f t="shared" ref="Z254" si="160">+Y254</f>
        <v>16666.666700000002</v>
      </c>
      <c r="AA254" s="17">
        <f t="shared" ref="AA254" si="161">+Z254</f>
        <v>16666.666700000002</v>
      </c>
      <c r="AB254" s="17">
        <f t="shared" ref="AB254" si="162">+AA254</f>
        <v>16666.666700000002</v>
      </c>
      <c r="AC254" s="17">
        <f t="shared" ref="AC254" si="163">+AB254</f>
        <v>16666.666700000002</v>
      </c>
      <c r="AD254" s="17">
        <f t="shared" ref="AD254" si="164">+AC254</f>
        <v>16666.666700000002</v>
      </c>
      <c r="AE254" s="17">
        <f t="shared" ref="AE254" si="165">+AD254</f>
        <v>16666.666700000002</v>
      </c>
      <c r="AF254" s="17">
        <f t="shared" si="142"/>
        <v>200000.00040000002</v>
      </c>
      <c r="AG254" s="5"/>
      <c r="AH254" s="1" t="s">
        <v>102</v>
      </c>
      <c r="AI254" s="62"/>
      <c r="AJ254" s="31"/>
    </row>
    <row r="255" spans="1:36" x14ac:dyDescent="0.25">
      <c r="A255" s="5">
        <v>16</v>
      </c>
      <c r="B255" s="1" t="str">
        <f t="shared" si="139"/>
        <v xml:space="preserve">    Series 3.75%    Note</v>
      </c>
      <c r="D255" s="19">
        <f t="shared" ref="D255:AE255" si="166">ROUND(+D24/12*$C$24,4)</f>
        <v>15625</v>
      </c>
      <c r="E255" s="19">
        <f t="shared" si="166"/>
        <v>15625</v>
      </c>
      <c r="F255" s="19">
        <f t="shared" si="166"/>
        <v>15625</v>
      </c>
      <c r="G255" s="19">
        <f t="shared" si="166"/>
        <v>15625</v>
      </c>
      <c r="H255" s="19">
        <f t="shared" si="166"/>
        <v>15625</v>
      </c>
      <c r="I255" s="19">
        <f t="shared" si="166"/>
        <v>15625</v>
      </c>
      <c r="J255" s="19">
        <f t="shared" si="166"/>
        <v>15625</v>
      </c>
      <c r="K255" s="19">
        <f t="shared" si="166"/>
        <v>15625</v>
      </c>
      <c r="L255" s="19">
        <f t="shared" si="166"/>
        <v>15625</v>
      </c>
      <c r="M255" s="19">
        <f t="shared" si="166"/>
        <v>15625</v>
      </c>
      <c r="N255" s="19">
        <f t="shared" si="166"/>
        <v>15625</v>
      </c>
      <c r="O255" s="19">
        <f t="shared" si="166"/>
        <v>15625</v>
      </c>
      <c r="P255" s="19">
        <f t="shared" si="166"/>
        <v>15625</v>
      </c>
      <c r="Q255" s="19">
        <f t="shared" si="166"/>
        <v>15625</v>
      </c>
      <c r="R255" s="19">
        <f t="shared" si="166"/>
        <v>15625</v>
      </c>
      <c r="S255" s="19">
        <f t="shared" si="166"/>
        <v>15625</v>
      </c>
      <c r="T255" s="19">
        <f t="shared" si="166"/>
        <v>15625</v>
      </c>
      <c r="U255" s="19">
        <f t="shared" si="166"/>
        <v>15625</v>
      </c>
      <c r="V255" s="19">
        <f t="shared" si="166"/>
        <v>15625</v>
      </c>
      <c r="W255" s="19">
        <f t="shared" si="166"/>
        <v>15625</v>
      </c>
      <c r="X255" s="19">
        <f t="shared" si="166"/>
        <v>15625</v>
      </c>
      <c r="Y255" s="19">
        <f t="shared" si="166"/>
        <v>15625</v>
      </c>
      <c r="Z255" s="19">
        <f t="shared" si="166"/>
        <v>15625</v>
      </c>
      <c r="AA255" s="19">
        <f t="shared" si="166"/>
        <v>15625</v>
      </c>
      <c r="AB255" s="19">
        <f t="shared" si="166"/>
        <v>15625</v>
      </c>
      <c r="AC255" s="19">
        <f t="shared" si="166"/>
        <v>15625</v>
      </c>
      <c r="AD255" s="19">
        <f t="shared" si="166"/>
        <v>15625</v>
      </c>
      <c r="AE255" s="19">
        <f t="shared" si="166"/>
        <v>15625</v>
      </c>
      <c r="AF255" s="17">
        <f t="shared" si="142"/>
        <v>187500</v>
      </c>
      <c r="AG255" s="5"/>
      <c r="AH255" s="1" t="s">
        <v>103</v>
      </c>
      <c r="AI255" s="62"/>
      <c r="AJ255" s="31"/>
    </row>
    <row r="256" spans="1:36" x14ac:dyDescent="0.25">
      <c r="A256" s="5">
        <v>17</v>
      </c>
      <c r="B256" s="1" t="str">
        <f t="shared" si="139"/>
        <v xml:space="preserve">    Proposed 4.16%    Note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7">
        <f>ROUND(+R25/12*$C$25,4)*0.5</f>
        <v>27733.333350000001</v>
      </c>
      <c r="S256" s="17">
        <f t="shared" ref="S256:AE256" si="167">ROUND(+S25/12*$C$25,4)</f>
        <v>55466.666700000002</v>
      </c>
      <c r="T256" s="17">
        <f t="shared" si="167"/>
        <v>55466.666700000002</v>
      </c>
      <c r="U256" s="17">
        <f t="shared" si="167"/>
        <v>55466.666700000002</v>
      </c>
      <c r="V256" s="17">
        <f t="shared" si="167"/>
        <v>55466.666700000002</v>
      </c>
      <c r="W256" s="17">
        <f t="shared" si="167"/>
        <v>55466.666700000002</v>
      </c>
      <c r="X256" s="17">
        <f t="shared" si="167"/>
        <v>55466.666700000002</v>
      </c>
      <c r="Y256" s="17">
        <f t="shared" si="167"/>
        <v>55466.666700000002</v>
      </c>
      <c r="Z256" s="17">
        <f t="shared" si="167"/>
        <v>55466.666700000002</v>
      </c>
      <c r="AA256" s="17">
        <f t="shared" si="167"/>
        <v>55466.666700000002</v>
      </c>
      <c r="AB256" s="17">
        <f t="shared" si="167"/>
        <v>55466.666700000002</v>
      </c>
      <c r="AC256" s="17">
        <f t="shared" si="167"/>
        <v>55466.666700000002</v>
      </c>
      <c r="AD256" s="17">
        <f t="shared" si="167"/>
        <v>55466.666700000002</v>
      </c>
      <c r="AE256" s="17">
        <f t="shared" si="167"/>
        <v>55466.666700000002</v>
      </c>
      <c r="AF256" s="17">
        <f t="shared" si="142"/>
        <v>665600.00040000002</v>
      </c>
      <c r="AG256" s="5"/>
      <c r="AH256" s="1" t="s">
        <v>112</v>
      </c>
      <c r="AI256" s="62"/>
      <c r="AJ256" s="31"/>
    </row>
    <row r="257" spans="1:36" x14ac:dyDescent="0.25">
      <c r="A257" s="5">
        <v>18</v>
      </c>
      <c r="B257" s="43"/>
      <c r="C257" s="72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5"/>
      <c r="AI257" s="62"/>
      <c r="AJ257" s="31"/>
    </row>
    <row r="258" spans="1:36" x14ac:dyDescent="0.25">
      <c r="A258" s="5">
        <v>19</v>
      </c>
      <c r="B258" s="43"/>
      <c r="C258" s="72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5"/>
      <c r="AI258" s="62"/>
      <c r="AJ258" s="31"/>
    </row>
    <row r="259" spans="1:36" x14ac:dyDescent="0.25">
      <c r="A259" s="5">
        <v>20</v>
      </c>
      <c r="B259" s="4" t="s">
        <v>68</v>
      </c>
      <c r="D259" s="19">
        <f>-10875.79</f>
        <v>-10875.79</v>
      </c>
      <c r="E259" s="19">
        <f>+D259</f>
        <v>-10875.79</v>
      </c>
      <c r="F259" s="19">
        <f t="shared" ref="F259:Z259" si="168">+E259</f>
        <v>-10875.79</v>
      </c>
      <c r="G259" s="19">
        <f t="shared" si="168"/>
        <v>-10875.79</v>
      </c>
      <c r="H259" s="19">
        <f t="shared" si="168"/>
        <v>-10875.79</v>
      </c>
      <c r="I259" s="19">
        <f t="shared" si="168"/>
        <v>-10875.79</v>
      </c>
      <c r="J259" s="19">
        <f t="shared" si="168"/>
        <v>-10875.79</v>
      </c>
      <c r="K259" s="19">
        <f t="shared" si="168"/>
        <v>-10875.79</v>
      </c>
      <c r="L259" s="19">
        <f t="shared" si="168"/>
        <v>-10875.79</v>
      </c>
      <c r="M259" s="19">
        <f t="shared" si="168"/>
        <v>-10875.79</v>
      </c>
      <c r="N259" s="19">
        <f t="shared" si="168"/>
        <v>-10875.79</v>
      </c>
      <c r="O259" s="19">
        <f t="shared" si="168"/>
        <v>-10875.79</v>
      </c>
      <c r="P259" s="19">
        <f t="shared" si="168"/>
        <v>-10875.79</v>
      </c>
      <c r="Q259" s="19">
        <f t="shared" si="168"/>
        <v>-10875.79</v>
      </c>
      <c r="R259" s="19">
        <f t="shared" si="168"/>
        <v>-10875.79</v>
      </c>
      <c r="S259" s="19">
        <f t="shared" si="168"/>
        <v>-10875.79</v>
      </c>
      <c r="T259" s="19">
        <f t="shared" si="168"/>
        <v>-10875.79</v>
      </c>
      <c r="U259" s="19">
        <f t="shared" si="168"/>
        <v>-10875.79</v>
      </c>
      <c r="V259" s="19">
        <f t="shared" si="168"/>
        <v>-10875.79</v>
      </c>
      <c r="W259" s="19">
        <f t="shared" si="168"/>
        <v>-10875.79</v>
      </c>
      <c r="X259" s="19">
        <f t="shared" si="168"/>
        <v>-10875.79</v>
      </c>
      <c r="Y259" s="19">
        <f t="shared" si="168"/>
        <v>-10875.79</v>
      </c>
      <c r="Z259" s="19">
        <f t="shared" si="168"/>
        <v>-10875.79</v>
      </c>
      <c r="AA259" s="19">
        <f t="shared" ref="AA259" si="169">+Z259</f>
        <v>-10875.79</v>
      </c>
      <c r="AB259" s="19">
        <f t="shared" ref="AB259" si="170">+AA259</f>
        <v>-10875.79</v>
      </c>
      <c r="AC259" s="19">
        <f t="shared" ref="AC259" si="171">+AB259</f>
        <v>-10875.79</v>
      </c>
      <c r="AD259" s="19">
        <f t="shared" ref="AD259" si="172">+AC259</f>
        <v>-10875.79</v>
      </c>
      <c r="AE259" s="19">
        <f t="shared" ref="AE259" si="173">+AD259</f>
        <v>-10875.79</v>
      </c>
      <c r="AF259" s="19">
        <f t="shared" si="142"/>
        <v>-130509.48000000004</v>
      </c>
      <c r="AG259" s="5"/>
      <c r="AH259" s="1" t="s">
        <v>64</v>
      </c>
      <c r="AI259" s="62"/>
      <c r="AJ259" s="31"/>
    </row>
    <row r="260" spans="1:36" x14ac:dyDescent="0.25">
      <c r="A260" s="5">
        <v>21</v>
      </c>
      <c r="B260" s="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5"/>
      <c r="AI260" s="26"/>
      <c r="AJ260" s="15"/>
    </row>
    <row r="261" spans="1:36" x14ac:dyDescent="0.25">
      <c r="A261" s="5">
        <v>22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5"/>
      <c r="AI261" s="26"/>
      <c r="AJ261" s="15"/>
    </row>
    <row r="262" spans="1:36" x14ac:dyDescent="0.25">
      <c r="A262" s="5">
        <v>23</v>
      </c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5"/>
      <c r="AI262" s="18"/>
      <c r="AJ262" s="15"/>
    </row>
    <row r="263" spans="1:36" ht="15.75" thickBot="1" x14ac:dyDescent="0.3">
      <c r="A263" s="5">
        <v>24</v>
      </c>
      <c r="B263" s="4" t="s">
        <v>40</v>
      </c>
      <c r="D263" s="66">
        <f t="shared" ref="D263:AF263" si="174">SUM(D242:D262)</f>
        <v>1002457.1266999999</v>
      </c>
      <c r="E263" s="66">
        <f t="shared" si="174"/>
        <v>1002457.1266999999</v>
      </c>
      <c r="F263" s="66">
        <f t="shared" si="174"/>
        <v>1002457.1266999999</v>
      </c>
      <c r="G263" s="66">
        <f t="shared" si="174"/>
        <v>1002457.1266999999</v>
      </c>
      <c r="H263" s="66">
        <f t="shared" si="174"/>
        <v>1002457.1266999999</v>
      </c>
      <c r="I263" s="66">
        <f t="shared" si="174"/>
        <v>1002457.1266999999</v>
      </c>
      <c r="J263" s="66">
        <f t="shared" si="174"/>
        <v>1002457.1266999999</v>
      </c>
      <c r="K263" s="66">
        <f t="shared" si="174"/>
        <v>1002457.1266999999</v>
      </c>
      <c r="L263" s="66">
        <f t="shared" si="174"/>
        <v>1002457.1266999999</v>
      </c>
      <c r="M263" s="66">
        <f t="shared" si="174"/>
        <v>1002457.1266999999</v>
      </c>
      <c r="N263" s="66">
        <f t="shared" si="174"/>
        <v>1002457.1266999999</v>
      </c>
      <c r="O263" s="66">
        <f t="shared" si="174"/>
        <v>1002457.1266999999</v>
      </c>
      <c r="P263" s="66">
        <f t="shared" si="174"/>
        <v>1002457.1266999999</v>
      </c>
      <c r="Q263" s="66">
        <f t="shared" si="174"/>
        <v>1002457.1266999999</v>
      </c>
      <c r="R263" s="66">
        <f t="shared" si="174"/>
        <v>1030190.4600499999</v>
      </c>
      <c r="S263" s="66">
        <f t="shared" si="174"/>
        <v>1057923.7933999998</v>
      </c>
      <c r="T263" s="66">
        <f t="shared" si="174"/>
        <v>1057923.7933999998</v>
      </c>
      <c r="U263" s="66">
        <f t="shared" si="174"/>
        <v>1057923.7933999998</v>
      </c>
      <c r="V263" s="66">
        <f t="shared" si="174"/>
        <v>1057923.7933999998</v>
      </c>
      <c r="W263" s="66">
        <f t="shared" si="174"/>
        <v>1057923.7933999998</v>
      </c>
      <c r="X263" s="66">
        <f t="shared" si="174"/>
        <v>1057923.7933999998</v>
      </c>
      <c r="Y263" s="66">
        <f t="shared" si="174"/>
        <v>1057923.7933999998</v>
      </c>
      <c r="Z263" s="66">
        <f t="shared" si="174"/>
        <v>1057923.7933999998</v>
      </c>
      <c r="AA263" s="66">
        <f t="shared" si="174"/>
        <v>1057923.7933999998</v>
      </c>
      <c r="AB263" s="66">
        <f t="shared" si="174"/>
        <v>1057923.7933999998</v>
      </c>
      <c r="AC263" s="66">
        <f t="shared" si="174"/>
        <v>1057923.7933999998</v>
      </c>
      <c r="AD263" s="66">
        <f t="shared" si="174"/>
        <v>1057923.7933999998</v>
      </c>
      <c r="AE263" s="66">
        <f t="shared" si="174"/>
        <v>1057923.7933999998</v>
      </c>
      <c r="AF263" s="66">
        <f t="shared" si="174"/>
        <v>12695085.520799998</v>
      </c>
      <c r="AG263" s="5"/>
      <c r="AI263" s="31"/>
      <c r="AJ263" s="15"/>
    </row>
    <row r="264" spans="1:36" ht="15.75" thickTop="1" x14ac:dyDescent="0.25">
      <c r="A264" s="5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5"/>
    </row>
    <row r="265" spans="1:36" x14ac:dyDescent="0.25">
      <c r="A265" s="5"/>
      <c r="D265" s="10"/>
      <c r="E265" s="10"/>
      <c r="F265" s="10"/>
      <c r="G265" s="10"/>
      <c r="H265" s="10"/>
      <c r="J265" s="10"/>
      <c r="K265" s="10"/>
      <c r="L265" s="10"/>
      <c r="R265" s="10"/>
      <c r="S265" s="10"/>
      <c r="AG265" s="5"/>
    </row>
    <row r="266" spans="1:36" x14ac:dyDescent="0.25">
      <c r="A266" s="5"/>
      <c r="AG266" s="5"/>
    </row>
    <row r="267" spans="1:36" x14ac:dyDescent="0.25">
      <c r="A267" s="5"/>
      <c r="AG267" s="5"/>
    </row>
    <row r="268" spans="1:36" x14ac:dyDescent="0.25">
      <c r="A268" s="5"/>
      <c r="AG268" s="5"/>
    </row>
    <row r="269" spans="1:36" x14ac:dyDescent="0.25">
      <c r="A269" s="5"/>
      <c r="E269" s="76"/>
      <c r="F269" s="76"/>
      <c r="G269" s="76"/>
      <c r="J269" s="76"/>
      <c r="K269" s="76"/>
      <c r="R269" s="76"/>
      <c r="S269" s="76"/>
      <c r="AG269" s="5"/>
    </row>
    <row r="270" spans="1:36" x14ac:dyDescent="0.25">
      <c r="A270" s="5"/>
      <c r="AG270" s="5"/>
    </row>
    <row r="271" spans="1:36" x14ac:dyDescent="0.25">
      <c r="A271" s="5"/>
      <c r="D271" s="17"/>
      <c r="E271" s="17"/>
      <c r="F271" s="17"/>
      <c r="G271" s="17"/>
      <c r="H271" s="17"/>
      <c r="I271" s="17"/>
      <c r="J271" s="17"/>
      <c r="K271" s="17"/>
      <c r="M271" s="17"/>
      <c r="N271" s="17"/>
      <c r="O271" s="17"/>
      <c r="P271" s="17"/>
      <c r="Q271" s="17"/>
      <c r="R271" s="17"/>
      <c r="S271" s="17"/>
      <c r="AG271" s="5"/>
    </row>
    <row r="272" spans="1:36" x14ac:dyDescent="0.25">
      <c r="A272" s="5"/>
      <c r="P272" s="1"/>
      <c r="AG272" s="5"/>
    </row>
    <row r="273" spans="1:71" x14ac:dyDescent="0.25">
      <c r="A273" s="5"/>
      <c r="D273" s="17"/>
      <c r="E273" s="17"/>
      <c r="F273" s="17"/>
      <c r="G273" s="17"/>
      <c r="H273" s="17"/>
      <c r="I273" s="17"/>
      <c r="J273" s="17"/>
      <c r="K273" s="17"/>
      <c r="M273" s="17"/>
      <c r="N273" s="17"/>
      <c r="O273" s="17"/>
      <c r="P273" s="17"/>
      <c r="Q273" s="17"/>
      <c r="R273" s="17"/>
      <c r="S273" s="17"/>
      <c r="AG273" s="5"/>
    </row>
    <row r="274" spans="1:71" x14ac:dyDescent="0.25">
      <c r="A274" s="5"/>
      <c r="AG274" s="5"/>
    </row>
    <row r="275" spans="1:71" x14ac:dyDescent="0.25">
      <c r="A275" s="5"/>
      <c r="AG275" s="5"/>
    </row>
    <row r="276" spans="1:71" x14ac:dyDescent="0.25">
      <c r="A276" s="5"/>
      <c r="AG276" s="5"/>
    </row>
    <row r="277" spans="1:71" x14ac:dyDescent="0.25">
      <c r="A277" s="33" t="s">
        <v>90</v>
      </c>
      <c r="O277" s="34" t="s">
        <v>129</v>
      </c>
      <c r="AA277" s="34" t="s">
        <v>129</v>
      </c>
      <c r="AF277" s="34" t="s">
        <v>129</v>
      </c>
      <c r="AG277" s="5"/>
      <c r="AV277" s="34" t="str">
        <f>$O$277</f>
        <v>W/P - 7-5</v>
      </c>
    </row>
    <row r="278" spans="1:71" x14ac:dyDescent="0.25">
      <c r="A278" s="33"/>
      <c r="O278" s="34"/>
      <c r="AA278" s="34"/>
      <c r="AF278" s="34"/>
      <c r="AG278" s="5"/>
      <c r="AV278" s="34"/>
    </row>
    <row r="279" spans="1:71" x14ac:dyDescent="0.25">
      <c r="A279" s="5"/>
      <c r="AG279" s="5"/>
    </row>
    <row r="280" spans="1:71" x14ac:dyDescent="0.25">
      <c r="A280" s="25" t="s">
        <v>2</v>
      </c>
      <c r="AG280" s="5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</row>
    <row r="281" spans="1:71" x14ac:dyDescent="0.25">
      <c r="A281" s="25" t="s">
        <v>44</v>
      </c>
      <c r="AG281" s="5"/>
      <c r="AH281" s="44" t="str">
        <f>AH5</f>
        <v>13-MONTH AVERAGE FOR FORECASTED PERIOD ENDING 6/30/2020</v>
      </c>
    </row>
    <row r="282" spans="1:71" x14ac:dyDescent="0.25">
      <c r="AG282" s="5"/>
      <c r="AH282" s="25"/>
    </row>
    <row r="283" spans="1:71" x14ac:dyDescent="0.25">
      <c r="A283" s="47"/>
      <c r="B283" s="47" t="s">
        <v>23</v>
      </c>
      <c r="C283" s="47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5"/>
      <c r="AH283" s="47"/>
      <c r="AI283" s="47"/>
      <c r="AJ283" s="47"/>
      <c r="AK283" s="47"/>
      <c r="AL283" s="47"/>
      <c r="AM283" s="47"/>
      <c r="AN283" s="47"/>
      <c r="AO283" s="47"/>
      <c r="AP283" s="47" t="s">
        <v>32</v>
      </c>
      <c r="AQ283" s="47"/>
      <c r="AR283" s="47"/>
      <c r="AS283" s="47"/>
      <c r="AT283" s="47" t="s">
        <v>8</v>
      </c>
      <c r="AU283" s="47"/>
      <c r="AV283" s="47" t="s">
        <v>3</v>
      </c>
    </row>
    <row r="284" spans="1:71" x14ac:dyDescent="0.25">
      <c r="A284" s="5" t="s">
        <v>4</v>
      </c>
      <c r="B284" s="5" t="s">
        <v>33</v>
      </c>
      <c r="C284" s="5" t="s">
        <v>20</v>
      </c>
      <c r="D284" s="5" t="s">
        <v>34</v>
      </c>
      <c r="E284" s="5" t="s">
        <v>34</v>
      </c>
      <c r="F284" s="5" t="s">
        <v>34</v>
      </c>
      <c r="G284" s="5" t="s">
        <v>34</v>
      </c>
      <c r="H284" s="5" t="s">
        <v>34</v>
      </c>
      <c r="I284" s="5" t="s">
        <v>34</v>
      </c>
      <c r="J284" s="5" t="s">
        <v>34</v>
      </c>
      <c r="K284" s="5" t="s">
        <v>34</v>
      </c>
      <c r="L284" s="5" t="s">
        <v>34</v>
      </c>
      <c r="M284" s="5" t="s">
        <v>34</v>
      </c>
      <c r="N284" s="5" t="s">
        <v>34</v>
      </c>
      <c r="O284" s="5" t="s">
        <v>34</v>
      </c>
      <c r="P284" s="5" t="s">
        <v>34</v>
      </c>
      <c r="Q284" s="5" t="s">
        <v>34</v>
      </c>
      <c r="R284" s="5" t="s">
        <v>34</v>
      </c>
      <c r="S284" s="5" t="s">
        <v>34</v>
      </c>
      <c r="T284" s="5" t="s">
        <v>34</v>
      </c>
      <c r="U284" s="5" t="s">
        <v>34</v>
      </c>
      <c r="V284" s="5" t="s">
        <v>34</v>
      </c>
      <c r="W284" s="5" t="s">
        <v>34</v>
      </c>
      <c r="X284" s="5" t="s">
        <v>34</v>
      </c>
      <c r="Y284" s="5" t="s">
        <v>34</v>
      </c>
      <c r="Z284" s="5" t="s">
        <v>34</v>
      </c>
      <c r="AA284" s="5" t="s">
        <v>34</v>
      </c>
      <c r="AB284" s="5" t="s">
        <v>34</v>
      </c>
      <c r="AC284" s="5" t="s">
        <v>34</v>
      </c>
      <c r="AD284" s="5" t="s">
        <v>34</v>
      </c>
      <c r="AE284" s="5" t="s">
        <v>34</v>
      </c>
      <c r="AF284" s="5" t="s">
        <v>92</v>
      </c>
      <c r="AG284" s="5"/>
      <c r="AH284" s="3" t="s">
        <v>27</v>
      </c>
      <c r="AI284" s="5"/>
      <c r="AJ284" s="5" t="s">
        <v>92</v>
      </c>
      <c r="AK284" s="5"/>
      <c r="AL284" s="5" t="s">
        <v>13</v>
      </c>
      <c r="AM284" s="5"/>
      <c r="AN284" s="5" t="s">
        <v>13</v>
      </c>
      <c r="AO284" s="5"/>
      <c r="AP284" s="5" t="s">
        <v>35</v>
      </c>
      <c r="AQ284" s="5"/>
      <c r="AR284" s="5" t="s">
        <v>24</v>
      </c>
      <c r="AS284" s="5"/>
      <c r="AT284" s="5" t="s">
        <v>22</v>
      </c>
      <c r="AU284" s="5"/>
      <c r="AV284" s="5" t="s">
        <v>6</v>
      </c>
    </row>
    <row r="285" spans="1:71" x14ac:dyDescent="0.25">
      <c r="A285" s="52" t="s">
        <v>9</v>
      </c>
      <c r="B285" s="52" t="s">
        <v>21</v>
      </c>
      <c r="C285" s="52" t="s">
        <v>21</v>
      </c>
      <c r="D285" s="53">
        <f>D239</f>
        <v>43190</v>
      </c>
      <c r="E285" s="53">
        <f>$E$9</f>
        <v>43220</v>
      </c>
      <c r="F285" s="53">
        <f>$F$9</f>
        <v>43251</v>
      </c>
      <c r="G285" s="53">
        <f>$G$9</f>
        <v>43281</v>
      </c>
      <c r="H285" s="53">
        <f>$H$9</f>
        <v>43312</v>
      </c>
      <c r="I285" s="53">
        <f>$I$9</f>
        <v>43343</v>
      </c>
      <c r="J285" s="53">
        <f>$J$9</f>
        <v>43373</v>
      </c>
      <c r="K285" s="53">
        <f>$K$9</f>
        <v>43404</v>
      </c>
      <c r="L285" s="53">
        <f>$L$9</f>
        <v>43434</v>
      </c>
      <c r="M285" s="53">
        <f>$M$9</f>
        <v>43465</v>
      </c>
      <c r="N285" s="53">
        <f>$N$9</f>
        <v>43496</v>
      </c>
      <c r="O285" s="53">
        <f>$O$9</f>
        <v>43524</v>
      </c>
      <c r="P285" s="53">
        <f>$P$9</f>
        <v>43555</v>
      </c>
      <c r="Q285" s="53">
        <f>$Q$9</f>
        <v>43585</v>
      </c>
      <c r="R285" s="53">
        <f>$R$9</f>
        <v>43616</v>
      </c>
      <c r="S285" s="53">
        <f>$S$9</f>
        <v>43646</v>
      </c>
      <c r="T285" s="53">
        <f>$T$9</f>
        <v>43677</v>
      </c>
      <c r="U285" s="53">
        <f>$U$9</f>
        <v>43708</v>
      </c>
      <c r="V285" s="53">
        <f>$V$9</f>
        <v>43738</v>
      </c>
      <c r="W285" s="53">
        <f>$W$9</f>
        <v>43769</v>
      </c>
      <c r="X285" s="53">
        <f>$X$9</f>
        <v>43799</v>
      </c>
      <c r="Y285" s="53">
        <f>$Y$9</f>
        <v>43830</v>
      </c>
      <c r="Z285" s="53">
        <f>$Z$9</f>
        <v>43861</v>
      </c>
      <c r="AA285" s="53">
        <f>$AA$9</f>
        <v>43890</v>
      </c>
      <c r="AB285" s="53">
        <f>$AB$9</f>
        <v>43921</v>
      </c>
      <c r="AC285" s="53">
        <f>$AC$9</f>
        <v>43951</v>
      </c>
      <c r="AD285" s="53">
        <f>$AD$9</f>
        <v>43982</v>
      </c>
      <c r="AE285" s="53">
        <f>$AE$9</f>
        <v>44012</v>
      </c>
      <c r="AF285" s="54" t="s">
        <v>8</v>
      </c>
      <c r="AG285" s="5"/>
      <c r="AH285" s="54" t="s">
        <v>28</v>
      </c>
      <c r="AI285" s="52"/>
      <c r="AJ285" s="54" t="s">
        <v>8</v>
      </c>
      <c r="AK285" s="54"/>
      <c r="AL285" s="52" t="s">
        <v>36</v>
      </c>
      <c r="AM285" s="52"/>
      <c r="AN285" s="52" t="s">
        <v>37</v>
      </c>
      <c r="AO285" s="52"/>
      <c r="AP285" s="52" t="s">
        <v>38</v>
      </c>
      <c r="AQ285" s="52"/>
      <c r="AR285" s="52" t="s">
        <v>14</v>
      </c>
      <c r="AS285" s="52"/>
      <c r="AT285" s="52" t="s">
        <v>39</v>
      </c>
      <c r="AU285" s="52"/>
      <c r="AV285" s="52" t="s">
        <v>26</v>
      </c>
    </row>
    <row r="286" spans="1:71" x14ac:dyDescent="0.25">
      <c r="A286" s="5">
        <v>1</v>
      </c>
      <c r="B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5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</row>
    <row r="287" spans="1:71" x14ac:dyDescent="0.25">
      <c r="A287" s="5">
        <v>2</v>
      </c>
      <c r="AG287" s="5"/>
    </row>
    <row r="288" spans="1:71" x14ac:dyDescent="0.25">
      <c r="A288" s="5">
        <v>3</v>
      </c>
      <c r="B288" s="4"/>
      <c r="C288" s="60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5"/>
      <c r="AH288" s="4"/>
      <c r="AJ288" s="12"/>
      <c r="AK288" s="12"/>
      <c r="AL288" s="14"/>
      <c r="AM288" s="14"/>
      <c r="AN288" s="14"/>
      <c r="AO288" s="14"/>
      <c r="AP288" s="12"/>
      <c r="AQ288" s="12"/>
      <c r="AR288" s="12"/>
      <c r="AS288" s="12"/>
      <c r="AT288" s="12"/>
      <c r="AU288" s="12"/>
      <c r="AV288" s="12"/>
    </row>
    <row r="289" spans="1:48" x14ac:dyDescent="0.25">
      <c r="A289" s="5">
        <v>4</v>
      </c>
      <c r="C289" s="60"/>
      <c r="D289" s="37"/>
      <c r="AG289" s="5"/>
      <c r="AL289" s="16"/>
      <c r="AM289" s="16"/>
    </row>
    <row r="290" spans="1:48" x14ac:dyDescent="0.25">
      <c r="A290" s="5">
        <v>5</v>
      </c>
      <c r="B290" s="4" t="s">
        <v>30</v>
      </c>
      <c r="C290" s="60">
        <v>8.4699999999999998E-2</v>
      </c>
      <c r="D290" s="32">
        <v>2250000</v>
      </c>
      <c r="E290" s="32">
        <f t="shared" ref="E290:Z290" si="175">D290</f>
        <v>2250000</v>
      </c>
      <c r="F290" s="32">
        <f t="shared" si="175"/>
        <v>2250000</v>
      </c>
      <c r="G290" s="32">
        <f t="shared" si="175"/>
        <v>2250000</v>
      </c>
      <c r="H290" s="32">
        <f t="shared" si="175"/>
        <v>2250000</v>
      </c>
      <c r="I290" s="32">
        <f t="shared" si="175"/>
        <v>2250000</v>
      </c>
      <c r="J290" s="32">
        <f t="shared" si="175"/>
        <v>2250000</v>
      </c>
      <c r="K290" s="32">
        <f>+J290</f>
        <v>2250000</v>
      </c>
      <c r="L290" s="32">
        <f t="shared" si="175"/>
        <v>2250000</v>
      </c>
      <c r="M290" s="32">
        <f t="shared" si="175"/>
        <v>2250000</v>
      </c>
      <c r="N290" s="32">
        <f t="shared" si="175"/>
        <v>2250000</v>
      </c>
      <c r="O290" s="32">
        <f t="shared" si="175"/>
        <v>2250000</v>
      </c>
      <c r="P290" s="32">
        <f t="shared" si="175"/>
        <v>2250000</v>
      </c>
      <c r="Q290" s="32">
        <f t="shared" si="175"/>
        <v>2250000</v>
      </c>
      <c r="R290" s="32">
        <f t="shared" si="175"/>
        <v>2250000</v>
      </c>
      <c r="S290" s="32">
        <f t="shared" si="175"/>
        <v>2250000</v>
      </c>
      <c r="T290" s="32">
        <f t="shared" si="175"/>
        <v>2250000</v>
      </c>
      <c r="U290" s="32">
        <f t="shared" si="175"/>
        <v>2250000</v>
      </c>
      <c r="V290" s="32">
        <f t="shared" si="175"/>
        <v>2250000</v>
      </c>
      <c r="W290" s="32">
        <f t="shared" si="175"/>
        <v>2250000</v>
      </c>
      <c r="X290" s="32">
        <f t="shared" si="175"/>
        <v>2250000</v>
      </c>
      <c r="Y290" s="32">
        <f t="shared" si="175"/>
        <v>2250000</v>
      </c>
      <c r="Z290" s="32">
        <f t="shared" si="175"/>
        <v>2250000</v>
      </c>
      <c r="AA290" s="32">
        <f t="shared" ref="AA290" si="176">Z290</f>
        <v>2250000</v>
      </c>
      <c r="AB290" s="32">
        <f t="shared" ref="AB290" si="177">AA290</f>
        <v>2250000</v>
      </c>
      <c r="AC290" s="32">
        <f t="shared" ref="AC290" si="178">AB290</f>
        <v>2250000</v>
      </c>
      <c r="AD290" s="32">
        <f t="shared" ref="AD290" si="179">AC290</f>
        <v>2250000</v>
      </c>
      <c r="AE290" s="32">
        <f t="shared" ref="AE290" si="180">AD290</f>
        <v>2250000</v>
      </c>
      <c r="AF290" s="32">
        <f t="shared" ref="AF290" si="181">AVERAGE(S290:AE290)</f>
        <v>2250000</v>
      </c>
      <c r="AG290" s="5"/>
      <c r="AH290" s="4" t="str">
        <f>B290</f>
        <v>8.47% Series, $100 Par</v>
      </c>
      <c r="AJ290" s="32">
        <f>AF290</f>
        <v>2250000</v>
      </c>
      <c r="AK290" s="17"/>
      <c r="AL290" s="14">
        <f>C290</f>
        <v>8.4699999999999998E-2</v>
      </c>
      <c r="AM290" s="14"/>
      <c r="AN290" s="14">
        <f>IF(AJ290=0,0,ROUND(((AJ290*AL290)+AP290)/AJ290,5))</f>
        <v>8.4870000000000001E-2</v>
      </c>
      <c r="AO290" s="14"/>
      <c r="AP290" s="17">
        <f>AF366</f>
        <v>386.28</v>
      </c>
      <c r="AQ290" s="17"/>
      <c r="AR290" s="32">
        <f>ROUND(AN290*AJ290,0)</f>
        <v>190958</v>
      </c>
      <c r="AS290" s="32"/>
      <c r="AT290" s="32">
        <f>AF333</f>
        <v>6534.5700000000088</v>
      </c>
      <c r="AU290" s="32"/>
      <c r="AV290" s="32">
        <f>AJ290-AT290</f>
        <v>2243465.4300000002</v>
      </c>
    </row>
    <row r="291" spans="1:48" x14ac:dyDescent="0.25">
      <c r="A291" s="5">
        <v>6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5"/>
      <c r="AL291" s="16"/>
      <c r="AM291" s="16"/>
    </row>
    <row r="292" spans="1:48" x14ac:dyDescent="0.25">
      <c r="A292" s="5">
        <v>7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5"/>
      <c r="AL292" s="16"/>
      <c r="AM292" s="16"/>
    </row>
    <row r="293" spans="1:48" x14ac:dyDescent="0.25">
      <c r="A293" s="5">
        <v>8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5"/>
      <c r="AL293" s="16"/>
      <c r="AM293" s="16"/>
    </row>
    <row r="294" spans="1:48" x14ac:dyDescent="0.25">
      <c r="A294" s="5">
        <v>9</v>
      </c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5"/>
      <c r="AL294" s="16"/>
      <c r="AM294" s="16"/>
      <c r="AQ294" s="15"/>
      <c r="AS294" s="15"/>
      <c r="AU294" s="15"/>
    </row>
    <row r="295" spans="1:48" ht="15.75" thickBot="1" x14ac:dyDescent="0.3">
      <c r="A295" s="5">
        <v>10</v>
      </c>
      <c r="B295" s="4" t="s">
        <v>40</v>
      </c>
      <c r="C295" s="5"/>
      <c r="D295" s="78">
        <f t="shared" ref="D295:AF295" si="182">SUM(D288:D294)</f>
        <v>2250000</v>
      </c>
      <c r="E295" s="78">
        <f t="shared" si="182"/>
        <v>2250000</v>
      </c>
      <c r="F295" s="78">
        <f t="shared" si="182"/>
        <v>2250000</v>
      </c>
      <c r="G295" s="78">
        <f t="shared" si="182"/>
        <v>2250000</v>
      </c>
      <c r="H295" s="78">
        <f t="shared" si="182"/>
        <v>2250000</v>
      </c>
      <c r="I295" s="78">
        <f t="shared" si="182"/>
        <v>2250000</v>
      </c>
      <c r="J295" s="78">
        <f t="shared" si="182"/>
        <v>2250000</v>
      </c>
      <c r="K295" s="78">
        <f t="shared" si="182"/>
        <v>2250000</v>
      </c>
      <c r="L295" s="78">
        <f t="shared" si="182"/>
        <v>2250000</v>
      </c>
      <c r="M295" s="78">
        <f t="shared" si="182"/>
        <v>2250000</v>
      </c>
      <c r="N295" s="78">
        <f t="shared" si="182"/>
        <v>2250000</v>
      </c>
      <c r="O295" s="78">
        <f t="shared" si="182"/>
        <v>2250000</v>
      </c>
      <c r="P295" s="78">
        <f t="shared" si="182"/>
        <v>2250000</v>
      </c>
      <c r="Q295" s="78">
        <f t="shared" si="182"/>
        <v>2250000</v>
      </c>
      <c r="R295" s="78">
        <f t="shared" si="182"/>
        <v>2250000</v>
      </c>
      <c r="S295" s="78">
        <f t="shared" si="182"/>
        <v>2250000</v>
      </c>
      <c r="T295" s="78">
        <f t="shared" si="182"/>
        <v>2250000</v>
      </c>
      <c r="U295" s="78">
        <f t="shared" si="182"/>
        <v>2250000</v>
      </c>
      <c r="V295" s="78">
        <f t="shared" si="182"/>
        <v>2250000</v>
      </c>
      <c r="W295" s="78">
        <f t="shared" si="182"/>
        <v>2250000</v>
      </c>
      <c r="X295" s="78">
        <f t="shared" si="182"/>
        <v>2250000</v>
      </c>
      <c r="Y295" s="78">
        <f t="shared" si="182"/>
        <v>2250000</v>
      </c>
      <c r="Z295" s="78">
        <f t="shared" si="182"/>
        <v>2250000</v>
      </c>
      <c r="AA295" s="78">
        <f t="shared" si="182"/>
        <v>2250000</v>
      </c>
      <c r="AB295" s="78">
        <f t="shared" si="182"/>
        <v>2250000</v>
      </c>
      <c r="AC295" s="78">
        <f t="shared" si="182"/>
        <v>2250000</v>
      </c>
      <c r="AD295" s="78">
        <f t="shared" si="182"/>
        <v>2250000</v>
      </c>
      <c r="AE295" s="78">
        <f t="shared" si="182"/>
        <v>2250000</v>
      </c>
      <c r="AF295" s="78">
        <f t="shared" si="182"/>
        <v>2250000</v>
      </c>
      <c r="AG295" s="5"/>
      <c r="AH295" s="4" t="s">
        <v>40</v>
      </c>
      <c r="AJ295" s="66">
        <f>SUM(AJ288:AJ294)</f>
        <v>2250000</v>
      </c>
      <c r="AK295" s="31"/>
      <c r="AL295" s="16"/>
      <c r="AM295" s="16"/>
      <c r="AP295" s="66">
        <f>SUM(AP288:AP294)</f>
        <v>386.28</v>
      </c>
      <c r="AQ295" s="31"/>
      <c r="AR295" s="66">
        <f>SUM(AR288:AR294)</f>
        <v>190958</v>
      </c>
      <c r="AS295" s="31"/>
      <c r="AT295" s="66">
        <f>SUM(AT288:AT294)</f>
        <v>6534.5700000000088</v>
      </c>
      <c r="AU295" s="31"/>
      <c r="AV295" s="66">
        <f>SUM(AV288:AV294)</f>
        <v>2243465.4300000002</v>
      </c>
    </row>
    <row r="296" spans="1:48" s="4" customFormat="1" ht="15.75" thickTop="1" x14ac:dyDescent="0.25">
      <c r="A296" s="5"/>
      <c r="B296" s="1"/>
      <c r="C296" s="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5"/>
      <c r="AH296" s="1"/>
      <c r="AI296" s="1"/>
      <c r="AJ296" s="37"/>
      <c r="AK296" s="37"/>
      <c r="AL296" s="16"/>
      <c r="AM296" s="16"/>
      <c r="AN296" s="1"/>
      <c r="AO296" s="1"/>
      <c r="AP296" s="37"/>
      <c r="AQ296" s="56"/>
      <c r="AR296" s="37"/>
      <c r="AS296" s="56"/>
      <c r="AT296" s="37"/>
      <c r="AU296" s="56"/>
      <c r="AV296" s="37"/>
    </row>
    <row r="297" spans="1:48" x14ac:dyDescent="0.25">
      <c r="A297" s="5"/>
      <c r="AG297" s="5"/>
      <c r="AL297" s="16"/>
      <c r="AM297" s="16"/>
      <c r="AU297" s="15"/>
    </row>
    <row r="298" spans="1:48" x14ac:dyDescent="0.25">
      <c r="A298" s="5"/>
      <c r="AG298" s="5"/>
      <c r="AL298" s="16"/>
      <c r="AM298" s="16"/>
    </row>
    <row r="299" spans="1:48" ht="15.75" thickBot="1" x14ac:dyDescent="0.3">
      <c r="A299" s="5"/>
      <c r="AG299" s="5"/>
      <c r="AH299" s="25" t="s">
        <v>93</v>
      </c>
      <c r="AL299" s="79">
        <f>ROUND(AR295/AV295,4)</f>
        <v>8.5099999999999995E-2</v>
      </c>
      <c r="AM299" s="21"/>
    </row>
    <row r="300" spans="1:48" ht="15.75" thickTop="1" x14ac:dyDescent="0.25">
      <c r="A300" s="5"/>
      <c r="AG300" s="5"/>
      <c r="AL300" s="37"/>
      <c r="AM300" s="37"/>
    </row>
    <row r="301" spans="1:48" x14ac:dyDescent="0.25">
      <c r="A301" s="5"/>
      <c r="AG301" s="5"/>
    </row>
    <row r="302" spans="1:48" x14ac:dyDescent="0.25">
      <c r="A302" s="5"/>
      <c r="AG302" s="5"/>
    </row>
    <row r="303" spans="1:48" x14ac:dyDescent="0.25">
      <c r="A303" s="5"/>
      <c r="AG303" s="5"/>
    </row>
    <row r="304" spans="1:48" x14ac:dyDescent="0.25">
      <c r="A304" s="5"/>
      <c r="AG304" s="5"/>
    </row>
    <row r="305" spans="1:71" x14ac:dyDescent="0.25">
      <c r="A305" s="5"/>
      <c r="AG305" s="5"/>
    </row>
    <row r="306" spans="1:71" x14ac:dyDescent="0.25">
      <c r="A306" s="5"/>
      <c r="AG306" s="5"/>
    </row>
    <row r="307" spans="1:71" x14ac:dyDescent="0.25">
      <c r="A307" s="5"/>
      <c r="AG307" s="5"/>
    </row>
    <row r="308" spans="1:71" x14ac:dyDescent="0.25">
      <c r="A308" s="5"/>
      <c r="AG308" s="5"/>
    </row>
    <row r="309" spans="1:71" x14ac:dyDescent="0.25">
      <c r="A309" s="5"/>
      <c r="AG309" s="5"/>
    </row>
    <row r="310" spans="1:71" x14ac:dyDescent="0.25">
      <c r="A310" s="5"/>
      <c r="AG310" s="5"/>
    </row>
    <row r="311" spans="1:71" x14ac:dyDescent="0.25">
      <c r="A311" s="5"/>
      <c r="AG311" s="5"/>
    </row>
    <row r="312" spans="1:71" x14ac:dyDescent="0.25">
      <c r="A312" s="5"/>
      <c r="AG312" s="5"/>
    </row>
    <row r="313" spans="1:71" x14ac:dyDescent="0.25">
      <c r="A313" s="5"/>
      <c r="AG313" s="5"/>
    </row>
    <row r="314" spans="1:71" x14ac:dyDescent="0.25">
      <c r="A314" s="5"/>
      <c r="AG314" s="5"/>
    </row>
    <row r="315" spans="1:71" x14ac:dyDescent="0.25">
      <c r="A315" s="33" t="s">
        <v>90</v>
      </c>
      <c r="O315" s="34" t="s">
        <v>129</v>
      </c>
      <c r="AA315" s="34" t="s">
        <v>129</v>
      </c>
      <c r="AF315" s="34" t="s">
        <v>129</v>
      </c>
      <c r="AG315" s="5"/>
    </row>
    <row r="316" spans="1:71" x14ac:dyDescent="0.25">
      <c r="A316" s="33"/>
      <c r="O316" s="34"/>
      <c r="AA316" s="34"/>
      <c r="AF316" s="34"/>
      <c r="AG316" s="5"/>
    </row>
    <row r="317" spans="1:71" x14ac:dyDescent="0.25">
      <c r="A317" s="5"/>
      <c r="AG317" s="5"/>
    </row>
    <row r="318" spans="1:71" x14ac:dyDescent="0.25">
      <c r="A318" s="25" t="s">
        <v>2</v>
      </c>
      <c r="AG318" s="5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x14ac:dyDescent="0.25">
      <c r="A319" s="25" t="s">
        <v>45</v>
      </c>
      <c r="AG319" s="5"/>
    </row>
    <row r="320" spans="1:71" x14ac:dyDescent="0.25">
      <c r="C320" s="65"/>
      <c r="AG320" s="5"/>
    </row>
    <row r="321" spans="1:33" x14ac:dyDescent="0.25">
      <c r="A321" s="47"/>
      <c r="B321" s="47" t="s">
        <v>23</v>
      </c>
      <c r="C321" s="47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5"/>
    </row>
    <row r="322" spans="1:33" x14ac:dyDescent="0.25">
      <c r="A322" s="5" t="s">
        <v>4</v>
      </c>
      <c r="B322" s="5" t="s">
        <v>33</v>
      </c>
      <c r="D322" s="9" t="s">
        <v>34</v>
      </c>
      <c r="E322" s="9" t="s">
        <v>34</v>
      </c>
      <c r="F322" s="9" t="s">
        <v>34</v>
      </c>
      <c r="G322" s="9" t="s">
        <v>34</v>
      </c>
      <c r="H322" s="9" t="s">
        <v>34</v>
      </c>
      <c r="I322" s="9" t="s">
        <v>34</v>
      </c>
      <c r="J322" s="9" t="s">
        <v>34</v>
      </c>
      <c r="K322" s="9" t="s">
        <v>34</v>
      </c>
      <c r="L322" s="9" t="s">
        <v>34</v>
      </c>
      <c r="M322" s="9" t="s">
        <v>34</v>
      </c>
      <c r="N322" s="9" t="s">
        <v>34</v>
      </c>
      <c r="O322" s="9" t="s">
        <v>34</v>
      </c>
      <c r="P322" s="9" t="s">
        <v>34</v>
      </c>
      <c r="Q322" s="9" t="s">
        <v>34</v>
      </c>
      <c r="R322" s="9" t="s">
        <v>34</v>
      </c>
      <c r="S322" s="9" t="s">
        <v>34</v>
      </c>
      <c r="T322" s="9" t="s">
        <v>34</v>
      </c>
      <c r="U322" s="9" t="s">
        <v>34</v>
      </c>
      <c r="V322" s="9" t="s">
        <v>34</v>
      </c>
      <c r="W322" s="9" t="s">
        <v>34</v>
      </c>
      <c r="X322" s="9" t="s">
        <v>34</v>
      </c>
      <c r="Y322" s="9" t="s">
        <v>34</v>
      </c>
      <c r="Z322" s="9" t="s">
        <v>34</v>
      </c>
      <c r="AA322" s="9" t="s">
        <v>34</v>
      </c>
      <c r="AB322" s="9" t="s">
        <v>34</v>
      </c>
      <c r="AC322" s="9" t="s">
        <v>34</v>
      </c>
      <c r="AD322" s="9" t="s">
        <v>34</v>
      </c>
      <c r="AE322" s="9" t="s">
        <v>34</v>
      </c>
      <c r="AF322" s="5" t="s">
        <v>92</v>
      </c>
      <c r="AG322" s="5"/>
    </row>
    <row r="323" spans="1:33" x14ac:dyDescent="0.25">
      <c r="A323" s="52" t="s">
        <v>9</v>
      </c>
      <c r="B323" s="52" t="s">
        <v>21</v>
      </c>
      <c r="C323" s="52"/>
      <c r="D323" s="53">
        <f>D285</f>
        <v>43190</v>
      </c>
      <c r="E323" s="53">
        <f>$E$9</f>
        <v>43220</v>
      </c>
      <c r="F323" s="53">
        <f>$F$9</f>
        <v>43251</v>
      </c>
      <c r="G323" s="53">
        <f>$G$9</f>
        <v>43281</v>
      </c>
      <c r="H323" s="53">
        <f>$H$9</f>
        <v>43312</v>
      </c>
      <c r="I323" s="53">
        <f>$I$9</f>
        <v>43343</v>
      </c>
      <c r="J323" s="53">
        <f>$J$9</f>
        <v>43373</v>
      </c>
      <c r="K323" s="53">
        <f>$K$9</f>
        <v>43404</v>
      </c>
      <c r="L323" s="53">
        <f>$L$9</f>
        <v>43434</v>
      </c>
      <c r="M323" s="53">
        <f>$M$9</f>
        <v>43465</v>
      </c>
      <c r="N323" s="53">
        <f>$N$9</f>
        <v>43496</v>
      </c>
      <c r="O323" s="53">
        <f>$O$9</f>
        <v>43524</v>
      </c>
      <c r="P323" s="53">
        <f>$P$9</f>
        <v>43555</v>
      </c>
      <c r="Q323" s="53">
        <f>$Q$9</f>
        <v>43585</v>
      </c>
      <c r="R323" s="53">
        <f>$R$9</f>
        <v>43616</v>
      </c>
      <c r="S323" s="53">
        <f>$S$9</f>
        <v>43646</v>
      </c>
      <c r="T323" s="53">
        <f>$T$9</f>
        <v>43677</v>
      </c>
      <c r="U323" s="53">
        <f>$U$9</f>
        <v>43708</v>
      </c>
      <c r="V323" s="53">
        <f>$V$9</f>
        <v>43738</v>
      </c>
      <c r="W323" s="53">
        <f>$W$9</f>
        <v>43769</v>
      </c>
      <c r="X323" s="53">
        <f>$X$9</f>
        <v>43799</v>
      </c>
      <c r="Y323" s="53">
        <f>$Y$9</f>
        <v>43830</v>
      </c>
      <c r="Z323" s="53">
        <f>$Z$9</f>
        <v>43861</v>
      </c>
      <c r="AA323" s="53">
        <f>$AA$9</f>
        <v>43890</v>
      </c>
      <c r="AB323" s="53">
        <f>$AB$9</f>
        <v>43921</v>
      </c>
      <c r="AC323" s="53">
        <f>$AC$9</f>
        <v>43951</v>
      </c>
      <c r="AD323" s="53">
        <f>$AD$9</f>
        <v>43982</v>
      </c>
      <c r="AE323" s="53">
        <f>$AE$9</f>
        <v>44012</v>
      </c>
      <c r="AF323" s="54" t="s">
        <v>8</v>
      </c>
      <c r="AG323" s="5"/>
    </row>
    <row r="324" spans="1:33" x14ac:dyDescent="0.25">
      <c r="A324" s="5">
        <v>1</v>
      </c>
      <c r="B324" s="4"/>
      <c r="C324" s="5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5"/>
    </row>
    <row r="325" spans="1:33" x14ac:dyDescent="0.25">
      <c r="A325" s="5">
        <v>2</v>
      </c>
      <c r="D325" s="37"/>
      <c r="AG325" s="5"/>
    </row>
    <row r="326" spans="1:33" x14ac:dyDescent="0.25">
      <c r="A326" s="5">
        <v>3</v>
      </c>
      <c r="B326" s="4" t="str">
        <f>B290</f>
        <v>8.47% Series, $100 Par</v>
      </c>
      <c r="D326" s="32">
        <v>7210.56</v>
      </c>
      <c r="E326" s="32">
        <f t="shared" ref="E326:Z326" si="183">D326-E366</f>
        <v>7178.3700000000008</v>
      </c>
      <c r="F326" s="32">
        <f t="shared" si="183"/>
        <v>7146.1800000000012</v>
      </c>
      <c r="G326" s="32">
        <f t="shared" si="183"/>
        <v>7113.9900000000016</v>
      </c>
      <c r="H326" s="32">
        <f t="shared" si="183"/>
        <v>7081.800000000002</v>
      </c>
      <c r="I326" s="32">
        <f t="shared" si="183"/>
        <v>7049.6100000000024</v>
      </c>
      <c r="J326" s="32">
        <f t="shared" si="183"/>
        <v>7017.4200000000028</v>
      </c>
      <c r="K326" s="32">
        <f>+J326-K366</f>
        <v>6985.2300000000032</v>
      </c>
      <c r="L326" s="32">
        <f t="shared" si="183"/>
        <v>6953.0400000000036</v>
      </c>
      <c r="M326" s="32">
        <f t="shared" si="183"/>
        <v>6920.850000000004</v>
      </c>
      <c r="N326" s="32">
        <f t="shared" si="183"/>
        <v>6888.6600000000044</v>
      </c>
      <c r="O326" s="32">
        <f t="shared" si="183"/>
        <v>6856.4700000000048</v>
      </c>
      <c r="P326" s="32">
        <f t="shared" si="183"/>
        <v>6824.2800000000052</v>
      </c>
      <c r="Q326" s="32">
        <f t="shared" si="183"/>
        <v>6792.0900000000056</v>
      </c>
      <c r="R326" s="32">
        <f t="shared" si="183"/>
        <v>6759.900000000006</v>
      </c>
      <c r="S326" s="32">
        <f t="shared" si="183"/>
        <v>6727.7100000000064</v>
      </c>
      <c r="T326" s="32">
        <f t="shared" si="183"/>
        <v>6695.5200000000068</v>
      </c>
      <c r="U326" s="32">
        <f t="shared" si="183"/>
        <v>6663.3300000000072</v>
      </c>
      <c r="V326" s="32">
        <f t="shared" si="183"/>
        <v>6631.1400000000076</v>
      </c>
      <c r="W326" s="32">
        <f t="shared" si="183"/>
        <v>6598.950000000008</v>
      </c>
      <c r="X326" s="32">
        <f t="shared" si="183"/>
        <v>6566.7600000000084</v>
      </c>
      <c r="Y326" s="32">
        <f t="shared" si="183"/>
        <v>6534.5700000000088</v>
      </c>
      <c r="Z326" s="32">
        <f t="shared" si="183"/>
        <v>6502.3800000000092</v>
      </c>
      <c r="AA326" s="32">
        <f t="shared" ref="AA326:AE326" si="184">Z326-AA366</f>
        <v>6470.1900000000096</v>
      </c>
      <c r="AB326" s="32">
        <f t="shared" si="184"/>
        <v>6438.00000000001</v>
      </c>
      <c r="AC326" s="32">
        <f t="shared" si="184"/>
        <v>6405.8100000000104</v>
      </c>
      <c r="AD326" s="32">
        <f t="shared" si="184"/>
        <v>6373.6200000000108</v>
      </c>
      <c r="AE326" s="32">
        <f t="shared" si="184"/>
        <v>6341.4300000000112</v>
      </c>
      <c r="AF326" s="32">
        <f>AVERAGE(S326:AE326)</f>
        <v>6534.5700000000088</v>
      </c>
      <c r="AG326" s="5"/>
    </row>
    <row r="327" spans="1:33" x14ac:dyDescent="0.25">
      <c r="A327" s="5">
        <v>4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5"/>
    </row>
    <row r="328" spans="1:33" x14ac:dyDescent="0.25">
      <c r="A328" s="5">
        <v>5</v>
      </c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5"/>
    </row>
    <row r="329" spans="1:33" x14ac:dyDescent="0.25">
      <c r="A329" s="5">
        <v>6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5"/>
    </row>
    <row r="330" spans="1:33" x14ac:dyDescent="0.25">
      <c r="A330" s="5">
        <v>7</v>
      </c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5"/>
    </row>
    <row r="331" spans="1:33" x14ac:dyDescent="0.25">
      <c r="A331" s="5">
        <v>8</v>
      </c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5"/>
    </row>
    <row r="332" spans="1:33" x14ac:dyDescent="0.25">
      <c r="A332" s="5">
        <v>9</v>
      </c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5"/>
    </row>
    <row r="333" spans="1:33" ht="15.75" thickBot="1" x14ac:dyDescent="0.3">
      <c r="A333" s="5">
        <v>10</v>
      </c>
      <c r="B333" s="4" t="s">
        <v>40</v>
      </c>
      <c r="D333" s="66">
        <f t="shared" ref="D333:AF333" si="185">SUM(D324:D332)</f>
        <v>7210.56</v>
      </c>
      <c r="E333" s="66">
        <f t="shared" si="185"/>
        <v>7178.3700000000008</v>
      </c>
      <c r="F333" s="66">
        <f t="shared" si="185"/>
        <v>7146.1800000000012</v>
      </c>
      <c r="G333" s="66">
        <f t="shared" si="185"/>
        <v>7113.9900000000016</v>
      </c>
      <c r="H333" s="66">
        <f t="shared" si="185"/>
        <v>7081.800000000002</v>
      </c>
      <c r="I333" s="66">
        <f t="shared" si="185"/>
        <v>7049.6100000000024</v>
      </c>
      <c r="J333" s="66">
        <f t="shared" si="185"/>
        <v>7017.4200000000028</v>
      </c>
      <c r="K333" s="66">
        <f t="shared" si="185"/>
        <v>6985.2300000000032</v>
      </c>
      <c r="L333" s="66">
        <f t="shared" si="185"/>
        <v>6953.0400000000036</v>
      </c>
      <c r="M333" s="66">
        <f t="shared" si="185"/>
        <v>6920.850000000004</v>
      </c>
      <c r="N333" s="66">
        <f t="shared" si="185"/>
        <v>6888.6600000000044</v>
      </c>
      <c r="O333" s="66">
        <f t="shared" si="185"/>
        <v>6856.4700000000048</v>
      </c>
      <c r="P333" s="66">
        <f t="shared" si="185"/>
        <v>6824.2800000000052</v>
      </c>
      <c r="Q333" s="66">
        <f t="shared" si="185"/>
        <v>6792.0900000000056</v>
      </c>
      <c r="R333" s="66">
        <f t="shared" si="185"/>
        <v>6759.900000000006</v>
      </c>
      <c r="S333" s="66">
        <f t="shared" si="185"/>
        <v>6727.7100000000064</v>
      </c>
      <c r="T333" s="66">
        <f t="shared" si="185"/>
        <v>6695.5200000000068</v>
      </c>
      <c r="U333" s="66">
        <f t="shared" si="185"/>
        <v>6663.3300000000072</v>
      </c>
      <c r="V333" s="66">
        <f t="shared" si="185"/>
        <v>6631.1400000000076</v>
      </c>
      <c r="W333" s="66">
        <f t="shared" si="185"/>
        <v>6598.950000000008</v>
      </c>
      <c r="X333" s="66">
        <f t="shared" si="185"/>
        <v>6566.7600000000084</v>
      </c>
      <c r="Y333" s="66">
        <f t="shared" si="185"/>
        <v>6534.5700000000088</v>
      </c>
      <c r="Z333" s="66">
        <f t="shared" si="185"/>
        <v>6502.3800000000092</v>
      </c>
      <c r="AA333" s="66">
        <f t="shared" si="185"/>
        <v>6470.1900000000096</v>
      </c>
      <c r="AB333" s="66">
        <f t="shared" si="185"/>
        <v>6438.00000000001</v>
      </c>
      <c r="AC333" s="66">
        <f t="shared" si="185"/>
        <v>6405.8100000000104</v>
      </c>
      <c r="AD333" s="66">
        <f t="shared" si="185"/>
        <v>6373.6200000000108</v>
      </c>
      <c r="AE333" s="66">
        <f t="shared" si="185"/>
        <v>6341.4300000000112</v>
      </c>
      <c r="AF333" s="66">
        <f t="shared" si="185"/>
        <v>6534.5700000000088</v>
      </c>
      <c r="AG333" s="5"/>
    </row>
    <row r="334" spans="1:33" ht="15.75" thickTop="1" x14ac:dyDescent="0.25">
      <c r="A334" s="5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5"/>
    </row>
    <row r="335" spans="1:33" x14ac:dyDescent="0.25">
      <c r="A335" s="5"/>
      <c r="AG335" s="5"/>
    </row>
    <row r="336" spans="1:33" x14ac:dyDescent="0.25">
      <c r="A336" s="5"/>
      <c r="AG336" s="5"/>
    </row>
    <row r="337" spans="1:33" x14ac:dyDescent="0.25">
      <c r="A337" s="5"/>
      <c r="AG337" s="5"/>
    </row>
    <row r="338" spans="1:33" x14ac:dyDescent="0.25">
      <c r="A338" s="5"/>
      <c r="AG338" s="5"/>
    </row>
    <row r="339" spans="1:33" x14ac:dyDescent="0.25">
      <c r="A339" s="5"/>
      <c r="AG339" s="5"/>
    </row>
    <row r="340" spans="1:33" x14ac:dyDescent="0.25">
      <c r="A340" s="5"/>
      <c r="AG340" s="5"/>
    </row>
    <row r="341" spans="1:33" x14ac:dyDescent="0.25">
      <c r="A341" s="5"/>
      <c r="AG341" s="5"/>
    </row>
    <row r="342" spans="1:33" x14ac:dyDescent="0.25">
      <c r="A342" s="5"/>
      <c r="AG342" s="5"/>
    </row>
    <row r="343" spans="1:33" x14ac:dyDescent="0.25">
      <c r="A343" s="5"/>
      <c r="AG343" s="5"/>
    </row>
    <row r="344" spans="1:33" x14ac:dyDescent="0.25">
      <c r="A344" s="5"/>
      <c r="AG344" s="5"/>
    </row>
    <row r="345" spans="1:33" x14ac:dyDescent="0.25">
      <c r="A345" s="5"/>
      <c r="AG345" s="5"/>
    </row>
    <row r="346" spans="1:33" x14ac:dyDescent="0.25">
      <c r="A346" s="5"/>
      <c r="AG346" s="5"/>
    </row>
    <row r="347" spans="1:33" x14ac:dyDescent="0.25">
      <c r="A347" s="5"/>
      <c r="AG347" s="5"/>
    </row>
    <row r="348" spans="1:33" x14ac:dyDescent="0.25">
      <c r="A348" s="5"/>
      <c r="AG348" s="5"/>
    </row>
    <row r="349" spans="1:33" x14ac:dyDescent="0.25">
      <c r="A349" s="5"/>
      <c r="AG349" s="5"/>
    </row>
    <row r="350" spans="1:33" x14ac:dyDescent="0.25">
      <c r="A350" s="5"/>
      <c r="AG350" s="5"/>
    </row>
    <row r="351" spans="1:33" x14ac:dyDescent="0.25">
      <c r="A351" s="5"/>
      <c r="AG351" s="5"/>
    </row>
    <row r="352" spans="1:33" x14ac:dyDescent="0.25">
      <c r="A352" s="5"/>
      <c r="AG352" s="5"/>
    </row>
    <row r="353" spans="1:71" x14ac:dyDescent="0.25">
      <c r="A353" s="33" t="s">
        <v>90</v>
      </c>
      <c r="O353" s="34" t="s">
        <v>129</v>
      </c>
      <c r="AA353" s="34" t="s">
        <v>129</v>
      </c>
      <c r="AF353" s="34" t="s">
        <v>129</v>
      </c>
      <c r="AG353" s="5"/>
    </row>
    <row r="354" spans="1:71" x14ac:dyDescent="0.25">
      <c r="A354" s="33"/>
      <c r="O354" s="34"/>
      <c r="AA354" s="34"/>
      <c r="AF354" s="34"/>
      <c r="AG354" s="5"/>
    </row>
    <row r="355" spans="1:71" x14ac:dyDescent="0.25">
      <c r="AG355" s="5"/>
    </row>
    <row r="356" spans="1:71" x14ac:dyDescent="0.25">
      <c r="A356" s="25" t="s">
        <v>2</v>
      </c>
      <c r="AG356" s="5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</row>
    <row r="357" spans="1:71" x14ac:dyDescent="0.25">
      <c r="A357" s="25" t="s">
        <v>46</v>
      </c>
      <c r="AG357" s="5"/>
    </row>
    <row r="358" spans="1:71" x14ac:dyDescent="0.25">
      <c r="AG358" s="5"/>
    </row>
    <row r="359" spans="1:71" x14ac:dyDescent="0.25">
      <c r="A359" s="47"/>
      <c r="B359" s="47" t="s">
        <v>23</v>
      </c>
      <c r="C359" s="47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5"/>
    </row>
    <row r="360" spans="1:71" x14ac:dyDescent="0.25">
      <c r="A360" s="5" t="s">
        <v>4</v>
      </c>
      <c r="B360" s="5" t="s">
        <v>33</v>
      </c>
      <c r="D360" s="5" t="s">
        <v>42</v>
      </c>
      <c r="E360" s="5" t="s">
        <v>42</v>
      </c>
      <c r="F360" s="5" t="s">
        <v>42</v>
      </c>
      <c r="G360" s="5" t="s">
        <v>42</v>
      </c>
      <c r="H360" s="5" t="s">
        <v>42</v>
      </c>
      <c r="I360" s="5" t="s">
        <v>42</v>
      </c>
      <c r="J360" s="5" t="s">
        <v>42</v>
      </c>
      <c r="K360" s="5" t="s">
        <v>42</v>
      </c>
      <c r="L360" s="5" t="s">
        <v>42</v>
      </c>
      <c r="M360" s="5" t="s">
        <v>42</v>
      </c>
      <c r="N360" s="5" t="s">
        <v>42</v>
      </c>
      <c r="O360" s="5" t="s">
        <v>42</v>
      </c>
      <c r="P360" s="5" t="s">
        <v>42</v>
      </c>
      <c r="Q360" s="5" t="s">
        <v>42</v>
      </c>
      <c r="R360" s="5" t="s">
        <v>42</v>
      </c>
      <c r="S360" s="5" t="s">
        <v>42</v>
      </c>
      <c r="T360" s="5" t="s">
        <v>42</v>
      </c>
      <c r="U360" s="5" t="s">
        <v>42</v>
      </c>
      <c r="V360" s="5" t="s">
        <v>42</v>
      </c>
      <c r="W360" s="5" t="s">
        <v>42</v>
      </c>
      <c r="X360" s="5" t="s">
        <v>42</v>
      </c>
      <c r="Y360" s="5" t="s">
        <v>42</v>
      </c>
      <c r="Z360" s="5" t="s">
        <v>42</v>
      </c>
      <c r="AA360" s="5" t="s">
        <v>42</v>
      </c>
      <c r="AB360" s="5" t="s">
        <v>42</v>
      </c>
      <c r="AC360" s="5" t="s">
        <v>42</v>
      </c>
      <c r="AD360" s="5" t="s">
        <v>42</v>
      </c>
      <c r="AE360" s="5" t="s">
        <v>42</v>
      </c>
      <c r="AF360" s="5" t="s">
        <v>43</v>
      </c>
      <c r="AG360" s="5"/>
      <c r="AH360" s="80" t="s">
        <v>67</v>
      </c>
    </row>
    <row r="361" spans="1:71" x14ac:dyDescent="0.25">
      <c r="A361" s="52" t="s">
        <v>9</v>
      </c>
      <c r="B361" s="52" t="s">
        <v>21</v>
      </c>
      <c r="C361" s="52"/>
      <c r="D361" s="53">
        <f>$D$9</f>
        <v>43190</v>
      </c>
      <c r="E361" s="53">
        <f>$E$9</f>
        <v>43220</v>
      </c>
      <c r="F361" s="53">
        <f>$F$9</f>
        <v>43251</v>
      </c>
      <c r="G361" s="53">
        <f>$G$9</f>
        <v>43281</v>
      </c>
      <c r="H361" s="53">
        <f>$H$9</f>
        <v>43312</v>
      </c>
      <c r="I361" s="53">
        <f>$I$9</f>
        <v>43343</v>
      </c>
      <c r="J361" s="53">
        <f>$J$9</f>
        <v>43373</v>
      </c>
      <c r="K361" s="53">
        <f>$K$9</f>
        <v>43404</v>
      </c>
      <c r="L361" s="53">
        <f>$L$9</f>
        <v>43434</v>
      </c>
      <c r="M361" s="53">
        <f>$M$9</f>
        <v>43465</v>
      </c>
      <c r="N361" s="53">
        <f>$N$9</f>
        <v>43496</v>
      </c>
      <c r="O361" s="53">
        <f>$O$9</f>
        <v>43524</v>
      </c>
      <c r="P361" s="53">
        <f>$P$9</f>
        <v>43555</v>
      </c>
      <c r="Q361" s="53">
        <f>$Q$9</f>
        <v>43585</v>
      </c>
      <c r="R361" s="53">
        <f>$R$9</f>
        <v>43616</v>
      </c>
      <c r="S361" s="53">
        <f>$S$9</f>
        <v>43646</v>
      </c>
      <c r="T361" s="53">
        <f>$T$9</f>
        <v>43677</v>
      </c>
      <c r="U361" s="53">
        <f>$U$9</f>
        <v>43708</v>
      </c>
      <c r="V361" s="53">
        <f>$V$9</f>
        <v>43738</v>
      </c>
      <c r="W361" s="53">
        <f>$W$9</f>
        <v>43769</v>
      </c>
      <c r="X361" s="53">
        <f>$X$9</f>
        <v>43799</v>
      </c>
      <c r="Y361" s="53">
        <f>$Y$9</f>
        <v>43830</v>
      </c>
      <c r="Z361" s="53">
        <f>$Z$9</f>
        <v>43861</v>
      </c>
      <c r="AA361" s="53">
        <f>$AA$9</f>
        <v>43890</v>
      </c>
      <c r="AB361" s="53">
        <f>$AB$9</f>
        <v>43921</v>
      </c>
      <c r="AC361" s="53">
        <f>$AC$9</f>
        <v>43951</v>
      </c>
      <c r="AD361" s="53">
        <f>$AD$9</f>
        <v>43982</v>
      </c>
      <c r="AE361" s="53">
        <f>$AE$9</f>
        <v>44012</v>
      </c>
      <c r="AF361" s="54" t="s">
        <v>31</v>
      </c>
      <c r="AG361" s="5"/>
    </row>
    <row r="362" spans="1:71" x14ac:dyDescent="0.25">
      <c r="A362" s="5">
        <v>1</v>
      </c>
      <c r="B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5"/>
    </row>
    <row r="363" spans="1:71" x14ac:dyDescent="0.25">
      <c r="A363" s="5">
        <v>2</v>
      </c>
      <c r="AG363" s="5"/>
    </row>
    <row r="364" spans="1:71" x14ac:dyDescent="0.25">
      <c r="A364" s="5">
        <v>3</v>
      </c>
      <c r="B364" s="4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5"/>
    </row>
    <row r="365" spans="1:71" x14ac:dyDescent="0.25">
      <c r="A365" s="5">
        <v>4</v>
      </c>
      <c r="D365" s="37"/>
      <c r="P365" s="37"/>
      <c r="AF365" s="36"/>
      <c r="AG365" s="5"/>
    </row>
    <row r="366" spans="1:71" x14ac:dyDescent="0.25">
      <c r="A366" s="5">
        <v>5</v>
      </c>
      <c r="B366" s="4" t="str">
        <f>B290</f>
        <v>8.47% Series, $100 Par</v>
      </c>
      <c r="D366" s="32">
        <v>32.19</v>
      </c>
      <c r="E366" s="32">
        <f t="shared" ref="E366:Z366" si="186">D366</f>
        <v>32.19</v>
      </c>
      <c r="F366" s="32">
        <f t="shared" si="186"/>
        <v>32.19</v>
      </c>
      <c r="G366" s="32">
        <f t="shared" si="186"/>
        <v>32.19</v>
      </c>
      <c r="H366" s="32">
        <f t="shared" si="186"/>
        <v>32.19</v>
      </c>
      <c r="I366" s="32">
        <f t="shared" si="186"/>
        <v>32.19</v>
      </c>
      <c r="J366" s="32">
        <f t="shared" si="186"/>
        <v>32.19</v>
      </c>
      <c r="K366" s="32">
        <f t="shared" si="186"/>
        <v>32.19</v>
      </c>
      <c r="L366" s="32">
        <f t="shared" ref="L366" si="187">K366</f>
        <v>32.19</v>
      </c>
      <c r="M366" s="32">
        <f t="shared" ref="M366" si="188">L366</f>
        <v>32.19</v>
      </c>
      <c r="N366" s="32">
        <f t="shared" ref="N366" si="189">M366</f>
        <v>32.19</v>
      </c>
      <c r="O366" s="32">
        <f t="shared" ref="O366" si="190">N366</f>
        <v>32.19</v>
      </c>
      <c r="P366" s="32">
        <f t="shared" si="186"/>
        <v>32.19</v>
      </c>
      <c r="Q366" s="32">
        <f t="shared" si="186"/>
        <v>32.19</v>
      </c>
      <c r="R366" s="32">
        <f t="shared" si="186"/>
        <v>32.19</v>
      </c>
      <c r="S366" s="32">
        <f t="shared" si="186"/>
        <v>32.19</v>
      </c>
      <c r="T366" s="32">
        <f t="shared" si="186"/>
        <v>32.19</v>
      </c>
      <c r="U366" s="32">
        <f t="shared" si="186"/>
        <v>32.19</v>
      </c>
      <c r="V366" s="32">
        <f t="shared" si="186"/>
        <v>32.19</v>
      </c>
      <c r="W366" s="32">
        <f t="shared" si="186"/>
        <v>32.19</v>
      </c>
      <c r="X366" s="32">
        <f t="shared" si="186"/>
        <v>32.19</v>
      </c>
      <c r="Y366" s="32">
        <f t="shared" si="186"/>
        <v>32.19</v>
      </c>
      <c r="Z366" s="32">
        <f t="shared" si="186"/>
        <v>32.19</v>
      </c>
      <c r="AA366" s="32">
        <f t="shared" ref="AA366" si="191">Z366</f>
        <v>32.19</v>
      </c>
      <c r="AB366" s="32">
        <f t="shared" ref="AB366" si="192">AA366</f>
        <v>32.19</v>
      </c>
      <c r="AC366" s="32">
        <f t="shared" ref="AC366" si="193">AB366</f>
        <v>32.19</v>
      </c>
      <c r="AD366" s="32">
        <f t="shared" ref="AD366" si="194">AC366</f>
        <v>32.19</v>
      </c>
      <c r="AE366" s="32">
        <f t="shared" ref="AE366" si="195">AD366</f>
        <v>32.19</v>
      </c>
      <c r="AF366" s="32">
        <f>SUM(T366:AE366)</f>
        <v>386.28</v>
      </c>
      <c r="AG366" s="5"/>
    </row>
    <row r="367" spans="1:71" x14ac:dyDescent="0.25">
      <c r="A367" s="5">
        <v>6</v>
      </c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5"/>
    </row>
    <row r="368" spans="1:71" x14ac:dyDescent="0.25">
      <c r="A368" s="5">
        <v>7</v>
      </c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5"/>
    </row>
    <row r="369" spans="1:33" x14ac:dyDescent="0.25">
      <c r="A369" s="5">
        <v>8</v>
      </c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5"/>
    </row>
    <row r="370" spans="1:33" x14ac:dyDescent="0.25">
      <c r="A370" s="5">
        <v>9</v>
      </c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5"/>
    </row>
    <row r="371" spans="1:33" ht="15.75" thickBot="1" x14ac:dyDescent="0.3">
      <c r="A371" s="5">
        <v>10</v>
      </c>
      <c r="B371" s="4" t="s">
        <v>40</v>
      </c>
      <c r="D371" s="66">
        <f t="shared" ref="D371:AE371" si="196">SUM(D364:D370)</f>
        <v>32.19</v>
      </c>
      <c r="E371" s="66">
        <f t="shared" si="196"/>
        <v>32.19</v>
      </c>
      <c r="F371" s="66">
        <f t="shared" si="196"/>
        <v>32.19</v>
      </c>
      <c r="G371" s="66">
        <f t="shared" si="196"/>
        <v>32.19</v>
      </c>
      <c r="H371" s="66">
        <f t="shared" si="196"/>
        <v>32.19</v>
      </c>
      <c r="I371" s="66">
        <f t="shared" si="196"/>
        <v>32.19</v>
      </c>
      <c r="J371" s="66">
        <f t="shared" si="196"/>
        <v>32.19</v>
      </c>
      <c r="K371" s="66">
        <f t="shared" si="196"/>
        <v>32.19</v>
      </c>
      <c r="L371" s="66">
        <f t="shared" si="196"/>
        <v>32.19</v>
      </c>
      <c r="M371" s="66">
        <f t="shared" si="196"/>
        <v>32.19</v>
      </c>
      <c r="N371" s="66">
        <f t="shared" si="196"/>
        <v>32.19</v>
      </c>
      <c r="O371" s="66">
        <f t="shared" si="196"/>
        <v>32.19</v>
      </c>
      <c r="P371" s="66">
        <f t="shared" si="196"/>
        <v>32.19</v>
      </c>
      <c r="Q371" s="66">
        <f t="shared" si="196"/>
        <v>32.19</v>
      </c>
      <c r="R371" s="66">
        <f t="shared" si="196"/>
        <v>32.19</v>
      </c>
      <c r="S371" s="66">
        <f t="shared" si="196"/>
        <v>32.19</v>
      </c>
      <c r="T371" s="66">
        <f t="shared" si="196"/>
        <v>32.19</v>
      </c>
      <c r="U371" s="66">
        <f t="shared" si="196"/>
        <v>32.19</v>
      </c>
      <c r="V371" s="66">
        <f t="shared" si="196"/>
        <v>32.19</v>
      </c>
      <c r="W371" s="66">
        <f t="shared" si="196"/>
        <v>32.19</v>
      </c>
      <c r="X371" s="66">
        <f t="shared" si="196"/>
        <v>32.19</v>
      </c>
      <c r="Y371" s="66">
        <f t="shared" si="196"/>
        <v>32.19</v>
      </c>
      <c r="Z371" s="66">
        <f t="shared" si="196"/>
        <v>32.19</v>
      </c>
      <c r="AA371" s="66">
        <f t="shared" si="196"/>
        <v>32.19</v>
      </c>
      <c r="AB371" s="66">
        <f t="shared" si="196"/>
        <v>32.19</v>
      </c>
      <c r="AC371" s="66">
        <f t="shared" si="196"/>
        <v>32.19</v>
      </c>
      <c r="AD371" s="66">
        <f t="shared" si="196"/>
        <v>32.19</v>
      </c>
      <c r="AE371" s="66">
        <f t="shared" si="196"/>
        <v>32.19</v>
      </c>
      <c r="AF371" s="66">
        <f>SUM(AF364:AF370)</f>
        <v>386.28</v>
      </c>
      <c r="AG371" s="5"/>
    </row>
    <row r="372" spans="1:33" ht="15.75" thickTop="1" x14ac:dyDescent="0.25">
      <c r="A372" s="5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5"/>
    </row>
    <row r="373" spans="1:33" x14ac:dyDescent="0.25">
      <c r="A373" s="5"/>
      <c r="AG373" s="5"/>
    </row>
    <row r="374" spans="1:33" x14ac:dyDescent="0.25">
      <c r="A374" s="5"/>
      <c r="AG374" s="5"/>
    </row>
    <row r="375" spans="1:33" x14ac:dyDescent="0.25">
      <c r="A375" s="5"/>
      <c r="AG375" s="5"/>
    </row>
    <row r="376" spans="1:33" x14ac:dyDescent="0.25">
      <c r="A376" s="5"/>
      <c r="AG376" s="5"/>
    </row>
    <row r="377" spans="1:33" x14ac:dyDescent="0.25">
      <c r="A377" s="5"/>
      <c r="AG377" s="5"/>
    </row>
    <row r="378" spans="1:33" x14ac:dyDescent="0.25">
      <c r="A378" s="5"/>
      <c r="AG378" s="5"/>
    </row>
    <row r="379" spans="1:33" x14ac:dyDescent="0.25">
      <c r="A379" s="5"/>
      <c r="AG379" s="5"/>
    </row>
    <row r="380" spans="1:33" x14ac:dyDescent="0.25">
      <c r="A380" s="5"/>
      <c r="AG380" s="5"/>
    </row>
    <row r="381" spans="1:33" x14ac:dyDescent="0.25">
      <c r="A381" s="5"/>
      <c r="AG381" s="5"/>
    </row>
    <row r="382" spans="1:33" x14ac:dyDescent="0.25">
      <c r="A382" s="5"/>
      <c r="AG382" s="5"/>
    </row>
    <row r="383" spans="1:33" x14ac:dyDescent="0.25">
      <c r="A383" s="5"/>
      <c r="AG383" s="5"/>
    </row>
    <row r="384" spans="1:33" x14ac:dyDescent="0.25">
      <c r="A384" s="5"/>
      <c r="AG384" s="5"/>
    </row>
    <row r="385" spans="1:71" x14ac:dyDescent="0.25">
      <c r="A385" s="5"/>
      <c r="AG385" s="5"/>
    </row>
    <row r="386" spans="1:71" x14ac:dyDescent="0.25">
      <c r="A386" s="5"/>
      <c r="AG386" s="5"/>
    </row>
    <row r="387" spans="1:71" x14ac:dyDescent="0.25">
      <c r="A387" s="5"/>
      <c r="AG387" s="5"/>
    </row>
    <row r="388" spans="1:71" x14ac:dyDescent="0.25">
      <c r="A388" s="5"/>
      <c r="AG388" s="5"/>
    </row>
    <row r="389" spans="1:71" x14ac:dyDescent="0.25">
      <c r="A389" s="5"/>
      <c r="AG389" s="5"/>
    </row>
    <row r="390" spans="1:71" x14ac:dyDescent="0.25">
      <c r="A390" s="5"/>
      <c r="AG390" s="5"/>
    </row>
    <row r="391" spans="1:71" x14ac:dyDescent="0.25">
      <c r="A391" s="33" t="s">
        <v>90</v>
      </c>
      <c r="O391" s="34" t="s">
        <v>129</v>
      </c>
      <c r="AA391" s="34" t="s">
        <v>129</v>
      </c>
      <c r="AF391" s="34" t="s">
        <v>129</v>
      </c>
      <c r="AG391" s="5"/>
    </row>
    <row r="392" spans="1:71" x14ac:dyDescent="0.25">
      <c r="A392" s="33"/>
      <c r="O392" s="34"/>
      <c r="AA392" s="34"/>
      <c r="AF392" s="34"/>
      <c r="AG392" s="5"/>
    </row>
    <row r="393" spans="1:71" x14ac:dyDescent="0.25">
      <c r="A393" s="5"/>
      <c r="AG393" s="5"/>
    </row>
    <row r="394" spans="1:71" x14ac:dyDescent="0.25">
      <c r="A394" s="25" t="s">
        <v>2</v>
      </c>
      <c r="AG394" s="5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</row>
    <row r="395" spans="1:71" x14ac:dyDescent="0.25">
      <c r="A395" s="25" t="s">
        <v>47</v>
      </c>
      <c r="AG395" s="5"/>
    </row>
    <row r="396" spans="1:71" x14ac:dyDescent="0.25">
      <c r="AG396" s="5"/>
      <c r="AH396" s="80" t="s">
        <v>66</v>
      </c>
    </row>
    <row r="397" spans="1:71" x14ac:dyDescent="0.25">
      <c r="A397" s="47"/>
      <c r="B397" s="47" t="s">
        <v>23</v>
      </c>
      <c r="C397" s="47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5"/>
    </row>
    <row r="398" spans="1:71" x14ac:dyDescent="0.25">
      <c r="A398" s="5" t="s">
        <v>4</v>
      </c>
      <c r="B398" s="5" t="s">
        <v>33</v>
      </c>
      <c r="D398" s="5" t="s">
        <v>42</v>
      </c>
      <c r="E398" s="5" t="s">
        <v>42</v>
      </c>
      <c r="F398" s="5" t="s">
        <v>42</v>
      </c>
      <c r="G398" s="5" t="s">
        <v>42</v>
      </c>
      <c r="H398" s="5" t="s">
        <v>42</v>
      </c>
      <c r="I398" s="5" t="s">
        <v>42</v>
      </c>
      <c r="J398" s="5" t="s">
        <v>42</v>
      </c>
      <c r="K398" s="5" t="s">
        <v>42</v>
      </c>
      <c r="L398" s="5" t="s">
        <v>42</v>
      </c>
      <c r="M398" s="5" t="s">
        <v>42</v>
      </c>
      <c r="N398" s="5" t="s">
        <v>42</v>
      </c>
      <c r="O398" s="5" t="s">
        <v>42</v>
      </c>
      <c r="P398" s="5" t="s">
        <v>42</v>
      </c>
      <c r="Q398" s="5" t="s">
        <v>42</v>
      </c>
      <c r="R398" s="5" t="s">
        <v>42</v>
      </c>
      <c r="S398" s="5" t="s">
        <v>42</v>
      </c>
      <c r="T398" s="5" t="s">
        <v>42</v>
      </c>
      <c r="U398" s="5" t="s">
        <v>42</v>
      </c>
      <c r="V398" s="5" t="s">
        <v>42</v>
      </c>
      <c r="W398" s="5" t="s">
        <v>42</v>
      </c>
      <c r="X398" s="5" t="s">
        <v>42</v>
      </c>
      <c r="Y398" s="5" t="s">
        <v>42</v>
      </c>
      <c r="Z398" s="5" t="s">
        <v>42</v>
      </c>
      <c r="AA398" s="5" t="s">
        <v>42</v>
      </c>
      <c r="AB398" s="5" t="s">
        <v>42</v>
      </c>
      <c r="AC398" s="5" t="s">
        <v>42</v>
      </c>
      <c r="AD398" s="5" t="s">
        <v>42</v>
      </c>
      <c r="AE398" s="5" t="s">
        <v>42</v>
      </c>
      <c r="AF398" s="5" t="s">
        <v>43</v>
      </c>
      <c r="AG398" s="5"/>
      <c r="AH398" s="32"/>
    </row>
    <row r="399" spans="1:71" x14ac:dyDescent="0.25">
      <c r="A399" s="52" t="s">
        <v>9</v>
      </c>
      <c r="B399" s="52" t="s">
        <v>21</v>
      </c>
      <c r="C399" s="52"/>
      <c r="D399" s="53">
        <f>$D$9</f>
        <v>43190</v>
      </c>
      <c r="E399" s="53">
        <f>$E$9</f>
        <v>43220</v>
      </c>
      <c r="F399" s="53">
        <f>$F$9</f>
        <v>43251</v>
      </c>
      <c r="G399" s="53">
        <f>$G$9</f>
        <v>43281</v>
      </c>
      <c r="H399" s="53">
        <f>$H$9</f>
        <v>43312</v>
      </c>
      <c r="I399" s="53">
        <f>$I$9</f>
        <v>43343</v>
      </c>
      <c r="J399" s="53">
        <f>$J$9</f>
        <v>43373</v>
      </c>
      <c r="K399" s="53">
        <f>$K$9</f>
        <v>43404</v>
      </c>
      <c r="L399" s="53">
        <f>$L$9</f>
        <v>43434</v>
      </c>
      <c r="M399" s="53">
        <f>$M$9</f>
        <v>43465</v>
      </c>
      <c r="N399" s="53">
        <f>$N$9</f>
        <v>43496</v>
      </c>
      <c r="O399" s="53">
        <f>$O$9</f>
        <v>43524</v>
      </c>
      <c r="P399" s="53">
        <f>$P$9</f>
        <v>43555</v>
      </c>
      <c r="Q399" s="53">
        <f>$Q$9</f>
        <v>43585</v>
      </c>
      <c r="R399" s="53">
        <f>$R$9</f>
        <v>43616</v>
      </c>
      <c r="S399" s="53">
        <f>$S$9</f>
        <v>43646</v>
      </c>
      <c r="T399" s="53">
        <f>$T$9</f>
        <v>43677</v>
      </c>
      <c r="U399" s="53">
        <f>$U$9</f>
        <v>43708</v>
      </c>
      <c r="V399" s="53">
        <f>$V$9</f>
        <v>43738</v>
      </c>
      <c r="W399" s="53">
        <f>$W$9</f>
        <v>43769</v>
      </c>
      <c r="X399" s="53">
        <f>$X$9</f>
        <v>43799</v>
      </c>
      <c r="Y399" s="53">
        <f>$Y$9</f>
        <v>43830</v>
      </c>
      <c r="Z399" s="53">
        <f>$Z$9</f>
        <v>43861</v>
      </c>
      <c r="AA399" s="53">
        <f>$AA$9</f>
        <v>43890</v>
      </c>
      <c r="AB399" s="53">
        <f>$AB$9</f>
        <v>43921</v>
      </c>
      <c r="AC399" s="53">
        <f>$AC$9</f>
        <v>43951</v>
      </c>
      <c r="AD399" s="53">
        <f>$AD$9</f>
        <v>43982</v>
      </c>
      <c r="AE399" s="53">
        <f>$AE$9</f>
        <v>44012</v>
      </c>
      <c r="AF399" s="54" t="s">
        <v>31</v>
      </c>
      <c r="AG399" s="5"/>
    </row>
    <row r="400" spans="1:71" x14ac:dyDescent="0.25">
      <c r="A400" s="5">
        <v>1</v>
      </c>
      <c r="B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5"/>
    </row>
    <row r="401" spans="1:33" x14ac:dyDescent="0.25">
      <c r="A401" s="5">
        <v>2</v>
      </c>
      <c r="AG401" s="5"/>
    </row>
    <row r="402" spans="1:33" x14ac:dyDescent="0.25">
      <c r="A402" s="5">
        <v>3</v>
      </c>
      <c r="B402" s="4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70"/>
      <c r="AG402" s="5"/>
    </row>
    <row r="403" spans="1:33" x14ac:dyDescent="0.25">
      <c r="A403" s="5">
        <v>4</v>
      </c>
      <c r="AG403" s="5"/>
    </row>
    <row r="404" spans="1:33" x14ac:dyDescent="0.25">
      <c r="A404" s="5">
        <v>5</v>
      </c>
      <c r="B404" s="4" t="str">
        <f>B290</f>
        <v>8.47% Series, $100 Par</v>
      </c>
      <c r="D404" s="32">
        <f t="shared" ref="D404:AE404" si="197">ROUND(+D290/12*$C$290,4)</f>
        <v>15881.25</v>
      </c>
      <c r="E404" s="32">
        <f t="shared" si="197"/>
        <v>15881.25</v>
      </c>
      <c r="F404" s="32">
        <f t="shared" si="197"/>
        <v>15881.25</v>
      </c>
      <c r="G404" s="32">
        <f t="shared" si="197"/>
        <v>15881.25</v>
      </c>
      <c r="H404" s="32">
        <f t="shared" si="197"/>
        <v>15881.25</v>
      </c>
      <c r="I404" s="32">
        <f t="shared" si="197"/>
        <v>15881.25</v>
      </c>
      <c r="J404" s="32">
        <f t="shared" si="197"/>
        <v>15881.25</v>
      </c>
      <c r="K404" s="32">
        <f t="shared" si="197"/>
        <v>15881.25</v>
      </c>
      <c r="L404" s="32">
        <f t="shared" si="197"/>
        <v>15881.25</v>
      </c>
      <c r="M404" s="32">
        <f t="shared" si="197"/>
        <v>15881.25</v>
      </c>
      <c r="N404" s="32">
        <f t="shared" si="197"/>
        <v>15881.25</v>
      </c>
      <c r="O404" s="32">
        <f t="shared" si="197"/>
        <v>15881.25</v>
      </c>
      <c r="P404" s="32">
        <f t="shared" si="197"/>
        <v>15881.25</v>
      </c>
      <c r="Q404" s="32">
        <f t="shared" si="197"/>
        <v>15881.25</v>
      </c>
      <c r="R404" s="32">
        <f t="shared" si="197"/>
        <v>15881.25</v>
      </c>
      <c r="S404" s="32">
        <f t="shared" si="197"/>
        <v>15881.25</v>
      </c>
      <c r="T404" s="32">
        <f t="shared" si="197"/>
        <v>15881.25</v>
      </c>
      <c r="U404" s="32">
        <f t="shared" si="197"/>
        <v>15881.25</v>
      </c>
      <c r="V404" s="32">
        <f t="shared" si="197"/>
        <v>15881.25</v>
      </c>
      <c r="W404" s="32">
        <f t="shared" si="197"/>
        <v>15881.25</v>
      </c>
      <c r="X404" s="32">
        <f t="shared" si="197"/>
        <v>15881.25</v>
      </c>
      <c r="Y404" s="32">
        <f t="shared" si="197"/>
        <v>15881.25</v>
      </c>
      <c r="Z404" s="32">
        <f t="shared" si="197"/>
        <v>15881.25</v>
      </c>
      <c r="AA404" s="32">
        <f t="shared" si="197"/>
        <v>15881.25</v>
      </c>
      <c r="AB404" s="32">
        <f t="shared" si="197"/>
        <v>15881.25</v>
      </c>
      <c r="AC404" s="32">
        <f t="shared" si="197"/>
        <v>15881.25</v>
      </c>
      <c r="AD404" s="32">
        <f t="shared" si="197"/>
        <v>15881.25</v>
      </c>
      <c r="AE404" s="32">
        <f t="shared" si="197"/>
        <v>15881.25</v>
      </c>
      <c r="AF404" s="32">
        <f>SUM(T404:AE404)</f>
        <v>190575</v>
      </c>
      <c r="AG404" s="5"/>
    </row>
    <row r="405" spans="1:33" x14ac:dyDescent="0.25">
      <c r="A405" s="5">
        <v>6</v>
      </c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5"/>
    </row>
    <row r="406" spans="1:33" x14ac:dyDescent="0.25">
      <c r="A406" s="5">
        <v>7</v>
      </c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5"/>
    </row>
    <row r="407" spans="1:33" x14ac:dyDescent="0.25">
      <c r="A407" s="5">
        <v>8</v>
      </c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5"/>
    </row>
    <row r="408" spans="1:33" x14ac:dyDescent="0.25">
      <c r="A408" s="5">
        <v>9</v>
      </c>
      <c r="P408" s="1"/>
      <c r="AG408" s="5"/>
    </row>
    <row r="409" spans="1:33" ht="15.75" thickBot="1" x14ac:dyDescent="0.3">
      <c r="A409" s="5">
        <v>10</v>
      </c>
      <c r="B409" s="4" t="s">
        <v>40</v>
      </c>
      <c r="D409" s="66">
        <f t="shared" ref="D409:AE409" si="198">SUM(D402:D408)</f>
        <v>15881.25</v>
      </c>
      <c r="E409" s="66">
        <f t="shared" si="198"/>
        <v>15881.25</v>
      </c>
      <c r="F409" s="66">
        <f t="shared" si="198"/>
        <v>15881.25</v>
      </c>
      <c r="G409" s="66">
        <f t="shared" si="198"/>
        <v>15881.25</v>
      </c>
      <c r="H409" s="66">
        <f t="shared" si="198"/>
        <v>15881.25</v>
      </c>
      <c r="I409" s="66">
        <f t="shared" si="198"/>
        <v>15881.25</v>
      </c>
      <c r="J409" s="66">
        <f t="shared" si="198"/>
        <v>15881.25</v>
      </c>
      <c r="K409" s="66">
        <f t="shared" si="198"/>
        <v>15881.25</v>
      </c>
      <c r="L409" s="66">
        <f t="shared" si="198"/>
        <v>15881.25</v>
      </c>
      <c r="M409" s="66">
        <f t="shared" si="198"/>
        <v>15881.25</v>
      </c>
      <c r="N409" s="66">
        <f t="shared" si="198"/>
        <v>15881.25</v>
      </c>
      <c r="O409" s="66">
        <f t="shared" si="198"/>
        <v>15881.25</v>
      </c>
      <c r="P409" s="66">
        <f t="shared" si="198"/>
        <v>15881.25</v>
      </c>
      <c r="Q409" s="66">
        <f t="shared" si="198"/>
        <v>15881.25</v>
      </c>
      <c r="R409" s="66">
        <f t="shared" si="198"/>
        <v>15881.25</v>
      </c>
      <c r="S409" s="66">
        <f t="shared" si="198"/>
        <v>15881.25</v>
      </c>
      <c r="T409" s="66">
        <f t="shared" si="198"/>
        <v>15881.25</v>
      </c>
      <c r="U409" s="66">
        <f t="shared" si="198"/>
        <v>15881.25</v>
      </c>
      <c r="V409" s="66">
        <f t="shared" si="198"/>
        <v>15881.25</v>
      </c>
      <c r="W409" s="66">
        <f t="shared" si="198"/>
        <v>15881.25</v>
      </c>
      <c r="X409" s="66">
        <f t="shared" si="198"/>
        <v>15881.25</v>
      </c>
      <c r="Y409" s="66">
        <f t="shared" si="198"/>
        <v>15881.25</v>
      </c>
      <c r="Z409" s="66">
        <f t="shared" si="198"/>
        <v>15881.25</v>
      </c>
      <c r="AA409" s="66">
        <f t="shared" si="198"/>
        <v>15881.25</v>
      </c>
      <c r="AB409" s="66">
        <f t="shared" si="198"/>
        <v>15881.25</v>
      </c>
      <c r="AC409" s="66">
        <f t="shared" si="198"/>
        <v>15881.25</v>
      </c>
      <c r="AD409" s="66">
        <f t="shared" si="198"/>
        <v>15881.25</v>
      </c>
      <c r="AE409" s="66">
        <f t="shared" si="198"/>
        <v>15881.25</v>
      </c>
      <c r="AF409" s="66">
        <f>SUM(AF402:AF408)</f>
        <v>190575</v>
      </c>
      <c r="AG409" s="5"/>
    </row>
    <row r="410" spans="1:33" ht="15.75" thickTop="1" x14ac:dyDescent="0.25">
      <c r="A410" s="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5"/>
    </row>
    <row r="411" spans="1:33" x14ac:dyDescent="0.25">
      <c r="A411" s="5"/>
      <c r="AG411" s="5"/>
    </row>
    <row r="412" spans="1:33" x14ac:dyDescent="0.25">
      <c r="A412" s="5"/>
      <c r="AG412" s="5"/>
    </row>
    <row r="413" spans="1:33" x14ac:dyDescent="0.25">
      <c r="A413" s="5"/>
      <c r="D413" s="17"/>
      <c r="AG413" s="5"/>
    </row>
    <row r="414" spans="1:33" x14ac:dyDescent="0.25">
      <c r="A414" s="5"/>
      <c r="AG414" s="5"/>
    </row>
    <row r="415" spans="1:33" x14ac:dyDescent="0.25">
      <c r="A415" s="5"/>
      <c r="AG415" s="5"/>
    </row>
    <row r="416" spans="1:33" x14ac:dyDescent="0.25">
      <c r="A416" s="5"/>
      <c r="AG416" s="5"/>
    </row>
    <row r="417" spans="1:71" x14ac:dyDescent="0.25">
      <c r="A417" s="5"/>
      <c r="AG417" s="5"/>
    </row>
    <row r="418" spans="1:71" x14ac:dyDescent="0.25">
      <c r="A418" s="5"/>
      <c r="AG418" s="5"/>
    </row>
    <row r="419" spans="1:71" x14ac:dyDescent="0.25">
      <c r="A419" s="5"/>
      <c r="AG419" s="5"/>
    </row>
    <row r="420" spans="1:71" x14ac:dyDescent="0.25">
      <c r="A420" s="5"/>
      <c r="AG420" s="5"/>
    </row>
    <row r="421" spans="1:71" x14ac:dyDescent="0.25">
      <c r="A421" s="5"/>
      <c r="AG421" s="5"/>
    </row>
    <row r="422" spans="1:71" x14ac:dyDescent="0.25">
      <c r="A422" s="5"/>
      <c r="AG422" s="5"/>
    </row>
    <row r="423" spans="1:71" x14ac:dyDescent="0.25">
      <c r="A423" s="5"/>
      <c r="AG423" s="5"/>
    </row>
    <row r="424" spans="1:71" x14ac:dyDescent="0.25">
      <c r="A424" s="5"/>
      <c r="AG424" s="5"/>
    </row>
    <row r="425" spans="1:71" x14ac:dyDescent="0.25">
      <c r="A425" s="5"/>
      <c r="AG425" s="5"/>
    </row>
    <row r="426" spans="1:71" x14ac:dyDescent="0.25">
      <c r="A426" s="5"/>
      <c r="AG426" s="5"/>
    </row>
    <row r="427" spans="1:71" x14ac:dyDescent="0.25">
      <c r="A427" s="5"/>
      <c r="AG427" s="5"/>
    </row>
    <row r="428" spans="1:71" x14ac:dyDescent="0.25">
      <c r="A428" s="5"/>
      <c r="AG428" s="5"/>
    </row>
    <row r="429" spans="1:71" x14ac:dyDescent="0.25">
      <c r="A429" s="33" t="s">
        <v>90</v>
      </c>
      <c r="O429" s="34" t="s">
        <v>130</v>
      </c>
      <c r="AA429" s="34" t="s">
        <v>130</v>
      </c>
      <c r="AF429" s="34" t="s">
        <v>130</v>
      </c>
      <c r="AG429" s="5"/>
    </row>
    <row r="430" spans="1:71" x14ac:dyDescent="0.25">
      <c r="A430" s="33"/>
      <c r="O430" s="34"/>
      <c r="AA430" s="34"/>
      <c r="AF430" s="34"/>
      <c r="AG430" s="5"/>
    </row>
    <row r="431" spans="1:71" x14ac:dyDescent="0.25">
      <c r="A431" s="5"/>
      <c r="AG431" s="5"/>
    </row>
    <row r="432" spans="1:71" x14ac:dyDescent="0.25">
      <c r="A432" s="25" t="s">
        <v>2</v>
      </c>
      <c r="AG432" s="5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</row>
    <row r="433" spans="1:34" x14ac:dyDescent="0.25">
      <c r="A433" s="25" t="s">
        <v>48</v>
      </c>
      <c r="AG433" s="5"/>
    </row>
    <row r="434" spans="1:34" x14ac:dyDescent="0.25">
      <c r="AG434" s="5"/>
    </row>
    <row r="435" spans="1:34" x14ac:dyDescent="0.25">
      <c r="A435" s="47"/>
      <c r="B435" s="47"/>
      <c r="C435" s="47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5"/>
    </row>
    <row r="436" spans="1:34" x14ac:dyDescent="0.25">
      <c r="A436" s="5" t="s">
        <v>4</v>
      </c>
      <c r="B436" s="5"/>
      <c r="D436" s="5" t="s">
        <v>34</v>
      </c>
      <c r="E436" s="5" t="s">
        <v>34</v>
      </c>
      <c r="F436" s="5" t="s">
        <v>34</v>
      </c>
      <c r="G436" s="5" t="s">
        <v>34</v>
      </c>
      <c r="H436" s="5" t="s">
        <v>34</v>
      </c>
      <c r="I436" s="5" t="s">
        <v>34</v>
      </c>
      <c r="J436" s="5" t="s">
        <v>34</v>
      </c>
      <c r="K436" s="5" t="s">
        <v>34</v>
      </c>
      <c r="L436" s="5" t="s">
        <v>34</v>
      </c>
      <c r="M436" s="5" t="s">
        <v>34</v>
      </c>
      <c r="N436" s="5" t="s">
        <v>34</v>
      </c>
      <c r="O436" s="5" t="s">
        <v>34</v>
      </c>
      <c r="P436" s="5" t="s">
        <v>34</v>
      </c>
      <c r="Q436" s="5" t="s">
        <v>34</v>
      </c>
      <c r="R436" s="5" t="s">
        <v>34</v>
      </c>
      <c r="S436" s="5" t="s">
        <v>34</v>
      </c>
      <c r="T436" s="5" t="s">
        <v>34</v>
      </c>
      <c r="U436" s="5" t="s">
        <v>34</v>
      </c>
      <c r="V436" s="5" t="s">
        <v>34</v>
      </c>
      <c r="W436" s="5" t="s">
        <v>34</v>
      </c>
      <c r="X436" s="5" t="s">
        <v>34</v>
      </c>
      <c r="Y436" s="5" t="s">
        <v>34</v>
      </c>
      <c r="Z436" s="5" t="s">
        <v>34</v>
      </c>
      <c r="AA436" s="5" t="s">
        <v>34</v>
      </c>
      <c r="AB436" s="5" t="s">
        <v>34</v>
      </c>
      <c r="AC436" s="5" t="s">
        <v>34</v>
      </c>
      <c r="AD436" s="5" t="s">
        <v>34</v>
      </c>
      <c r="AE436" s="5" t="s">
        <v>34</v>
      </c>
      <c r="AF436" s="5" t="s">
        <v>92</v>
      </c>
      <c r="AG436" s="5"/>
    </row>
    <row r="437" spans="1:34" x14ac:dyDescent="0.25">
      <c r="A437" s="52" t="s">
        <v>9</v>
      </c>
      <c r="B437" s="52"/>
      <c r="C437" s="52"/>
      <c r="D437" s="53">
        <f>$D$9</f>
        <v>43190</v>
      </c>
      <c r="E437" s="53">
        <f>$E$9</f>
        <v>43220</v>
      </c>
      <c r="F437" s="53">
        <f>$F$9</f>
        <v>43251</v>
      </c>
      <c r="G437" s="53">
        <f>$G$9</f>
        <v>43281</v>
      </c>
      <c r="H437" s="53">
        <f>$H$9</f>
        <v>43312</v>
      </c>
      <c r="I437" s="53">
        <f>$I$9</f>
        <v>43343</v>
      </c>
      <c r="J437" s="53">
        <f>$J$9</f>
        <v>43373</v>
      </c>
      <c r="K437" s="53">
        <f>$K$9</f>
        <v>43404</v>
      </c>
      <c r="L437" s="53">
        <f>$L$9</f>
        <v>43434</v>
      </c>
      <c r="M437" s="53">
        <f>$M$9</f>
        <v>43465</v>
      </c>
      <c r="N437" s="53">
        <f>$N$9</f>
        <v>43496</v>
      </c>
      <c r="O437" s="53">
        <f>$O$9</f>
        <v>43524</v>
      </c>
      <c r="P437" s="53">
        <f>$P$9</f>
        <v>43555</v>
      </c>
      <c r="Q437" s="53">
        <f>$Q$9</f>
        <v>43585</v>
      </c>
      <c r="R437" s="53">
        <f>$R$9</f>
        <v>43616</v>
      </c>
      <c r="S437" s="53">
        <f>$S$9</f>
        <v>43646</v>
      </c>
      <c r="T437" s="53">
        <f>$T$9</f>
        <v>43677</v>
      </c>
      <c r="U437" s="53">
        <f>$U$9</f>
        <v>43708</v>
      </c>
      <c r="V437" s="53">
        <f>$V$9</f>
        <v>43738</v>
      </c>
      <c r="W437" s="53">
        <f>$W$9</f>
        <v>43769</v>
      </c>
      <c r="X437" s="53">
        <f>$X$9</f>
        <v>43799</v>
      </c>
      <c r="Y437" s="53">
        <f>$Y$9</f>
        <v>43830</v>
      </c>
      <c r="Z437" s="53">
        <f>$Z$9</f>
        <v>43861</v>
      </c>
      <c r="AA437" s="53">
        <f>$AA$9</f>
        <v>43890</v>
      </c>
      <c r="AB437" s="53">
        <f>$AB$9</f>
        <v>43921</v>
      </c>
      <c r="AC437" s="53">
        <f>$AC$9</f>
        <v>43951</v>
      </c>
      <c r="AD437" s="53">
        <f>$AD$9</f>
        <v>43982</v>
      </c>
      <c r="AE437" s="53">
        <f>$AE$9</f>
        <v>44012</v>
      </c>
      <c r="AF437" s="54" t="s">
        <v>8</v>
      </c>
      <c r="AG437" s="5"/>
    </row>
    <row r="438" spans="1:34" x14ac:dyDescent="0.25">
      <c r="A438" s="5">
        <v>1</v>
      </c>
      <c r="B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5"/>
    </row>
    <row r="439" spans="1:34" x14ac:dyDescent="0.25">
      <c r="A439" s="5">
        <v>2</v>
      </c>
      <c r="AG439" s="5"/>
      <c r="AH439" s="80"/>
    </row>
    <row r="440" spans="1:34" x14ac:dyDescent="0.25">
      <c r="A440" s="5">
        <v>3</v>
      </c>
      <c r="AG440" s="5"/>
    </row>
    <row r="441" spans="1:34" x14ac:dyDescent="0.25">
      <c r="A441" s="5">
        <v>4</v>
      </c>
      <c r="AE441" s="103"/>
      <c r="AG441" s="5"/>
    </row>
    <row r="442" spans="1:34" x14ac:dyDescent="0.25">
      <c r="A442" s="5">
        <v>5</v>
      </c>
      <c r="AE442" s="74"/>
      <c r="AG442" s="5"/>
    </row>
    <row r="443" spans="1:34" x14ac:dyDescent="0.25">
      <c r="A443" s="5">
        <v>6</v>
      </c>
      <c r="AG443" s="5"/>
    </row>
    <row r="444" spans="1:34" ht="15.75" thickBot="1" x14ac:dyDescent="0.3">
      <c r="A444" s="5">
        <v>7</v>
      </c>
      <c r="B444" s="4" t="s">
        <v>96</v>
      </c>
      <c r="D444" s="107">
        <v>10387366.119999999</v>
      </c>
      <c r="E444" s="107">
        <v>17155540.02</v>
      </c>
      <c r="F444" s="107">
        <v>14148556.85</v>
      </c>
      <c r="G444" s="107">
        <v>14728469.26</v>
      </c>
      <c r="H444" s="107">
        <v>17200086.079999998</v>
      </c>
      <c r="I444" s="107">
        <v>14822428.4</v>
      </c>
      <c r="J444" s="115">
        <v>17300292.02</v>
      </c>
      <c r="K444" s="107">
        <v>14384725.890000001</v>
      </c>
      <c r="L444" s="115">
        <v>14285125.890000001</v>
      </c>
      <c r="M444" s="107">
        <v>21587821.949999999</v>
      </c>
      <c r="N444" s="115">
        <v>22748740.309999999</v>
      </c>
      <c r="O444" s="107">
        <v>22760940.969999999</v>
      </c>
      <c r="P444" s="107">
        <f>O444+P446</f>
        <v>23353225.852403603</v>
      </c>
      <c r="Q444" s="66">
        <f>P444+Q446</f>
        <v>26739843.851378348</v>
      </c>
      <c r="R444" s="66">
        <f t="shared" ref="R444:S444" si="199">Q444+R446</f>
        <v>129850.39546987414</v>
      </c>
      <c r="S444" s="66">
        <f t="shared" si="199"/>
        <v>7130963.0679935804</v>
      </c>
      <c r="T444" s="66">
        <f t="shared" ref="T444:Z444" si="200">S444+T446</f>
        <v>4237230.135031349</v>
      </c>
      <c r="U444" s="66">
        <f t="shared" si="200"/>
        <v>2005801.3170832493</v>
      </c>
      <c r="V444" s="66">
        <f t="shared" si="200"/>
        <v>5843451.1688282937</v>
      </c>
      <c r="W444" s="66">
        <f t="shared" si="200"/>
        <v>3949601.964290129</v>
      </c>
      <c r="X444" s="66">
        <f t="shared" si="200"/>
        <v>3870607.5003675744</v>
      </c>
      <c r="Y444" s="66">
        <f t="shared" si="200"/>
        <v>15967698.861414038</v>
      </c>
      <c r="Z444" s="66">
        <f t="shared" si="200"/>
        <v>12939944.709014224</v>
      </c>
      <c r="AA444" s="66">
        <f t="shared" ref="AA444" si="201">Z444+AA446</f>
        <v>11729347.606239796</v>
      </c>
      <c r="AB444" s="66">
        <f t="shared" ref="AB444" si="202">AA444+AB446</f>
        <v>14151198.24793775</v>
      </c>
      <c r="AC444" s="66">
        <f t="shared" ref="AC444" si="203">AB444+AC446</f>
        <v>13522150.687241765</v>
      </c>
      <c r="AD444" s="66">
        <f t="shared" ref="AD444" si="204">AC444+AD446</f>
        <v>16373430.840977546</v>
      </c>
      <c r="AE444" s="66">
        <f t="shared" ref="AE444" si="205">AD444+AE446</f>
        <v>22286089.008043982</v>
      </c>
      <c r="AF444" s="66">
        <f>AVERAGE(S444:AE444)</f>
        <v>10308270.393420251</v>
      </c>
      <c r="AG444" s="5"/>
    </row>
    <row r="445" spans="1:34" ht="15.75" thickTop="1" x14ac:dyDescent="0.25">
      <c r="A445" s="5">
        <v>8</v>
      </c>
      <c r="D445" s="10"/>
      <c r="E445" s="10"/>
      <c r="F445" s="10"/>
      <c r="G445" s="10"/>
      <c r="H445" s="10"/>
      <c r="I445" s="10"/>
      <c r="J445" s="70"/>
      <c r="K445" s="70"/>
      <c r="L445" s="10"/>
      <c r="M445" s="10"/>
      <c r="N445" s="10"/>
      <c r="O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5"/>
    </row>
    <row r="446" spans="1:34" x14ac:dyDescent="0.25">
      <c r="A446" s="5">
        <v>9</v>
      </c>
      <c r="B446" s="15" t="s">
        <v>98</v>
      </c>
      <c r="D446" s="81"/>
      <c r="E446" s="82"/>
      <c r="F446" s="82"/>
      <c r="G446" s="82"/>
      <c r="H446" s="82"/>
      <c r="J446" s="74"/>
      <c r="K446" s="74"/>
      <c r="L446" s="74"/>
      <c r="M446" s="74"/>
      <c r="N446" s="74"/>
      <c r="O446" s="74"/>
      <c r="P446" s="74">
        <f>'Link In BS Projection'!I22</f>
        <v>592284.88240360282</v>
      </c>
      <c r="Q446" s="74">
        <f>'Link In BS Projection'!J22</f>
        <v>3386617.9989747433</v>
      </c>
      <c r="R446" s="74">
        <f>'Link In BS Projection'!K22</f>
        <v>-26609993.455908474</v>
      </c>
      <c r="S446" s="74">
        <f>'Link In BS Projection'!L22</f>
        <v>7001112.6725237062</v>
      </c>
      <c r="T446" s="74">
        <f>'Link In BS Projection'!M22</f>
        <v>-2893732.9329622313</v>
      </c>
      <c r="U446" s="74">
        <f>'Link In BS Projection'!N22</f>
        <v>-2231428.8179480997</v>
      </c>
      <c r="V446" s="74">
        <f>'Link In BS Projection'!O22</f>
        <v>3837649.8517450439</v>
      </c>
      <c r="W446" s="74">
        <f>'Link In BS Projection'!P22</f>
        <v>-1893849.2045381647</v>
      </c>
      <c r="X446" s="74">
        <f>'Link In BS Projection'!Q22</f>
        <v>-78994.463922554627</v>
      </c>
      <c r="Y446" s="74">
        <f>'Link In BS Projection'!R22</f>
        <v>12097091.361046463</v>
      </c>
      <c r="Z446" s="74">
        <f>'Link In BS Projection'!S22</f>
        <v>-3027754.1523998138</v>
      </c>
      <c r="AA446" s="74">
        <f>'Link In BS Projection'!T22</f>
        <v>-1210597.1027744273</v>
      </c>
      <c r="AB446" s="74">
        <f>'Link In BS Projection'!U22</f>
        <v>2421850.6416979553</v>
      </c>
      <c r="AC446" s="74">
        <f>'Link In BS Projection'!V22</f>
        <v>-629047.56069598533</v>
      </c>
      <c r="AD446" s="74">
        <f>'Link In BS Projection'!W22</f>
        <v>2851280.153735782</v>
      </c>
      <c r="AE446" s="74">
        <f>'Link In BS Projection'!X22</f>
        <v>5912658.1670664353</v>
      </c>
      <c r="AG446" s="5"/>
    </row>
    <row r="447" spans="1:34" x14ac:dyDescent="0.25">
      <c r="A447" s="5">
        <v>10</v>
      </c>
      <c r="D447" s="82"/>
      <c r="I447" s="74"/>
      <c r="AG447" s="5"/>
    </row>
    <row r="448" spans="1:34" x14ac:dyDescent="0.25">
      <c r="A448" s="5">
        <v>11</v>
      </c>
      <c r="B448" s="1" t="s">
        <v>125</v>
      </c>
      <c r="D448" s="83">
        <v>2.0646999999999999E-2</v>
      </c>
      <c r="E448" s="83">
        <v>2.3466000000000001E-2</v>
      </c>
      <c r="F448" s="83">
        <v>2.3224000000000002E-2</v>
      </c>
      <c r="G448" s="83">
        <v>2.3587E-2</v>
      </c>
      <c r="H448" s="83">
        <v>2.3951E-2</v>
      </c>
      <c r="I448" s="83">
        <v>2.3883000000000001E-2</v>
      </c>
      <c r="J448" s="83">
        <v>2.3515999999999999E-2</v>
      </c>
      <c r="K448" s="83">
        <v>2.3966000000000001E-2</v>
      </c>
      <c r="L448" s="83">
        <v>2.5427999999999999E-2</v>
      </c>
      <c r="M448" s="83">
        <v>2.7784E-2</v>
      </c>
      <c r="N448" s="83">
        <v>2.8416E-2</v>
      </c>
      <c r="O448" s="83">
        <v>2.8368999999999998E-2</v>
      </c>
      <c r="P448" s="83">
        <v>2.7200000000000002E-2</v>
      </c>
      <c r="Q448" s="83">
        <v>2.8222700000000003E-2</v>
      </c>
      <c r="R448" s="83">
        <v>2.8222700000000003E-2</v>
      </c>
      <c r="S448" s="83">
        <v>2.7479700000000006E-2</v>
      </c>
      <c r="T448" s="83">
        <v>2.7400700000000004E-2</v>
      </c>
      <c r="U448" s="83">
        <v>2.7071700000000001E-2</v>
      </c>
      <c r="V448" s="83">
        <v>2.6551700000000004E-2</v>
      </c>
      <c r="W448" s="83">
        <v>2.6551700000000004E-2</v>
      </c>
      <c r="X448" s="83">
        <v>2.6353700000000004E-2</v>
      </c>
      <c r="Y448" s="83">
        <v>2.60407E-2</v>
      </c>
      <c r="Z448" s="83">
        <v>2.60407E-2</v>
      </c>
      <c r="AA448" s="83">
        <v>2.5493700000000001E-2</v>
      </c>
      <c r="AB448" s="83">
        <v>2.4626700000000001E-2</v>
      </c>
      <c r="AC448" s="83">
        <v>2.4626700000000001E-2</v>
      </c>
      <c r="AD448" s="83">
        <v>2.4233700000000004E-2</v>
      </c>
      <c r="AE448" s="83">
        <v>2.3610700000000002E-2</v>
      </c>
      <c r="AF448" s="83">
        <f>AVERAGE(S448:AE448)</f>
        <v>2.5852469230769233E-2</v>
      </c>
      <c r="AG448" s="5"/>
    </row>
    <row r="449" spans="1:33" x14ac:dyDescent="0.25">
      <c r="A449" s="5">
        <v>12</v>
      </c>
      <c r="D449" s="84"/>
      <c r="G449" s="74"/>
      <c r="P449" s="70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G449" s="5"/>
    </row>
    <row r="450" spans="1:33" x14ac:dyDescent="0.25">
      <c r="A450" s="5">
        <v>13</v>
      </c>
      <c r="B450" s="1" t="s">
        <v>20</v>
      </c>
      <c r="G450" s="85"/>
      <c r="H450" s="12"/>
      <c r="I450" s="12"/>
      <c r="J450" s="82"/>
      <c r="K450" s="99"/>
      <c r="L450" s="82"/>
      <c r="M450" s="82"/>
      <c r="N450" s="82"/>
      <c r="O450" s="82"/>
      <c r="P450" s="82"/>
      <c r="Q450" s="82"/>
      <c r="R450" s="82"/>
      <c r="S450" s="82"/>
      <c r="T450" s="74">
        <f t="shared" ref="T450:AE450" si="206">T444*(T448/12)</f>
        <v>9675.255980079457</v>
      </c>
      <c r="U450" s="74">
        <f t="shared" si="206"/>
        <v>4525.0376263068829</v>
      </c>
      <c r="V450" s="74">
        <f t="shared" si="206"/>
        <v>12929.46353328152</v>
      </c>
      <c r="W450" s="74">
        <f t="shared" si="206"/>
        <v>8739.0538729368527</v>
      </c>
      <c r="X450" s="74">
        <f t="shared" si="206"/>
        <v>8500.4024068697472</v>
      </c>
      <c r="Y450" s="74">
        <f t="shared" si="206"/>
        <v>34650.837978368712</v>
      </c>
      <c r="Z450" s="74">
        <f t="shared" si="206"/>
        <v>28080.434848668894</v>
      </c>
      <c r="AA450" s="74">
        <f t="shared" si="206"/>
        <v>24918.705755766292</v>
      </c>
      <c r="AB450" s="74">
        <f t="shared" si="206"/>
        <v>29041.442824374048</v>
      </c>
      <c r="AC450" s="74">
        <f t="shared" si="206"/>
        <v>27750.495694124729</v>
      </c>
      <c r="AD450" s="74">
        <f t="shared" si="206"/>
        <v>33065.734247583132</v>
      </c>
      <c r="AE450" s="74">
        <f t="shared" si="206"/>
        <v>43849.180145185339</v>
      </c>
      <c r="AF450" s="103">
        <f>SUM(T450:AE450)</f>
        <v>265726.0449135456</v>
      </c>
      <c r="AG450" s="5"/>
    </row>
    <row r="451" spans="1:33" x14ac:dyDescent="0.25">
      <c r="A451" s="5"/>
      <c r="K451" s="116"/>
      <c r="L451" s="116"/>
      <c r="M451" s="116"/>
      <c r="N451" s="116"/>
      <c r="O451" s="116"/>
      <c r="T451" s="86"/>
      <c r="AE451" s="24"/>
      <c r="AG451" s="5"/>
    </row>
    <row r="452" spans="1:33" x14ac:dyDescent="0.25">
      <c r="A452" s="5"/>
      <c r="K452" s="100"/>
      <c r="M452" s="100"/>
      <c r="T452" s="15"/>
      <c r="AG452" s="5"/>
    </row>
    <row r="453" spans="1:33" x14ac:dyDescent="0.25">
      <c r="A453" s="5"/>
      <c r="J453" s="84"/>
      <c r="K453" s="100"/>
      <c r="L453" s="84"/>
      <c r="M453" s="84"/>
      <c r="N453" s="1" t="s">
        <v>126</v>
      </c>
      <c r="O453" s="84"/>
      <c r="P453" s="83">
        <v>2.9394665161876801E-2</v>
      </c>
      <c r="Q453" s="83">
        <v>2.93527670590602E-2</v>
      </c>
      <c r="R453" s="83">
        <v>2.9927308206853E-2</v>
      </c>
      <c r="S453" s="83">
        <v>3.1157223605900296E-2</v>
      </c>
      <c r="T453" s="83">
        <v>3.1167787454695398E-2</v>
      </c>
      <c r="U453" s="83">
        <v>3.1626299773786497E-2</v>
      </c>
      <c r="V453" s="83">
        <v>3.2429304882061999E-2</v>
      </c>
      <c r="W453" s="83">
        <v>3.2465934238095302E-2</v>
      </c>
      <c r="X453" s="83">
        <v>3.2768383395882401E-2</v>
      </c>
      <c r="Y453" s="83">
        <v>3.3247307652407396E-2</v>
      </c>
      <c r="Z453" s="83">
        <v>3.3247307659770201E-2</v>
      </c>
      <c r="AA453" s="83">
        <v>3.3393762141448201E-2</v>
      </c>
      <c r="AB453" s="83">
        <v>3.3611399661280704E-2</v>
      </c>
      <c r="AC453" s="83">
        <v>3.35989225215872E-2</v>
      </c>
      <c r="AD453" s="83">
        <v>3.3513399413722597E-2</v>
      </c>
      <c r="AE453" s="83">
        <v>3.3377991544647899E-2</v>
      </c>
      <c r="AF453" s="83">
        <v>3.2738847995791229E-2</v>
      </c>
      <c r="AG453" s="5"/>
    </row>
    <row r="454" spans="1:33" x14ac:dyDescent="0.25">
      <c r="A454" s="5"/>
      <c r="K454" s="74"/>
      <c r="Q454" s="74"/>
      <c r="T454" s="86"/>
      <c r="AG454" s="5"/>
    </row>
    <row r="455" spans="1:33" x14ac:dyDescent="0.25">
      <c r="A455" s="5"/>
      <c r="AG455" s="5"/>
    </row>
    <row r="456" spans="1:33" x14ac:dyDescent="0.25">
      <c r="A456" s="5"/>
      <c r="AG456" s="5"/>
    </row>
    <row r="457" spans="1:33" x14ac:dyDescent="0.25">
      <c r="A457" s="5"/>
      <c r="AG457" s="5"/>
    </row>
    <row r="458" spans="1:33" x14ac:dyDescent="0.25">
      <c r="A458" s="5"/>
      <c r="AG458" s="5"/>
    </row>
    <row r="459" spans="1:33" x14ac:dyDescent="0.25">
      <c r="A459" s="5"/>
      <c r="AG459" s="5"/>
    </row>
    <row r="460" spans="1:33" x14ac:dyDescent="0.25">
      <c r="A460" s="5"/>
      <c r="AG460" s="5"/>
    </row>
    <row r="461" spans="1:33" x14ac:dyDescent="0.25">
      <c r="A461" s="5"/>
      <c r="AG461" s="5"/>
    </row>
    <row r="462" spans="1:33" x14ac:dyDescent="0.25">
      <c r="A462" s="5"/>
      <c r="AG462" s="5"/>
    </row>
    <row r="463" spans="1:33" x14ac:dyDescent="0.25">
      <c r="A463" s="5"/>
      <c r="AG463" s="5"/>
    </row>
    <row r="464" spans="1:33" x14ac:dyDescent="0.25">
      <c r="A464" s="5"/>
      <c r="AG464" s="5"/>
    </row>
    <row r="465" spans="1:71" x14ac:dyDescent="0.25">
      <c r="A465" s="5"/>
      <c r="AG465" s="5"/>
    </row>
    <row r="466" spans="1:71" x14ac:dyDescent="0.25">
      <c r="A466" s="5"/>
      <c r="AG466" s="5"/>
    </row>
    <row r="467" spans="1:71" x14ac:dyDescent="0.25">
      <c r="A467" s="5"/>
      <c r="AG467" s="5"/>
    </row>
    <row r="468" spans="1:71" x14ac:dyDescent="0.25">
      <c r="A468" s="5"/>
      <c r="AG468" s="5"/>
    </row>
    <row r="469" spans="1:71" x14ac:dyDescent="0.25">
      <c r="A469" s="5"/>
      <c r="AG469" s="5"/>
    </row>
    <row r="470" spans="1:71" x14ac:dyDescent="0.25">
      <c r="A470" s="5"/>
      <c r="AG470" s="5"/>
    </row>
    <row r="471" spans="1:71" x14ac:dyDescent="0.25">
      <c r="A471" s="5"/>
      <c r="AG471" s="5"/>
    </row>
    <row r="472" spans="1:71" x14ac:dyDescent="0.25">
      <c r="A472" s="33" t="s">
        <v>90</v>
      </c>
      <c r="O472" s="34" t="s">
        <v>131</v>
      </c>
      <c r="AA472" s="34" t="s">
        <v>131</v>
      </c>
      <c r="AF472" s="34" t="s">
        <v>131</v>
      </c>
      <c r="AG472" s="5"/>
    </row>
    <row r="473" spans="1:71" x14ac:dyDescent="0.25">
      <c r="A473" s="33"/>
      <c r="O473" s="34"/>
      <c r="AA473" s="34"/>
      <c r="AF473" s="34"/>
      <c r="AG473" s="5"/>
    </row>
    <row r="474" spans="1:71" x14ac:dyDescent="0.25">
      <c r="A474" s="5"/>
      <c r="AG474" s="5"/>
    </row>
    <row r="475" spans="1:71" x14ac:dyDescent="0.25">
      <c r="A475" s="25" t="s">
        <v>2</v>
      </c>
      <c r="E475" s="17"/>
      <c r="F475" s="17"/>
      <c r="G475" s="17"/>
      <c r="AG475" s="5"/>
      <c r="AI475" s="12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</row>
    <row r="476" spans="1:71" x14ac:dyDescent="0.25">
      <c r="A476" s="25" t="s">
        <v>49</v>
      </c>
      <c r="AG476" s="5"/>
      <c r="AH476" s="12" t="s">
        <v>72</v>
      </c>
    </row>
    <row r="477" spans="1:71" x14ac:dyDescent="0.25">
      <c r="AG477" s="5"/>
    </row>
    <row r="478" spans="1:71" x14ac:dyDescent="0.25">
      <c r="A478" s="47"/>
      <c r="B478" s="47"/>
      <c r="C478" s="47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5"/>
    </row>
    <row r="479" spans="1:71" x14ac:dyDescent="0.25">
      <c r="A479" s="5" t="s">
        <v>4</v>
      </c>
      <c r="B479" s="5"/>
      <c r="D479" s="5" t="s">
        <v>34</v>
      </c>
      <c r="E479" s="5" t="s">
        <v>34</v>
      </c>
      <c r="F479" s="5" t="s">
        <v>34</v>
      </c>
      <c r="G479" s="5" t="s">
        <v>34</v>
      </c>
      <c r="H479" s="5" t="s">
        <v>34</v>
      </c>
      <c r="I479" s="5" t="s">
        <v>34</v>
      </c>
      <c r="J479" s="5" t="s">
        <v>34</v>
      </c>
      <c r="K479" s="5" t="s">
        <v>34</v>
      </c>
      <c r="L479" s="5" t="s">
        <v>34</v>
      </c>
      <c r="M479" s="5" t="s">
        <v>34</v>
      </c>
      <c r="N479" s="5" t="s">
        <v>34</v>
      </c>
      <c r="O479" s="5" t="s">
        <v>34</v>
      </c>
      <c r="P479" s="5" t="s">
        <v>34</v>
      </c>
      <c r="Q479" s="5" t="s">
        <v>34</v>
      </c>
      <c r="R479" s="5" t="s">
        <v>34</v>
      </c>
      <c r="S479" s="5" t="s">
        <v>34</v>
      </c>
      <c r="T479" s="5" t="s">
        <v>34</v>
      </c>
      <c r="U479" s="5" t="s">
        <v>34</v>
      </c>
      <c r="V479" s="5" t="s">
        <v>34</v>
      </c>
      <c r="W479" s="5" t="s">
        <v>34</v>
      </c>
      <c r="X479" s="5" t="s">
        <v>34</v>
      </c>
      <c r="Y479" s="5" t="s">
        <v>34</v>
      </c>
      <c r="Z479" s="5" t="s">
        <v>34</v>
      </c>
      <c r="AA479" s="5" t="s">
        <v>34</v>
      </c>
      <c r="AB479" s="5" t="s">
        <v>34</v>
      </c>
      <c r="AC479" s="5" t="s">
        <v>34</v>
      </c>
      <c r="AD479" s="5" t="s">
        <v>34</v>
      </c>
      <c r="AE479" s="5" t="s">
        <v>34</v>
      </c>
      <c r="AF479" s="5" t="s">
        <v>92</v>
      </c>
      <c r="AG479" s="5"/>
    </row>
    <row r="480" spans="1:71" x14ac:dyDescent="0.25">
      <c r="A480" s="52" t="s">
        <v>9</v>
      </c>
      <c r="B480" s="52"/>
      <c r="C480" s="52"/>
      <c r="D480" s="53">
        <f>$D$9</f>
        <v>43190</v>
      </c>
      <c r="E480" s="53">
        <f>$E$9</f>
        <v>43220</v>
      </c>
      <c r="F480" s="53">
        <f>$F$9</f>
        <v>43251</v>
      </c>
      <c r="G480" s="53">
        <f>$G$9</f>
        <v>43281</v>
      </c>
      <c r="H480" s="53">
        <f>$H$9</f>
        <v>43312</v>
      </c>
      <c r="I480" s="53">
        <f>$I$9</f>
        <v>43343</v>
      </c>
      <c r="J480" s="53">
        <f>$J$9</f>
        <v>43373</v>
      </c>
      <c r="K480" s="53">
        <f>$K$9</f>
        <v>43404</v>
      </c>
      <c r="L480" s="53">
        <f>$L$9</f>
        <v>43434</v>
      </c>
      <c r="M480" s="53">
        <f>$M$9</f>
        <v>43465</v>
      </c>
      <c r="N480" s="53">
        <f>$N$9</f>
        <v>43496</v>
      </c>
      <c r="O480" s="53">
        <f>$O$9</f>
        <v>43524</v>
      </c>
      <c r="P480" s="53">
        <f>$P$9</f>
        <v>43555</v>
      </c>
      <c r="Q480" s="53">
        <f>$Q$9</f>
        <v>43585</v>
      </c>
      <c r="R480" s="53">
        <f>$R$9</f>
        <v>43616</v>
      </c>
      <c r="S480" s="53">
        <f>$S$9</f>
        <v>43646</v>
      </c>
      <c r="T480" s="53">
        <f>$T$9</f>
        <v>43677</v>
      </c>
      <c r="U480" s="53">
        <f>$U$9</f>
        <v>43708</v>
      </c>
      <c r="V480" s="53">
        <f>$V$9</f>
        <v>43738</v>
      </c>
      <c r="W480" s="53">
        <f>$W$9</f>
        <v>43769</v>
      </c>
      <c r="X480" s="53">
        <f>$X$9</f>
        <v>43799</v>
      </c>
      <c r="Y480" s="53">
        <f>$Y$9</f>
        <v>43830</v>
      </c>
      <c r="Z480" s="53">
        <f>$Z$9</f>
        <v>43861</v>
      </c>
      <c r="AA480" s="53">
        <f>$AA$9</f>
        <v>43890</v>
      </c>
      <c r="AB480" s="53">
        <f>$AB$9</f>
        <v>43921</v>
      </c>
      <c r="AC480" s="53">
        <f>$AC$9</f>
        <v>43951</v>
      </c>
      <c r="AD480" s="53">
        <f>$AD$9</f>
        <v>43982</v>
      </c>
      <c r="AE480" s="53">
        <f>$AE$9</f>
        <v>44012</v>
      </c>
      <c r="AF480" s="54" t="s">
        <v>8</v>
      </c>
      <c r="AG480" s="5"/>
      <c r="AH480" s="1" t="s">
        <v>74</v>
      </c>
    </row>
    <row r="481" spans="1:34" x14ac:dyDescent="0.25">
      <c r="A481" s="5">
        <v>1</v>
      </c>
      <c r="B481" s="10"/>
      <c r="D481" s="7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5"/>
      <c r="AH481" s="12" t="s">
        <v>73</v>
      </c>
    </row>
    <row r="482" spans="1:34" x14ac:dyDescent="0.25">
      <c r="A482" s="5">
        <v>2</v>
      </c>
      <c r="AG482" s="5"/>
      <c r="AH482" s="17" t="s">
        <v>75</v>
      </c>
    </row>
    <row r="483" spans="1:34" x14ac:dyDescent="0.25">
      <c r="A483" s="5">
        <v>3</v>
      </c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5"/>
    </row>
    <row r="484" spans="1:34" x14ac:dyDescent="0.25">
      <c r="A484" s="5">
        <v>4</v>
      </c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G484" s="5"/>
    </row>
    <row r="485" spans="1:34" x14ac:dyDescent="0.25">
      <c r="A485" s="5">
        <v>5</v>
      </c>
      <c r="B485" s="6"/>
      <c r="D485" s="114" t="s">
        <v>85</v>
      </c>
      <c r="E485" s="113"/>
      <c r="F485" s="113"/>
      <c r="G485" s="114" t="s">
        <v>85</v>
      </c>
      <c r="H485" s="113"/>
      <c r="I485" s="113"/>
      <c r="J485" s="114" t="s">
        <v>122</v>
      </c>
      <c r="K485" s="12"/>
      <c r="L485" s="12"/>
      <c r="M485" s="114" t="s">
        <v>122</v>
      </c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G485" s="5"/>
    </row>
    <row r="486" spans="1:34" x14ac:dyDescent="0.25">
      <c r="A486" s="5">
        <v>6</v>
      </c>
      <c r="B486" s="1" t="s">
        <v>69</v>
      </c>
      <c r="D486" s="24">
        <v>1865195.29</v>
      </c>
      <c r="E486" s="24"/>
      <c r="F486" s="24"/>
      <c r="G486" s="24">
        <v>2288390.86</v>
      </c>
      <c r="H486" s="24"/>
      <c r="I486" s="24"/>
      <c r="J486" s="24">
        <v>3601350.47</v>
      </c>
      <c r="K486" s="24"/>
      <c r="L486" s="12"/>
      <c r="M486" s="12">
        <v>4604247.5</v>
      </c>
      <c r="N486" s="24"/>
      <c r="O486" s="12"/>
      <c r="P486" s="12"/>
      <c r="Q486" s="24"/>
      <c r="R486" s="24"/>
      <c r="S486" s="24"/>
      <c r="T486" s="24"/>
      <c r="U486" s="84"/>
      <c r="V486" s="84"/>
      <c r="W486" s="24"/>
      <c r="Z486" s="24"/>
      <c r="AA486" s="24"/>
      <c r="AB486" s="24"/>
      <c r="AC486" s="24"/>
      <c r="AE486" s="5"/>
    </row>
    <row r="487" spans="1:34" x14ac:dyDescent="0.25">
      <c r="A487" s="5">
        <v>7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G487" s="5"/>
    </row>
    <row r="488" spans="1:34" x14ac:dyDescent="0.25">
      <c r="A488" s="5">
        <v>8</v>
      </c>
      <c r="F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G488" s="5"/>
    </row>
    <row r="489" spans="1:34" x14ac:dyDescent="0.25">
      <c r="A489" s="5">
        <v>9</v>
      </c>
      <c r="B489" s="1" t="s">
        <v>87</v>
      </c>
      <c r="C489" s="17"/>
      <c r="D489" s="24">
        <v>36568776.5</v>
      </c>
      <c r="E489" s="24">
        <v>36568776.5</v>
      </c>
      <c r="F489" s="24">
        <v>36568776.5</v>
      </c>
      <c r="G489" s="24">
        <v>36568776.5</v>
      </c>
      <c r="H489" s="24">
        <v>36568776.5</v>
      </c>
      <c r="I489" s="24">
        <v>36568776.5</v>
      </c>
      <c r="J489" s="24">
        <v>36568776.5</v>
      </c>
      <c r="K489" s="24">
        <v>36568776.5</v>
      </c>
      <c r="L489" s="24">
        <v>36568776.5</v>
      </c>
      <c r="M489" s="24">
        <v>36568776.5</v>
      </c>
      <c r="N489" s="24">
        <v>36568776.5</v>
      </c>
      <c r="O489" s="24">
        <v>36568776.5</v>
      </c>
      <c r="P489" s="24">
        <f t="shared" ref="P489:AE489" si="207">O489+P497</f>
        <v>36568776.5</v>
      </c>
      <c r="Q489" s="24">
        <f t="shared" si="207"/>
        <v>36568776.5</v>
      </c>
      <c r="R489" s="24">
        <f t="shared" si="207"/>
        <v>36568776.5</v>
      </c>
      <c r="S489" s="24">
        <f t="shared" si="207"/>
        <v>36568776.5</v>
      </c>
      <c r="T489" s="24">
        <f t="shared" si="207"/>
        <v>36568776.5</v>
      </c>
      <c r="U489" s="24">
        <f t="shared" si="207"/>
        <v>36568776.5</v>
      </c>
      <c r="V489" s="24">
        <f t="shared" si="207"/>
        <v>36568776.5</v>
      </c>
      <c r="W489" s="24">
        <f t="shared" si="207"/>
        <v>36568776.5</v>
      </c>
      <c r="X489" s="24">
        <f t="shared" si="207"/>
        <v>36568776.5</v>
      </c>
      <c r="Y489" s="24">
        <f t="shared" si="207"/>
        <v>36568776.5</v>
      </c>
      <c r="Z489" s="24">
        <f t="shared" si="207"/>
        <v>36568776.5</v>
      </c>
      <c r="AA489" s="24">
        <f t="shared" si="207"/>
        <v>36568776.5</v>
      </c>
      <c r="AB489" s="24">
        <f t="shared" si="207"/>
        <v>36568776.5</v>
      </c>
      <c r="AC489" s="24">
        <f t="shared" si="207"/>
        <v>36568776.5</v>
      </c>
      <c r="AD489" s="24">
        <f t="shared" si="207"/>
        <v>36568776.5</v>
      </c>
      <c r="AE489" s="24">
        <f t="shared" si="207"/>
        <v>36568776.5</v>
      </c>
      <c r="AF489" s="24">
        <f>AVERAGE(S489:AE489)</f>
        <v>36568776.5</v>
      </c>
      <c r="AG489" s="5"/>
    </row>
    <row r="490" spans="1:34" x14ac:dyDescent="0.25">
      <c r="A490" s="5">
        <v>10</v>
      </c>
      <c r="B490" s="1" t="s">
        <v>97</v>
      </c>
      <c r="D490" s="17">
        <v>94142227.060000002</v>
      </c>
      <c r="E490" s="17">
        <v>94142227.060000002</v>
      </c>
      <c r="F490" s="17">
        <v>94140330.159999996</v>
      </c>
      <c r="G490" s="17">
        <v>94151942.890000001</v>
      </c>
      <c r="H490" s="17">
        <v>79071935.180000007</v>
      </c>
      <c r="I490" s="17">
        <v>94155935.159999996</v>
      </c>
      <c r="J490" s="17">
        <v>94160692.849999994</v>
      </c>
      <c r="K490" s="17">
        <v>94160692.849999994</v>
      </c>
      <c r="L490" s="17">
        <v>94164287.599999994</v>
      </c>
      <c r="M490" s="17">
        <v>94169875.129999995</v>
      </c>
      <c r="N490" s="17">
        <v>94169875.129999995</v>
      </c>
      <c r="O490" s="17">
        <v>94172570.599999994</v>
      </c>
      <c r="P490" s="17">
        <f t="shared" ref="P490:AE490" si="208">O490+P498</f>
        <v>94176748.321855992</v>
      </c>
      <c r="Q490" s="17">
        <f t="shared" si="208"/>
        <v>94176748.321855992</v>
      </c>
      <c r="R490" s="17">
        <f t="shared" si="208"/>
        <v>103479248.32185599</v>
      </c>
      <c r="S490" s="17">
        <f t="shared" si="208"/>
        <v>103483612.24608065</v>
      </c>
      <c r="T490" s="17">
        <f t="shared" si="208"/>
        <v>103483612.24608065</v>
      </c>
      <c r="U490" s="17">
        <f t="shared" si="208"/>
        <v>103486112.24608065</v>
      </c>
      <c r="V490" s="17">
        <f t="shared" si="208"/>
        <v>103490543.30760108</v>
      </c>
      <c r="W490" s="17">
        <f t="shared" si="208"/>
        <v>103490543.30760108</v>
      </c>
      <c r="X490" s="17">
        <f t="shared" si="208"/>
        <v>103493043.30760108</v>
      </c>
      <c r="Y490" s="17">
        <f t="shared" si="208"/>
        <v>103499474.36912151</v>
      </c>
      <c r="Z490" s="17">
        <f t="shared" si="208"/>
        <v>103499474.36912151</v>
      </c>
      <c r="AA490" s="17">
        <f t="shared" si="208"/>
        <v>103499474.36912151</v>
      </c>
      <c r="AB490" s="17">
        <f t="shared" si="208"/>
        <v>103599474.36912151</v>
      </c>
      <c r="AC490" s="17">
        <f t="shared" si="208"/>
        <v>103599474.36912151</v>
      </c>
      <c r="AD490" s="17">
        <f t="shared" si="208"/>
        <v>103699474.36912151</v>
      </c>
      <c r="AE490" s="17">
        <f t="shared" si="208"/>
        <v>103799474.36912151</v>
      </c>
      <c r="AF490" s="17">
        <f t="shared" ref="AF490:AF491" si="209">AVERAGE(S490:AE490)</f>
        <v>103547983.63422276</v>
      </c>
      <c r="AG490" s="5"/>
    </row>
    <row r="491" spans="1:34" x14ac:dyDescent="0.25">
      <c r="A491" s="5">
        <v>11</v>
      </c>
      <c r="B491" s="1" t="s">
        <v>71</v>
      </c>
      <c r="D491" s="17">
        <f>67983608.65+1886732.16</f>
        <v>69870340.810000002</v>
      </c>
      <c r="E491" s="17">
        <f>2237847.46+67983608.65</f>
        <v>70221456.109999999</v>
      </c>
      <c r="F491" s="17">
        <f>4097887.58+67983608.65</f>
        <v>72081496.230000004</v>
      </c>
      <c r="G491" s="17">
        <f>3310555.79+67983608.65</f>
        <v>71294164.440000013</v>
      </c>
      <c r="H491" s="17">
        <v>56422772.480000004</v>
      </c>
      <c r="I491" s="17">
        <v>75575450.219999999</v>
      </c>
      <c r="J491" s="17">
        <v>74075849.38000001</v>
      </c>
      <c r="K491" s="17">
        <v>77038421.430000007</v>
      </c>
      <c r="L491" s="17">
        <v>77769352.040000007</v>
      </c>
      <c r="M491" s="17">
        <v>75187473.719999999</v>
      </c>
      <c r="N491" s="17">
        <v>75810461.269999996</v>
      </c>
      <c r="O491" s="17">
        <v>76409963.75</v>
      </c>
      <c r="P491" s="17">
        <f t="shared" ref="P491:AE491" si="210">O491+P499</f>
        <v>73497836.605176389</v>
      </c>
      <c r="Q491" s="17">
        <f t="shared" si="210"/>
        <v>74582138.440817028</v>
      </c>
      <c r="R491" s="17">
        <f t="shared" si="210"/>
        <v>76162365.889246449</v>
      </c>
      <c r="S491" s="17">
        <f t="shared" si="210"/>
        <v>76067511.165793091</v>
      </c>
      <c r="T491" s="17">
        <f t="shared" si="210"/>
        <v>78567775.336411536</v>
      </c>
      <c r="U491" s="17">
        <f t="shared" si="210"/>
        <v>81194795.74239096</v>
      </c>
      <c r="V491" s="17">
        <f t="shared" si="210"/>
        <v>80261050.093775451</v>
      </c>
      <c r="W491" s="17">
        <f t="shared" si="210"/>
        <v>82432162.22734338</v>
      </c>
      <c r="X491" s="17">
        <f t="shared" si="210"/>
        <v>84077473.213864118</v>
      </c>
      <c r="Y491" s="17">
        <f t="shared" si="210"/>
        <v>79793239.430520952</v>
      </c>
      <c r="Z491" s="17">
        <f t="shared" si="210"/>
        <v>80851926.858569056</v>
      </c>
      <c r="AA491" s="17">
        <f t="shared" si="210"/>
        <v>81834562.912937045</v>
      </c>
      <c r="AB491" s="17">
        <f t="shared" si="210"/>
        <v>79029445.578410059</v>
      </c>
      <c r="AC491" s="17">
        <f t="shared" si="210"/>
        <v>80182289.340593264</v>
      </c>
      <c r="AD491" s="17">
        <f t="shared" si="210"/>
        <v>81813565.287373707</v>
      </c>
      <c r="AE491" s="17">
        <f t="shared" si="210"/>
        <v>81333342.110605836</v>
      </c>
      <c r="AF491" s="17">
        <f t="shared" si="209"/>
        <v>80572241.484506786</v>
      </c>
      <c r="AG491" s="5"/>
    </row>
    <row r="492" spans="1:34" x14ac:dyDescent="0.25">
      <c r="A492" s="5">
        <v>12</v>
      </c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5"/>
    </row>
    <row r="493" spans="1:34" ht="15.75" thickBot="1" x14ac:dyDescent="0.3">
      <c r="A493" s="5">
        <v>13</v>
      </c>
      <c r="D493" s="66">
        <f>SUM(D489:D491)</f>
        <v>200581344.37</v>
      </c>
      <c r="E493" s="66">
        <f>SUM(E489:E491)</f>
        <v>200932459.67000002</v>
      </c>
      <c r="F493" s="66">
        <f>SUM(F489:F491)</f>
        <v>202790602.88999999</v>
      </c>
      <c r="G493" s="66">
        <f>SUM(G489:G491)</f>
        <v>202014883.83000001</v>
      </c>
      <c r="H493" s="66">
        <f t="shared" ref="H493:AE493" si="211">SUM(H489:H491)</f>
        <v>172063484.16000003</v>
      </c>
      <c r="I493" s="66">
        <f t="shared" si="211"/>
        <v>206300161.88</v>
      </c>
      <c r="J493" s="66">
        <f t="shared" si="211"/>
        <v>204805318.73000002</v>
      </c>
      <c r="K493" s="66">
        <f t="shared" si="211"/>
        <v>207767890.78</v>
      </c>
      <c r="L493" s="66">
        <f t="shared" si="211"/>
        <v>208502416.13999999</v>
      </c>
      <c r="M493" s="66">
        <f t="shared" si="211"/>
        <v>205926125.34999999</v>
      </c>
      <c r="N493" s="66">
        <f t="shared" si="211"/>
        <v>206549112.89999998</v>
      </c>
      <c r="O493" s="66">
        <f t="shared" si="211"/>
        <v>207151310.84999999</v>
      </c>
      <c r="P493" s="66">
        <f t="shared" si="211"/>
        <v>204243361.42703238</v>
      </c>
      <c r="Q493" s="66">
        <f t="shared" si="211"/>
        <v>205327663.26267302</v>
      </c>
      <c r="R493" s="66">
        <f t="shared" si="211"/>
        <v>216210390.71110243</v>
      </c>
      <c r="S493" s="66">
        <f t="shared" si="211"/>
        <v>216119899.91187373</v>
      </c>
      <c r="T493" s="66">
        <f t="shared" si="211"/>
        <v>218620164.08249217</v>
      </c>
      <c r="U493" s="66">
        <f t="shared" si="211"/>
        <v>221249684.4884716</v>
      </c>
      <c r="V493" s="66">
        <f t="shared" si="211"/>
        <v>220320369.90137655</v>
      </c>
      <c r="W493" s="66">
        <f t="shared" si="211"/>
        <v>222491482.03494447</v>
      </c>
      <c r="X493" s="66">
        <f t="shared" si="211"/>
        <v>224139293.02146521</v>
      </c>
      <c r="Y493" s="66">
        <f t="shared" si="211"/>
        <v>219861490.29964244</v>
      </c>
      <c r="Z493" s="66">
        <f t="shared" si="211"/>
        <v>220920177.72769055</v>
      </c>
      <c r="AA493" s="66">
        <f t="shared" si="211"/>
        <v>221902813.78205854</v>
      </c>
      <c r="AB493" s="66">
        <f t="shared" si="211"/>
        <v>219197696.44753155</v>
      </c>
      <c r="AC493" s="66">
        <f t="shared" si="211"/>
        <v>220350540.20971477</v>
      </c>
      <c r="AD493" s="66">
        <f t="shared" si="211"/>
        <v>222081816.15649521</v>
      </c>
      <c r="AE493" s="66">
        <f t="shared" si="211"/>
        <v>221701592.97972733</v>
      </c>
      <c r="AF493" s="66">
        <f>SUM(AF489:AF492)</f>
        <v>220689001.61872953</v>
      </c>
      <c r="AG493" s="5"/>
    </row>
    <row r="494" spans="1:34" ht="15.75" thickTop="1" x14ac:dyDescent="0.25">
      <c r="A494" s="5">
        <v>14</v>
      </c>
      <c r="D494" s="6" t="s">
        <v>85</v>
      </c>
      <c r="E494" s="6" t="s">
        <v>85</v>
      </c>
      <c r="F494" s="6" t="s">
        <v>85</v>
      </c>
      <c r="G494" s="6" t="s">
        <v>85</v>
      </c>
      <c r="H494" s="6" t="s">
        <v>85</v>
      </c>
      <c r="I494" s="6" t="s">
        <v>85</v>
      </c>
      <c r="J494" s="6" t="s">
        <v>85</v>
      </c>
      <c r="K494" s="6" t="s">
        <v>85</v>
      </c>
      <c r="L494" s="6" t="s">
        <v>85</v>
      </c>
      <c r="M494" s="6" t="s">
        <v>85</v>
      </c>
      <c r="N494" s="6" t="s">
        <v>85</v>
      </c>
      <c r="O494" s="6" t="s">
        <v>85</v>
      </c>
      <c r="P494" s="87" t="s">
        <v>86</v>
      </c>
      <c r="Q494" s="87" t="s">
        <v>86</v>
      </c>
      <c r="R494" s="87" t="s">
        <v>86</v>
      </c>
      <c r="S494" s="87" t="s">
        <v>86</v>
      </c>
      <c r="T494" s="87" t="s">
        <v>86</v>
      </c>
      <c r="U494" s="87" t="s">
        <v>86</v>
      </c>
      <c r="V494" s="87" t="s">
        <v>86</v>
      </c>
      <c r="W494" s="87" t="s">
        <v>86</v>
      </c>
      <c r="X494" s="87" t="s">
        <v>86</v>
      </c>
      <c r="Y494" s="87" t="s">
        <v>86</v>
      </c>
      <c r="Z494" s="87" t="s">
        <v>86</v>
      </c>
      <c r="AA494" s="87" t="s">
        <v>86</v>
      </c>
      <c r="AB494" s="87" t="s">
        <v>86</v>
      </c>
      <c r="AC494" s="87" t="s">
        <v>86</v>
      </c>
      <c r="AD494" s="87" t="s">
        <v>86</v>
      </c>
      <c r="AE494" s="87" t="s">
        <v>86</v>
      </c>
      <c r="AF494" s="87" t="s">
        <v>86</v>
      </c>
      <c r="AG494" s="5"/>
    </row>
    <row r="495" spans="1:34" x14ac:dyDescent="0.25">
      <c r="A495" s="5">
        <v>15</v>
      </c>
      <c r="E495" s="88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90"/>
      <c r="AB495" s="90"/>
      <c r="AC495" s="90"/>
      <c r="AD495" s="90"/>
      <c r="AE495" s="90"/>
      <c r="AG495" s="5"/>
    </row>
    <row r="496" spans="1:34" x14ac:dyDescent="0.25">
      <c r="A496" s="5">
        <v>16</v>
      </c>
      <c r="B496" s="91" t="s">
        <v>98</v>
      </c>
      <c r="D496" s="17"/>
      <c r="E496" s="17"/>
      <c r="F496" s="17"/>
      <c r="G496" s="17"/>
      <c r="H496" s="17"/>
      <c r="I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G496" s="5"/>
    </row>
    <row r="497" spans="1:71" x14ac:dyDescent="0.25">
      <c r="A497" s="5">
        <v>17</v>
      </c>
      <c r="B497" s="1" t="s">
        <v>87</v>
      </c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>
        <f>'Link In BS Projection'!I9</f>
        <v>0</v>
      </c>
      <c r="Q497" s="17">
        <f>'Link In BS Projection'!J9</f>
        <v>0</v>
      </c>
      <c r="R497" s="17">
        <f>'Link In BS Projection'!K9</f>
        <v>0</v>
      </c>
      <c r="S497" s="17">
        <f>'Link In BS Projection'!L9</f>
        <v>0</v>
      </c>
      <c r="T497" s="17">
        <f>'Link In BS Projection'!M9</f>
        <v>0</v>
      </c>
      <c r="U497" s="17">
        <f>'Link In BS Projection'!N9</f>
        <v>0</v>
      </c>
      <c r="V497" s="17">
        <f>'Link In BS Projection'!O9</f>
        <v>0</v>
      </c>
      <c r="W497" s="17">
        <f>'Link In BS Projection'!P9</f>
        <v>0</v>
      </c>
      <c r="X497" s="17">
        <f>'Link In BS Projection'!Q9</f>
        <v>0</v>
      </c>
      <c r="Y497" s="17">
        <f>'Link In BS Projection'!R9</f>
        <v>0</v>
      </c>
      <c r="Z497" s="17">
        <f>'Link In BS Projection'!S9</f>
        <v>0</v>
      </c>
      <c r="AA497" s="17">
        <f>'Link In BS Projection'!T9</f>
        <v>0</v>
      </c>
      <c r="AB497" s="17">
        <f>'Link In BS Projection'!U9</f>
        <v>0</v>
      </c>
      <c r="AC497" s="17">
        <f>'Link In BS Projection'!V9</f>
        <v>0</v>
      </c>
      <c r="AD497" s="17">
        <f>'Link In BS Projection'!W9</f>
        <v>0</v>
      </c>
      <c r="AE497" s="17">
        <f>'Link In BS Projection'!X9</f>
        <v>0</v>
      </c>
      <c r="AG497" s="5"/>
    </row>
    <row r="498" spans="1:71" x14ac:dyDescent="0.25">
      <c r="A498" s="5">
        <v>18</v>
      </c>
      <c r="B498" s="1" t="s">
        <v>70</v>
      </c>
      <c r="E498" s="17"/>
      <c r="F498" s="17"/>
      <c r="G498" s="17"/>
      <c r="H498" s="82"/>
      <c r="I498" s="17"/>
      <c r="J498" s="17"/>
      <c r="K498" s="17"/>
      <c r="L498" s="17"/>
      <c r="M498" s="17"/>
      <c r="N498" s="17"/>
      <c r="O498" s="17"/>
      <c r="P498" s="17">
        <f>'Link In BS Projection'!I10</f>
        <v>4177.7218559980392</v>
      </c>
      <c r="Q498" s="17">
        <f>'Link In BS Projection'!J10</f>
        <v>0</v>
      </c>
      <c r="R498" s="17">
        <f>'Link In BS Projection'!K10+6000000+3300000</f>
        <v>9302500</v>
      </c>
      <c r="S498" s="17">
        <f>'Link In BS Projection'!L10</f>
        <v>4363.9242246598005</v>
      </c>
      <c r="T498" s="17">
        <f>'Link In BS Projection'!M10</f>
        <v>0</v>
      </c>
      <c r="U498" s="17">
        <f>'Link In BS Projection'!N10</f>
        <v>2500</v>
      </c>
      <c r="V498" s="17">
        <f>'Link In BS Projection'!O10</f>
        <v>4431.0615204274654</v>
      </c>
      <c r="W498" s="17">
        <f>'Link In BS Projection'!P10</f>
        <v>0</v>
      </c>
      <c r="X498" s="17">
        <f>'Link In BS Projection'!Q10</f>
        <v>2500</v>
      </c>
      <c r="Y498" s="17">
        <f>'Link In BS Projection'!R10</f>
        <v>6431.0615204274654</v>
      </c>
      <c r="Z498" s="17">
        <f>'Link In BS Projection'!S10</f>
        <v>0</v>
      </c>
      <c r="AA498" s="17">
        <f>'Link In BS Projection'!T10</f>
        <v>0</v>
      </c>
      <c r="AB498" s="17">
        <f>'Link In BS Projection'!U10</f>
        <v>100000</v>
      </c>
      <c r="AC498" s="17">
        <f>'Link In BS Projection'!V10</f>
        <v>0</v>
      </c>
      <c r="AD498" s="17">
        <f>'Link In BS Projection'!W10</f>
        <v>100000</v>
      </c>
      <c r="AE498" s="17">
        <f>'Link In BS Projection'!X10</f>
        <v>100000</v>
      </c>
      <c r="AG498" s="5"/>
    </row>
    <row r="499" spans="1:71" x14ac:dyDescent="0.25">
      <c r="A499" s="5">
        <v>19</v>
      </c>
      <c r="B499" s="1" t="s">
        <v>71</v>
      </c>
      <c r="D499" s="24"/>
      <c r="E499" s="24"/>
      <c r="F499" s="24"/>
      <c r="G499" s="24"/>
      <c r="H499" s="24"/>
      <c r="J499" s="17"/>
      <c r="K499" s="17"/>
      <c r="L499" s="17"/>
      <c r="M499" s="17"/>
      <c r="N499" s="17"/>
      <c r="O499" s="17"/>
      <c r="P499" s="17">
        <f>'Link In BS Projection'!I11</f>
        <v>-2912127.1448236108</v>
      </c>
      <c r="Q499" s="17">
        <f>'Link In BS Projection'!J11</f>
        <v>1084301.8356406391</v>
      </c>
      <c r="R499" s="17">
        <f>'Link In BS Projection'!K11</f>
        <v>1580227.4484294206</v>
      </c>
      <c r="S499" s="17">
        <f>'Link In BS Projection'!L11</f>
        <v>-94854.723453357816</v>
      </c>
      <c r="T499" s="17">
        <f>'Link In BS Projection'!M11</f>
        <v>2500264.1706184447</v>
      </c>
      <c r="U499" s="17">
        <f>'Link In BS Projection'!N11</f>
        <v>2627020.4059794247</v>
      </c>
      <c r="V499" s="17">
        <f>'Link In BS Projection'!O11</f>
        <v>-933745.64861550927</v>
      </c>
      <c r="W499" s="17">
        <f>'Link In BS Projection'!P11</f>
        <v>2171112.1335679293</v>
      </c>
      <c r="X499" s="17">
        <f>'Link In BS Projection'!Q11</f>
        <v>1645310.9865207374</v>
      </c>
      <c r="Y499" s="17">
        <f>'Link In BS Projection'!R11</f>
        <v>-4284233.7833431661</v>
      </c>
      <c r="Z499" s="17">
        <f>'Link In BS Projection'!S11</f>
        <v>1058687.428048104</v>
      </c>
      <c r="AA499" s="17">
        <f>'Link In BS Projection'!T11</f>
        <v>982636.0543679893</v>
      </c>
      <c r="AB499" s="17">
        <f>'Link In BS Projection'!U11</f>
        <v>-2805117.3345269859</v>
      </c>
      <c r="AC499" s="17">
        <f>'Link In BS Projection'!V11</f>
        <v>1152843.7621832043</v>
      </c>
      <c r="AD499" s="17">
        <f>'Link In BS Projection'!W11</f>
        <v>1631275.9467804432</v>
      </c>
      <c r="AE499" s="17">
        <f>'Link In BS Projection'!X11</f>
        <v>-480223.17676787078</v>
      </c>
      <c r="AF499" s="17"/>
      <c r="AG499" s="5"/>
      <c r="AH499" s="17"/>
      <c r="AI499" s="17"/>
      <c r="AJ499" s="17"/>
      <c r="AL499" s="17"/>
      <c r="AN499" s="17"/>
      <c r="AP499" s="17"/>
    </row>
    <row r="500" spans="1:71" x14ac:dyDescent="0.25">
      <c r="A500" s="5"/>
      <c r="E500" s="17"/>
      <c r="F500" s="17"/>
      <c r="G500" s="17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G500" s="5"/>
    </row>
    <row r="501" spans="1:71" x14ac:dyDescent="0.25">
      <c r="A501" s="5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5"/>
    </row>
    <row r="502" spans="1:71" x14ac:dyDescent="0.25">
      <c r="A502" s="5"/>
      <c r="E502" s="17"/>
      <c r="F502" s="17"/>
      <c r="G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G502" s="5"/>
    </row>
    <row r="503" spans="1:71" x14ac:dyDescent="0.25">
      <c r="A503" s="5"/>
      <c r="E503" s="17"/>
      <c r="F503" s="17"/>
      <c r="G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AG503" s="5"/>
    </row>
    <row r="504" spans="1:71" x14ac:dyDescent="0.25">
      <c r="A504" s="5"/>
      <c r="E504" s="17"/>
      <c r="F504" s="17"/>
      <c r="G504" s="17"/>
      <c r="H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AG504" s="5"/>
    </row>
    <row r="505" spans="1:71" x14ac:dyDescent="0.25">
      <c r="A505" s="33" t="s">
        <v>90</v>
      </c>
      <c r="E505" s="17"/>
      <c r="F505" s="17"/>
      <c r="G505" s="17"/>
      <c r="H505" s="17"/>
      <c r="J505" s="17"/>
      <c r="K505" s="17"/>
      <c r="L505" s="17"/>
      <c r="M505" s="17"/>
      <c r="N505" s="17"/>
      <c r="O505" s="34" t="s">
        <v>132</v>
      </c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AA505" s="34" t="s">
        <v>132</v>
      </c>
      <c r="AF505" s="34" t="s">
        <v>132</v>
      </c>
      <c r="AG505" s="5"/>
    </row>
    <row r="506" spans="1:71" x14ac:dyDescent="0.25">
      <c r="A506" s="33"/>
      <c r="E506" s="17"/>
      <c r="F506" s="17"/>
      <c r="G506" s="17"/>
      <c r="H506" s="17"/>
      <c r="J506" s="17"/>
      <c r="K506" s="17"/>
      <c r="L506" s="17"/>
      <c r="M506" s="17"/>
      <c r="N506" s="17"/>
      <c r="O506" s="34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AA506" s="34"/>
      <c r="AF506" s="34"/>
      <c r="AG506" s="5"/>
    </row>
    <row r="507" spans="1:71" x14ac:dyDescent="0.25">
      <c r="A507" s="5"/>
      <c r="E507" s="17"/>
      <c r="F507" s="17"/>
      <c r="G507" s="17"/>
      <c r="H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AG507" s="5"/>
    </row>
    <row r="508" spans="1:71" x14ac:dyDescent="0.25">
      <c r="A508" s="25" t="s">
        <v>2</v>
      </c>
      <c r="AG508" s="5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</row>
    <row r="509" spans="1:71" x14ac:dyDescent="0.25">
      <c r="A509" s="25" t="s">
        <v>50</v>
      </c>
      <c r="AG509" s="5"/>
    </row>
    <row r="510" spans="1:71" x14ac:dyDescent="0.25">
      <c r="AG510" s="5"/>
    </row>
    <row r="511" spans="1:71" x14ac:dyDescent="0.25">
      <c r="A511" s="47"/>
      <c r="B511" s="47"/>
      <c r="C511" s="47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5"/>
    </row>
    <row r="512" spans="1:71" x14ac:dyDescent="0.25">
      <c r="A512" s="5" t="s">
        <v>4</v>
      </c>
      <c r="B512" s="5"/>
      <c r="D512" s="5" t="s">
        <v>34</v>
      </c>
      <c r="E512" s="5" t="s">
        <v>34</v>
      </c>
      <c r="F512" s="5" t="s">
        <v>34</v>
      </c>
      <c r="G512" s="5" t="s">
        <v>34</v>
      </c>
      <c r="H512" s="5" t="s">
        <v>34</v>
      </c>
      <c r="I512" s="5" t="s">
        <v>34</v>
      </c>
      <c r="J512" s="5" t="s">
        <v>34</v>
      </c>
      <c r="K512" s="5" t="s">
        <v>34</v>
      </c>
      <c r="L512" s="5" t="s">
        <v>34</v>
      </c>
      <c r="M512" s="5" t="s">
        <v>34</v>
      </c>
      <c r="N512" s="5" t="s">
        <v>34</v>
      </c>
      <c r="O512" s="5" t="s">
        <v>34</v>
      </c>
      <c r="P512" s="5" t="s">
        <v>34</v>
      </c>
      <c r="Q512" s="5" t="s">
        <v>34</v>
      </c>
      <c r="R512" s="5" t="s">
        <v>34</v>
      </c>
      <c r="S512" s="5" t="s">
        <v>34</v>
      </c>
      <c r="T512" s="5" t="s">
        <v>34</v>
      </c>
      <c r="U512" s="5" t="s">
        <v>34</v>
      </c>
      <c r="V512" s="5" t="s">
        <v>34</v>
      </c>
      <c r="W512" s="5" t="s">
        <v>34</v>
      </c>
      <c r="X512" s="5" t="s">
        <v>34</v>
      </c>
      <c r="Y512" s="5" t="s">
        <v>34</v>
      </c>
      <c r="Z512" s="5" t="s">
        <v>34</v>
      </c>
      <c r="AA512" s="5" t="s">
        <v>34</v>
      </c>
      <c r="AB512" s="5" t="s">
        <v>34</v>
      </c>
      <c r="AC512" s="5" t="s">
        <v>34</v>
      </c>
      <c r="AD512" s="5" t="s">
        <v>34</v>
      </c>
      <c r="AE512" s="5" t="s">
        <v>34</v>
      </c>
      <c r="AF512" s="5" t="s">
        <v>92</v>
      </c>
      <c r="AG512" s="5"/>
    </row>
    <row r="513" spans="1:35" x14ac:dyDescent="0.25">
      <c r="A513" s="52" t="s">
        <v>9</v>
      </c>
      <c r="B513" s="52"/>
      <c r="C513" s="52"/>
      <c r="D513" s="53">
        <f>$D$9</f>
        <v>43190</v>
      </c>
      <c r="E513" s="53">
        <f>$E$9</f>
        <v>43220</v>
      </c>
      <c r="F513" s="53">
        <f>$F$9</f>
        <v>43251</v>
      </c>
      <c r="G513" s="53">
        <f>$G$9</f>
        <v>43281</v>
      </c>
      <c r="H513" s="53">
        <f>$H$9</f>
        <v>43312</v>
      </c>
      <c r="I513" s="53">
        <f>$I$9</f>
        <v>43343</v>
      </c>
      <c r="J513" s="53">
        <f>$J$9</f>
        <v>43373</v>
      </c>
      <c r="K513" s="53">
        <f>$K$9</f>
        <v>43404</v>
      </c>
      <c r="L513" s="53">
        <f>$L$9</f>
        <v>43434</v>
      </c>
      <c r="M513" s="53">
        <f>$M$9</f>
        <v>43465</v>
      </c>
      <c r="N513" s="53">
        <f>$N$9</f>
        <v>43496</v>
      </c>
      <c r="O513" s="53">
        <f>$O$9</f>
        <v>43524</v>
      </c>
      <c r="P513" s="53">
        <f>$P$9</f>
        <v>43555</v>
      </c>
      <c r="Q513" s="53">
        <f>$Q$9</f>
        <v>43585</v>
      </c>
      <c r="R513" s="53">
        <f>$R$9</f>
        <v>43616</v>
      </c>
      <c r="S513" s="53">
        <f>$S$9</f>
        <v>43646</v>
      </c>
      <c r="T513" s="53">
        <f>$T$9</f>
        <v>43677</v>
      </c>
      <c r="U513" s="53">
        <f>$U$9</f>
        <v>43708</v>
      </c>
      <c r="V513" s="53">
        <f>$V$9</f>
        <v>43738</v>
      </c>
      <c r="W513" s="53">
        <f>$W$9</f>
        <v>43769</v>
      </c>
      <c r="X513" s="53">
        <f>$X$9</f>
        <v>43799</v>
      </c>
      <c r="Y513" s="53">
        <f>$Y$9</f>
        <v>43830</v>
      </c>
      <c r="Z513" s="53">
        <f>$Z$9</f>
        <v>43861</v>
      </c>
      <c r="AA513" s="53">
        <f>$AA$9</f>
        <v>43890</v>
      </c>
      <c r="AB513" s="53">
        <f>$AB$9</f>
        <v>43921</v>
      </c>
      <c r="AC513" s="53">
        <f>$AC$9</f>
        <v>43951</v>
      </c>
      <c r="AD513" s="53">
        <f>$AD$9</f>
        <v>43982</v>
      </c>
      <c r="AE513" s="53">
        <f>$AE$9</f>
        <v>44012</v>
      </c>
      <c r="AF513" s="54" t="s">
        <v>8</v>
      </c>
      <c r="AG513" s="5"/>
    </row>
    <row r="514" spans="1:35" x14ac:dyDescent="0.25">
      <c r="A514" s="5">
        <v>1</v>
      </c>
      <c r="B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5"/>
    </row>
    <row r="515" spans="1:35" x14ac:dyDescent="0.25">
      <c r="A515" s="5">
        <v>2</v>
      </c>
      <c r="AG515" s="5"/>
    </row>
    <row r="516" spans="1:35" x14ac:dyDescent="0.25">
      <c r="A516" s="5">
        <v>3</v>
      </c>
      <c r="AG516" s="5"/>
    </row>
    <row r="517" spans="1:35" x14ac:dyDescent="0.25">
      <c r="A517" s="5">
        <v>4</v>
      </c>
      <c r="AG517" s="5"/>
    </row>
    <row r="518" spans="1:35" x14ac:dyDescent="0.25">
      <c r="A518" s="5">
        <v>5</v>
      </c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5"/>
    </row>
    <row r="519" spans="1:35" x14ac:dyDescent="0.25">
      <c r="A519" s="5">
        <v>6</v>
      </c>
      <c r="AG519" s="5"/>
    </row>
    <row r="520" spans="1:35" x14ac:dyDescent="0.25">
      <c r="A520" s="5">
        <v>7</v>
      </c>
      <c r="AG520" s="5"/>
    </row>
    <row r="521" spans="1:35" x14ac:dyDescent="0.25">
      <c r="A521" s="5">
        <v>8</v>
      </c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9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5"/>
    </row>
    <row r="522" spans="1:35" x14ac:dyDescent="0.25">
      <c r="A522" s="5">
        <v>9</v>
      </c>
      <c r="AG522" s="5"/>
    </row>
    <row r="523" spans="1:35" ht="15.75" thickBot="1" x14ac:dyDescent="0.3">
      <c r="A523" s="5">
        <v>10</v>
      </c>
      <c r="B523" s="4" t="s">
        <v>51</v>
      </c>
      <c r="D523" s="101">
        <v>328717.52999999991</v>
      </c>
      <c r="E523" s="30">
        <f t="shared" ref="E523:Z523" si="212">D523-E542-E543</f>
        <v>322814.1999999999</v>
      </c>
      <c r="F523" s="30">
        <f t="shared" si="212"/>
        <v>316910.86999999988</v>
      </c>
      <c r="G523" s="30">
        <f t="shared" si="212"/>
        <v>311007.53999999986</v>
      </c>
      <c r="H523" s="30">
        <f t="shared" si="212"/>
        <v>305104.20999999985</v>
      </c>
      <c r="I523" s="30">
        <f t="shared" si="212"/>
        <v>299200.87999999983</v>
      </c>
      <c r="J523" s="30">
        <f t="shared" si="212"/>
        <v>293297.54999999981</v>
      </c>
      <c r="K523" s="30">
        <f t="shared" si="212"/>
        <v>287394.2199999998</v>
      </c>
      <c r="L523" s="30">
        <f t="shared" si="212"/>
        <v>281490.88999999978</v>
      </c>
      <c r="M523" s="30">
        <f t="shared" si="212"/>
        <v>275587.55999999976</v>
      </c>
      <c r="N523" s="30">
        <f t="shared" si="212"/>
        <v>269684.22999999975</v>
      </c>
      <c r="O523" s="30">
        <f t="shared" si="212"/>
        <v>263780.89999999973</v>
      </c>
      <c r="P523" s="30">
        <f t="shared" si="212"/>
        <v>257877.56999999975</v>
      </c>
      <c r="Q523" s="30">
        <f t="shared" si="212"/>
        <v>251974.23999999976</v>
      </c>
      <c r="R523" s="30">
        <f t="shared" si="212"/>
        <v>246070.90999999977</v>
      </c>
      <c r="S523" s="30">
        <f t="shared" si="212"/>
        <v>240167.57999999978</v>
      </c>
      <c r="T523" s="30">
        <f t="shared" si="212"/>
        <v>234264.2499999998</v>
      </c>
      <c r="U523" s="30">
        <f t="shared" si="212"/>
        <v>228360.91999999981</v>
      </c>
      <c r="V523" s="30">
        <f t="shared" si="212"/>
        <v>222457.58999999982</v>
      </c>
      <c r="W523" s="30">
        <f t="shared" si="212"/>
        <v>216554.25999999983</v>
      </c>
      <c r="X523" s="30">
        <f t="shared" si="212"/>
        <v>210650.92999999985</v>
      </c>
      <c r="Y523" s="30">
        <f t="shared" si="212"/>
        <v>204747.59999999986</v>
      </c>
      <c r="Z523" s="30">
        <f t="shared" si="212"/>
        <v>198844.26999999987</v>
      </c>
      <c r="AA523" s="30">
        <f t="shared" ref="AA523:AE523" si="213">Z523-AA542-AA543</f>
        <v>192940.93999999989</v>
      </c>
      <c r="AB523" s="30">
        <f t="shared" si="213"/>
        <v>187037.6099999999</v>
      </c>
      <c r="AC523" s="30">
        <f t="shared" si="213"/>
        <v>181134.27999999991</v>
      </c>
      <c r="AD523" s="30">
        <f t="shared" si="213"/>
        <v>175230.94999999992</v>
      </c>
      <c r="AE523" s="30">
        <f t="shared" si="213"/>
        <v>169327.61999999994</v>
      </c>
      <c r="AF523" s="30">
        <f>ROUND(AVERAGE(S523:AE523),0)</f>
        <v>204748</v>
      </c>
      <c r="AG523" s="5"/>
      <c r="AH523" s="1">
        <v>25510100</v>
      </c>
      <c r="AI523" s="95">
        <v>0.03</v>
      </c>
    </row>
    <row r="524" spans="1:35" ht="15.75" thickTop="1" x14ac:dyDescent="0.25">
      <c r="A524" s="5">
        <v>11</v>
      </c>
      <c r="D524" s="102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5"/>
      <c r="AH524" s="1">
        <v>25510200</v>
      </c>
      <c r="AI524" s="95">
        <v>0.04</v>
      </c>
    </row>
    <row r="525" spans="1:35" x14ac:dyDescent="0.25">
      <c r="A525" s="5">
        <v>12</v>
      </c>
      <c r="D525" s="103"/>
      <c r="P525" s="1"/>
      <c r="AG525" s="5"/>
      <c r="AH525" s="1">
        <v>25510300</v>
      </c>
      <c r="AI525" s="95">
        <v>0.1</v>
      </c>
    </row>
    <row r="526" spans="1:35" ht="15.75" thickBot="1" x14ac:dyDescent="0.3">
      <c r="A526" s="5">
        <v>13</v>
      </c>
      <c r="B526" s="4" t="s">
        <v>52</v>
      </c>
      <c r="D526" s="101">
        <v>23392.560000000001</v>
      </c>
      <c r="E526" s="30">
        <f t="shared" ref="E526:Z526" si="214">D526-E541</f>
        <v>22754.890000000003</v>
      </c>
      <c r="F526" s="30">
        <f t="shared" si="214"/>
        <v>22117.220000000005</v>
      </c>
      <c r="G526" s="30">
        <f t="shared" si="214"/>
        <v>21479.550000000007</v>
      </c>
      <c r="H526" s="30">
        <f t="shared" si="214"/>
        <v>20841.880000000008</v>
      </c>
      <c r="I526" s="30">
        <f t="shared" si="214"/>
        <v>20204.21000000001</v>
      </c>
      <c r="J526" s="30">
        <f t="shared" si="214"/>
        <v>19566.540000000012</v>
      </c>
      <c r="K526" s="30">
        <f t="shared" si="214"/>
        <v>18928.870000000014</v>
      </c>
      <c r="L526" s="30">
        <f t="shared" si="214"/>
        <v>18291.200000000015</v>
      </c>
      <c r="M526" s="30">
        <f t="shared" si="214"/>
        <v>17653.530000000017</v>
      </c>
      <c r="N526" s="30">
        <f t="shared" si="214"/>
        <v>17015.860000000019</v>
      </c>
      <c r="O526" s="30">
        <f t="shared" si="214"/>
        <v>16378.190000000019</v>
      </c>
      <c r="P526" s="30">
        <f t="shared" si="214"/>
        <v>15740.520000000019</v>
      </c>
      <c r="Q526" s="30">
        <f t="shared" si="214"/>
        <v>15102.850000000019</v>
      </c>
      <c r="R526" s="30">
        <f t="shared" si="214"/>
        <v>14465.180000000018</v>
      </c>
      <c r="S526" s="30">
        <f t="shared" si="214"/>
        <v>13827.510000000018</v>
      </c>
      <c r="T526" s="30">
        <f t="shared" si="214"/>
        <v>13189.840000000018</v>
      </c>
      <c r="U526" s="30">
        <f t="shared" si="214"/>
        <v>12552.170000000018</v>
      </c>
      <c r="V526" s="30">
        <f t="shared" si="214"/>
        <v>11914.500000000018</v>
      </c>
      <c r="W526" s="30">
        <f t="shared" si="214"/>
        <v>11276.830000000018</v>
      </c>
      <c r="X526" s="30">
        <f t="shared" si="214"/>
        <v>10639.160000000018</v>
      </c>
      <c r="Y526" s="30">
        <f t="shared" si="214"/>
        <v>10001.490000000018</v>
      </c>
      <c r="Z526" s="30">
        <f t="shared" si="214"/>
        <v>9363.8200000000179</v>
      </c>
      <c r="AA526" s="30">
        <f t="shared" ref="AA526:AE526" si="215">Z526-AA541</f>
        <v>8726.1500000000178</v>
      </c>
      <c r="AB526" s="30">
        <f t="shared" si="215"/>
        <v>8088.4800000000178</v>
      </c>
      <c r="AC526" s="30">
        <f t="shared" si="215"/>
        <v>7450.8100000000177</v>
      </c>
      <c r="AD526" s="30">
        <f t="shared" si="215"/>
        <v>6813.1400000000176</v>
      </c>
      <c r="AE526" s="30">
        <f t="shared" si="215"/>
        <v>6175.4700000000175</v>
      </c>
      <c r="AF526" s="30">
        <f>ROUND(AVERAGE(S526:AE526),0)</f>
        <v>10001</v>
      </c>
      <c r="AG526" s="5"/>
    </row>
    <row r="527" spans="1:35" ht="15.75" thickTop="1" x14ac:dyDescent="0.25">
      <c r="A527" s="5">
        <v>14</v>
      </c>
      <c r="D527" s="70"/>
      <c r="E527" s="70"/>
      <c r="F527" s="70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5"/>
    </row>
    <row r="528" spans="1:35" x14ac:dyDescent="0.25">
      <c r="A528" s="5">
        <v>15</v>
      </c>
      <c r="AG528" s="5"/>
    </row>
    <row r="529" spans="1:35" ht="15.75" thickBot="1" x14ac:dyDescent="0.3">
      <c r="A529" s="5">
        <v>16</v>
      </c>
      <c r="B529" s="4" t="s">
        <v>53</v>
      </c>
      <c r="D529" s="30">
        <f>SUM(D541:O541)</f>
        <v>7652.04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9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5"/>
    </row>
    <row r="530" spans="1:35" ht="15.75" thickTop="1" x14ac:dyDescent="0.25">
      <c r="A530" s="5">
        <v>17</v>
      </c>
      <c r="D530" s="12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9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5"/>
    </row>
    <row r="531" spans="1:35" ht="15.75" thickBot="1" x14ac:dyDescent="0.3">
      <c r="A531" s="5">
        <v>18</v>
      </c>
      <c r="B531" s="4" t="s">
        <v>54</v>
      </c>
      <c r="D531" s="30">
        <f>SUM(D542:O542)</f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9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5"/>
    </row>
    <row r="532" spans="1:35" ht="15.75" thickTop="1" x14ac:dyDescent="0.25">
      <c r="A532" s="5">
        <v>19</v>
      </c>
      <c r="D532" s="12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9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5"/>
    </row>
    <row r="533" spans="1:35" ht="15.75" thickBot="1" x14ac:dyDescent="0.3">
      <c r="A533" s="5">
        <v>20</v>
      </c>
      <c r="B533" s="4" t="s">
        <v>55</v>
      </c>
      <c r="D533" s="30">
        <f>SUM(D543:O543)</f>
        <v>70839.960000000006</v>
      </c>
      <c r="AG533" s="5"/>
    </row>
    <row r="534" spans="1:35" ht="15.75" thickTop="1" x14ac:dyDescent="0.25">
      <c r="A534" s="5">
        <v>21</v>
      </c>
      <c r="D534" s="10"/>
      <c r="AG534" s="5"/>
    </row>
    <row r="535" spans="1:35" x14ac:dyDescent="0.25">
      <c r="A535" s="5">
        <v>22</v>
      </c>
      <c r="AG535" s="5"/>
    </row>
    <row r="536" spans="1:35" x14ac:dyDescent="0.25">
      <c r="A536" s="5">
        <v>23</v>
      </c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5"/>
    </row>
    <row r="537" spans="1:35" x14ac:dyDescent="0.25">
      <c r="A537" s="5">
        <v>24</v>
      </c>
      <c r="AG537" s="5"/>
    </row>
    <row r="538" spans="1:35" x14ac:dyDescent="0.25">
      <c r="A538" s="5">
        <v>25</v>
      </c>
      <c r="AG538" s="5"/>
    </row>
    <row r="539" spans="1:35" x14ac:dyDescent="0.25">
      <c r="A539" s="5">
        <v>26</v>
      </c>
      <c r="AG539" s="5"/>
    </row>
    <row r="540" spans="1:35" x14ac:dyDescent="0.25">
      <c r="A540" s="5">
        <v>27</v>
      </c>
      <c r="AG540" s="5"/>
    </row>
    <row r="541" spans="1:35" x14ac:dyDescent="0.25">
      <c r="A541" s="5">
        <v>28</v>
      </c>
      <c r="B541" s="4" t="s">
        <v>110</v>
      </c>
      <c r="D541" s="19">
        <v>637.66999999999996</v>
      </c>
      <c r="E541" s="17">
        <f t="shared" ref="E541:U541" si="216">+D541</f>
        <v>637.66999999999996</v>
      </c>
      <c r="F541" s="17">
        <f t="shared" si="216"/>
        <v>637.66999999999996</v>
      </c>
      <c r="G541" s="17">
        <f t="shared" si="216"/>
        <v>637.66999999999996</v>
      </c>
      <c r="H541" s="17">
        <f t="shared" si="216"/>
        <v>637.66999999999996</v>
      </c>
      <c r="I541" s="17">
        <f t="shared" si="216"/>
        <v>637.66999999999996</v>
      </c>
      <c r="J541" s="17">
        <f t="shared" si="216"/>
        <v>637.66999999999996</v>
      </c>
      <c r="K541" s="17">
        <f t="shared" si="216"/>
        <v>637.66999999999996</v>
      </c>
      <c r="L541" s="17">
        <f t="shared" si="216"/>
        <v>637.66999999999996</v>
      </c>
      <c r="M541" s="17">
        <f t="shared" si="216"/>
        <v>637.66999999999996</v>
      </c>
      <c r="N541" s="17">
        <f t="shared" si="216"/>
        <v>637.66999999999996</v>
      </c>
      <c r="O541" s="17">
        <f t="shared" si="216"/>
        <v>637.66999999999996</v>
      </c>
      <c r="P541" s="17">
        <f t="shared" si="216"/>
        <v>637.66999999999996</v>
      </c>
      <c r="Q541" s="17">
        <f t="shared" si="216"/>
        <v>637.66999999999996</v>
      </c>
      <c r="R541" s="17">
        <f t="shared" si="216"/>
        <v>637.66999999999996</v>
      </c>
      <c r="S541" s="17">
        <f t="shared" si="216"/>
        <v>637.66999999999996</v>
      </c>
      <c r="T541" s="17">
        <f t="shared" si="216"/>
        <v>637.66999999999996</v>
      </c>
      <c r="U541" s="17">
        <f t="shared" si="216"/>
        <v>637.66999999999996</v>
      </c>
      <c r="V541" s="17">
        <f t="shared" ref="U541:Z543" si="217">+U541</f>
        <v>637.66999999999996</v>
      </c>
      <c r="W541" s="17">
        <f t="shared" si="217"/>
        <v>637.66999999999996</v>
      </c>
      <c r="X541" s="17">
        <f t="shared" si="217"/>
        <v>637.66999999999996</v>
      </c>
      <c r="Y541" s="17">
        <f t="shared" si="217"/>
        <v>637.66999999999996</v>
      </c>
      <c r="Z541" s="17">
        <f t="shared" si="217"/>
        <v>637.66999999999996</v>
      </c>
      <c r="AA541" s="17">
        <f t="shared" ref="AA541:AA543" si="218">+Z541</f>
        <v>637.66999999999996</v>
      </c>
      <c r="AB541" s="17">
        <f t="shared" ref="AB541:AB543" si="219">+AA541</f>
        <v>637.66999999999996</v>
      </c>
      <c r="AC541" s="17">
        <f t="shared" ref="AC541:AC543" si="220">+AB541</f>
        <v>637.66999999999996</v>
      </c>
      <c r="AD541" s="17">
        <f t="shared" ref="AD541:AD543" si="221">+AC541</f>
        <v>637.66999999999996</v>
      </c>
      <c r="AE541" s="17">
        <f t="shared" ref="AE541:AE543" si="222">+AD541</f>
        <v>637.66999999999996</v>
      </c>
      <c r="AG541" s="5"/>
      <c r="AH541" s="98">
        <v>69522000</v>
      </c>
      <c r="AI541" s="75" t="s">
        <v>99</v>
      </c>
    </row>
    <row r="542" spans="1:35" x14ac:dyDescent="0.25">
      <c r="A542" s="5">
        <v>29</v>
      </c>
      <c r="B542" s="4" t="s">
        <v>108</v>
      </c>
      <c r="D542" s="19">
        <v>0</v>
      </c>
      <c r="E542" s="17">
        <f t="shared" ref="E542:T543" si="223">+D542</f>
        <v>0</v>
      </c>
      <c r="F542" s="17">
        <f t="shared" si="223"/>
        <v>0</v>
      </c>
      <c r="G542" s="17">
        <f t="shared" si="223"/>
        <v>0</v>
      </c>
      <c r="H542" s="17">
        <f t="shared" si="223"/>
        <v>0</v>
      </c>
      <c r="I542" s="17">
        <f t="shared" si="223"/>
        <v>0</v>
      </c>
      <c r="J542" s="17">
        <f t="shared" si="223"/>
        <v>0</v>
      </c>
      <c r="K542" s="17">
        <f t="shared" si="223"/>
        <v>0</v>
      </c>
      <c r="L542" s="17">
        <f t="shared" si="223"/>
        <v>0</v>
      </c>
      <c r="M542" s="17">
        <f t="shared" si="223"/>
        <v>0</v>
      </c>
      <c r="N542" s="17">
        <f t="shared" si="223"/>
        <v>0</v>
      </c>
      <c r="O542" s="17">
        <f t="shared" si="223"/>
        <v>0</v>
      </c>
      <c r="P542" s="17">
        <f t="shared" si="223"/>
        <v>0</v>
      </c>
      <c r="Q542" s="17">
        <f t="shared" si="223"/>
        <v>0</v>
      </c>
      <c r="R542" s="17">
        <f t="shared" si="223"/>
        <v>0</v>
      </c>
      <c r="S542" s="17">
        <f t="shared" si="223"/>
        <v>0</v>
      </c>
      <c r="T542" s="17">
        <f t="shared" si="223"/>
        <v>0</v>
      </c>
      <c r="U542" s="17">
        <f t="shared" si="217"/>
        <v>0</v>
      </c>
      <c r="V542" s="17">
        <f t="shared" si="217"/>
        <v>0</v>
      </c>
      <c r="W542" s="17">
        <f t="shared" si="217"/>
        <v>0</v>
      </c>
      <c r="X542" s="17">
        <f t="shared" si="217"/>
        <v>0</v>
      </c>
      <c r="Y542" s="17">
        <f t="shared" si="217"/>
        <v>0</v>
      </c>
      <c r="Z542" s="17">
        <f t="shared" si="217"/>
        <v>0</v>
      </c>
      <c r="AA542" s="17">
        <f t="shared" si="218"/>
        <v>0</v>
      </c>
      <c r="AB542" s="17">
        <f t="shared" si="219"/>
        <v>0</v>
      </c>
      <c r="AC542" s="17">
        <f t="shared" si="220"/>
        <v>0</v>
      </c>
      <c r="AD542" s="17">
        <f t="shared" si="221"/>
        <v>0</v>
      </c>
      <c r="AE542" s="17">
        <f t="shared" si="222"/>
        <v>0</v>
      </c>
      <c r="AG542" s="5"/>
      <c r="AH542" s="98">
        <v>69523000</v>
      </c>
      <c r="AI542" s="75" t="s">
        <v>100</v>
      </c>
    </row>
    <row r="543" spans="1:35" x14ac:dyDescent="0.25">
      <c r="A543" s="5">
        <v>30</v>
      </c>
      <c r="B543" s="4" t="s">
        <v>109</v>
      </c>
      <c r="D543" s="19">
        <v>5903.33</v>
      </c>
      <c r="E543" s="17">
        <f t="shared" si="223"/>
        <v>5903.33</v>
      </c>
      <c r="F543" s="17">
        <f t="shared" si="223"/>
        <v>5903.33</v>
      </c>
      <c r="G543" s="17">
        <f t="shared" si="223"/>
        <v>5903.33</v>
      </c>
      <c r="H543" s="17">
        <f t="shared" si="223"/>
        <v>5903.33</v>
      </c>
      <c r="I543" s="17">
        <f t="shared" si="223"/>
        <v>5903.33</v>
      </c>
      <c r="J543" s="17">
        <f t="shared" si="223"/>
        <v>5903.33</v>
      </c>
      <c r="K543" s="17">
        <f t="shared" si="223"/>
        <v>5903.33</v>
      </c>
      <c r="L543" s="17">
        <f t="shared" si="223"/>
        <v>5903.33</v>
      </c>
      <c r="M543" s="17">
        <f t="shared" si="223"/>
        <v>5903.33</v>
      </c>
      <c r="N543" s="17">
        <f t="shared" si="223"/>
        <v>5903.33</v>
      </c>
      <c r="O543" s="17">
        <f t="shared" si="223"/>
        <v>5903.33</v>
      </c>
      <c r="P543" s="17">
        <f t="shared" si="223"/>
        <v>5903.33</v>
      </c>
      <c r="Q543" s="17">
        <f t="shared" si="223"/>
        <v>5903.33</v>
      </c>
      <c r="R543" s="17">
        <f t="shared" si="223"/>
        <v>5903.33</v>
      </c>
      <c r="S543" s="17">
        <f t="shared" si="223"/>
        <v>5903.33</v>
      </c>
      <c r="T543" s="17">
        <f t="shared" si="223"/>
        <v>5903.33</v>
      </c>
      <c r="U543" s="17">
        <f t="shared" si="217"/>
        <v>5903.33</v>
      </c>
      <c r="V543" s="17">
        <f t="shared" si="217"/>
        <v>5903.33</v>
      </c>
      <c r="W543" s="17">
        <f t="shared" si="217"/>
        <v>5903.33</v>
      </c>
      <c r="X543" s="17">
        <f t="shared" si="217"/>
        <v>5903.33</v>
      </c>
      <c r="Y543" s="17">
        <f t="shared" si="217"/>
        <v>5903.33</v>
      </c>
      <c r="Z543" s="17">
        <f t="shared" si="217"/>
        <v>5903.33</v>
      </c>
      <c r="AA543" s="17">
        <f t="shared" si="218"/>
        <v>5903.33</v>
      </c>
      <c r="AB543" s="17">
        <f t="shared" si="219"/>
        <v>5903.33</v>
      </c>
      <c r="AC543" s="17">
        <f t="shared" si="220"/>
        <v>5903.33</v>
      </c>
      <c r="AD543" s="17">
        <f t="shared" si="221"/>
        <v>5903.33</v>
      </c>
      <c r="AE543" s="17">
        <f t="shared" si="222"/>
        <v>5903.33</v>
      </c>
      <c r="AG543" s="5"/>
      <c r="AH543" s="98">
        <v>69524000</v>
      </c>
      <c r="AI543" s="75" t="s">
        <v>101</v>
      </c>
    </row>
    <row r="544" spans="1:35" x14ac:dyDescent="0.25">
      <c r="AG544" s="5"/>
    </row>
    <row r="545" spans="33:33" x14ac:dyDescent="0.25">
      <c r="AG545" s="5"/>
    </row>
    <row r="546" spans="33:33" x14ac:dyDescent="0.25">
      <c r="AG546" s="5"/>
    </row>
    <row r="547" spans="33:33" x14ac:dyDescent="0.25">
      <c r="AG547" s="5"/>
    </row>
    <row r="548" spans="33:33" x14ac:dyDescent="0.25">
      <c r="AG548" s="5"/>
    </row>
  </sheetData>
  <pageMargins left="0.7" right="0.7" top="1" bottom="0.75" header="0.3" footer="0.4"/>
  <pageSetup scale="48" orientation="landscape" r:id="rId1"/>
  <headerFooter>
    <oddFooter>&amp;R&amp;11Page &amp;P of &amp;N</oddFooter>
  </headerFooter>
  <rowBreaks count="12" manualBreakCount="12">
    <brk id="46" min="3" max="31" man="1"/>
    <brk id="92" min="3" max="31" man="1"/>
    <brk id="138" min="3" max="31" man="1"/>
    <brk id="184" min="3" max="31" man="1"/>
    <brk id="230" min="3" max="31" man="1"/>
    <brk id="276" min="3" max="31" man="1"/>
    <brk id="314" min="3" max="31" man="1"/>
    <brk id="352" min="3" max="31" man="1"/>
    <brk id="390" min="3" max="31" man="1"/>
    <brk id="428" min="3" max="31" man="1"/>
    <brk id="471" min="3" max="31" man="1"/>
    <brk id="504" min="3" max="31" man="1"/>
  </rowBreaks>
  <colBreaks count="3" manualBreakCount="3">
    <brk id="15" max="450" man="1"/>
    <brk id="27" max="542" man="1"/>
    <brk id="32" min="3" max="523" man="1"/>
  </colBreaks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7119-4AA8-4312-A11D-68DC2B25A591}">
  <dimension ref="A1:BU548"/>
  <sheetViews>
    <sheetView zoomScaleNormal="100" zoomScaleSheetLayoutView="85" workbookViewId="0">
      <pane xSplit="3" ySplit="9" topLeftCell="D10" activePane="bottomRight" state="frozen"/>
      <selection activeCell="AV360" sqref="AV360"/>
      <selection pane="topRight" activeCell="AV360" sqref="AV360"/>
      <selection pane="bottomLeft" activeCell="AV360" sqref="AV360"/>
      <selection pane="bottomRight" activeCell="D10" sqref="D10"/>
    </sheetView>
  </sheetViews>
  <sheetFormatPr defaultColWidth="11.7109375" defaultRowHeight="15" x14ac:dyDescent="0.25"/>
  <cols>
    <col min="1" max="1" width="6.85546875" style="1" customWidth="1"/>
    <col min="2" max="2" width="25.85546875" style="1" customWidth="1"/>
    <col min="3" max="3" width="16.28515625" style="6" customWidth="1"/>
    <col min="4" max="15" width="15.85546875" style="1" customWidth="1"/>
    <col min="16" max="16" width="15.85546875" style="10" customWidth="1"/>
    <col min="17" max="32" width="15.85546875" style="1" customWidth="1"/>
    <col min="33" max="33" width="6.28515625" style="1" customWidth="1"/>
    <col min="34" max="34" width="21.5703125" style="1" customWidth="1"/>
    <col min="35" max="35" width="14.28515625" style="1" customWidth="1"/>
    <col min="36" max="36" width="15" style="1" customWidth="1"/>
    <col min="37" max="37" width="1.7109375" style="1" customWidth="1"/>
    <col min="38" max="38" width="13.28515625" style="1" customWidth="1"/>
    <col min="39" max="39" width="1.7109375" style="1" customWidth="1"/>
    <col min="40" max="40" width="13.28515625" style="1" customWidth="1"/>
    <col min="41" max="41" width="1.7109375" style="1" customWidth="1"/>
    <col min="42" max="42" width="13.28515625" style="1" customWidth="1"/>
    <col min="43" max="43" width="1.7109375" style="1" customWidth="1"/>
    <col min="44" max="44" width="13.28515625" style="1" customWidth="1"/>
    <col min="45" max="45" width="1.7109375" style="1" customWidth="1"/>
    <col min="46" max="46" width="13.28515625" style="1" customWidth="1"/>
    <col min="47" max="47" width="1.7109375" style="1" customWidth="1"/>
    <col min="48" max="48" width="16.5703125" style="1" customWidth="1"/>
    <col min="49" max="49" width="1.7109375" style="1" customWidth="1"/>
    <col min="50" max="50" width="16.5703125" style="1" customWidth="1"/>
    <col min="51" max="51" width="1.7109375" style="1" customWidth="1"/>
    <col min="52" max="52" width="15.42578125" style="1" customWidth="1"/>
    <col min="53" max="53" width="1.7109375" style="1" customWidth="1"/>
    <col min="54" max="54" width="15.42578125" style="1" customWidth="1"/>
    <col min="55" max="55" width="1.7109375" style="1" customWidth="1"/>
    <col min="56" max="56" width="15.42578125" style="1" customWidth="1"/>
    <col min="57" max="57" width="1.7109375" style="1" customWidth="1"/>
    <col min="58" max="58" width="15.42578125" style="1" customWidth="1"/>
    <col min="59" max="59" width="1.7109375" style="1" customWidth="1"/>
    <col min="60" max="60" width="15.42578125" style="1" customWidth="1"/>
    <col min="61" max="61" width="1.7109375" style="1" customWidth="1"/>
    <col min="62" max="62" width="15.42578125" style="1" customWidth="1"/>
    <col min="63" max="63" width="1.7109375" style="1" customWidth="1"/>
    <col min="64" max="64" width="15.42578125" style="1" customWidth="1"/>
    <col min="65" max="65" width="11.7109375" style="1" customWidth="1"/>
    <col min="66" max="66" width="16.28515625" style="1" customWidth="1"/>
    <col min="67" max="67" width="16.42578125" style="1" customWidth="1"/>
    <col min="68" max="68" width="19.140625" style="1" customWidth="1"/>
    <col min="69" max="16384" width="11.7109375" style="1"/>
  </cols>
  <sheetData>
    <row r="1" spans="1:73" x14ac:dyDescent="0.25">
      <c r="A1" s="33" t="s">
        <v>90</v>
      </c>
      <c r="O1" s="34" t="s">
        <v>128</v>
      </c>
      <c r="AA1" s="34" t="s">
        <v>128</v>
      </c>
      <c r="AF1" s="34" t="s">
        <v>128</v>
      </c>
      <c r="AX1" s="34" t="s">
        <v>128</v>
      </c>
    </row>
    <row r="2" spans="1:73" x14ac:dyDescent="0.25">
      <c r="A2" s="33"/>
      <c r="O2" s="34"/>
      <c r="AA2" s="34"/>
      <c r="AF2" s="34"/>
      <c r="AX2" s="34"/>
    </row>
    <row r="3" spans="1:73" x14ac:dyDescent="0.25">
      <c r="A3" s="33"/>
      <c r="O3" s="34"/>
    </row>
    <row r="4" spans="1:73" x14ac:dyDescent="0.25">
      <c r="A4" s="25" t="s">
        <v>2</v>
      </c>
      <c r="P4" s="42"/>
      <c r="Q4" s="43"/>
      <c r="R4" s="43"/>
      <c r="S4" s="43"/>
      <c r="T4" s="43">
        <v>6000000</v>
      </c>
      <c r="U4" s="43"/>
      <c r="V4" s="43"/>
      <c r="W4" s="43"/>
      <c r="X4" s="43"/>
      <c r="Y4" s="43"/>
      <c r="Z4" s="43"/>
      <c r="AB4" s="43"/>
      <c r="AC4" s="43"/>
      <c r="AD4" s="43"/>
      <c r="AE4" s="43"/>
      <c r="AG4" s="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Z4" s="44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45"/>
      <c r="BO4" s="15"/>
      <c r="BP4" s="44"/>
      <c r="BQ4" s="15"/>
      <c r="BR4" s="15"/>
      <c r="BS4" s="15"/>
    </row>
    <row r="5" spans="1:73" x14ac:dyDescent="0.25">
      <c r="A5" s="25" t="s">
        <v>104</v>
      </c>
      <c r="P5" s="42"/>
      <c r="Q5" s="43"/>
      <c r="R5" s="43"/>
      <c r="S5" s="43"/>
      <c r="T5" s="43">
        <v>9000000</v>
      </c>
      <c r="U5" s="43"/>
      <c r="V5" s="43"/>
      <c r="W5" s="43"/>
      <c r="X5" s="43"/>
      <c r="Y5" s="43"/>
      <c r="Z5" s="43"/>
      <c r="AB5" s="43"/>
      <c r="AC5" s="43"/>
      <c r="AD5" s="43"/>
      <c r="AE5" s="43"/>
      <c r="AG5" s="5"/>
      <c r="AH5" s="44" t="s">
        <v>107</v>
      </c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Z5" s="44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45"/>
      <c r="BO5" s="15"/>
      <c r="BP5" s="44"/>
      <c r="BQ5" s="15"/>
      <c r="BR5" s="15"/>
      <c r="BS5" s="15"/>
    </row>
    <row r="6" spans="1:73" x14ac:dyDescent="0.25">
      <c r="A6" s="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G6" s="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Z6" s="4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44"/>
      <c r="BQ6" s="15"/>
      <c r="BR6" s="15"/>
      <c r="BS6" s="15"/>
      <c r="BT6" s="4"/>
    </row>
    <row r="7" spans="1:73" x14ac:dyDescent="0.25">
      <c r="A7" s="47"/>
      <c r="B7" s="47" t="s">
        <v>23</v>
      </c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"/>
      <c r="AH7" s="47"/>
      <c r="AI7" s="47"/>
      <c r="AJ7" s="47"/>
      <c r="AK7" s="47"/>
      <c r="AL7" s="47"/>
      <c r="AM7" s="47"/>
      <c r="AN7" s="47"/>
      <c r="AO7" s="47"/>
      <c r="AP7" s="47" t="s">
        <v>32</v>
      </c>
      <c r="AQ7" s="47"/>
      <c r="AR7" s="47"/>
      <c r="AS7" s="47"/>
      <c r="AT7" s="47" t="s">
        <v>8</v>
      </c>
      <c r="AU7" s="47"/>
      <c r="AV7" s="47" t="s">
        <v>8</v>
      </c>
      <c r="AW7" s="47"/>
      <c r="AX7" s="47" t="s">
        <v>3</v>
      </c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5"/>
      <c r="BP7" s="15"/>
      <c r="BQ7" s="15"/>
      <c r="BR7" s="15"/>
      <c r="BS7" s="9"/>
      <c r="BU7" s="5"/>
    </row>
    <row r="8" spans="1:73" x14ac:dyDescent="0.25">
      <c r="A8" s="5" t="s">
        <v>4</v>
      </c>
      <c r="B8" s="5" t="s">
        <v>33</v>
      </c>
      <c r="C8" s="5" t="s">
        <v>20</v>
      </c>
      <c r="D8" s="5" t="s">
        <v>34</v>
      </c>
      <c r="E8" s="5" t="s">
        <v>34</v>
      </c>
      <c r="F8" s="5" t="s">
        <v>34</v>
      </c>
      <c r="G8" s="5" t="s">
        <v>34</v>
      </c>
      <c r="H8" s="5" t="s">
        <v>34</v>
      </c>
      <c r="I8" s="5" t="s">
        <v>34</v>
      </c>
      <c r="J8" s="5" t="s">
        <v>34</v>
      </c>
      <c r="K8" s="5" t="s">
        <v>34</v>
      </c>
      <c r="L8" s="5" t="s">
        <v>34</v>
      </c>
      <c r="M8" s="5" t="s">
        <v>34</v>
      </c>
      <c r="N8" s="5" t="s">
        <v>34</v>
      </c>
      <c r="O8" s="5" t="s">
        <v>34</v>
      </c>
      <c r="P8" s="5" t="s">
        <v>34</v>
      </c>
      <c r="Q8" s="5" t="s">
        <v>34</v>
      </c>
      <c r="R8" s="5" t="s">
        <v>34</v>
      </c>
      <c r="S8" s="5" t="s">
        <v>34</v>
      </c>
      <c r="T8" s="5" t="s">
        <v>34</v>
      </c>
      <c r="U8" s="5" t="s">
        <v>34</v>
      </c>
      <c r="V8" s="5" t="s">
        <v>34</v>
      </c>
      <c r="W8" s="5" t="s">
        <v>34</v>
      </c>
      <c r="X8" s="5" t="s">
        <v>34</v>
      </c>
      <c r="Y8" s="5" t="s">
        <v>34</v>
      </c>
      <c r="Z8" s="5" t="s">
        <v>34</v>
      </c>
      <c r="AA8" s="5" t="s">
        <v>34</v>
      </c>
      <c r="AB8" s="5" t="s">
        <v>34</v>
      </c>
      <c r="AC8" s="5" t="s">
        <v>34</v>
      </c>
      <c r="AD8" s="5" t="s">
        <v>34</v>
      </c>
      <c r="AE8" s="5" t="s">
        <v>34</v>
      </c>
      <c r="AF8" s="5" t="s">
        <v>92</v>
      </c>
      <c r="AG8" s="5"/>
      <c r="AH8" s="9" t="s">
        <v>23</v>
      </c>
      <c r="AI8" s="5"/>
      <c r="AJ8" s="5" t="s">
        <v>92</v>
      </c>
      <c r="AK8" s="5"/>
      <c r="AL8" s="5" t="s">
        <v>13</v>
      </c>
      <c r="AM8" s="5"/>
      <c r="AN8" s="5" t="s">
        <v>13</v>
      </c>
      <c r="AO8" s="5"/>
      <c r="AP8" s="5" t="s">
        <v>35</v>
      </c>
      <c r="AQ8" s="5"/>
      <c r="AR8" s="5" t="s">
        <v>24</v>
      </c>
      <c r="AS8" s="5"/>
      <c r="AT8" s="5" t="s">
        <v>22</v>
      </c>
      <c r="AU8" s="5"/>
      <c r="AV8" s="5" t="s">
        <v>22</v>
      </c>
      <c r="AW8" s="5"/>
      <c r="AX8" s="5" t="s">
        <v>6</v>
      </c>
      <c r="AZ8" s="27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5"/>
      <c r="BP8" s="15"/>
      <c r="BQ8" s="15"/>
      <c r="BR8" s="49"/>
      <c r="BS8" s="50"/>
      <c r="BU8" s="51"/>
    </row>
    <row r="9" spans="1:73" x14ac:dyDescent="0.25">
      <c r="A9" s="52" t="s">
        <v>9</v>
      </c>
      <c r="B9" s="52" t="s">
        <v>21</v>
      </c>
      <c r="C9" s="52" t="s">
        <v>21</v>
      </c>
      <c r="D9" s="53">
        <v>43190</v>
      </c>
      <c r="E9" s="53">
        <v>43220</v>
      </c>
      <c r="F9" s="53">
        <v>43251</v>
      </c>
      <c r="G9" s="53">
        <v>43281</v>
      </c>
      <c r="H9" s="53">
        <v>43312</v>
      </c>
      <c r="I9" s="53">
        <v>43343</v>
      </c>
      <c r="J9" s="53">
        <v>43373</v>
      </c>
      <c r="K9" s="53">
        <v>43404</v>
      </c>
      <c r="L9" s="53">
        <v>43434</v>
      </c>
      <c r="M9" s="53">
        <v>43465</v>
      </c>
      <c r="N9" s="53">
        <v>43496</v>
      </c>
      <c r="O9" s="53">
        <v>43524</v>
      </c>
      <c r="P9" s="53">
        <v>43555</v>
      </c>
      <c r="Q9" s="53">
        <v>43585</v>
      </c>
      <c r="R9" s="53">
        <v>43616</v>
      </c>
      <c r="S9" s="53">
        <v>43646</v>
      </c>
      <c r="T9" s="53">
        <v>43677</v>
      </c>
      <c r="U9" s="53">
        <v>43708</v>
      </c>
      <c r="V9" s="53">
        <v>43738</v>
      </c>
      <c r="W9" s="53">
        <v>43769</v>
      </c>
      <c r="X9" s="53">
        <v>43799</v>
      </c>
      <c r="Y9" s="53">
        <v>43830</v>
      </c>
      <c r="Z9" s="53">
        <v>43861</v>
      </c>
      <c r="AA9" s="53">
        <v>43890</v>
      </c>
      <c r="AB9" s="53">
        <v>43921</v>
      </c>
      <c r="AC9" s="53">
        <v>43951</v>
      </c>
      <c r="AD9" s="53">
        <v>43982</v>
      </c>
      <c r="AE9" s="53">
        <v>44012</v>
      </c>
      <c r="AF9" s="54" t="s">
        <v>8</v>
      </c>
      <c r="AG9" s="5"/>
      <c r="AH9" s="52" t="s">
        <v>25</v>
      </c>
      <c r="AI9" s="52"/>
      <c r="AJ9" s="54" t="s">
        <v>8</v>
      </c>
      <c r="AK9" s="54"/>
      <c r="AL9" s="52" t="s">
        <v>36</v>
      </c>
      <c r="AM9" s="52"/>
      <c r="AN9" s="52" t="s">
        <v>37</v>
      </c>
      <c r="AO9" s="52"/>
      <c r="AP9" s="52" t="s">
        <v>38</v>
      </c>
      <c r="AQ9" s="52"/>
      <c r="AR9" s="52" t="s">
        <v>14</v>
      </c>
      <c r="AS9" s="52"/>
      <c r="AT9" s="52" t="s">
        <v>29</v>
      </c>
      <c r="AU9" s="52"/>
      <c r="AV9" s="52" t="s">
        <v>39</v>
      </c>
      <c r="AW9" s="52"/>
      <c r="AX9" s="52" t="s">
        <v>26</v>
      </c>
      <c r="AZ9" s="55"/>
      <c r="BA9" s="9"/>
      <c r="BB9" s="55"/>
      <c r="BC9" s="55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15"/>
      <c r="BP9" s="15"/>
      <c r="BQ9" s="15"/>
      <c r="BR9" s="15"/>
      <c r="BS9" s="15"/>
      <c r="BT9" s="10"/>
    </row>
    <row r="10" spans="1:73" x14ac:dyDescent="0.25">
      <c r="A10" s="5">
        <v>1</v>
      </c>
      <c r="B10" s="37"/>
      <c r="C10" s="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5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15"/>
      <c r="BP10" s="57"/>
      <c r="BQ10" s="11"/>
      <c r="BR10" s="56"/>
      <c r="BS10" s="56"/>
    </row>
    <row r="11" spans="1:73" x14ac:dyDescent="0.25">
      <c r="A11" s="5">
        <v>2</v>
      </c>
      <c r="P11" s="37"/>
      <c r="AG11" s="5"/>
      <c r="AP11" s="58"/>
      <c r="AQ11" s="58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57"/>
      <c r="BQ11" s="11"/>
      <c r="BR11" s="56"/>
      <c r="BS11" s="15"/>
      <c r="BT11" s="37"/>
    </row>
    <row r="12" spans="1:73" x14ac:dyDescent="0.25">
      <c r="A12" s="5">
        <v>3</v>
      </c>
      <c r="B12" s="28" t="s">
        <v>76</v>
      </c>
      <c r="P12" s="1"/>
      <c r="AG12" s="5"/>
      <c r="AH12" s="28"/>
      <c r="AZ12" s="8"/>
      <c r="BA12" s="15"/>
      <c r="BB12" s="13"/>
      <c r="BC12" s="13"/>
      <c r="BD12" s="22"/>
      <c r="BE12" s="22"/>
      <c r="BF12" s="22"/>
      <c r="BG12" s="22"/>
      <c r="BH12" s="13"/>
      <c r="BI12" s="13"/>
      <c r="BJ12" s="13"/>
      <c r="BK12" s="13"/>
      <c r="BL12" s="13"/>
      <c r="BM12" s="13"/>
      <c r="BN12" s="13"/>
      <c r="BO12" s="15"/>
      <c r="BP12" s="57"/>
      <c r="BQ12" s="11"/>
      <c r="BR12" s="56"/>
      <c r="BS12" s="15"/>
    </row>
    <row r="13" spans="1:73" x14ac:dyDescent="0.25">
      <c r="A13" s="5">
        <v>4</v>
      </c>
      <c r="B13" s="59"/>
      <c r="C13" s="6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9"/>
      <c r="Y13" s="12"/>
      <c r="Z13" s="12"/>
      <c r="AA13" s="12"/>
      <c r="AB13" s="12"/>
      <c r="AC13" s="12"/>
      <c r="AD13" s="12"/>
      <c r="AE13" s="12"/>
      <c r="AF13" s="12"/>
      <c r="AG13" s="5"/>
      <c r="AH13" s="61"/>
      <c r="AJ13" s="12"/>
      <c r="AK13" s="12"/>
      <c r="AL13" s="60"/>
      <c r="AM13" s="60"/>
      <c r="AN13" s="60"/>
      <c r="AO13" s="60"/>
      <c r="AP13" s="12"/>
      <c r="AQ13" s="12"/>
      <c r="AR13" s="12"/>
      <c r="AS13" s="12"/>
      <c r="AT13" s="12"/>
      <c r="AU13" s="12"/>
      <c r="AV13" s="12"/>
      <c r="AW13" s="12"/>
      <c r="AX13" s="12"/>
      <c r="AZ13" s="15"/>
      <c r="BA13" s="15"/>
      <c r="BB13" s="15"/>
      <c r="BC13" s="15"/>
      <c r="BD13" s="21"/>
      <c r="BE13" s="21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57"/>
      <c r="BQ13" s="11"/>
      <c r="BR13" s="56"/>
      <c r="BS13" s="15"/>
    </row>
    <row r="14" spans="1:73" x14ac:dyDescent="0.25">
      <c r="A14" s="5">
        <v>5</v>
      </c>
      <c r="B14" s="4" t="s">
        <v>82</v>
      </c>
      <c r="C14" s="60">
        <v>6.9599999999999995E-2</v>
      </c>
      <c r="D14" s="32">
        <v>7000000</v>
      </c>
      <c r="E14" s="32">
        <f t="shared" ref="E14:T18" si="0">D14</f>
        <v>7000000</v>
      </c>
      <c r="F14" s="32">
        <f t="shared" si="0"/>
        <v>7000000</v>
      </c>
      <c r="G14" s="32">
        <f t="shared" si="0"/>
        <v>7000000</v>
      </c>
      <c r="H14" s="32">
        <f t="shared" si="0"/>
        <v>7000000</v>
      </c>
      <c r="I14" s="32">
        <f t="shared" si="0"/>
        <v>7000000</v>
      </c>
      <c r="J14" s="32">
        <f t="shared" si="0"/>
        <v>7000000</v>
      </c>
      <c r="K14" s="32">
        <f t="shared" si="0"/>
        <v>7000000</v>
      </c>
      <c r="L14" s="32">
        <f t="shared" si="0"/>
        <v>7000000</v>
      </c>
      <c r="M14" s="32">
        <f t="shared" si="0"/>
        <v>7000000</v>
      </c>
      <c r="N14" s="32">
        <f t="shared" si="0"/>
        <v>7000000</v>
      </c>
      <c r="O14" s="32">
        <f t="shared" si="0"/>
        <v>7000000</v>
      </c>
      <c r="P14" s="32">
        <f t="shared" si="0"/>
        <v>7000000</v>
      </c>
      <c r="Q14" s="32">
        <f t="shared" si="0"/>
        <v>7000000</v>
      </c>
      <c r="R14" s="32">
        <f t="shared" si="0"/>
        <v>7000000</v>
      </c>
      <c r="S14" s="32">
        <f t="shared" si="0"/>
        <v>7000000</v>
      </c>
      <c r="T14" s="32">
        <f t="shared" si="0"/>
        <v>7000000</v>
      </c>
      <c r="U14" s="32">
        <f t="shared" ref="U14:AE19" si="1">T14</f>
        <v>7000000</v>
      </c>
      <c r="V14" s="32">
        <f t="shared" si="1"/>
        <v>7000000</v>
      </c>
      <c r="W14" s="32">
        <f t="shared" si="1"/>
        <v>7000000</v>
      </c>
      <c r="X14" s="32">
        <f t="shared" si="1"/>
        <v>7000000</v>
      </c>
      <c r="Y14" s="32">
        <f t="shared" si="1"/>
        <v>7000000</v>
      </c>
      <c r="Z14" s="32">
        <f t="shared" si="1"/>
        <v>7000000</v>
      </c>
      <c r="AA14" s="32">
        <f t="shared" si="1"/>
        <v>7000000</v>
      </c>
      <c r="AB14" s="32">
        <f t="shared" si="1"/>
        <v>7000000</v>
      </c>
      <c r="AC14" s="32">
        <f t="shared" si="1"/>
        <v>7000000</v>
      </c>
      <c r="AD14" s="32">
        <f t="shared" si="1"/>
        <v>7000000</v>
      </c>
      <c r="AE14" s="32">
        <f t="shared" si="1"/>
        <v>7000000</v>
      </c>
      <c r="AF14" s="32">
        <f>AVERAGE(S14:AE14)</f>
        <v>7000000</v>
      </c>
      <c r="AG14" s="5"/>
      <c r="AH14" s="1" t="str">
        <f t="shared" ref="AH14:AH25" si="2">B14</f>
        <v xml:space="preserve">    Series 6.96%   GMB</v>
      </c>
      <c r="AJ14" s="32">
        <f t="shared" ref="AJ14:AJ21" si="3">AF14</f>
        <v>7000000</v>
      </c>
      <c r="AK14" s="32"/>
      <c r="AL14" s="60">
        <f t="shared" ref="AL14:AL21" si="4">C14</f>
        <v>6.9599999999999995E-2</v>
      </c>
      <c r="AM14" s="60"/>
      <c r="AN14" s="60">
        <f t="shared" ref="AN14:AN21" si="5">IF(AJ14=0,0,ROUND(((AJ14*AL14)+AP14)/AJ14,5))</f>
        <v>7.0059999999999997E-2</v>
      </c>
      <c r="AO14" s="60"/>
      <c r="AP14" s="32">
        <f>AF107+AF120</f>
        <v>3223.4399999999996</v>
      </c>
      <c r="AQ14" s="32"/>
      <c r="AR14" s="32">
        <f t="shared" ref="AR14:AR20" si="6">ROUND(AN14*AJ14,0)</f>
        <v>490420</v>
      </c>
      <c r="AS14" s="32"/>
      <c r="AT14" s="32">
        <f>AF153</f>
        <v>0</v>
      </c>
      <c r="AU14" s="32"/>
      <c r="AV14" s="32">
        <f>AF61+AF74</f>
        <v>12640.89999999998</v>
      </c>
      <c r="AW14" s="32"/>
      <c r="AX14" s="32">
        <f>AJ14-AT14-AV14</f>
        <v>6987359.0999999996</v>
      </c>
      <c r="AZ14" s="8"/>
      <c r="BA14" s="15"/>
      <c r="BB14" s="62"/>
      <c r="BC14" s="62"/>
      <c r="BD14" s="22"/>
      <c r="BE14" s="22"/>
      <c r="BF14" s="22"/>
      <c r="BG14" s="22"/>
      <c r="BH14" s="62"/>
      <c r="BI14" s="62"/>
      <c r="BJ14" s="62"/>
      <c r="BK14" s="62"/>
      <c r="BL14" s="62"/>
      <c r="BM14" s="62"/>
      <c r="BN14" s="62"/>
      <c r="BO14" s="15"/>
      <c r="BP14" s="57"/>
      <c r="BQ14" s="11"/>
      <c r="BR14" s="56"/>
      <c r="BS14" s="15"/>
    </row>
    <row r="15" spans="1:73" x14ac:dyDescent="0.25">
      <c r="A15" s="5">
        <v>6</v>
      </c>
      <c r="B15" s="4" t="s">
        <v>83</v>
      </c>
      <c r="C15" s="60">
        <v>7.1499999999999994E-2</v>
      </c>
      <c r="D15" s="19">
        <v>7500000</v>
      </c>
      <c r="E15" s="19">
        <f t="shared" si="0"/>
        <v>7500000</v>
      </c>
      <c r="F15" s="19">
        <f t="shared" si="0"/>
        <v>7500000</v>
      </c>
      <c r="G15" s="19">
        <f t="shared" si="0"/>
        <v>7500000</v>
      </c>
      <c r="H15" s="19">
        <f t="shared" si="0"/>
        <v>7500000</v>
      </c>
      <c r="I15" s="19">
        <f t="shared" si="0"/>
        <v>7500000</v>
      </c>
      <c r="J15" s="19">
        <f t="shared" si="0"/>
        <v>7500000</v>
      </c>
      <c r="K15" s="19">
        <f t="shared" si="0"/>
        <v>7500000</v>
      </c>
      <c r="L15" s="19">
        <f t="shared" si="0"/>
        <v>7500000</v>
      </c>
      <c r="M15" s="19">
        <f t="shared" si="0"/>
        <v>7500000</v>
      </c>
      <c r="N15" s="19">
        <f t="shared" si="0"/>
        <v>7500000</v>
      </c>
      <c r="O15" s="19">
        <f t="shared" si="0"/>
        <v>7500000</v>
      </c>
      <c r="P15" s="19">
        <f t="shared" si="0"/>
        <v>7500000</v>
      </c>
      <c r="Q15" s="19">
        <f t="shared" si="0"/>
        <v>7500000</v>
      </c>
      <c r="R15" s="19">
        <f t="shared" si="0"/>
        <v>7500000</v>
      </c>
      <c r="S15" s="19">
        <f t="shared" si="0"/>
        <v>7500000</v>
      </c>
      <c r="T15" s="19">
        <f t="shared" si="0"/>
        <v>7500000</v>
      </c>
      <c r="U15" s="19">
        <f t="shared" si="1"/>
        <v>7500000</v>
      </c>
      <c r="V15" s="19">
        <f t="shared" si="1"/>
        <v>7500000</v>
      </c>
      <c r="W15" s="19">
        <f t="shared" si="1"/>
        <v>7500000</v>
      </c>
      <c r="X15" s="19">
        <f t="shared" si="1"/>
        <v>7500000</v>
      </c>
      <c r="Y15" s="19">
        <f t="shared" si="1"/>
        <v>7500000</v>
      </c>
      <c r="Z15" s="19">
        <f t="shared" si="1"/>
        <v>7500000</v>
      </c>
      <c r="AA15" s="19">
        <f t="shared" si="1"/>
        <v>7500000</v>
      </c>
      <c r="AB15" s="19">
        <f t="shared" si="1"/>
        <v>7500000</v>
      </c>
      <c r="AC15" s="19">
        <f t="shared" si="1"/>
        <v>7500000</v>
      </c>
      <c r="AD15" s="19">
        <f t="shared" si="1"/>
        <v>7500000</v>
      </c>
      <c r="AE15" s="19">
        <f t="shared" si="1"/>
        <v>7500000</v>
      </c>
      <c r="AF15" s="19">
        <f t="shared" ref="AF15:AF25" si="7">AVERAGE(S15:AE15)</f>
        <v>7500000</v>
      </c>
      <c r="AG15" s="5"/>
      <c r="AH15" s="1" t="str">
        <f t="shared" si="2"/>
        <v xml:space="preserve">    Series 7.15%   GMB</v>
      </c>
      <c r="AJ15" s="19">
        <f t="shared" si="3"/>
        <v>7500000</v>
      </c>
      <c r="AK15" s="19"/>
      <c r="AL15" s="60">
        <f t="shared" si="4"/>
        <v>7.1499999999999994E-2</v>
      </c>
      <c r="AM15" s="60"/>
      <c r="AN15" s="60">
        <f t="shared" si="5"/>
        <v>7.1819999999999995E-2</v>
      </c>
      <c r="AO15" s="60"/>
      <c r="AP15" s="19">
        <f t="shared" ref="AP15:AP22" si="8">AF108</f>
        <v>2426.52</v>
      </c>
      <c r="AQ15" s="19"/>
      <c r="AR15" s="19">
        <f t="shared" si="6"/>
        <v>538650</v>
      </c>
      <c r="AS15" s="19"/>
      <c r="AT15" s="19">
        <f t="shared" ref="AT15:AT25" si="9">AF154</f>
        <v>0</v>
      </c>
      <c r="AU15" s="19"/>
      <c r="AV15" s="19">
        <f t="shared" ref="AV15:AV20" si="10">AF62</f>
        <v>17200.950000000019</v>
      </c>
      <c r="AW15" s="19"/>
      <c r="AX15" s="19">
        <f t="shared" ref="AX15:AX25" si="11">AJ15-AT15-AV15</f>
        <v>7482799.0499999998</v>
      </c>
      <c r="AZ15" s="15"/>
      <c r="BA15" s="15"/>
      <c r="BB15" s="26"/>
      <c r="BC15" s="26"/>
      <c r="BD15" s="21"/>
      <c r="BE15" s="21"/>
      <c r="BF15" s="15"/>
      <c r="BG15" s="15"/>
      <c r="BH15" s="26"/>
      <c r="BI15" s="26"/>
      <c r="BJ15" s="26"/>
      <c r="BK15" s="26"/>
      <c r="BL15" s="26"/>
      <c r="BM15" s="26"/>
      <c r="BN15" s="26"/>
      <c r="BO15" s="15"/>
      <c r="BP15" s="57"/>
      <c r="BQ15" s="63"/>
      <c r="BR15" s="56"/>
      <c r="BS15" s="15"/>
    </row>
    <row r="16" spans="1:73" x14ac:dyDescent="0.25">
      <c r="A16" s="5">
        <v>7</v>
      </c>
      <c r="B16" s="4" t="s">
        <v>84</v>
      </c>
      <c r="C16" s="60">
        <v>6.9900000000000004E-2</v>
      </c>
      <c r="D16" s="19">
        <v>9000000</v>
      </c>
      <c r="E16" s="19">
        <f t="shared" si="0"/>
        <v>9000000</v>
      </c>
      <c r="F16" s="19">
        <f t="shared" si="0"/>
        <v>9000000</v>
      </c>
      <c r="G16" s="19">
        <f t="shared" si="0"/>
        <v>9000000</v>
      </c>
      <c r="H16" s="19">
        <f t="shared" si="0"/>
        <v>9000000</v>
      </c>
      <c r="I16" s="19">
        <f t="shared" si="0"/>
        <v>9000000</v>
      </c>
      <c r="J16" s="19">
        <f t="shared" si="0"/>
        <v>9000000</v>
      </c>
      <c r="K16" s="19">
        <f t="shared" si="0"/>
        <v>9000000</v>
      </c>
      <c r="L16" s="19">
        <f t="shared" si="0"/>
        <v>9000000</v>
      </c>
      <c r="M16" s="19">
        <f t="shared" si="0"/>
        <v>9000000</v>
      </c>
      <c r="N16" s="19">
        <f t="shared" si="0"/>
        <v>9000000</v>
      </c>
      <c r="O16" s="19">
        <f t="shared" si="0"/>
        <v>9000000</v>
      </c>
      <c r="P16" s="19">
        <f t="shared" si="0"/>
        <v>9000000</v>
      </c>
      <c r="Q16" s="19">
        <f t="shared" si="0"/>
        <v>9000000</v>
      </c>
      <c r="R16" s="19">
        <f t="shared" si="0"/>
        <v>9000000</v>
      </c>
      <c r="S16" s="19">
        <f t="shared" si="0"/>
        <v>9000000</v>
      </c>
      <c r="T16" s="19">
        <f t="shared" si="0"/>
        <v>9000000</v>
      </c>
      <c r="U16" s="19">
        <f t="shared" si="1"/>
        <v>9000000</v>
      </c>
      <c r="V16" s="19">
        <f t="shared" si="1"/>
        <v>9000000</v>
      </c>
      <c r="W16" s="19">
        <f t="shared" si="1"/>
        <v>9000000</v>
      </c>
      <c r="X16" s="19">
        <f t="shared" si="1"/>
        <v>9000000</v>
      </c>
      <c r="Y16" s="19">
        <f t="shared" si="1"/>
        <v>9000000</v>
      </c>
      <c r="Z16" s="19">
        <f t="shared" si="1"/>
        <v>9000000</v>
      </c>
      <c r="AA16" s="19">
        <f t="shared" si="1"/>
        <v>9000000</v>
      </c>
      <c r="AB16" s="19">
        <f t="shared" si="1"/>
        <v>9000000</v>
      </c>
      <c r="AC16" s="19">
        <f t="shared" si="1"/>
        <v>9000000</v>
      </c>
      <c r="AD16" s="19">
        <f t="shared" si="1"/>
        <v>9000000</v>
      </c>
      <c r="AE16" s="19">
        <f t="shared" si="1"/>
        <v>9000000</v>
      </c>
      <c r="AF16" s="19">
        <f t="shared" si="7"/>
        <v>9000000</v>
      </c>
      <c r="AG16" s="5"/>
      <c r="AH16" s="1" t="str">
        <f t="shared" si="2"/>
        <v xml:space="preserve">    Series 6.99%   GMB</v>
      </c>
      <c r="AJ16" s="19">
        <f t="shared" si="3"/>
        <v>9000000</v>
      </c>
      <c r="AK16" s="19"/>
      <c r="AL16" s="60">
        <f t="shared" si="4"/>
        <v>6.9900000000000004E-2</v>
      </c>
      <c r="AM16" s="60"/>
      <c r="AN16" s="60">
        <f t="shared" si="5"/>
        <v>7.0260000000000003E-2</v>
      </c>
      <c r="AO16" s="60"/>
      <c r="AP16" s="19">
        <f t="shared" si="8"/>
        <v>3260.6399999999267</v>
      </c>
      <c r="AQ16" s="19"/>
      <c r="AR16" s="19">
        <f t="shared" si="6"/>
        <v>632340</v>
      </c>
      <c r="AS16" s="19"/>
      <c r="AT16" s="19">
        <f t="shared" si="9"/>
        <v>0</v>
      </c>
      <c r="AU16" s="19"/>
      <c r="AV16" s="19">
        <f t="shared" si="10"/>
        <v>27444.240000000125</v>
      </c>
      <c r="AW16" s="19"/>
      <c r="AX16" s="19">
        <f t="shared" si="11"/>
        <v>8972555.7599999998</v>
      </c>
      <c r="AZ16" s="8"/>
      <c r="BA16" s="15"/>
      <c r="BB16" s="26"/>
      <c r="BC16" s="26"/>
      <c r="BD16" s="22"/>
      <c r="BE16" s="22"/>
      <c r="BF16" s="22"/>
      <c r="BG16" s="22"/>
      <c r="BH16" s="26"/>
      <c r="BI16" s="26"/>
      <c r="BJ16" s="26"/>
      <c r="BK16" s="26"/>
      <c r="BL16" s="26"/>
      <c r="BM16" s="26"/>
      <c r="BN16" s="26"/>
      <c r="BO16" s="15"/>
      <c r="BP16" s="57"/>
      <c r="BQ16" s="11"/>
      <c r="BR16" s="56"/>
      <c r="BS16" s="15"/>
    </row>
    <row r="17" spans="1:72" x14ac:dyDescent="0.25">
      <c r="A17" s="5">
        <v>8</v>
      </c>
      <c r="B17" s="4" t="s">
        <v>77</v>
      </c>
      <c r="C17" s="60">
        <v>6.5930000000000002E-2</v>
      </c>
      <c r="D17" s="19">
        <v>47000000</v>
      </c>
      <c r="E17" s="19">
        <f>D17</f>
        <v>47000000</v>
      </c>
      <c r="F17" s="19">
        <f>E17</f>
        <v>47000000</v>
      </c>
      <c r="G17" s="19">
        <f t="shared" si="0"/>
        <v>47000000</v>
      </c>
      <c r="H17" s="19">
        <f t="shared" si="0"/>
        <v>47000000</v>
      </c>
      <c r="I17" s="19">
        <f>+H17</f>
        <v>47000000</v>
      </c>
      <c r="J17" s="19">
        <f>+I17</f>
        <v>47000000</v>
      </c>
      <c r="K17" s="19">
        <f>+J17</f>
        <v>47000000</v>
      </c>
      <c r="L17" s="19">
        <f t="shared" si="0"/>
        <v>47000000</v>
      </c>
      <c r="M17" s="19">
        <f>+L17</f>
        <v>47000000</v>
      </c>
      <c r="N17" s="19">
        <f t="shared" si="0"/>
        <v>47000000</v>
      </c>
      <c r="O17" s="19">
        <f t="shared" si="0"/>
        <v>47000000</v>
      </c>
      <c r="P17" s="19">
        <f t="shared" si="0"/>
        <v>47000000</v>
      </c>
      <c r="Q17" s="19">
        <f t="shared" si="0"/>
        <v>47000000</v>
      </c>
      <c r="R17" s="19">
        <f t="shared" si="0"/>
        <v>47000000</v>
      </c>
      <c r="S17" s="19">
        <f t="shared" si="0"/>
        <v>47000000</v>
      </c>
      <c r="T17" s="19">
        <f t="shared" si="0"/>
        <v>47000000</v>
      </c>
      <c r="U17" s="19">
        <f t="shared" si="1"/>
        <v>47000000</v>
      </c>
      <c r="V17" s="19">
        <f t="shared" si="1"/>
        <v>47000000</v>
      </c>
      <c r="W17" s="19">
        <f t="shared" si="1"/>
        <v>47000000</v>
      </c>
      <c r="X17" s="19">
        <f t="shared" si="1"/>
        <v>47000000</v>
      </c>
      <c r="Y17" s="19">
        <f t="shared" si="1"/>
        <v>47000000</v>
      </c>
      <c r="Z17" s="19">
        <f t="shared" si="1"/>
        <v>47000000</v>
      </c>
      <c r="AA17" s="19">
        <f t="shared" si="1"/>
        <v>47000000</v>
      </c>
      <c r="AB17" s="19">
        <f t="shared" si="1"/>
        <v>47000000</v>
      </c>
      <c r="AC17" s="19">
        <f t="shared" si="1"/>
        <v>47000000</v>
      </c>
      <c r="AD17" s="19">
        <f t="shared" si="1"/>
        <v>47000000</v>
      </c>
      <c r="AE17" s="19">
        <f t="shared" si="1"/>
        <v>47000000</v>
      </c>
      <c r="AF17" s="19">
        <f t="shared" si="7"/>
        <v>47000000</v>
      </c>
      <c r="AG17" s="5"/>
      <c r="AH17" s="1" t="str">
        <f t="shared" si="2"/>
        <v xml:space="preserve">    Series 6.593%  Note</v>
      </c>
      <c r="AJ17" s="19">
        <f t="shared" si="3"/>
        <v>47000000</v>
      </c>
      <c r="AK17" s="19"/>
      <c r="AL17" s="60">
        <f t="shared" si="4"/>
        <v>6.5930000000000002E-2</v>
      </c>
      <c r="AM17" s="60"/>
      <c r="AN17" s="60">
        <f t="shared" si="5"/>
        <v>6.6280000000000006E-2</v>
      </c>
      <c r="AO17" s="60"/>
      <c r="AP17" s="19">
        <f t="shared" si="8"/>
        <v>16594.560000000005</v>
      </c>
      <c r="AQ17" s="19"/>
      <c r="AR17" s="19">
        <f t="shared" si="6"/>
        <v>3115160</v>
      </c>
      <c r="AS17" s="19"/>
      <c r="AT17" s="19">
        <f t="shared" si="9"/>
        <v>0</v>
      </c>
      <c r="AU17" s="19"/>
      <c r="AV17" s="19">
        <f t="shared" si="10"/>
        <v>295291.77999999991</v>
      </c>
      <c r="AW17" s="19"/>
      <c r="AX17" s="19">
        <f t="shared" si="11"/>
        <v>46704708.219999999</v>
      </c>
      <c r="AZ17" s="15"/>
      <c r="BA17" s="15"/>
      <c r="BB17" s="26"/>
      <c r="BC17" s="26"/>
      <c r="BD17" s="21"/>
      <c r="BE17" s="21"/>
      <c r="BF17" s="15"/>
      <c r="BG17" s="15"/>
      <c r="BH17" s="26"/>
      <c r="BI17" s="26"/>
      <c r="BJ17" s="26"/>
      <c r="BK17" s="26"/>
      <c r="BL17" s="26"/>
      <c r="BM17" s="26"/>
      <c r="BN17" s="26"/>
      <c r="BO17" s="15"/>
      <c r="BP17" s="57"/>
      <c r="BQ17" s="11"/>
      <c r="BR17" s="56"/>
      <c r="BS17" s="15"/>
    </row>
    <row r="18" spans="1:72" x14ac:dyDescent="0.25">
      <c r="A18" s="5">
        <v>9</v>
      </c>
      <c r="B18" s="118" t="s">
        <v>127</v>
      </c>
      <c r="C18" s="119">
        <v>2.4500000000000001E-2</v>
      </c>
      <c r="D18" s="19">
        <v>45390000</v>
      </c>
      <c r="E18" s="19">
        <f t="shared" ref="E18:T25" si="12">D18</f>
        <v>45390000</v>
      </c>
      <c r="F18" s="19">
        <f t="shared" si="12"/>
        <v>45390000</v>
      </c>
      <c r="G18" s="19">
        <f t="shared" si="12"/>
        <v>45390000</v>
      </c>
      <c r="H18" s="19">
        <f t="shared" si="12"/>
        <v>45390000</v>
      </c>
      <c r="I18" s="19">
        <f t="shared" si="12"/>
        <v>45390000</v>
      </c>
      <c r="J18" s="19">
        <f t="shared" si="12"/>
        <v>45390000</v>
      </c>
      <c r="K18" s="19">
        <f t="shared" si="12"/>
        <v>45390000</v>
      </c>
      <c r="L18" s="19">
        <f>+K18</f>
        <v>45390000</v>
      </c>
      <c r="M18" s="19">
        <f>+L18</f>
        <v>45390000</v>
      </c>
      <c r="N18" s="19">
        <f>+M18</f>
        <v>45390000</v>
      </c>
      <c r="O18" s="19">
        <f t="shared" si="0"/>
        <v>45390000</v>
      </c>
      <c r="P18" s="19">
        <f t="shared" si="0"/>
        <v>45390000</v>
      </c>
      <c r="Q18" s="19">
        <f t="shared" si="0"/>
        <v>45390000</v>
      </c>
      <c r="R18" s="19">
        <f t="shared" si="0"/>
        <v>45390000</v>
      </c>
      <c r="S18" s="19">
        <f t="shared" si="0"/>
        <v>45390000</v>
      </c>
      <c r="T18" s="19">
        <f t="shared" si="0"/>
        <v>45390000</v>
      </c>
      <c r="U18" s="19">
        <f t="shared" si="1"/>
        <v>45390000</v>
      </c>
      <c r="V18" s="19">
        <f t="shared" si="1"/>
        <v>45390000</v>
      </c>
      <c r="W18" s="19">
        <f t="shared" si="1"/>
        <v>45390000</v>
      </c>
      <c r="X18" s="19">
        <f t="shared" si="1"/>
        <v>45390000</v>
      </c>
      <c r="Y18" s="19">
        <f t="shared" si="1"/>
        <v>45390000</v>
      </c>
      <c r="Z18" s="19">
        <f t="shared" si="1"/>
        <v>45390000</v>
      </c>
      <c r="AA18" s="19">
        <f t="shared" si="1"/>
        <v>45390000</v>
      </c>
      <c r="AB18" s="19">
        <f t="shared" si="1"/>
        <v>45390000</v>
      </c>
      <c r="AC18" s="19">
        <f t="shared" si="1"/>
        <v>45390000</v>
      </c>
      <c r="AD18" s="19">
        <f t="shared" si="1"/>
        <v>45390000</v>
      </c>
      <c r="AE18" s="19">
        <f t="shared" si="1"/>
        <v>45390000</v>
      </c>
      <c r="AF18" s="19">
        <f t="shared" si="7"/>
        <v>45390000</v>
      </c>
      <c r="AG18" s="5"/>
      <c r="AH18" s="1" t="str">
        <f t="shared" si="2"/>
        <v xml:space="preserve">    Series 2.45%    Note</v>
      </c>
      <c r="AJ18" s="19">
        <f t="shared" si="3"/>
        <v>45390000</v>
      </c>
      <c r="AK18" s="19"/>
      <c r="AL18" s="60">
        <f t="shared" si="4"/>
        <v>2.4500000000000001E-2</v>
      </c>
      <c r="AM18" s="60"/>
      <c r="AN18" s="60">
        <f t="shared" si="5"/>
        <v>2.545E-2</v>
      </c>
      <c r="AO18" s="60"/>
      <c r="AP18" s="19">
        <f t="shared" si="8"/>
        <v>43272.27</v>
      </c>
      <c r="AQ18" s="19"/>
      <c r="AR18" s="19">
        <f t="shared" si="6"/>
        <v>1155176</v>
      </c>
      <c r="AS18" s="19"/>
      <c r="AT18" s="19">
        <f t="shared" si="9"/>
        <v>0</v>
      </c>
      <c r="AU18" s="19"/>
      <c r="AV18" s="19">
        <f t="shared" si="10"/>
        <v>694367.19538461545</v>
      </c>
      <c r="AW18" s="19"/>
      <c r="AX18" s="19">
        <f t="shared" si="11"/>
        <v>44695632.804615386</v>
      </c>
      <c r="AZ18" s="8"/>
      <c r="BA18" s="15"/>
      <c r="BB18" s="26"/>
      <c r="BC18" s="26"/>
      <c r="BD18" s="22"/>
      <c r="BE18" s="22"/>
      <c r="BF18" s="22"/>
      <c r="BG18" s="22"/>
      <c r="BH18" s="26"/>
      <c r="BI18" s="26"/>
      <c r="BJ18" s="26"/>
      <c r="BK18" s="26"/>
      <c r="BL18" s="26"/>
      <c r="BM18" s="26"/>
      <c r="BN18" s="26"/>
      <c r="BO18" s="15"/>
      <c r="BP18" s="57"/>
      <c r="BQ18" s="63"/>
      <c r="BR18" s="22"/>
      <c r="BS18" s="64"/>
    </row>
    <row r="19" spans="1:72" x14ac:dyDescent="0.25">
      <c r="A19" s="5">
        <v>10</v>
      </c>
      <c r="B19" s="118" t="s">
        <v>127</v>
      </c>
      <c r="C19" s="119">
        <v>2.4500000000000001E-2</v>
      </c>
      <c r="D19" s="19">
        <v>26000000</v>
      </c>
      <c r="E19" s="19">
        <f t="shared" si="12"/>
        <v>26000000</v>
      </c>
      <c r="F19" s="19">
        <f t="shared" si="12"/>
        <v>26000000</v>
      </c>
      <c r="G19" s="19">
        <f t="shared" si="12"/>
        <v>26000000</v>
      </c>
      <c r="H19" s="19">
        <f t="shared" si="12"/>
        <v>26000000</v>
      </c>
      <c r="I19" s="19">
        <f t="shared" si="12"/>
        <v>26000000</v>
      </c>
      <c r="J19" s="19">
        <f t="shared" si="12"/>
        <v>26000000</v>
      </c>
      <c r="K19" s="19">
        <f t="shared" si="12"/>
        <v>26000000</v>
      </c>
      <c r="L19" s="19">
        <f t="shared" si="12"/>
        <v>26000000</v>
      </c>
      <c r="M19" s="19">
        <f t="shared" si="12"/>
        <v>26000000</v>
      </c>
      <c r="N19" s="19">
        <f t="shared" si="12"/>
        <v>26000000</v>
      </c>
      <c r="O19" s="19">
        <f>N19</f>
        <v>26000000</v>
      </c>
      <c r="P19" s="19">
        <f>O19</f>
        <v>26000000</v>
      </c>
      <c r="Q19" s="19">
        <f>P19</f>
        <v>26000000</v>
      </c>
      <c r="R19" s="19">
        <f>+Q19</f>
        <v>26000000</v>
      </c>
      <c r="S19" s="19">
        <v>26000000</v>
      </c>
      <c r="T19" s="19">
        <f t="shared" si="12"/>
        <v>26000000</v>
      </c>
      <c r="U19" s="19">
        <f t="shared" si="1"/>
        <v>26000000</v>
      </c>
      <c r="V19" s="19">
        <f t="shared" si="1"/>
        <v>26000000</v>
      </c>
      <c r="W19" s="19">
        <f t="shared" si="1"/>
        <v>26000000</v>
      </c>
      <c r="X19" s="19">
        <f t="shared" si="1"/>
        <v>26000000</v>
      </c>
      <c r="Y19" s="19">
        <f t="shared" si="1"/>
        <v>26000000</v>
      </c>
      <c r="Z19" s="19">
        <f t="shared" si="1"/>
        <v>26000000</v>
      </c>
      <c r="AA19" s="19">
        <f t="shared" si="1"/>
        <v>26000000</v>
      </c>
      <c r="AB19" s="19">
        <f t="shared" si="1"/>
        <v>26000000</v>
      </c>
      <c r="AC19" s="19">
        <f t="shared" si="1"/>
        <v>26000000</v>
      </c>
      <c r="AD19" s="19">
        <f t="shared" si="1"/>
        <v>26000000</v>
      </c>
      <c r="AE19" s="19">
        <f t="shared" si="1"/>
        <v>26000000</v>
      </c>
      <c r="AF19" s="19">
        <f t="shared" si="7"/>
        <v>26000000</v>
      </c>
      <c r="AG19" s="5"/>
      <c r="AH19" s="1" t="str">
        <f t="shared" si="2"/>
        <v xml:space="preserve">    Series 2.45%    Note</v>
      </c>
      <c r="AJ19" s="19">
        <f t="shared" si="3"/>
        <v>26000000</v>
      </c>
      <c r="AK19" s="19"/>
      <c r="AL19" s="60">
        <f t="shared" si="4"/>
        <v>2.4500000000000001E-2</v>
      </c>
      <c r="AM19" s="60"/>
      <c r="AN19" s="60">
        <f t="shared" si="5"/>
        <v>2.555E-2</v>
      </c>
      <c r="AO19" s="60"/>
      <c r="AP19" s="19">
        <f t="shared" si="8"/>
        <v>27396.760000000006</v>
      </c>
      <c r="AQ19" s="19"/>
      <c r="AR19" s="19">
        <f t="shared" si="6"/>
        <v>664300</v>
      </c>
      <c r="AS19" s="19"/>
      <c r="AT19" s="19">
        <f t="shared" si="9"/>
        <v>0</v>
      </c>
      <c r="AU19" s="19"/>
      <c r="AV19" s="19">
        <f t="shared" si="10"/>
        <v>442871.90384615376</v>
      </c>
      <c r="AW19" s="19"/>
      <c r="AX19" s="19">
        <f t="shared" si="11"/>
        <v>25557128.096153848</v>
      </c>
      <c r="AZ19" s="15"/>
      <c r="BA19" s="15"/>
      <c r="BB19" s="18"/>
      <c r="BC19" s="18"/>
      <c r="BD19" s="21"/>
      <c r="BE19" s="21"/>
      <c r="BF19" s="15"/>
      <c r="BG19" s="15"/>
      <c r="BH19" s="18"/>
      <c r="BI19" s="18"/>
      <c r="BJ19" s="18"/>
      <c r="BK19" s="18"/>
      <c r="BL19" s="18"/>
      <c r="BM19" s="18"/>
      <c r="BN19" s="18"/>
      <c r="BO19" s="15"/>
      <c r="BP19" s="57"/>
      <c r="BQ19" s="11"/>
      <c r="BR19" s="56"/>
      <c r="BS19" s="15"/>
    </row>
    <row r="20" spans="1:72" x14ac:dyDescent="0.25">
      <c r="A20" s="5">
        <v>11</v>
      </c>
      <c r="B20" s="4" t="s">
        <v>79</v>
      </c>
      <c r="C20" s="60">
        <v>5.3749999999999999E-2</v>
      </c>
      <c r="D20" s="19">
        <v>26000000</v>
      </c>
      <c r="E20" s="19">
        <f t="shared" si="12"/>
        <v>26000000</v>
      </c>
      <c r="F20" s="19">
        <f t="shared" si="12"/>
        <v>26000000</v>
      </c>
      <c r="G20" s="19">
        <f t="shared" si="12"/>
        <v>26000000</v>
      </c>
      <c r="H20" s="19">
        <f t="shared" si="12"/>
        <v>26000000</v>
      </c>
      <c r="I20" s="19">
        <f t="shared" si="12"/>
        <v>26000000</v>
      </c>
      <c r="J20" s="19">
        <f t="shared" si="12"/>
        <v>26000000</v>
      </c>
      <c r="K20" s="19">
        <f t="shared" si="12"/>
        <v>26000000</v>
      </c>
      <c r="L20" s="19">
        <f t="shared" si="12"/>
        <v>26000000</v>
      </c>
      <c r="M20" s="19">
        <f t="shared" si="12"/>
        <v>26000000</v>
      </c>
      <c r="N20" s="19">
        <f t="shared" si="12"/>
        <v>26000000</v>
      </c>
      <c r="O20" s="19">
        <f>N20</f>
        <v>26000000</v>
      </c>
      <c r="P20" s="19">
        <f t="shared" ref="P20:AE25" si="13">O20</f>
        <v>26000000</v>
      </c>
      <c r="Q20" s="19">
        <f t="shared" si="13"/>
        <v>26000000</v>
      </c>
      <c r="R20" s="19">
        <f t="shared" si="13"/>
        <v>26000000</v>
      </c>
      <c r="S20" s="19">
        <f t="shared" si="13"/>
        <v>26000000</v>
      </c>
      <c r="T20" s="19">
        <f t="shared" si="13"/>
        <v>26000000</v>
      </c>
      <c r="U20" s="19">
        <f t="shared" si="13"/>
        <v>26000000</v>
      </c>
      <c r="V20" s="19">
        <f t="shared" si="13"/>
        <v>26000000</v>
      </c>
      <c r="W20" s="19">
        <f t="shared" si="13"/>
        <v>26000000</v>
      </c>
      <c r="X20" s="19">
        <f t="shared" ref="X20:AE21" si="14">+W20</f>
        <v>26000000</v>
      </c>
      <c r="Y20" s="19">
        <f t="shared" si="14"/>
        <v>26000000</v>
      </c>
      <c r="Z20" s="19">
        <f t="shared" si="14"/>
        <v>26000000</v>
      </c>
      <c r="AA20" s="19">
        <f t="shared" si="14"/>
        <v>26000000</v>
      </c>
      <c r="AB20" s="19">
        <f t="shared" si="14"/>
        <v>26000000</v>
      </c>
      <c r="AC20" s="19">
        <f t="shared" si="14"/>
        <v>26000000</v>
      </c>
      <c r="AD20" s="19">
        <f t="shared" si="14"/>
        <v>26000000</v>
      </c>
      <c r="AE20" s="19">
        <f t="shared" si="14"/>
        <v>26000000</v>
      </c>
      <c r="AF20" s="19">
        <f t="shared" si="7"/>
        <v>26000000</v>
      </c>
      <c r="AG20" s="5"/>
      <c r="AH20" s="1" t="str">
        <f t="shared" si="2"/>
        <v xml:space="preserve">    Series 5.375%  Note</v>
      </c>
      <c r="AJ20" s="19">
        <f t="shared" si="3"/>
        <v>26000000</v>
      </c>
      <c r="AK20" s="19"/>
      <c r="AL20" s="60">
        <f t="shared" si="4"/>
        <v>5.3749999999999999E-2</v>
      </c>
      <c r="AM20" s="60"/>
      <c r="AN20" s="60">
        <f t="shared" si="5"/>
        <v>5.4170000000000003E-2</v>
      </c>
      <c r="AO20" s="60"/>
      <c r="AP20" s="19">
        <f t="shared" si="8"/>
        <v>10860.599999999999</v>
      </c>
      <c r="AQ20" s="19"/>
      <c r="AR20" s="19">
        <f t="shared" si="6"/>
        <v>1408420</v>
      </c>
      <c r="AS20" s="19"/>
      <c r="AT20" s="19">
        <f t="shared" si="9"/>
        <v>0</v>
      </c>
      <c r="AU20" s="19"/>
      <c r="AV20" s="19">
        <f t="shared" si="10"/>
        <v>221799.34000000026</v>
      </c>
      <c r="AW20" s="19"/>
      <c r="AX20" s="19">
        <f t="shared" si="11"/>
        <v>25778200.66</v>
      </c>
      <c r="AZ20" s="8"/>
      <c r="BA20" s="15"/>
      <c r="BB20" s="18"/>
      <c r="BC20" s="18"/>
      <c r="BD20" s="22"/>
      <c r="BE20" s="22"/>
      <c r="BF20" s="22"/>
      <c r="BG20" s="22"/>
      <c r="BH20" s="18"/>
      <c r="BI20" s="18"/>
      <c r="BJ20" s="18"/>
      <c r="BK20" s="18"/>
      <c r="BL20" s="18"/>
      <c r="BM20" s="18"/>
      <c r="BN20" s="18"/>
      <c r="BO20" s="15"/>
      <c r="BP20" s="57"/>
      <c r="BQ20" s="11"/>
      <c r="BR20" s="56"/>
      <c r="BS20" s="15"/>
    </row>
    <row r="21" spans="1:72" x14ac:dyDescent="0.25">
      <c r="A21" s="5">
        <v>12</v>
      </c>
      <c r="B21" s="4" t="s">
        <v>80</v>
      </c>
      <c r="C21" s="60">
        <v>5.0500000000000003E-2</v>
      </c>
      <c r="D21" s="19">
        <v>20000000</v>
      </c>
      <c r="E21" s="19">
        <f t="shared" si="12"/>
        <v>20000000</v>
      </c>
      <c r="F21" s="19">
        <f t="shared" si="12"/>
        <v>20000000</v>
      </c>
      <c r="G21" s="19">
        <f t="shared" si="12"/>
        <v>20000000</v>
      </c>
      <c r="H21" s="19">
        <f t="shared" si="12"/>
        <v>20000000</v>
      </c>
      <c r="I21" s="19">
        <f t="shared" si="12"/>
        <v>20000000</v>
      </c>
      <c r="J21" s="19">
        <f t="shared" si="12"/>
        <v>20000000</v>
      </c>
      <c r="K21" s="19">
        <f t="shared" si="12"/>
        <v>20000000</v>
      </c>
      <c r="L21" s="19">
        <f t="shared" si="12"/>
        <v>20000000</v>
      </c>
      <c r="M21" s="19">
        <f t="shared" si="12"/>
        <v>20000000</v>
      </c>
      <c r="N21" s="19">
        <f t="shared" si="12"/>
        <v>20000000</v>
      </c>
      <c r="O21" s="19">
        <f>N21</f>
        <v>20000000</v>
      </c>
      <c r="P21" s="19">
        <f>O21</f>
        <v>20000000</v>
      </c>
      <c r="Q21" s="19">
        <f t="shared" si="13"/>
        <v>20000000</v>
      </c>
      <c r="R21" s="19">
        <f t="shared" si="13"/>
        <v>20000000</v>
      </c>
      <c r="S21" s="19">
        <f t="shared" si="13"/>
        <v>20000000</v>
      </c>
      <c r="T21" s="19">
        <f t="shared" si="13"/>
        <v>20000000</v>
      </c>
      <c r="U21" s="19">
        <f t="shared" si="13"/>
        <v>20000000</v>
      </c>
      <c r="V21" s="19">
        <f t="shared" si="13"/>
        <v>20000000</v>
      </c>
      <c r="W21" s="19">
        <f t="shared" si="13"/>
        <v>20000000</v>
      </c>
      <c r="X21" s="19">
        <f t="shared" si="14"/>
        <v>20000000</v>
      </c>
      <c r="Y21" s="19">
        <f t="shared" si="14"/>
        <v>20000000</v>
      </c>
      <c r="Z21" s="19">
        <f t="shared" si="14"/>
        <v>20000000</v>
      </c>
      <c r="AA21" s="19">
        <f t="shared" si="14"/>
        <v>20000000</v>
      </c>
      <c r="AB21" s="19">
        <f t="shared" si="14"/>
        <v>20000000</v>
      </c>
      <c r="AC21" s="19">
        <f t="shared" si="14"/>
        <v>20000000</v>
      </c>
      <c r="AD21" s="19">
        <f t="shared" si="14"/>
        <v>20000000</v>
      </c>
      <c r="AE21" s="19">
        <f t="shared" si="14"/>
        <v>20000000</v>
      </c>
      <c r="AF21" s="19">
        <f t="shared" si="7"/>
        <v>20000000</v>
      </c>
      <c r="AG21" s="5"/>
      <c r="AH21" s="1" t="str">
        <f t="shared" si="2"/>
        <v xml:space="preserve">    Series 5.05%    Note</v>
      </c>
      <c r="AJ21" s="19">
        <f t="shared" si="3"/>
        <v>20000000</v>
      </c>
      <c r="AK21" s="19"/>
      <c r="AL21" s="60">
        <f t="shared" si="4"/>
        <v>5.0500000000000003E-2</v>
      </c>
      <c r="AM21" s="60"/>
      <c r="AN21" s="60">
        <f t="shared" si="5"/>
        <v>5.0500000000000003E-2</v>
      </c>
      <c r="AO21" s="60"/>
      <c r="AP21" s="19">
        <f t="shared" si="8"/>
        <v>0</v>
      </c>
      <c r="AQ21" s="19"/>
      <c r="AR21" s="19">
        <f>ROUND(AN21*AJ21,0)</f>
        <v>1010000</v>
      </c>
      <c r="AS21" s="19"/>
      <c r="AT21" s="19">
        <f t="shared" si="9"/>
        <v>0</v>
      </c>
      <c r="AU21" s="19"/>
      <c r="AV21" s="19">
        <f>AF68</f>
        <v>0</v>
      </c>
      <c r="AW21" s="19"/>
      <c r="AX21" s="19">
        <f t="shared" si="11"/>
        <v>20000000</v>
      </c>
      <c r="AZ21" s="15"/>
      <c r="BA21" s="15"/>
      <c r="BB21" s="18"/>
      <c r="BC21" s="18"/>
      <c r="BD21" s="21"/>
      <c r="BE21" s="21"/>
      <c r="BF21" s="15"/>
      <c r="BG21" s="15"/>
      <c r="BH21" s="18"/>
      <c r="BI21" s="18"/>
      <c r="BJ21" s="18"/>
      <c r="BK21" s="18"/>
      <c r="BL21" s="18"/>
      <c r="BM21" s="18"/>
      <c r="BN21" s="18"/>
      <c r="BO21" s="15"/>
      <c r="BP21" s="57"/>
      <c r="BQ21" s="11"/>
      <c r="BR21" s="56"/>
      <c r="BS21" s="15"/>
    </row>
    <row r="22" spans="1:72" x14ac:dyDescent="0.25">
      <c r="A22" s="5">
        <v>13</v>
      </c>
      <c r="B22" s="4" t="s">
        <v>94</v>
      </c>
      <c r="C22" s="60">
        <v>0.04</v>
      </c>
      <c r="D22" s="19">
        <v>7859000</v>
      </c>
      <c r="E22" s="19">
        <f t="shared" si="12"/>
        <v>7859000</v>
      </c>
      <c r="F22" s="19">
        <f t="shared" si="12"/>
        <v>7859000</v>
      </c>
      <c r="G22" s="19">
        <f t="shared" si="12"/>
        <v>7859000</v>
      </c>
      <c r="H22" s="19">
        <f t="shared" si="12"/>
        <v>7859000</v>
      </c>
      <c r="I22" s="19">
        <f t="shared" si="12"/>
        <v>7859000</v>
      </c>
      <c r="J22" s="19">
        <f t="shared" si="12"/>
        <v>7859000</v>
      </c>
      <c r="K22" s="19">
        <f t="shared" si="12"/>
        <v>7859000</v>
      </c>
      <c r="L22" s="19">
        <f t="shared" si="12"/>
        <v>7859000</v>
      </c>
      <c r="M22" s="19">
        <f t="shared" si="12"/>
        <v>7859000</v>
      </c>
      <c r="N22" s="19">
        <f t="shared" si="12"/>
        <v>7859000</v>
      </c>
      <c r="O22" s="19">
        <f t="shared" si="12"/>
        <v>7859000</v>
      </c>
      <c r="P22" s="19">
        <f t="shared" si="12"/>
        <v>7859000</v>
      </c>
      <c r="Q22" s="19">
        <f t="shared" si="13"/>
        <v>7859000</v>
      </c>
      <c r="R22" s="19">
        <f t="shared" si="13"/>
        <v>7859000</v>
      </c>
      <c r="S22" s="19">
        <f t="shared" si="13"/>
        <v>7859000</v>
      </c>
      <c r="T22" s="19">
        <f t="shared" si="13"/>
        <v>7859000</v>
      </c>
      <c r="U22" s="19">
        <f t="shared" si="13"/>
        <v>7859000</v>
      </c>
      <c r="V22" s="19">
        <f t="shared" si="13"/>
        <v>7859000</v>
      </c>
      <c r="W22" s="19">
        <f t="shared" si="13"/>
        <v>7859000</v>
      </c>
      <c r="X22" s="19">
        <f t="shared" si="13"/>
        <v>7859000</v>
      </c>
      <c r="Y22" s="19">
        <f t="shared" si="13"/>
        <v>7859000</v>
      </c>
      <c r="Z22" s="19">
        <f t="shared" si="13"/>
        <v>7859000</v>
      </c>
      <c r="AA22" s="19">
        <f t="shared" si="13"/>
        <v>7859000</v>
      </c>
      <c r="AB22" s="19">
        <f t="shared" si="13"/>
        <v>7859000</v>
      </c>
      <c r="AC22" s="19">
        <f t="shared" si="13"/>
        <v>7859000</v>
      </c>
      <c r="AD22" s="19">
        <f t="shared" si="13"/>
        <v>7859000</v>
      </c>
      <c r="AE22" s="19">
        <f t="shared" si="13"/>
        <v>7859000</v>
      </c>
      <c r="AF22" s="19">
        <f t="shared" si="7"/>
        <v>7859000</v>
      </c>
      <c r="AG22" s="5"/>
      <c r="AH22" s="1" t="str">
        <f t="shared" si="2"/>
        <v xml:space="preserve">    Series 4.00%    Note</v>
      </c>
      <c r="AJ22" s="19">
        <f>AF22</f>
        <v>7859000</v>
      </c>
      <c r="AK22" s="19"/>
      <c r="AL22" s="60">
        <f>C22</f>
        <v>0.04</v>
      </c>
      <c r="AM22" s="60"/>
      <c r="AN22" s="60">
        <f>IF(AJ22=0,0,ROUND(((AJ22*AL22)+AP22)/AJ22,5))</f>
        <v>0.04</v>
      </c>
      <c r="AO22" s="60"/>
      <c r="AP22" s="19">
        <f t="shared" si="8"/>
        <v>0</v>
      </c>
      <c r="AQ22" s="19"/>
      <c r="AR22" s="19">
        <f>ROUND(AN22*AJ22,0)</f>
        <v>314360</v>
      </c>
      <c r="AS22" s="19"/>
      <c r="AT22" s="19">
        <f t="shared" si="9"/>
        <v>0</v>
      </c>
      <c r="AU22" s="19"/>
      <c r="AV22" s="19">
        <f>AF69</f>
        <v>0</v>
      </c>
      <c r="AW22" s="19"/>
      <c r="AX22" s="19">
        <f t="shared" si="11"/>
        <v>7859000</v>
      </c>
      <c r="AZ22" s="8"/>
      <c r="BA22" s="15"/>
      <c r="BB22" s="18"/>
      <c r="BC22" s="18"/>
      <c r="BD22" s="22"/>
      <c r="BE22" s="22"/>
      <c r="BF22" s="22"/>
      <c r="BG22" s="22"/>
      <c r="BH22" s="18"/>
      <c r="BI22" s="18"/>
      <c r="BJ22" s="18"/>
      <c r="BK22" s="18"/>
      <c r="BL22" s="18"/>
      <c r="BM22" s="18"/>
      <c r="BN22" s="18"/>
      <c r="BO22" s="15"/>
      <c r="BP22" s="57"/>
      <c r="BQ22" s="11"/>
      <c r="BR22" s="56"/>
      <c r="BS22" s="15"/>
    </row>
    <row r="23" spans="1:72" x14ac:dyDescent="0.25">
      <c r="A23" s="5">
        <v>14</v>
      </c>
      <c r="B23" s="4" t="s">
        <v>94</v>
      </c>
      <c r="C23" s="60">
        <v>0.04</v>
      </c>
      <c r="D23" s="19">
        <v>5000000</v>
      </c>
      <c r="E23" s="19">
        <f t="shared" si="12"/>
        <v>5000000</v>
      </c>
      <c r="F23" s="19">
        <f t="shared" si="12"/>
        <v>5000000</v>
      </c>
      <c r="G23" s="19">
        <f t="shared" si="12"/>
        <v>5000000</v>
      </c>
      <c r="H23" s="19">
        <f t="shared" si="12"/>
        <v>5000000</v>
      </c>
      <c r="I23" s="19">
        <f t="shared" si="12"/>
        <v>5000000</v>
      </c>
      <c r="J23" s="19">
        <f t="shared" si="12"/>
        <v>5000000</v>
      </c>
      <c r="K23" s="19">
        <f t="shared" si="12"/>
        <v>5000000</v>
      </c>
      <c r="L23" s="19">
        <f t="shared" si="12"/>
        <v>5000000</v>
      </c>
      <c r="M23" s="19">
        <f t="shared" si="12"/>
        <v>5000000</v>
      </c>
      <c r="N23" s="19">
        <f t="shared" si="12"/>
        <v>5000000</v>
      </c>
      <c r="O23" s="19">
        <f t="shared" si="12"/>
        <v>5000000</v>
      </c>
      <c r="P23" s="19">
        <f t="shared" si="12"/>
        <v>5000000</v>
      </c>
      <c r="Q23" s="19">
        <f>5000000</f>
        <v>5000000</v>
      </c>
      <c r="R23" s="19">
        <f>Q23</f>
        <v>5000000</v>
      </c>
      <c r="S23" s="19">
        <f>R23</f>
        <v>5000000</v>
      </c>
      <c r="T23" s="19">
        <f t="shared" si="13"/>
        <v>5000000</v>
      </c>
      <c r="U23" s="19">
        <f t="shared" si="13"/>
        <v>5000000</v>
      </c>
      <c r="V23" s="19">
        <f t="shared" si="13"/>
        <v>5000000</v>
      </c>
      <c r="W23" s="19">
        <f t="shared" si="13"/>
        <v>5000000</v>
      </c>
      <c r="X23" s="19">
        <f t="shared" si="13"/>
        <v>5000000</v>
      </c>
      <c r="Y23" s="19">
        <f t="shared" si="13"/>
        <v>5000000</v>
      </c>
      <c r="Z23" s="19">
        <f t="shared" si="13"/>
        <v>5000000</v>
      </c>
      <c r="AA23" s="19">
        <f t="shared" si="13"/>
        <v>5000000</v>
      </c>
      <c r="AB23" s="19">
        <f t="shared" si="13"/>
        <v>5000000</v>
      </c>
      <c r="AC23" s="19">
        <f t="shared" si="13"/>
        <v>5000000</v>
      </c>
      <c r="AD23" s="19">
        <f t="shared" si="13"/>
        <v>5000000</v>
      </c>
      <c r="AE23" s="19">
        <f t="shared" si="13"/>
        <v>5000000</v>
      </c>
      <c r="AF23" s="19">
        <f t="shared" si="7"/>
        <v>5000000</v>
      </c>
      <c r="AG23" s="5"/>
      <c r="AH23" s="1" t="str">
        <f t="shared" si="2"/>
        <v xml:space="preserve">    Series 4.00%    Note</v>
      </c>
      <c r="AJ23" s="19">
        <f>AF23</f>
        <v>5000000</v>
      </c>
      <c r="AK23" s="19"/>
      <c r="AL23" s="60">
        <f>C23</f>
        <v>0.04</v>
      </c>
      <c r="AM23" s="60"/>
      <c r="AN23" s="60">
        <f>IF(AJ23=0,0,ROUND(((AJ23*AL23)+AP23)/AJ23,5))</f>
        <v>4.0629999999999999E-2</v>
      </c>
      <c r="AO23" s="60"/>
      <c r="AP23" s="19">
        <f>AF116+AF208</f>
        <v>3133.2000000000007</v>
      </c>
      <c r="AQ23" s="19"/>
      <c r="AR23" s="19">
        <f>ROUND(AN23*AJ23,0)</f>
        <v>203150</v>
      </c>
      <c r="AS23" s="19"/>
      <c r="AT23" s="19">
        <f t="shared" si="9"/>
        <v>37276.33999999996</v>
      </c>
      <c r="AU23" s="19"/>
      <c r="AV23" s="19">
        <f>AF70</f>
        <v>48688.700000000026</v>
      </c>
      <c r="AW23" s="19"/>
      <c r="AX23" s="19">
        <f t="shared" si="11"/>
        <v>4914034.96</v>
      </c>
      <c r="AZ23" s="15"/>
      <c r="BA23" s="15"/>
      <c r="BB23" s="15"/>
      <c r="BC23" s="15"/>
      <c r="BD23" s="21"/>
      <c r="BE23" s="21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57"/>
      <c r="BQ23" s="11"/>
      <c r="BR23" s="56"/>
      <c r="BS23" s="15"/>
    </row>
    <row r="24" spans="1:72" x14ac:dyDescent="0.25">
      <c r="A24" s="5">
        <v>15</v>
      </c>
      <c r="B24" s="4" t="s">
        <v>111</v>
      </c>
      <c r="C24" s="60">
        <v>3.7499999999999999E-2</v>
      </c>
      <c r="D24" s="19">
        <v>5000000</v>
      </c>
      <c r="E24" s="19">
        <f t="shared" si="12"/>
        <v>5000000</v>
      </c>
      <c r="F24" s="19">
        <f t="shared" si="12"/>
        <v>5000000</v>
      </c>
      <c r="G24" s="19">
        <f t="shared" si="12"/>
        <v>5000000</v>
      </c>
      <c r="H24" s="19">
        <f t="shared" si="12"/>
        <v>5000000</v>
      </c>
      <c r="I24" s="19">
        <f t="shared" si="12"/>
        <v>5000000</v>
      </c>
      <c r="J24" s="19">
        <f t="shared" si="12"/>
        <v>5000000</v>
      </c>
      <c r="K24" s="19">
        <f t="shared" si="12"/>
        <v>5000000</v>
      </c>
      <c r="L24" s="19">
        <f t="shared" si="12"/>
        <v>5000000</v>
      </c>
      <c r="M24" s="19">
        <f t="shared" si="12"/>
        <v>5000000</v>
      </c>
      <c r="N24" s="19">
        <f t="shared" si="12"/>
        <v>5000000</v>
      </c>
      <c r="O24" s="19">
        <f t="shared" si="12"/>
        <v>5000000</v>
      </c>
      <c r="P24" s="19">
        <f t="shared" si="12"/>
        <v>5000000</v>
      </c>
      <c r="Q24" s="19">
        <f t="shared" si="12"/>
        <v>5000000</v>
      </c>
      <c r="R24" s="19">
        <f t="shared" si="12"/>
        <v>5000000</v>
      </c>
      <c r="S24" s="19">
        <f t="shared" si="12"/>
        <v>5000000</v>
      </c>
      <c r="T24" s="19">
        <f t="shared" si="13"/>
        <v>5000000</v>
      </c>
      <c r="U24" s="19">
        <f t="shared" si="13"/>
        <v>5000000</v>
      </c>
      <c r="V24" s="19">
        <f t="shared" si="13"/>
        <v>5000000</v>
      </c>
      <c r="W24" s="19">
        <f t="shared" si="13"/>
        <v>5000000</v>
      </c>
      <c r="X24" s="19">
        <f t="shared" si="13"/>
        <v>5000000</v>
      </c>
      <c r="Y24" s="19">
        <f t="shared" si="13"/>
        <v>5000000</v>
      </c>
      <c r="Z24" s="19">
        <f t="shared" si="13"/>
        <v>5000000</v>
      </c>
      <c r="AA24" s="19">
        <f t="shared" si="13"/>
        <v>5000000</v>
      </c>
      <c r="AB24" s="19">
        <f t="shared" si="13"/>
        <v>5000000</v>
      </c>
      <c r="AC24" s="19">
        <f t="shared" si="13"/>
        <v>5000000</v>
      </c>
      <c r="AD24" s="19">
        <f t="shared" si="13"/>
        <v>5000000</v>
      </c>
      <c r="AE24" s="19">
        <f t="shared" si="13"/>
        <v>5000000</v>
      </c>
      <c r="AF24" s="19">
        <f t="shared" si="7"/>
        <v>5000000</v>
      </c>
      <c r="AG24" s="5"/>
      <c r="AH24" s="1" t="str">
        <f t="shared" si="2"/>
        <v xml:space="preserve">    Series 3.75%    Note</v>
      </c>
      <c r="AJ24" s="19">
        <f>AF24</f>
        <v>5000000</v>
      </c>
      <c r="AK24" s="19"/>
      <c r="AL24" s="60">
        <f>C24</f>
        <v>3.7499999999999999E-2</v>
      </c>
      <c r="AM24" s="60"/>
      <c r="AN24" s="60">
        <f>IF(AJ24=0,0,ROUND(((AJ24*AL24)+AP24)/AJ24,5))</f>
        <v>3.7949999999999998E-2</v>
      </c>
      <c r="AO24" s="60"/>
      <c r="AP24" s="19">
        <f>AF117+AF209</f>
        <v>2243.8799999999997</v>
      </c>
      <c r="AQ24" s="19"/>
      <c r="AR24" s="19">
        <f>ROUND(AN24*AJ24,0)</f>
        <v>189750</v>
      </c>
      <c r="AS24" s="19"/>
      <c r="AT24" s="19">
        <f t="shared" si="9"/>
        <v>14154.679999999984</v>
      </c>
      <c r="AU24" s="19"/>
      <c r="AV24" s="19">
        <f>AF71</f>
        <v>47928.069999999942</v>
      </c>
      <c r="AW24" s="19"/>
      <c r="AX24" s="19">
        <f t="shared" si="11"/>
        <v>4937917.25</v>
      </c>
      <c r="AZ24" s="15"/>
      <c r="BA24" s="15"/>
      <c r="BB24" s="15"/>
      <c r="BC24" s="15"/>
      <c r="BD24" s="21"/>
      <c r="BE24" s="21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57"/>
      <c r="BQ24" s="11"/>
      <c r="BR24" s="56"/>
      <c r="BS24" s="15"/>
    </row>
    <row r="25" spans="1:72" x14ac:dyDescent="0.25">
      <c r="A25" s="5">
        <v>16</v>
      </c>
      <c r="B25" s="4" t="s">
        <v>124</v>
      </c>
      <c r="C25" s="60">
        <v>4.1599999999999998E-2</v>
      </c>
      <c r="D25" s="19">
        <v>0</v>
      </c>
      <c r="E25" s="19">
        <f t="shared" si="12"/>
        <v>0</v>
      </c>
      <c r="F25" s="19">
        <f t="shared" si="12"/>
        <v>0</v>
      </c>
      <c r="G25" s="19">
        <f t="shared" si="12"/>
        <v>0</v>
      </c>
      <c r="H25" s="19">
        <f t="shared" si="12"/>
        <v>0</v>
      </c>
      <c r="I25" s="19">
        <f t="shared" si="12"/>
        <v>0</v>
      </c>
      <c r="J25" s="19">
        <f t="shared" si="12"/>
        <v>0</v>
      </c>
      <c r="K25" s="19">
        <f t="shared" si="12"/>
        <v>0</v>
      </c>
      <c r="L25" s="19">
        <f t="shared" si="12"/>
        <v>0</v>
      </c>
      <c r="M25" s="19">
        <f t="shared" si="12"/>
        <v>0</v>
      </c>
      <c r="N25" s="19">
        <f t="shared" si="12"/>
        <v>0</v>
      </c>
      <c r="O25" s="19">
        <f t="shared" si="12"/>
        <v>0</v>
      </c>
      <c r="P25" s="19">
        <f t="shared" si="12"/>
        <v>0</v>
      </c>
      <c r="Q25" s="19">
        <f t="shared" si="12"/>
        <v>0</v>
      </c>
      <c r="R25" s="19">
        <f>12000000+4000000</f>
        <v>16000000</v>
      </c>
      <c r="S25" s="19">
        <f t="shared" si="12"/>
        <v>16000000</v>
      </c>
      <c r="T25" s="19">
        <f t="shared" si="13"/>
        <v>16000000</v>
      </c>
      <c r="U25" s="19">
        <f t="shared" si="13"/>
        <v>16000000</v>
      </c>
      <c r="V25" s="19">
        <f t="shared" si="13"/>
        <v>16000000</v>
      </c>
      <c r="W25" s="19">
        <f t="shared" si="13"/>
        <v>16000000</v>
      </c>
      <c r="X25" s="19">
        <f t="shared" si="13"/>
        <v>16000000</v>
      </c>
      <c r="Y25" s="19">
        <f t="shared" si="13"/>
        <v>16000000</v>
      </c>
      <c r="Z25" s="19">
        <f t="shared" si="13"/>
        <v>16000000</v>
      </c>
      <c r="AA25" s="19">
        <f t="shared" si="13"/>
        <v>16000000</v>
      </c>
      <c r="AB25" s="19">
        <f t="shared" si="13"/>
        <v>16000000</v>
      </c>
      <c r="AC25" s="19">
        <f t="shared" si="13"/>
        <v>16000000</v>
      </c>
      <c r="AD25" s="19">
        <f t="shared" si="13"/>
        <v>16000000</v>
      </c>
      <c r="AE25" s="19">
        <f t="shared" si="13"/>
        <v>16000000</v>
      </c>
      <c r="AF25" s="19">
        <f t="shared" si="7"/>
        <v>16000000</v>
      </c>
      <c r="AG25" s="5"/>
      <c r="AH25" s="1" t="str">
        <f t="shared" si="2"/>
        <v xml:space="preserve">    Proposed 4.16%    Note</v>
      </c>
      <c r="AJ25" s="19">
        <f>AF25</f>
        <v>16000000</v>
      </c>
      <c r="AK25" s="19"/>
      <c r="AL25" s="60">
        <f>C25</f>
        <v>4.1599999999999998E-2</v>
      </c>
      <c r="AM25" s="60"/>
      <c r="AN25" s="60">
        <f>IF(AJ25=0,0,ROUND(((AJ25*AL25)+AP25)/AJ25,5))</f>
        <v>4.2270000000000002E-2</v>
      </c>
      <c r="AO25" s="60"/>
      <c r="AP25" s="19">
        <f>AF118+AF210</f>
        <v>10666.666666666666</v>
      </c>
      <c r="AQ25" s="19"/>
      <c r="AR25" s="19">
        <f>ROUND(AN25*AJ25,0)</f>
        <v>676320</v>
      </c>
      <c r="AS25" s="19"/>
      <c r="AT25" s="19">
        <f t="shared" si="9"/>
        <v>156666.66666666672</v>
      </c>
      <c r="AU25" s="19"/>
      <c r="AV25" s="19">
        <f>AF72</f>
        <v>156666.66666666672</v>
      </c>
      <c r="AW25" s="19"/>
      <c r="AX25" s="19">
        <f t="shared" si="11"/>
        <v>15686666.666666668</v>
      </c>
      <c r="AZ25" s="15"/>
      <c r="BA25" s="15"/>
      <c r="BB25" s="15"/>
      <c r="BC25" s="15"/>
      <c r="BD25" s="21"/>
      <c r="BE25" s="21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57"/>
      <c r="BQ25" s="11"/>
      <c r="BR25" s="56"/>
      <c r="BS25" s="15"/>
    </row>
    <row r="26" spans="1:72" x14ac:dyDescent="0.25">
      <c r="A26" s="5">
        <v>17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5"/>
      <c r="AJ26" s="17"/>
      <c r="AK26" s="17"/>
      <c r="AL26" s="6"/>
      <c r="AM26" s="6"/>
      <c r="AN26" s="6"/>
      <c r="AO26" s="6"/>
      <c r="AP26" s="17"/>
      <c r="AQ26" s="17"/>
      <c r="AR26" s="17"/>
      <c r="AS26" s="17"/>
      <c r="AT26" s="17"/>
      <c r="AU26" s="17"/>
      <c r="AV26" s="17"/>
      <c r="AW26" s="17"/>
      <c r="AX26" s="19"/>
      <c r="AZ26" s="15"/>
      <c r="BA26" s="15"/>
      <c r="BB26" s="15"/>
      <c r="BC26" s="15"/>
      <c r="BD26" s="21"/>
      <c r="BE26" s="21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57"/>
      <c r="BQ26" s="11"/>
      <c r="BR26" s="56"/>
      <c r="BS26" s="15"/>
    </row>
    <row r="27" spans="1:72" x14ac:dyDescent="0.25">
      <c r="A27" s="5">
        <v>18</v>
      </c>
      <c r="C27" s="6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5"/>
      <c r="AJ27" s="17"/>
      <c r="AK27" s="17"/>
      <c r="AL27" s="6"/>
      <c r="AM27" s="6"/>
      <c r="AN27" s="6"/>
      <c r="AO27" s="6"/>
      <c r="AP27" s="17"/>
      <c r="AQ27" s="17"/>
      <c r="AR27" s="17"/>
      <c r="AS27" s="17"/>
      <c r="AT27" s="17"/>
      <c r="AU27" s="17"/>
      <c r="AV27" s="17"/>
      <c r="AW27" s="17"/>
      <c r="AX27" s="17"/>
      <c r="AZ27" s="8"/>
      <c r="BA27" s="15"/>
      <c r="BB27" s="31"/>
      <c r="BC27" s="31"/>
      <c r="BD27" s="21"/>
      <c r="BE27" s="21"/>
      <c r="BF27" s="15"/>
      <c r="BG27" s="15"/>
      <c r="BH27" s="31"/>
      <c r="BI27" s="31"/>
      <c r="BJ27" s="31"/>
      <c r="BK27" s="31"/>
      <c r="BL27" s="31"/>
      <c r="BM27" s="31"/>
      <c r="BN27" s="31"/>
      <c r="BO27" s="15"/>
      <c r="BP27" s="57"/>
      <c r="BQ27" s="11"/>
      <c r="BR27" s="56"/>
      <c r="BS27" s="15"/>
    </row>
    <row r="28" spans="1:72" x14ac:dyDescent="0.25">
      <c r="A28" s="5">
        <v>19</v>
      </c>
      <c r="C28" s="6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5"/>
      <c r="AJ28" s="17"/>
      <c r="AK28" s="17"/>
      <c r="AL28" s="6"/>
      <c r="AM28" s="6"/>
      <c r="AN28" s="6"/>
      <c r="AO28" s="6"/>
      <c r="AP28" s="17"/>
      <c r="AQ28" s="17"/>
      <c r="AR28" s="17"/>
      <c r="AS28" s="17"/>
      <c r="AT28" s="17"/>
      <c r="AU28" s="17"/>
      <c r="AV28" s="17"/>
      <c r="AW28" s="17"/>
      <c r="AX28" s="17"/>
      <c r="AZ28" s="15"/>
      <c r="BA28" s="15"/>
      <c r="BB28" s="56"/>
      <c r="BC28" s="56"/>
      <c r="BD28" s="21"/>
      <c r="BE28" s="21"/>
      <c r="BF28" s="15"/>
      <c r="BG28" s="15"/>
      <c r="BH28" s="56"/>
      <c r="BI28" s="56"/>
      <c r="BJ28" s="56"/>
      <c r="BK28" s="56"/>
      <c r="BL28" s="56"/>
      <c r="BM28" s="56"/>
      <c r="BN28" s="56"/>
      <c r="BO28" s="15"/>
      <c r="BP28" s="57"/>
      <c r="BQ28" s="11"/>
      <c r="BR28" s="56"/>
      <c r="BS28" s="15"/>
    </row>
    <row r="29" spans="1:72" x14ac:dyDescent="0.25">
      <c r="A29" s="5">
        <v>20</v>
      </c>
      <c r="C29" s="6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5"/>
      <c r="AJ29" s="17"/>
      <c r="AK29" s="17"/>
      <c r="AL29" s="6"/>
      <c r="AM29" s="6"/>
      <c r="AN29" s="6"/>
      <c r="AO29" s="6"/>
      <c r="AP29" s="17"/>
      <c r="AQ29" s="17"/>
      <c r="AR29" s="17"/>
      <c r="AS29" s="17"/>
      <c r="AT29" s="17"/>
      <c r="AU29" s="17"/>
      <c r="AV29" s="17"/>
      <c r="AW29" s="17"/>
      <c r="AX29" s="17"/>
      <c r="AZ29" s="15"/>
      <c r="BA29" s="15"/>
      <c r="BB29" s="15"/>
      <c r="BC29" s="15"/>
      <c r="BD29" s="21"/>
      <c r="BE29" s="21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57"/>
      <c r="BQ29" s="11"/>
      <c r="BR29" s="56"/>
      <c r="BS29" s="15"/>
    </row>
    <row r="30" spans="1:72" x14ac:dyDescent="0.25">
      <c r="A30" s="5">
        <v>21</v>
      </c>
      <c r="B30" s="4"/>
      <c r="C30" s="6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5"/>
      <c r="AH30" s="4"/>
      <c r="AJ30" s="19"/>
      <c r="AK30" s="19"/>
      <c r="AL30" s="60"/>
      <c r="AM30" s="60"/>
      <c r="AN30" s="60"/>
      <c r="AO30" s="60"/>
      <c r="AP30" s="19"/>
      <c r="AQ30" s="19"/>
      <c r="AR30" s="19"/>
      <c r="AS30" s="19"/>
      <c r="AT30" s="19"/>
      <c r="AU30" s="19"/>
      <c r="AV30" s="19"/>
      <c r="AW30" s="19"/>
      <c r="AX30" s="19"/>
      <c r="AZ30" s="15"/>
      <c r="BA30" s="15"/>
      <c r="BB30" s="15"/>
      <c r="BC30" s="15"/>
      <c r="BD30" s="21"/>
      <c r="BE30" s="21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57"/>
      <c r="BQ30" s="11"/>
      <c r="BR30" s="56"/>
      <c r="BS30" s="15"/>
      <c r="BT30" s="37"/>
    </row>
    <row r="31" spans="1:72" x14ac:dyDescent="0.25">
      <c r="A31" s="5">
        <v>22</v>
      </c>
      <c r="C31" s="6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5"/>
      <c r="AJ31" s="19"/>
      <c r="AK31" s="19"/>
      <c r="AP31" s="19"/>
      <c r="AQ31" s="19"/>
      <c r="AR31" s="19"/>
      <c r="AS31" s="19"/>
      <c r="AT31" s="19"/>
      <c r="AU31" s="19"/>
      <c r="AV31" s="19"/>
      <c r="AW31" s="19"/>
      <c r="AX31" s="19"/>
      <c r="AZ31" s="44"/>
      <c r="BA31" s="15"/>
      <c r="BB31" s="15"/>
      <c r="BC31" s="15"/>
      <c r="BD31" s="21"/>
      <c r="BE31" s="21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56"/>
      <c r="BR31" s="15"/>
      <c r="BS31" s="15"/>
    </row>
    <row r="32" spans="1:72" x14ac:dyDescent="0.25">
      <c r="A32" s="5">
        <v>23</v>
      </c>
      <c r="B32" s="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5"/>
      <c r="AJ32" s="17"/>
      <c r="AK32" s="17"/>
      <c r="AP32" s="17"/>
      <c r="AQ32" s="17"/>
      <c r="AR32" s="17"/>
      <c r="AS32" s="17"/>
      <c r="AT32" s="17"/>
      <c r="AU32" s="17"/>
      <c r="AV32" s="17"/>
      <c r="AW32" s="18"/>
      <c r="AX32" s="17"/>
      <c r="AZ32" s="15"/>
      <c r="BA32" s="15"/>
      <c r="BB32" s="15"/>
      <c r="BC32" s="15"/>
      <c r="BD32" s="56"/>
      <c r="BE32" s="56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56"/>
      <c r="BR32" s="15"/>
      <c r="BS32" s="15"/>
    </row>
    <row r="33" spans="1:73" x14ac:dyDescent="0.25">
      <c r="A33" s="5">
        <v>24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5"/>
      <c r="AJ33" s="17"/>
      <c r="AK33" s="17"/>
      <c r="AP33" s="17"/>
      <c r="AQ33" s="17"/>
      <c r="AR33" s="17"/>
      <c r="AS33" s="17"/>
      <c r="AT33" s="17"/>
      <c r="AU33" s="17"/>
      <c r="AV33" s="17"/>
      <c r="AW33" s="18"/>
      <c r="AX33" s="17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56"/>
      <c r="BR33" s="15"/>
      <c r="BS33" s="15"/>
    </row>
    <row r="34" spans="1:73" x14ac:dyDescent="0.25">
      <c r="A34" s="5">
        <v>25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5"/>
      <c r="AJ34" s="17"/>
      <c r="AK34" s="17"/>
      <c r="AP34" s="17"/>
      <c r="AQ34" s="18"/>
      <c r="AR34" s="17"/>
      <c r="AS34" s="18"/>
      <c r="AT34" s="17"/>
      <c r="AU34" s="18"/>
      <c r="AV34" s="17"/>
      <c r="AW34" s="18"/>
      <c r="AX34" s="17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56"/>
      <c r="BR34" s="15"/>
      <c r="BS34" s="15"/>
    </row>
    <row r="35" spans="1:73" ht="15.75" thickBot="1" x14ac:dyDescent="0.3">
      <c r="A35" s="5">
        <v>26</v>
      </c>
      <c r="B35" s="4" t="s">
        <v>40</v>
      </c>
      <c r="D35" s="66">
        <f t="shared" ref="D35:AF35" si="15">SUM(D13:D34)</f>
        <v>205749000</v>
      </c>
      <c r="E35" s="66">
        <f t="shared" si="15"/>
        <v>205749000</v>
      </c>
      <c r="F35" s="66">
        <f t="shared" si="15"/>
        <v>205749000</v>
      </c>
      <c r="G35" s="66">
        <f t="shared" si="15"/>
        <v>205749000</v>
      </c>
      <c r="H35" s="66">
        <f t="shared" si="15"/>
        <v>205749000</v>
      </c>
      <c r="I35" s="66">
        <f t="shared" si="15"/>
        <v>205749000</v>
      </c>
      <c r="J35" s="66">
        <f t="shared" si="15"/>
        <v>205749000</v>
      </c>
      <c r="K35" s="66">
        <f t="shared" si="15"/>
        <v>205749000</v>
      </c>
      <c r="L35" s="66">
        <f t="shared" si="15"/>
        <v>205749000</v>
      </c>
      <c r="M35" s="66">
        <f t="shared" si="15"/>
        <v>205749000</v>
      </c>
      <c r="N35" s="66">
        <f t="shared" si="15"/>
        <v>205749000</v>
      </c>
      <c r="O35" s="66">
        <f t="shared" si="15"/>
        <v>205749000</v>
      </c>
      <c r="P35" s="66">
        <f t="shared" si="15"/>
        <v>205749000</v>
      </c>
      <c r="Q35" s="66">
        <f t="shared" si="15"/>
        <v>205749000</v>
      </c>
      <c r="R35" s="66">
        <f t="shared" si="15"/>
        <v>221749000</v>
      </c>
      <c r="S35" s="66">
        <f t="shared" si="15"/>
        <v>221749000</v>
      </c>
      <c r="T35" s="66">
        <f t="shared" si="15"/>
        <v>221749000</v>
      </c>
      <c r="U35" s="66">
        <f t="shared" si="15"/>
        <v>221749000</v>
      </c>
      <c r="V35" s="66">
        <f t="shared" si="15"/>
        <v>221749000</v>
      </c>
      <c r="W35" s="66">
        <f t="shared" si="15"/>
        <v>221749000</v>
      </c>
      <c r="X35" s="66">
        <f t="shared" si="15"/>
        <v>221749000</v>
      </c>
      <c r="Y35" s="66">
        <f t="shared" si="15"/>
        <v>221749000</v>
      </c>
      <c r="Z35" s="66">
        <f t="shared" si="15"/>
        <v>221749000</v>
      </c>
      <c r="AA35" s="66">
        <f t="shared" si="15"/>
        <v>221749000</v>
      </c>
      <c r="AB35" s="66">
        <f t="shared" si="15"/>
        <v>221749000</v>
      </c>
      <c r="AC35" s="66">
        <f t="shared" si="15"/>
        <v>221749000</v>
      </c>
      <c r="AD35" s="66">
        <f t="shared" si="15"/>
        <v>221749000</v>
      </c>
      <c r="AE35" s="66">
        <f t="shared" si="15"/>
        <v>221749000</v>
      </c>
      <c r="AF35" s="66">
        <f t="shared" si="15"/>
        <v>221749000</v>
      </c>
      <c r="AG35" s="5"/>
      <c r="AH35" s="4"/>
      <c r="AJ35" s="66">
        <f>SUM(AJ12:AJ32)</f>
        <v>221749000</v>
      </c>
      <c r="AK35" s="31"/>
      <c r="AP35" s="66">
        <f>SUM(AP12:AP32)</f>
        <v>123078.53666666662</v>
      </c>
      <c r="AQ35" s="31"/>
      <c r="AR35" s="66">
        <f>SUM(AR12:AR32)</f>
        <v>10398046</v>
      </c>
      <c r="AS35" s="31"/>
      <c r="AT35" s="66">
        <f>SUM(AT12:AT32)</f>
        <v>208097.68666666665</v>
      </c>
      <c r="AU35" s="31"/>
      <c r="AV35" s="66">
        <f>SUM(AV12:AV32)</f>
        <v>1964899.745897436</v>
      </c>
      <c r="AW35" s="31"/>
      <c r="AX35" s="66">
        <f>SUM(AX12:AX32)</f>
        <v>219576002.56743589</v>
      </c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56"/>
      <c r="BR35" s="15"/>
      <c r="BS35" s="9"/>
      <c r="BT35" s="5"/>
    </row>
    <row r="36" spans="1:73" ht="15.75" thickTop="1" x14ac:dyDescent="0.25">
      <c r="A36" s="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5"/>
      <c r="AJ36" s="37"/>
      <c r="AK36" s="37"/>
      <c r="AP36" s="37"/>
      <c r="AQ36" s="56"/>
      <c r="AR36" s="37"/>
      <c r="AS36" s="56"/>
      <c r="AT36" s="37"/>
      <c r="AU36" s="56"/>
      <c r="AV36" s="37"/>
      <c r="AW36" s="56"/>
      <c r="AX36" s="37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56"/>
      <c r="BR36" s="15"/>
      <c r="BS36" s="15"/>
    </row>
    <row r="37" spans="1:73" x14ac:dyDescent="0.25">
      <c r="A37" s="5"/>
      <c r="P37" s="37"/>
      <c r="AG37" s="5"/>
      <c r="AW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56"/>
      <c r="BR37" s="15"/>
      <c r="BS37" s="15"/>
    </row>
    <row r="38" spans="1:73" x14ac:dyDescent="0.25">
      <c r="A38" s="5"/>
      <c r="D38" s="12"/>
      <c r="P38" s="37"/>
      <c r="AG38" s="5"/>
      <c r="AV38" s="12"/>
      <c r="AW38" s="13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56"/>
      <c r="BR38" s="15"/>
      <c r="BS38" s="67"/>
      <c r="BT38" s="36"/>
      <c r="BU38" s="36"/>
    </row>
    <row r="39" spans="1:73" x14ac:dyDescent="0.25">
      <c r="A39" s="5"/>
      <c r="P39" s="37"/>
      <c r="AG39" s="5"/>
      <c r="AV39" s="12"/>
      <c r="AW39" s="12"/>
      <c r="AX39" s="24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56"/>
      <c r="BR39" s="15"/>
      <c r="BS39" s="15"/>
    </row>
    <row r="40" spans="1:73" ht="15.75" thickBot="1" x14ac:dyDescent="0.3">
      <c r="A40" s="5"/>
      <c r="D40" s="12"/>
      <c r="J40" s="12"/>
      <c r="P40" s="37"/>
      <c r="AG40" s="5"/>
      <c r="AH40" s="25" t="s">
        <v>93</v>
      </c>
      <c r="AL40" s="68">
        <f>ROUND(AR35/AX35,4)</f>
        <v>4.7399999999999998E-2</v>
      </c>
      <c r="AM40" s="69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56"/>
      <c r="BR40" s="15"/>
      <c r="BS40" s="15"/>
    </row>
    <row r="41" spans="1:73" ht="15.75" thickTop="1" x14ac:dyDescent="0.25">
      <c r="A41" s="5"/>
      <c r="P41" s="37"/>
      <c r="AG41" s="5"/>
      <c r="AL41" s="37"/>
      <c r="AM41" s="37"/>
      <c r="AV41" s="17"/>
      <c r="AW41" s="17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56"/>
      <c r="BR41" s="15"/>
      <c r="BS41" s="15"/>
    </row>
    <row r="42" spans="1:73" x14ac:dyDescent="0.25">
      <c r="A42" s="5"/>
      <c r="P42" s="37"/>
      <c r="AG42" s="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56"/>
      <c r="BR42" s="15"/>
      <c r="BS42" s="15"/>
    </row>
    <row r="43" spans="1:73" x14ac:dyDescent="0.25">
      <c r="A43" s="5"/>
      <c r="P43" s="37"/>
      <c r="AG43" s="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56"/>
      <c r="BR43" s="15"/>
      <c r="BS43" s="15"/>
    </row>
    <row r="44" spans="1:73" x14ac:dyDescent="0.25">
      <c r="A44" s="5"/>
      <c r="P44" s="37"/>
      <c r="AG44" s="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56"/>
      <c r="BR44" s="15"/>
      <c r="BS44" s="15"/>
    </row>
    <row r="45" spans="1:73" x14ac:dyDescent="0.25">
      <c r="A45" s="5"/>
      <c r="P45" s="37"/>
      <c r="AG45" s="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56"/>
      <c r="BR45" s="15"/>
      <c r="BS45" s="15"/>
    </row>
    <row r="46" spans="1:73" x14ac:dyDescent="0.25">
      <c r="A46" s="37"/>
      <c r="B46" s="37"/>
      <c r="C46" s="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5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56"/>
      <c r="BR46" s="15"/>
      <c r="BS46" s="15"/>
    </row>
    <row r="47" spans="1:73" x14ac:dyDescent="0.25">
      <c r="A47" s="33" t="s">
        <v>90</v>
      </c>
      <c r="B47" s="37"/>
      <c r="C47" s="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4" t="s">
        <v>128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4" t="s">
        <v>128</v>
      </c>
      <c r="AB47" s="37"/>
      <c r="AC47" s="37"/>
      <c r="AD47" s="37"/>
      <c r="AE47" s="37"/>
      <c r="AF47" s="34" t="s">
        <v>128</v>
      </c>
      <c r="AG47" s="5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56"/>
      <c r="BP47" s="15"/>
      <c r="BQ47" s="15"/>
    </row>
    <row r="48" spans="1:73" x14ac:dyDescent="0.25">
      <c r="A48" s="33"/>
      <c r="B48" s="37"/>
      <c r="C48" s="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4"/>
      <c r="AB48" s="37"/>
      <c r="AC48" s="37"/>
      <c r="AD48" s="37"/>
      <c r="AE48" s="37"/>
      <c r="AF48" s="34"/>
      <c r="AG48" s="5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56"/>
      <c r="BP48" s="15"/>
      <c r="BQ48" s="15"/>
    </row>
    <row r="49" spans="1:71" x14ac:dyDescent="0.25">
      <c r="A49" s="33"/>
      <c r="B49" s="37"/>
      <c r="C49" s="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4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5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56"/>
      <c r="BP49" s="15"/>
      <c r="BQ49" s="15"/>
    </row>
    <row r="50" spans="1:71" x14ac:dyDescent="0.25">
      <c r="A50" s="25" t="s">
        <v>2</v>
      </c>
      <c r="P50" s="37"/>
      <c r="AG50" s="5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"/>
      <c r="BQ50" s="10"/>
      <c r="BR50" s="10"/>
      <c r="BS50" s="10"/>
    </row>
    <row r="51" spans="1:71" x14ac:dyDescent="0.25">
      <c r="A51" s="25" t="s">
        <v>41</v>
      </c>
      <c r="P51" s="37"/>
      <c r="AG51" s="5"/>
      <c r="BO51" s="37"/>
    </row>
    <row r="52" spans="1:71" x14ac:dyDescent="0.25">
      <c r="C52" s="65"/>
      <c r="P52" s="37"/>
      <c r="AG52" s="5"/>
      <c r="BO52" s="37"/>
    </row>
    <row r="53" spans="1:71" x14ac:dyDescent="0.25">
      <c r="A53" s="47"/>
      <c r="B53" s="47" t="s">
        <v>23</v>
      </c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5"/>
      <c r="BO53" s="37"/>
      <c r="BP53" s="1">
        <v>2</v>
      </c>
    </row>
    <row r="54" spans="1:71" x14ac:dyDescent="0.25">
      <c r="A54" s="5" t="s">
        <v>4</v>
      </c>
      <c r="B54" s="5" t="s">
        <v>33</v>
      </c>
      <c r="D54" s="5" t="s">
        <v>34</v>
      </c>
      <c r="E54" s="5" t="s">
        <v>34</v>
      </c>
      <c r="F54" s="5" t="s">
        <v>34</v>
      </c>
      <c r="G54" s="5" t="s">
        <v>34</v>
      </c>
      <c r="H54" s="5" t="s">
        <v>34</v>
      </c>
      <c r="I54" s="5" t="s">
        <v>34</v>
      </c>
      <c r="J54" s="5" t="s">
        <v>34</v>
      </c>
      <c r="K54" s="5" t="s">
        <v>34</v>
      </c>
      <c r="L54" s="5" t="s">
        <v>34</v>
      </c>
      <c r="M54" s="5" t="s">
        <v>34</v>
      </c>
      <c r="N54" s="5" t="s">
        <v>34</v>
      </c>
      <c r="O54" s="5" t="s">
        <v>34</v>
      </c>
      <c r="P54" s="5" t="s">
        <v>34</v>
      </c>
      <c r="Q54" s="5" t="s">
        <v>34</v>
      </c>
      <c r="R54" s="5" t="s">
        <v>34</v>
      </c>
      <c r="S54" s="5" t="s">
        <v>34</v>
      </c>
      <c r="T54" s="5" t="s">
        <v>34</v>
      </c>
      <c r="U54" s="5" t="s">
        <v>34</v>
      </c>
      <c r="V54" s="5" t="s">
        <v>34</v>
      </c>
      <c r="W54" s="5" t="s">
        <v>34</v>
      </c>
      <c r="X54" s="5" t="s">
        <v>34</v>
      </c>
      <c r="Y54" s="5" t="s">
        <v>34</v>
      </c>
      <c r="Z54" s="5" t="s">
        <v>34</v>
      </c>
      <c r="AA54" s="5" t="s">
        <v>34</v>
      </c>
      <c r="AB54" s="5" t="s">
        <v>34</v>
      </c>
      <c r="AC54" s="5" t="s">
        <v>34</v>
      </c>
      <c r="AD54" s="5" t="s">
        <v>34</v>
      </c>
      <c r="AE54" s="5" t="s">
        <v>34</v>
      </c>
      <c r="AF54" s="5" t="s">
        <v>92</v>
      </c>
      <c r="AG54" s="5"/>
      <c r="BO54" s="37"/>
    </row>
    <row r="55" spans="1:71" x14ac:dyDescent="0.25">
      <c r="A55" s="52" t="s">
        <v>9</v>
      </c>
      <c r="B55" s="52" t="s">
        <v>21</v>
      </c>
      <c r="C55" s="52"/>
      <c r="D55" s="53">
        <f>$D$9</f>
        <v>43190</v>
      </c>
      <c r="E55" s="53">
        <f>$E$9</f>
        <v>43220</v>
      </c>
      <c r="F55" s="53">
        <f>$F$9</f>
        <v>43251</v>
      </c>
      <c r="G55" s="53">
        <f>$G$9</f>
        <v>43281</v>
      </c>
      <c r="H55" s="53">
        <f>$H$9</f>
        <v>43312</v>
      </c>
      <c r="I55" s="53">
        <f>$I$9</f>
        <v>43343</v>
      </c>
      <c r="J55" s="53">
        <f>$J$9</f>
        <v>43373</v>
      </c>
      <c r="K55" s="53">
        <f>$K$9</f>
        <v>43404</v>
      </c>
      <c r="L55" s="53">
        <f>$L$9</f>
        <v>43434</v>
      </c>
      <c r="M55" s="53">
        <f>$M$9</f>
        <v>43465</v>
      </c>
      <c r="N55" s="53">
        <f>$N$9</f>
        <v>43496</v>
      </c>
      <c r="O55" s="53">
        <f>$O$9</f>
        <v>43524</v>
      </c>
      <c r="P55" s="53">
        <f>$P$9</f>
        <v>43555</v>
      </c>
      <c r="Q55" s="53">
        <f>$Q$9</f>
        <v>43585</v>
      </c>
      <c r="R55" s="53">
        <f>$R$9</f>
        <v>43616</v>
      </c>
      <c r="S55" s="53">
        <f>$S$9</f>
        <v>43646</v>
      </c>
      <c r="T55" s="53">
        <f>$T$9</f>
        <v>43677</v>
      </c>
      <c r="U55" s="53">
        <f>$U$9</f>
        <v>43708</v>
      </c>
      <c r="V55" s="53">
        <f>$V$9</f>
        <v>43738</v>
      </c>
      <c r="W55" s="53">
        <f>$W$9</f>
        <v>43769</v>
      </c>
      <c r="X55" s="53">
        <f>$X$9</f>
        <v>43799</v>
      </c>
      <c r="Y55" s="53">
        <f>$Y$9</f>
        <v>43830</v>
      </c>
      <c r="Z55" s="53">
        <f>$Z$9</f>
        <v>43861</v>
      </c>
      <c r="AA55" s="53">
        <f>$AA$9</f>
        <v>43890</v>
      </c>
      <c r="AB55" s="53">
        <f>$AB$9</f>
        <v>43921</v>
      </c>
      <c r="AC55" s="53">
        <f>$AC$9</f>
        <v>43951</v>
      </c>
      <c r="AD55" s="53">
        <f>$AD$9</f>
        <v>43982</v>
      </c>
      <c r="AE55" s="53">
        <f>$AE$9</f>
        <v>44012</v>
      </c>
      <c r="AF55" s="54" t="s">
        <v>8</v>
      </c>
      <c r="AG55" s="5"/>
      <c r="BO55" s="37"/>
    </row>
    <row r="56" spans="1:71" x14ac:dyDescent="0.25">
      <c r="A56" s="5">
        <v>1</v>
      </c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5"/>
      <c r="BO56" s="37"/>
    </row>
    <row r="57" spans="1:71" x14ac:dyDescent="0.25">
      <c r="A57" s="5">
        <v>2</v>
      </c>
      <c r="AG57" s="5"/>
    </row>
    <row r="58" spans="1:71" x14ac:dyDescent="0.25">
      <c r="A58" s="5">
        <v>3</v>
      </c>
      <c r="B58" s="28" t="s">
        <v>76</v>
      </c>
      <c r="AG58" s="5"/>
    </row>
    <row r="59" spans="1:71" x14ac:dyDescent="0.25">
      <c r="A59" s="5">
        <v>4</v>
      </c>
      <c r="B59" s="61"/>
      <c r="D59" s="70"/>
      <c r="E59" s="70"/>
      <c r="F59" s="70"/>
      <c r="G59" s="70"/>
      <c r="H59" s="70"/>
      <c r="I59" s="70"/>
      <c r="J59" s="70"/>
      <c r="K59" s="70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5"/>
    </row>
    <row r="60" spans="1:71" x14ac:dyDescent="0.25">
      <c r="A60" s="5">
        <v>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"/>
    </row>
    <row r="61" spans="1:71" x14ac:dyDescent="0.25">
      <c r="A61" s="5">
        <v>6</v>
      </c>
      <c r="B61" s="1" t="str">
        <f t="shared" ref="B61:B72" si="16">B14</f>
        <v xml:space="preserve">    Series 6.96%   GMB</v>
      </c>
      <c r="C61" s="6">
        <v>16</v>
      </c>
      <c r="D61" s="32">
        <v>12992.33</v>
      </c>
      <c r="E61" s="32">
        <f t="shared" ref="E61:AE70" si="17">D61-E107</f>
        <v>12801.46</v>
      </c>
      <c r="F61" s="32">
        <f t="shared" si="17"/>
        <v>12610.589999999998</v>
      </c>
      <c r="G61" s="32">
        <f t="shared" si="17"/>
        <v>12419.719999999998</v>
      </c>
      <c r="H61" s="32">
        <f t="shared" si="17"/>
        <v>12228.849999999997</v>
      </c>
      <c r="I61" s="32">
        <f t="shared" si="17"/>
        <v>12037.979999999996</v>
      </c>
      <c r="J61" s="32">
        <f t="shared" si="17"/>
        <v>11847.109999999995</v>
      </c>
      <c r="K61" s="32">
        <f t="shared" si="17"/>
        <v>11656.239999999994</v>
      </c>
      <c r="L61" s="32">
        <f t="shared" si="17"/>
        <v>11465.369999999994</v>
      </c>
      <c r="M61" s="32">
        <f t="shared" si="17"/>
        <v>11274.499999999993</v>
      </c>
      <c r="N61" s="32">
        <f t="shared" si="17"/>
        <v>11083.629999999992</v>
      </c>
      <c r="O61" s="32">
        <f t="shared" si="17"/>
        <v>10892.759999999991</v>
      </c>
      <c r="P61" s="32">
        <f t="shared" si="17"/>
        <v>10701.88999999999</v>
      </c>
      <c r="Q61" s="32">
        <f t="shared" si="17"/>
        <v>10511.01999999999</v>
      </c>
      <c r="R61" s="32">
        <f t="shared" si="17"/>
        <v>10320.149999999989</v>
      </c>
      <c r="S61" s="32">
        <f t="shared" si="17"/>
        <v>10129.279999999988</v>
      </c>
      <c r="T61" s="32">
        <f t="shared" si="17"/>
        <v>9938.4099999999871</v>
      </c>
      <c r="U61" s="32">
        <f t="shared" si="17"/>
        <v>9747.5399999999863</v>
      </c>
      <c r="V61" s="32">
        <f t="shared" si="17"/>
        <v>9556.6699999999855</v>
      </c>
      <c r="W61" s="32">
        <f t="shared" si="17"/>
        <v>9365.7999999999847</v>
      </c>
      <c r="X61" s="32">
        <f t="shared" si="17"/>
        <v>9174.9299999999839</v>
      </c>
      <c r="Y61" s="32">
        <f t="shared" si="17"/>
        <v>8984.0599999999831</v>
      </c>
      <c r="Z61" s="32">
        <f t="shared" si="17"/>
        <v>8793.1899999999823</v>
      </c>
      <c r="AA61" s="32">
        <f t="shared" si="17"/>
        <v>8602.3199999999815</v>
      </c>
      <c r="AB61" s="32">
        <f t="shared" si="17"/>
        <v>8411.4499999999807</v>
      </c>
      <c r="AC61" s="32">
        <f t="shared" si="17"/>
        <v>8220.5799999999799</v>
      </c>
      <c r="AD61" s="32">
        <f t="shared" si="17"/>
        <v>8029.70999999998</v>
      </c>
      <c r="AE61" s="32">
        <f t="shared" si="17"/>
        <v>7838.8399999999801</v>
      </c>
      <c r="AF61" s="32">
        <f>AVERAGE(S61:AE61)</f>
        <v>8984.0599999999813</v>
      </c>
      <c r="AG61" s="5"/>
      <c r="AH61" s="71" t="s">
        <v>57</v>
      </c>
    </row>
    <row r="62" spans="1:71" x14ac:dyDescent="0.25">
      <c r="A62" s="5">
        <v>7</v>
      </c>
      <c r="B62" s="1" t="str">
        <f t="shared" si="16"/>
        <v xml:space="preserve">    Series 7.15%   GMB</v>
      </c>
      <c r="C62" s="6">
        <v>18</v>
      </c>
      <c r="D62" s="19">
        <v>21447.360000000001</v>
      </c>
      <c r="E62" s="19">
        <f t="shared" si="17"/>
        <v>21245.15</v>
      </c>
      <c r="F62" s="19">
        <f t="shared" si="17"/>
        <v>21042.940000000002</v>
      </c>
      <c r="G62" s="19">
        <f t="shared" si="17"/>
        <v>20840.730000000003</v>
      </c>
      <c r="H62" s="19">
        <f t="shared" si="17"/>
        <v>20638.520000000004</v>
      </c>
      <c r="I62" s="19">
        <f t="shared" si="17"/>
        <v>20436.310000000005</v>
      </c>
      <c r="J62" s="19">
        <f t="shared" si="17"/>
        <v>20234.100000000006</v>
      </c>
      <c r="K62" s="19">
        <f t="shared" si="17"/>
        <v>20031.890000000007</v>
      </c>
      <c r="L62" s="19">
        <f t="shared" si="17"/>
        <v>19829.680000000008</v>
      </c>
      <c r="M62" s="19">
        <f t="shared" si="17"/>
        <v>19627.470000000008</v>
      </c>
      <c r="N62" s="19">
        <f t="shared" si="17"/>
        <v>19425.260000000009</v>
      </c>
      <c r="O62" s="19">
        <f t="shared" si="17"/>
        <v>19223.05000000001</v>
      </c>
      <c r="P62" s="19">
        <f t="shared" si="17"/>
        <v>19020.840000000011</v>
      </c>
      <c r="Q62" s="19">
        <f t="shared" si="17"/>
        <v>18818.630000000012</v>
      </c>
      <c r="R62" s="19">
        <f t="shared" si="17"/>
        <v>18616.420000000013</v>
      </c>
      <c r="S62" s="19">
        <f t="shared" si="17"/>
        <v>18414.210000000014</v>
      </c>
      <c r="T62" s="19">
        <f t="shared" si="17"/>
        <v>18212.000000000015</v>
      </c>
      <c r="U62" s="19">
        <f t="shared" si="17"/>
        <v>18009.790000000015</v>
      </c>
      <c r="V62" s="19">
        <f t="shared" si="17"/>
        <v>17807.580000000016</v>
      </c>
      <c r="W62" s="19">
        <f t="shared" si="17"/>
        <v>17605.370000000017</v>
      </c>
      <c r="X62" s="19">
        <f t="shared" si="17"/>
        <v>17403.160000000018</v>
      </c>
      <c r="Y62" s="19">
        <f t="shared" si="17"/>
        <v>17200.950000000019</v>
      </c>
      <c r="Z62" s="19">
        <f t="shared" si="17"/>
        <v>16998.74000000002</v>
      </c>
      <c r="AA62" s="19">
        <f t="shared" si="17"/>
        <v>16796.530000000021</v>
      </c>
      <c r="AB62" s="19">
        <f t="shared" si="17"/>
        <v>16594.320000000022</v>
      </c>
      <c r="AC62" s="19">
        <f t="shared" si="17"/>
        <v>16392.110000000022</v>
      </c>
      <c r="AD62" s="19">
        <f t="shared" si="17"/>
        <v>16189.900000000023</v>
      </c>
      <c r="AE62" s="19">
        <f t="shared" si="17"/>
        <v>15987.690000000024</v>
      </c>
      <c r="AF62" s="19">
        <f t="shared" ref="AF62:AF74" si="18">AVERAGE(S62:AE62)</f>
        <v>17200.950000000019</v>
      </c>
      <c r="AG62" s="5"/>
      <c r="AH62" s="71" t="s">
        <v>58</v>
      </c>
    </row>
    <row r="63" spans="1:71" x14ac:dyDescent="0.25">
      <c r="A63" s="5">
        <v>8</v>
      </c>
      <c r="B63" s="1" t="str">
        <f t="shared" si="16"/>
        <v xml:space="preserve">    Series 6.99%   GMB</v>
      </c>
      <c r="C63" s="6">
        <v>19</v>
      </c>
      <c r="D63" s="19">
        <v>33150.36</v>
      </c>
      <c r="E63" s="19">
        <f t="shared" si="17"/>
        <v>32878.640000000007</v>
      </c>
      <c r="F63" s="19">
        <f t="shared" si="17"/>
        <v>32606.920000000013</v>
      </c>
      <c r="G63" s="19">
        <f t="shared" si="17"/>
        <v>32335.200000000019</v>
      </c>
      <c r="H63" s="19">
        <f t="shared" si="17"/>
        <v>32063.480000000025</v>
      </c>
      <c r="I63" s="19">
        <f t="shared" si="17"/>
        <v>31791.760000000031</v>
      </c>
      <c r="J63" s="19">
        <f t="shared" si="17"/>
        <v>31520.040000000037</v>
      </c>
      <c r="K63" s="19">
        <f t="shared" si="17"/>
        <v>31248.320000000043</v>
      </c>
      <c r="L63" s="19">
        <f t="shared" si="17"/>
        <v>30976.600000000049</v>
      </c>
      <c r="M63" s="19">
        <f t="shared" si="17"/>
        <v>30704.880000000056</v>
      </c>
      <c r="N63" s="19">
        <f t="shared" si="17"/>
        <v>30433.160000000062</v>
      </c>
      <c r="O63" s="19">
        <f t="shared" si="17"/>
        <v>30161.440000000068</v>
      </c>
      <c r="P63" s="19">
        <f t="shared" si="17"/>
        <v>29889.720000000074</v>
      </c>
      <c r="Q63" s="19">
        <f t="shared" si="17"/>
        <v>29618.00000000008</v>
      </c>
      <c r="R63" s="19">
        <f t="shared" si="17"/>
        <v>29346.280000000086</v>
      </c>
      <c r="S63" s="19">
        <f t="shared" si="17"/>
        <v>29074.560000000092</v>
      </c>
      <c r="T63" s="19">
        <f t="shared" si="17"/>
        <v>28802.840000000098</v>
      </c>
      <c r="U63" s="19">
        <f t="shared" si="17"/>
        <v>28531.120000000104</v>
      </c>
      <c r="V63" s="19">
        <f t="shared" si="17"/>
        <v>28259.400000000111</v>
      </c>
      <c r="W63" s="19">
        <f t="shared" si="17"/>
        <v>27987.680000000117</v>
      </c>
      <c r="X63" s="19">
        <f t="shared" si="17"/>
        <v>27715.960000000123</v>
      </c>
      <c r="Y63" s="19">
        <f t="shared" si="17"/>
        <v>27444.240000000129</v>
      </c>
      <c r="Z63" s="19">
        <f t="shared" si="17"/>
        <v>27172.520000000135</v>
      </c>
      <c r="AA63" s="19">
        <f t="shared" si="17"/>
        <v>26900.800000000141</v>
      </c>
      <c r="AB63" s="19">
        <f t="shared" si="17"/>
        <v>26629.080000000147</v>
      </c>
      <c r="AC63" s="19">
        <f t="shared" si="17"/>
        <v>26357.360000000153</v>
      </c>
      <c r="AD63" s="19">
        <f t="shared" si="17"/>
        <v>26085.640000000159</v>
      </c>
      <c r="AE63" s="19">
        <f t="shared" si="17"/>
        <v>25813.920000000166</v>
      </c>
      <c r="AF63" s="19">
        <f t="shared" si="18"/>
        <v>27444.240000000125</v>
      </c>
      <c r="AG63" s="5"/>
      <c r="AH63" s="71" t="s">
        <v>59</v>
      </c>
    </row>
    <row r="64" spans="1:71" x14ac:dyDescent="0.25">
      <c r="A64" s="5">
        <v>9</v>
      </c>
      <c r="B64" s="1" t="str">
        <f t="shared" si="16"/>
        <v xml:space="preserve">    Series 6.593%  Note</v>
      </c>
      <c r="C64" s="6">
        <v>26</v>
      </c>
      <c r="D64" s="19">
        <v>324332.26</v>
      </c>
      <c r="E64" s="19">
        <f t="shared" si="17"/>
        <v>322949.38</v>
      </c>
      <c r="F64" s="19">
        <f t="shared" si="17"/>
        <v>321566.5</v>
      </c>
      <c r="G64" s="19">
        <f t="shared" si="17"/>
        <v>320183.62</v>
      </c>
      <c r="H64" s="19">
        <f t="shared" si="17"/>
        <v>318800.74</v>
      </c>
      <c r="I64" s="19">
        <f t="shared" si="17"/>
        <v>317417.86</v>
      </c>
      <c r="J64" s="19">
        <f t="shared" si="17"/>
        <v>316034.98</v>
      </c>
      <c r="K64" s="19">
        <f t="shared" si="17"/>
        <v>314652.09999999998</v>
      </c>
      <c r="L64" s="19">
        <f t="shared" si="17"/>
        <v>313269.21999999997</v>
      </c>
      <c r="M64" s="19">
        <f t="shared" si="17"/>
        <v>311886.33999999997</v>
      </c>
      <c r="N64" s="19">
        <f t="shared" si="17"/>
        <v>310503.45999999996</v>
      </c>
      <c r="O64" s="19">
        <f t="shared" si="17"/>
        <v>309120.57999999996</v>
      </c>
      <c r="P64" s="19">
        <f t="shared" si="17"/>
        <v>307737.69999999995</v>
      </c>
      <c r="Q64" s="19">
        <f t="shared" si="17"/>
        <v>306354.81999999995</v>
      </c>
      <c r="R64" s="19">
        <f t="shared" si="17"/>
        <v>304971.93999999994</v>
      </c>
      <c r="S64" s="19">
        <f t="shared" si="17"/>
        <v>303589.05999999994</v>
      </c>
      <c r="T64" s="19">
        <f t="shared" si="17"/>
        <v>302206.17999999993</v>
      </c>
      <c r="U64" s="19">
        <f t="shared" si="17"/>
        <v>300823.29999999993</v>
      </c>
      <c r="V64" s="19">
        <f t="shared" si="17"/>
        <v>299440.41999999993</v>
      </c>
      <c r="W64" s="19">
        <f t="shared" si="17"/>
        <v>298057.53999999992</v>
      </c>
      <c r="X64" s="19">
        <f t="shared" si="17"/>
        <v>296674.65999999992</v>
      </c>
      <c r="Y64" s="19">
        <f t="shared" si="17"/>
        <v>295291.77999999991</v>
      </c>
      <c r="Z64" s="19">
        <f t="shared" si="17"/>
        <v>293908.89999999991</v>
      </c>
      <c r="AA64" s="19">
        <f t="shared" si="17"/>
        <v>292526.0199999999</v>
      </c>
      <c r="AB64" s="19">
        <f t="shared" si="17"/>
        <v>291143.1399999999</v>
      </c>
      <c r="AC64" s="19">
        <f t="shared" si="17"/>
        <v>289760.25999999989</v>
      </c>
      <c r="AD64" s="19">
        <f t="shared" si="17"/>
        <v>288377.37999999989</v>
      </c>
      <c r="AE64" s="19">
        <f t="shared" si="17"/>
        <v>286994.49999999988</v>
      </c>
      <c r="AF64" s="19">
        <f t="shared" si="18"/>
        <v>295291.77999999991</v>
      </c>
      <c r="AG64" s="5"/>
      <c r="AH64" s="1" t="s">
        <v>60</v>
      </c>
    </row>
    <row r="65" spans="1:34" x14ac:dyDescent="0.25">
      <c r="A65" s="5">
        <v>10</v>
      </c>
      <c r="B65" s="1" t="str">
        <f t="shared" si="16"/>
        <v xml:space="preserve">    Series 2.45%    Note</v>
      </c>
      <c r="C65" s="6">
        <v>27</v>
      </c>
      <c r="D65" s="19">
        <v>431503.56</v>
      </c>
      <c r="E65" s="19">
        <f t="shared" si="17"/>
        <v>429805.17</v>
      </c>
      <c r="F65" s="19">
        <f t="shared" si="17"/>
        <v>428106.77999999997</v>
      </c>
      <c r="G65" s="19">
        <f t="shared" si="17"/>
        <v>426408.38999999996</v>
      </c>
      <c r="H65" s="19">
        <f t="shared" si="17"/>
        <v>424709.99999999994</v>
      </c>
      <c r="I65" s="19">
        <f t="shared" si="17"/>
        <v>423011.60999999993</v>
      </c>
      <c r="J65" s="19">
        <f t="shared" si="17"/>
        <v>421313.21999999991</v>
      </c>
      <c r="K65" s="19">
        <f t="shared" si="17"/>
        <v>419614.8299999999</v>
      </c>
      <c r="L65" s="19">
        <f t="shared" si="17"/>
        <v>417916.43999999989</v>
      </c>
      <c r="M65" s="19">
        <f t="shared" si="17"/>
        <v>416218.04999999987</v>
      </c>
      <c r="N65" s="19">
        <f t="shared" si="17"/>
        <v>414519.65999999986</v>
      </c>
      <c r="O65" s="19">
        <f t="shared" si="17"/>
        <v>412821.26999999984</v>
      </c>
      <c r="P65" s="19">
        <f t="shared" si="17"/>
        <v>411122.87999999983</v>
      </c>
      <c r="Q65" s="19">
        <f t="shared" si="17"/>
        <v>409424.48999999982</v>
      </c>
      <c r="R65" s="19">
        <f t="shared" si="17"/>
        <v>407726.0999999998</v>
      </c>
      <c r="S65" s="19">
        <f t="shared" si="17"/>
        <v>406027.70999999979</v>
      </c>
      <c r="T65" s="19">
        <f t="shared" si="17"/>
        <v>404329.31999999977</v>
      </c>
      <c r="U65" s="19">
        <f t="shared" si="17"/>
        <v>402630.92999999976</v>
      </c>
      <c r="V65" s="19">
        <f t="shared" si="17"/>
        <v>400932.53999999975</v>
      </c>
      <c r="W65" s="19">
        <f t="shared" si="17"/>
        <v>399234.14999999973</v>
      </c>
      <c r="X65" s="19">
        <v>689467.06</v>
      </c>
      <c r="Y65" s="19">
        <v>1002547.3200000001</v>
      </c>
      <c r="Z65" s="19">
        <v>959672.9</v>
      </c>
      <c r="AA65" s="19">
        <v>884160.49</v>
      </c>
      <c r="AB65" s="19">
        <v>878825.31</v>
      </c>
      <c r="AC65" s="19">
        <f t="shared" si="17"/>
        <v>872570.29</v>
      </c>
      <c r="AD65" s="19">
        <f t="shared" si="17"/>
        <v>866315.27</v>
      </c>
      <c r="AE65" s="19">
        <f t="shared" si="17"/>
        <v>860060.25</v>
      </c>
      <c r="AF65" s="19">
        <f t="shared" si="18"/>
        <v>694367.19538461545</v>
      </c>
      <c r="AG65" s="5"/>
      <c r="AH65" s="1" t="s">
        <v>61</v>
      </c>
    </row>
    <row r="66" spans="1:34" x14ac:dyDescent="0.25">
      <c r="A66" s="5">
        <v>11</v>
      </c>
      <c r="B66" s="1" t="str">
        <f t="shared" si="16"/>
        <v xml:space="preserve">    Series 2.45%    Note</v>
      </c>
      <c r="C66" s="6">
        <v>28</v>
      </c>
      <c r="D66" s="19">
        <v>278536.74</v>
      </c>
      <c r="E66" s="19">
        <f t="shared" si="17"/>
        <v>277453.21999999997</v>
      </c>
      <c r="F66" s="19">
        <f t="shared" si="17"/>
        <v>276369.69999999995</v>
      </c>
      <c r="G66" s="19">
        <f t="shared" si="17"/>
        <v>275286.17999999993</v>
      </c>
      <c r="H66" s="19">
        <f t="shared" si="17"/>
        <v>274202.65999999992</v>
      </c>
      <c r="I66" s="19">
        <f t="shared" si="17"/>
        <v>273119.1399999999</v>
      </c>
      <c r="J66" s="19">
        <f t="shared" si="17"/>
        <v>272035.61999999988</v>
      </c>
      <c r="K66" s="19">
        <f t="shared" si="17"/>
        <v>270952.09999999986</v>
      </c>
      <c r="L66" s="19">
        <f t="shared" si="17"/>
        <v>269868.57999999984</v>
      </c>
      <c r="M66" s="19">
        <f t="shared" si="17"/>
        <v>268785.05999999982</v>
      </c>
      <c r="N66" s="19">
        <f t="shared" si="17"/>
        <v>267701.5399999998</v>
      </c>
      <c r="O66" s="19">
        <f t="shared" si="17"/>
        <v>266618.01999999979</v>
      </c>
      <c r="P66" s="19">
        <f t="shared" si="17"/>
        <v>265534.49999999977</v>
      </c>
      <c r="Q66" s="19">
        <f t="shared" si="17"/>
        <v>264450.97999999975</v>
      </c>
      <c r="R66" s="19">
        <f t="shared" si="17"/>
        <v>263367.45999999973</v>
      </c>
      <c r="S66" s="19">
        <f t="shared" si="17"/>
        <v>262283.93999999971</v>
      </c>
      <c r="T66" s="19">
        <f t="shared" si="17"/>
        <v>261200.41999999972</v>
      </c>
      <c r="U66" s="19">
        <f t="shared" si="17"/>
        <v>260116.89999999973</v>
      </c>
      <c r="V66" s="19">
        <f t="shared" si="17"/>
        <v>259033.37999999974</v>
      </c>
      <c r="W66" s="19">
        <f t="shared" si="17"/>
        <v>257949.85999999975</v>
      </c>
      <c r="X66" s="19">
        <v>451066.62</v>
      </c>
      <c r="Y66" s="19">
        <v>629849.26</v>
      </c>
      <c r="Z66" s="19">
        <v>606403.4</v>
      </c>
      <c r="AA66" s="19">
        <v>562804.47</v>
      </c>
      <c r="AB66" s="19">
        <v>557553.82999999996</v>
      </c>
      <c r="AC66" s="19">
        <f t="shared" si="17"/>
        <v>553622.36</v>
      </c>
      <c r="AD66" s="19">
        <f t="shared" si="17"/>
        <v>549690.89</v>
      </c>
      <c r="AE66" s="19">
        <f t="shared" si="17"/>
        <v>545759.42000000004</v>
      </c>
      <c r="AF66" s="19">
        <f t="shared" si="18"/>
        <v>442871.90384615376</v>
      </c>
      <c r="AG66" s="5"/>
      <c r="AH66" s="1" t="s">
        <v>62</v>
      </c>
    </row>
    <row r="67" spans="1:34" x14ac:dyDescent="0.25">
      <c r="A67" s="5">
        <v>12</v>
      </c>
      <c r="B67" s="1" t="str">
        <f t="shared" si="16"/>
        <v xml:space="preserve">    Series 5.375%  Note</v>
      </c>
      <c r="C67" s="6">
        <v>29</v>
      </c>
      <c r="D67" s="19">
        <v>240805.39</v>
      </c>
      <c r="E67" s="19">
        <f t="shared" si="17"/>
        <v>239900.34000000003</v>
      </c>
      <c r="F67" s="19">
        <f t="shared" si="17"/>
        <v>238995.29000000004</v>
      </c>
      <c r="G67" s="19">
        <f t="shared" si="17"/>
        <v>238090.24000000005</v>
      </c>
      <c r="H67" s="19">
        <f t="shared" si="17"/>
        <v>237185.19000000006</v>
      </c>
      <c r="I67" s="19">
        <f t="shared" si="17"/>
        <v>236280.14000000007</v>
      </c>
      <c r="J67" s="19">
        <f t="shared" si="17"/>
        <v>235375.09000000008</v>
      </c>
      <c r="K67" s="19">
        <f t="shared" si="17"/>
        <v>234470.0400000001</v>
      </c>
      <c r="L67" s="19">
        <f>+K67-L113</f>
        <v>233564.99000000011</v>
      </c>
      <c r="M67" s="19">
        <f t="shared" si="17"/>
        <v>232659.94000000012</v>
      </c>
      <c r="N67" s="19">
        <f t="shared" si="17"/>
        <v>231754.89000000013</v>
      </c>
      <c r="O67" s="19">
        <f t="shared" si="17"/>
        <v>230849.84000000014</v>
      </c>
      <c r="P67" s="19">
        <f t="shared" si="17"/>
        <v>229944.79000000015</v>
      </c>
      <c r="Q67" s="19">
        <f t="shared" si="17"/>
        <v>229039.74000000017</v>
      </c>
      <c r="R67" s="19">
        <f t="shared" si="17"/>
        <v>228134.69000000018</v>
      </c>
      <c r="S67" s="19">
        <f t="shared" si="17"/>
        <v>227229.64000000019</v>
      </c>
      <c r="T67" s="19">
        <f t="shared" si="17"/>
        <v>226324.5900000002</v>
      </c>
      <c r="U67" s="19">
        <f t="shared" si="17"/>
        <v>225419.54000000021</v>
      </c>
      <c r="V67" s="19">
        <f t="shared" si="17"/>
        <v>224514.49000000022</v>
      </c>
      <c r="W67" s="19">
        <f t="shared" si="17"/>
        <v>223609.44000000024</v>
      </c>
      <c r="X67" s="19">
        <f t="shared" si="17"/>
        <v>222704.39000000025</v>
      </c>
      <c r="Y67" s="19">
        <f t="shared" si="17"/>
        <v>221799.34000000026</v>
      </c>
      <c r="Z67" s="19">
        <f t="shared" si="17"/>
        <v>220894.29000000027</v>
      </c>
      <c r="AA67" s="19">
        <f t="shared" si="17"/>
        <v>219989.24000000028</v>
      </c>
      <c r="AB67" s="19">
        <f t="shared" si="17"/>
        <v>219084.19000000029</v>
      </c>
      <c r="AC67" s="19">
        <f t="shared" si="17"/>
        <v>218179.14000000031</v>
      </c>
      <c r="AD67" s="19">
        <f t="shared" si="17"/>
        <v>217274.09000000032</v>
      </c>
      <c r="AE67" s="19">
        <f t="shared" si="17"/>
        <v>216369.04000000033</v>
      </c>
      <c r="AF67" s="19">
        <f t="shared" si="18"/>
        <v>221799.34000000026</v>
      </c>
      <c r="AG67" s="5"/>
      <c r="AH67" s="1" t="s">
        <v>63</v>
      </c>
    </row>
    <row r="68" spans="1:34" x14ac:dyDescent="0.25">
      <c r="A68" s="5">
        <v>13</v>
      </c>
      <c r="B68" s="1" t="str">
        <f t="shared" si="16"/>
        <v xml:space="preserve">    Series 5.05%    Note</v>
      </c>
      <c r="C68" s="6">
        <v>30</v>
      </c>
      <c r="D68" s="19"/>
      <c r="E68" s="19">
        <f>D68-E114</f>
        <v>0</v>
      </c>
      <c r="F68" s="19">
        <f t="shared" si="17"/>
        <v>0</v>
      </c>
      <c r="G68" s="19">
        <f t="shared" si="17"/>
        <v>0</v>
      </c>
      <c r="H68" s="19">
        <f t="shared" si="17"/>
        <v>0</v>
      </c>
      <c r="I68" s="19">
        <f t="shared" si="17"/>
        <v>0</v>
      </c>
      <c r="J68" s="19">
        <f t="shared" si="17"/>
        <v>0</v>
      </c>
      <c r="K68" s="19">
        <f t="shared" si="17"/>
        <v>0</v>
      </c>
      <c r="L68" s="19">
        <f t="shared" si="17"/>
        <v>0</v>
      </c>
      <c r="M68" s="19">
        <f t="shared" si="17"/>
        <v>0</v>
      </c>
      <c r="N68" s="19">
        <f t="shared" si="17"/>
        <v>0</v>
      </c>
      <c r="O68" s="19">
        <f t="shared" si="17"/>
        <v>0</v>
      </c>
      <c r="P68" s="19">
        <f t="shared" si="17"/>
        <v>0</v>
      </c>
      <c r="Q68" s="19">
        <f t="shared" si="17"/>
        <v>0</v>
      </c>
      <c r="R68" s="19">
        <f t="shared" si="17"/>
        <v>0</v>
      </c>
      <c r="S68" s="19">
        <f t="shared" si="17"/>
        <v>0</v>
      </c>
      <c r="T68" s="19">
        <f t="shared" si="17"/>
        <v>0</v>
      </c>
      <c r="U68" s="19">
        <f t="shared" si="17"/>
        <v>0</v>
      </c>
      <c r="V68" s="19">
        <f t="shared" si="17"/>
        <v>0</v>
      </c>
      <c r="W68" s="19">
        <f t="shared" si="17"/>
        <v>0</v>
      </c>
      <c r="X68" s="19">
        <f t="shared" si="17"/>
        <v>0</v>
      </c>
      <c r="Y68" s="19">
        <f t="shared" si="17"/>
        <v>0</v>
      </c>
      <c r="Z68" s="19">
        <f t="shared" si="17"/>
        <v>0</v>
      </c>
      <c r="AA68" s="19">
        <f t="shared" si="17"/>
        <v>0</v>
      </c>
      <c r="AB68" s="19">
        <f t="shared" si="17"/>
        <v>0</v>
      </c>
      <c r="AC68" s="19">
        <f t="shared" si="17"/>
        <v>0</v>
      </c>
      <c r="AD68" s="19">
        <f t="shared" si="17"/>
        <v>0</v>
      </c>
      <c r="AE68" s="19">
        <f t="shared" si="17"/>
        <v>0</v>
      </c>
      <c r="AF68" s="19">
        <f t="shared" si="18"/>
        <v>0</v>
      </c>
      <c r="AG68" s="5"/>
      <c r="AH68" s="1" t="s">
        <v>65</v>
      </c>
    </row>
    <row r="69" spans="1:34" x14ac:dyDescent="0.25">
      <c r="A69" s="5">
        <v>14</v>
      </c>
      <c r="B69" s="1" t="str">
        <f t="shared" si="16"/>
        <v xml:space="preserve">    Series 4.00%    Note</v>
      </c>
      <c r="C69" s="6">
        <v>31</v>
      </c>
      <c r="D69" s="19"/>
      <c r="E69" s="19">
        <f>D69-E115</f>
        <v>0</v>
      </c>
      <c r="F69" s="19">
        <f t="shared" si="17"/>
        <v>0</v>
      </c>
      <c r="G69" s="19">
        <f t="shared" si="17"/>
        <v>0</v>
      </c>
      <c r="H69" s="19">
        <f t="shared" si="17"/>
        <v>0</v>
      </c>
      <c r="I69" s="19">
        <f t="shared" si="17"/>
        <v>0</v>
      </c>
      <c r="J69" s="19">
        <f t="shared" si="17"/>
        <v>0</v>
      </c>
      <c r="K69" s="19">
        <f t="shared" si="17"/>
        <v>0</v>
      </c>
      <c r="L69" s="19">
        <f t="shared" si="17"/>
        <v>0</v>
      </c>
      <c r="M69" s="19">
        <f t="shared" si="17"/>
        <v>0</v>
      </c>
      <c r="N69" s="19">
        <f t="shared" si="17"/>
        <v>0</v>
      </c>
      <c r="O69" s="19">
        <f t="shared" si="17"/>
        <v>0</v>
      </c>
      <c r="P69" s="19">
        <f t="shared" si="17"/>
        <v>0</v>
      </c>
      <c r="Q69" s="19">
        <f t="shared" si="17"/>
        <v>0</v>
      </c>
      <c r="R69" s="19">
        <f t="shared" si="17"/>
        <v>0</v>
      </c>
      <c r="S69" s="19">
        <f t="shared" si="17"/>
        <v>0</v>
      </c>
      <c r="T69" s="19">
        <f t="shared" si="17"/>
        <v>0</v>
      </c>
      <c r="U69" s="19">
        <f t="shared" si="17"/>
        <v>0</v>
      </c>
      <c r="V69" s="19">
        <f t="shared" si="17"/>
        <v>0</v>
      </c>
      <c r="W69" s="19">
        <f t="shared" si="17"/>
        <v>0</v>
      </c>
      <c r="X69" s="19">
        <f t="shared" si="17"/>
        <v>0</v>
      </c>
      <c r="Y69" s="19">
        <f t="shared" si="17"/>
        <v>0</v>
      </c>
      <c r="Z69" s="19">
        <f t="shared" si="17"/>
        <v>0</v>
      </c>
      <c r="AA69" s="19">
        <f t="shared" si="17"/>
        <v>0</v>
      </c>
      <c r="AB69" s="19">
        <f t="shared" si="17"/>
        <v>0</v>
      </c>
      <c r="AC69" s="19">
        <f t="shared" si="17"/>
        <v>0</v>
      </c>
      <c r="AD69" s="19">
        <f t="shared" si="17"/>
        <v>0</v>
      </c>
      <c r="AE69" s="19">
        <f t="shared" si="17"/>
        <v>0</v>
      </c>
      <c r="AF69" s="19">
        <f t="shared" si="18"/>
        <v>0</v>
      </c>
      <c r="AG69" s="5"/>
      <c r="AH69" s="1" t="s">
        <v>95</v>
      </c>
    </row>
    <row r="70" spans="1:34" x14ac:dyDescent="0.25">
      <c r="A70" s="5">
        <v>15</v>
      </c>
      <c r="B70" s="1" t="str">
        <f t="shared" si="16"/>
        <v xml:space="preserve">    Series 4.00%    Note</v>
      </c>
      <c r="C70" s="6">
        <v>32</v>
      </c>
      <c r="D70" s="17">
        <v>50132.54</v>
      </c>
      <c r="E70" s="19">
        <f>D70-E116</f>
        <v>49986.840000000004</v>
      </c>
      <c r="F70" s="19">
        <f t="shared" si="17"/>
        <v>49841.140000000007</v>
      </c>
      <c r="G70" s="19">
        <f t="shared" si="17"/>
        <v>49695.44000000001</v>
      </c>
      <c r="H70" s="19">
        <f t="shared" si="17"/>
        <v>49549.740000000013</v>
      </c>
      <c r="I70" s="19">
        <f t="shared" si="17"/>
        <v>49404.040000000015</v>
      </c>
      <c r="J70" s="19">
        <f t="shared" si="17"/>
        <v>49258.340000000018</v>
      </c>
      <c r="K70" s="19">
        <f t="shared" si="17"/>
        <v>49112.640000000021</v>
      </c>
      <c r="L70" s="19">
        <f t="shared" si="17"/>
        <v>48966.940000000024</v>
      </c>
      <c r="M70" s="19">
        <f t="shared" si="17"/>
        <v>48821.240000000027</v>
      </c>
      <c r="N70" s="19">
        <f t="shared" si="17"/>
        <v>48675.54000000003</v>
      </c>
      <c r="O70" s="19">
        <f t="shared" si="17"/>
        <v>48529.840000000033</v>
      </c>
      <c r="P70" s="17"/>
      <c r="Q70" s="17">
        <f>Q23*0.01-Q116</f>
        <v>49854.3</v>
      </c>
      <c r="R70" s="17">
        <f>Q70-R116</f>
        <v>49708.600000000006</v>
      </c>
      <c r="S70" s="17">
        <f t="shared" si="17"/>
        <v>49562.900000000009</v>
      </c>
      <c r="T70" s="17">
        <f t="shared" si="17"/>
        <v>49417.200000000012</v>
      </c>
      <c r="U70" s="17">
        <f t="shared" si="17"/>
        <v>49271.500000000015</v>
      </c>
      <c r="V70" s="17">
        <f t="shared" si="17"/>
        <v>49125.800000000017</v>
      </c>
      <c r="W70" s="17">
        <f t="shared" si="17"/>
        <v>48980.10000000002</v>
      </c>
      <c r="X70" s="17">
        <f t="shared" ref="S70:AE72" si="19">W70-X116</f>
        <v>48834.400000000023</v>
      </c>
      <c r="Y70" s="17">
        <f t="shared" si="19"/>
        <v>48688.700000000026</v>
      </c>
      <c r="Z70" s="17">
        <f t="shared" si="19"/>
        <v>48543.000000000029</v>
      </c>
      <c r="AA70" s="17">
        <f t="shared" si="19"/>
        <v>48397.300000000032</v>
      </c>
      <c r="AB70" s="17">
        <f t="shared" si="19"/>
        <v>48251.600000000035</v>
      </c>
      <c r="AC70" s="17">
        <f t="shared" si="19"/>
        <v>48105.900000000038</v>
      </c>
      <c r="AD70" s="17">
        <f t="shared" si="19"/>
        <v>47960.200000000041</v>
      </c>
      <c r="AE70" s="17">
        <f t="shared" si="19"/>
        <v>47814.500000000044</v>
      </c>
      <c r="AF70" s="17">
        <f>AVERAGE(S70:AE70)</f>
        <v>48688.700000000026</v>
      </c>
      <c r="AG70" s="5"/>
      <c r="AH70" s="1" t="s">
        <v>102</v>
      </c>
    </row>
    <row r="71" spans="1:34" x14ac:dyDescent="0.25">
      <c r="A71" s="5">
        <v>16</v>
      </c>
      <c r="B71" s="1" t="str">
        <f t="shared" si="16"/>
        <v xml:space="preserve">    Series 3.75%    Note</v>
      </c>
      <c r="C71" s="6">
        <v>33</v>
      </c>
      <c r="D71" s="17">
        <v>50958.37</v>
      </c>
      <c r="E71" s="19">
        <f>D71-E117</f>
        <v>50814.07</v>
      </c>
      <c r="F71" s="19">
        <f t="shared" ref="F71:R71" si="20">E71-F117</f>
        <v>50669.77</v>
      </c>
      <c r="G71" s="19">
        <f t="shared" si="20"/>
        <v>50525.469999999994</v>
      </c>
      <c r="H71" s="19">
        <f t="shared" si="20"/>
        <v>50381.169999999991</v>
      </c>
      <c r="I71" s="19">
        <f t="shared" si="20"/>
        <v>50236.869999999988</v>
      </c>
      <c r="J71" s="19">
        <f t="shared" si="20"/>
        <v>50092.569999999985</v>
      </c>
      <c r="K71" s="19">
        <f t="shared" si="20"/>
        <v>49948.269999999982</v>
      </c>
      <c r="L71" s="19">
        <f t="shared" si="20"/>
        <v>49803.969999999979</v>
      </c>
      <c r="M71" s="19">
        <f t="shared" si="20"/>
        <v>49659.669999999976</v>
      </c>
      <c r="N71" s="19">
        <f t="shared" si="20"/>
        <v>49515.369999999974</v>
      </c>
      <c r="O71" s="19">
        <f t="shared" si="20"/>
        <v>49371.069999999971</v>
      </c>
      <c r="P71" s="19">
        <f t="shared" si="20"/>
        <v>49226.769999999968</v>
      </c>
      <c r="Q71" s="19">
        <f t="shared" si="20"/>
        <v>49082.469999999965</v>
      </c>
      <c r="R71" s="19">
        <f t="shared" si="20"/>
        <v>48938.169999999962</v>
      </c>
      <c r="S71" s="19">
        <f t="shared" si="19"/>
        <v>48793.869999999959</v>
      </c>
      <c r="T71" s="19">
        <f t="shared" si="19"/>
        <v>48649.569999999956</v>
      </c>
      <c r="U71" s="19">
        <f t="shared" si="19"/>
        <v>48505.269999999953</v>
      </c>
      <c r="V71" s="19">
        <f t="shared" si="19"/>
        <v>48360.96999999995</v>
      </c>
      <c r="W71" s="19">
        <f t="shared" si="19"/>
        <v>48216.669999999947</v>
      </c>
      <c r="X71" s="19">
        <f t="shared" si="19"/>
        <v>48072.369999999944</v>
      </c>
      <c r="Y71" s="19">
        <f t="shared" si="19"/>
        <v>47928.069999999942</v>
      </c>
      <c r="Z71" s="19">
        <f t="shared" si="19"/>
        <v>47783.769999999939</v>
      </c>
      <c r="AA71" s="19">
        <f t="shared" si="19"/>
        <v>47639.469999999936</v>
      </c>
      <c r="AB71" s="19">
        <f t="shared" si="19"/>
        <v>47495.169999999933</v>
      </c>
      <c r="AC71" s="19">
        <f t="shared" si="19"/>
        <v>47350.86999999993</v>
      </c>
      <c r="AD71" s="19">
        <f t="shared" si="19"/>
        <v>47206.569999999927</v>
      </c>
      <c r="AE71" s="19">
        <f t="shared" si="19"/>
        <v>47062.269999999924</v>
      </c>
      <c r="AF71" s="19">
        <f t="shared" si="18"/>
        <v>47928.069999999942</v>
      </c>
      <c r="AG71" s="5"/>
      <c r="AH71" s="1" t="s">
        <v>103</v>
      </c>
    </row>
    <row r="72" spans="1:34" x14ac:dyDescent="0.25">
      <c r="A72" s="5">
        <v>17</v>
      </c>
      <c r="B72" s="1" t="str">
        <f t="shared" si="16"/>
        <v xml:space="preserve">    Proposed 4.16%    Note</v>
      </c>
      <c r="C72" s="6">
        <v>34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f>R25*0.01-R118</f>
        <v>159777.77777777778</v>
      </c>
      <c r="S72" s="19">
        <f>R72-S118</f>
        <v>159333.33333333334</v>
      </c>
      <c r="T72" s="19">
        <f t="shared" si="19"/>
        <v>158888.88888888891</v>
      </c>
      <c r="U72" s="19">
        <f t="shared" si="19"/>
        <v>158444.44444444447</v>
      </c>
      <c r="V72" s="19">
        <f t="shared" si="19"/>
        <v>158000.00000000003</v>
      </c>
      <c r="W72" s="19">
        <f t="shared" si="19"/>
        <v>157555.55555555559</v>
      </c>
      <c r="X72" s="19">
        <f t="shared" si="19"/>
        <v>157111.11111111115</v>
      </c>
      <c r="Y72" s="19">
        <f t="shared" si="19"/>
        <v>156666.66666666672</v>
      </c>
      <c r="Z72" s="19">
        <f t="shared" si="19"/>
        <v>156222.22222222228</v>
      </c>
      <c r="AA72" s="19">
        <f t="shared" si="19"/>
        <v>155777.77777777784</v>
      </c>
      <c r="AB72" s="19">
        <f t="shared" si="19"/>
        <v>155333.3333333334</v>
      </c>
      <c r="AC72" s="19">
        <f t="shared" si="19"/>
        <v>154888.88888888896</v>
      </c>
      <c r="AD72" s="19">
        <f t="shared" si="19"/>
        <v>154444.44444444453</v>
      </c>
      <c r="AE72" s="19">
        <f t="shared" si="19"/>
        <v>154000.00000000009</v>
      </c>
      <c r="AF72" s="19">
        <f>AVERAGE(S72:AE72)</f>
        <v>156666.66666666672</v>
      </c>
      <c r="AG72" s="5"/>
      <c r="AH72" s="1" t="s">
        <v>112</v>
      </c>
    </row>
    <row r="73" spans="1:34" x14ac:dyDescent="0.25">
      <c r="A73" s="5">
        <v>18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5"/>
    </row>
    <row r="74" spans="1:34" x14ac:dyDescent="0.25">
      <c r="A74" s="5">
        <v>19</v>
      </c>
      <c r="B74" s="1" t="s">
        <v>56</v>
      </c>
      <c r="D74" s="19">
        <v>5289.59</v>
      </c>
      <c r="E74" s="19">
        <f t="shared" ref="E74:AE74" si="21">D74-E120</f>
        <v>5211.84</v>
      </c>
      <c r="F74" s="19">
        <f t="shared" si="21"/>
        <v>5134.09</v>
      </c>
      <c r="G74" s="19">
        <f t="shared" si="21"/>
        <v>5056.34</v>
      </c>
      <c r="H74" s="19">
        <f t="shared" si="21"/>
        <v>4978.59</v>
      </c>
      <c r="I74" s="19">
        <f t="shared" si="21"/>
        <v>4900.84</v>
      </c>
      <c r="J74" s="19">
        <f t="shared" si="21"/>
        <v>4823.09</v>
      </c>
      <c r="K74" s="19">
        <f t="shared" si="21"/>
        <v>4745.34</v>
      </c>
      <c r="L74" s="19">
        <f t="shared" si="21"/>
        <v>4667.59</v>
      </c>
      <c r="M74" s="19">
        <f t="shared" si="21"/>
        <v>4589.84</v>
      </c>
      <c r="N74" s="19">
        <f t="shared" si="21"/>
        <v>4512.09</v>
      </c>
      <c r="O74" s="19">
        <f t="shared" si="21"/>
        <v>4434.34</v>
      </c>
      <c r="P74" s="19">
        <f t="shared" si="21"/>
        <v>4356.59</v>
      </c>
      <c r="Q74" s="19">
        <f t="shared" si="21"/>
        <v>4278.84</v>
      </c>
      <c r="R74" s="19">
        <f t="shared" si="21"/>
        <v>4201.09</v>
      </c>
      <c r="S74" s="19">
        <f t="shared" si="21"/>
        <v>4123.34</v>
      </c>
      <c r="T74" s="19">
        <f t="shared" si="21"/>
        <v>4045.59</v>
      </c>
      <c r="U74" s="19">
        <f t="shared" si="21"/>
        <v>3967.84</v>
      </c>
      <c r="V74" s="19">
        <f t="shared" si="21"/>
        <v>3890.09</v>
      </c>
      <c r="W74" s="19">
        <f t="shared" si="21"/>
        <v>3812.34</v>
      </c>
      <c r="X74" s="19">
        <f t="shared" si="21"/>
        <v>3734.59</v>
      </c>
      <c r="Y74" s="19">
        <f t="shared" si="21"/>
        <v>3656.84</v>
      </c>
      <c r="Z74" s="19">
        <f t="shared" si="21"/>
        <v>3579.09</v>
      </c>
      <c r="AA74" s="19">
        <f t="shared" si="21"/>
        <v>3501.34</v>
      </c>
      <c r="AB74" s="19">
        <f t="shared" si="21"/>
        <v>3423.59</v>
      </c>
      <c r="AC74" s="19">
        <f t="shared" si="21"/>
        <v>3345.84</v>
      </c>
      <c r="AD74" s="19">
        <f t="shared" si="21"/>
        <v>3268.09</v>
      </c>
      <c r="AE74" s="19">
        <f t="shared" si="21"/>
        <v>3190.34</v>
      </c>
      <c r="AF74" s="19">
        <f t="shared" si="18"/>
        <v>3656.8399999999988</v>
      </c>
      <c r="AG74" s="5"/>
      <c r="AH74" s="1" t="s">
        <v>64</v>
      </c>
    </row>
    <row r="75" spans="1:34" x14ac:dyDescent="0.25">
      <c r="A75" s="5">
        <v>20</v>
      </c>
      <c r="P75" s="1"/>
      <c r="AG75" s="5"/>
    </row>
    <row r="76" spans="1:34" ht="15.75" thickBot="1" x14ac:dyDescent="0.3">
      <c r="A76" s="5">
        <v>21</v>
      </c>
      <c r="B76" s="4" t="s">
        <v>40</v>
      </c>
      <c r="D76" s="66">
        <f t="shared" ref="D76:AF76" si="22">SUM(D59:D74)</f>
        <v>1449148.5000000002</v>
      </c>
      <c r="E76" s="66">
        <f t="shared" si="22"/>
        <v>1443046.1100000003</v>
      </c>
      <c r="F76" s="66">
        <f t="shared" si="22"/>
        <v>1436943.72</v>
      </c>
      <c r="G76" s="66">
        <f t="shared" si="22"/>
        <v>1430841.3299999998</v>
      </c>
      <c r="H76" s="66">
        <f t="shared" si="22"/>
        <v>1424738.94</v>
      </c>
      <c r="I76" s="66">
        <f t="shared" si="22"/>
        <v>1418636.55</v>
      </c>
      <c r="J76" s="66">
        <f t="shared" si="22"/>
        <v>1412534.1600000001</v>
      </c>
      <c r="K76" s="66">
        <f t="shared" si="22"/>
        <v>1406431.77</v>
      </c>
      <c r="L76" s="66">
        <f t="shared" si="22"/>
        <v>1400329.38</v>
      </c>
      <c r="M76" s="66">
        <f t="shared" si="22"/>
        <v>1394226.99</v>
      </c>
      <c r="N76" s="66">
        <f t="shared" si="22"/>
        <v>1388124.5999999999</v>
      </c>
      <c r="O76" s="66">
        <f t="shared" si="22"/>
        <v>1382022.21</v>
      </c>
      <c r="P76" s="66">
        <f t="shared" si="22"/>
        <v>1327535.68</v>
      </c>
      <c r="Q76" s="66">
        <f t="shared" si="22"/>
        <v>1371433.2899999998</v>
      </c>
      <c r="R76" s="66">
        <f t="shared" si="22"/>
        <v>1525108.6777777777</v>
      </c>
      <c r="S76" s="66">
        <f t="shared" si="22"/>
        <v>1518561.8433333328</v>
      </c>
      <c r="T76" s="66">
        <f t="shared" si="22"/>
        <v>1512015.0088888889</v>
      </c>
      <c r="U76" s="66">
        <f t="shared" si="22"/>
        <v>1505468.1744444445</v>
      </c>
      <c r="V76" s="66">
        <f t="shared" si="22"/>
        <v>1498921.34</v>
      </c>
      <c r="W76" s="66">
        <f t="shared" si="22"/>
        <v>1492374.5055555555</v>
      </c>
      <c r="X76" s="66">
        <f t="shared" si="22"/>
        <v>1971959.2511111114</v>
      </c>
      <c r="Y76" s="66">
        <f t="shared" si="22"/>
        <v>2460057.2266666666</v>
      </c>
      <c r="Z76" s="66">
        <f t="shared" si="22"/>
        <v>2389972.0222222228</v>
      </c>
      <c r="AA76" s="66">
        <f t="shared" si="22"/>
        <v>2267095.757777778</v>
      </c>
      <c r="AB76" s="66">
        <f t="shared" si="22"/>
        <v>2252745.0133333337</v>
      </c>
      <c r="AC76" s="66">
        <f t="shared" si="22"/>
        <v>2238793.598888889</v>
      </c>
      <c r="AD76" s="66">
        <f t="shared" si="22"/>
        <v>2224842.1844444447</v>
      </c>
      <c r="AE76" s="66">
        <f t="shared" si="22"/>
        <v>2210890.7700000005</v>
      </c>
      <c r="AF76" s="66">
        <f t="shared" si="22"/>
        <v>1964899.7458974363</v>
      </c>
      <c r="AG76" s="5"/>
    </row>
    <row r="77" spans="1:34" ht="15.75" thickTop="1" x14ac:dyDescent="0.25">
      <c r="A77" s="5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5"/>
    </row>
    <row r="78" spans="1:34" x14ac:dyDescent="0.25">
      <c r="A78" s="5"/>
      <c r="E78" s="12"/>
      <c r="AG78" s="5"/>
    </row>
    <row r="79" spans="1:34" x14ac:dyDescent="0.25">
      <c r="A79" s="5"/>
      <c r="D79" s="24"/>
      <c r="H79" s="17"/>
      <c r="AG79" s="5"/>
    </row>
    <row r="80" spans="1:34" x14ac:dyDescent="0.25">
      <c r="A80" s="5"/>
      <c r="D80" s="19"/>
      <c r="E80" s="19"/>
      <c r="F80" s="19"/>
      <c r="G80" s="19"/>
      <c r="H80" s="19"/>
      <c r="I80" s="19"/>
      <c r="AG80" s="5"/>
    </row>
    <row r="81" spans="1:71" x14ac:dyDescent="0.25">
      <c r="A81" s="5"/>
      <c r="D81" s="12"/>
      <c r="H81" s="17"/>
      <c r="J81" s="12"/>
      <c r="AG81" s="5"/>
    </row>
    <row r="82" spans="1:71" x14ac:dyDescent="0.25">
      <c r="A82" s="5"/>
      <c r="C82" s="1"/>
      <c r="F82" s="4"/>
      <c r="H82" s="17"/>
      <c r="AG82" s="5"/>
    </row>
    <row r="83" spans="1:71" x14ac:dyDescent="0.25">
      <c r="A83" s="5"/>
      <c r="E83" s="12"/>
      <c r="F83" s="17"/>
      <c r="H83" s="17"/>
      <c r="I83" s="4"/>
      <c r="J83" s="4"/>
      <c r="AG83" s="5"/>
    </row>
    <row r="84" spans="1:71" x14ac:dyDescent="0.25">
      <c r="A84" s="5"/>
      <c r="F84" s="73"/>
      <c r="H84" s="17"/>
      <c r="I84" s="4"/>
      <c r="J84" s="4"/>
      <c r="AG84" s="5"/>
    </row>
    <row r="85" spans="1:71" x14ac:dyDescent="0.25">
      <c r="A85" s="5"/>
      <c r="F85" s="28"/>
      <c r="I85" s="4"/>
      <c r="J85" s="4"/>
      <c r="AG85" s="5"/>
    </row>
    <row r="86" spans="1:71" x14ac:dyDescent="0.25">
      <c r="A86" s="5"/>
      <c r="D86" s="4"/>
      <c r="E86" s="4"/>
      <c r="F86" s="4"/>
      <c r="G86" s="4"/>
      <c r="H86" s="4"/>
      <c r="I86" s="4"/>
      <c r="J86" s="4"/>
      <c r="AG86" s="5"/>
    </row>
    <row r="87" spans="1:71" x14ac:dyDescent="0.25">
      <c r="A87" s="5"/>
      <c r="J87" s="74"/>
      <c r="AG87" s="5"/>
    </row>
    <row r="88" spans="1:71" x14ac:dyDescent="0.25">
      <c r="A88" s="5"/>
      <c r="AG88" s="5"/>
    </row>
    <row r="89" spans="1:71" x14ac:dyDescent="0.25">
      <c r="A89" s="5"/>
      <c r="AG89" s="5"/>
    </row>
    <row r="90" spans="1:71" x14ac:dyDescent="0.25">
      <c r="A90" s="5"/>
      <c r="AG90" s="5"/>
    </row>
    <row r="91" spans="1:71" x14ac:dyDescent="0.25">
      <c r="A91" s="5"/>
      <c r="AG91" s="5"/>
    </row>
    <row r="92" spans="1:71" x14ac:dyDescent="0.25">
      <c r="A92" s="5"/>
      <c r="AG92" s="5"/>
    </row>
    <row r="93" spans="1:71" x14ac:dyDescent="0.25">
      <c r="A93" s="33" t="s">
        <v>90</v>
      </c>
      <c r="O93" s="34" t="s">
        <v>128</v>
      </c>
      <c r="AA93" s="34" t="s">
        <v>128</v>
      </c>
      <c r="AF93" s="34" t="s">
        <v>128</v>
      </c>
      <c r="AG93" s="5"/>
    </row>
    <row r="94" spans="1:71" x14ac:dyDescent="0.25">
      <c r="A94" s="33"/>
      <c r="O94" s="34"/>
      <c r="AA94" s="34"/>
      <c r="AF94" s="34"/>
      <c r="AG94" s="5"/>
    </row>
    <row r="95" spans="1:71" x14ac:dyDescent="0.25">
      <c r="A95" s="5"/>
      <c r="AG95" s="5"/>
    </row>
    <row r="96" spans="1:71" x14ac:dyDescent="0.25">
      <c r="A96" s="25" t="s">
        <v>2</v>
      </c>
      <c r="AG96" s="5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34" x14ac:dyDescent="0.25">
      <c r="A97" s="25" t="s">
        <v>105</v>
      </c>
      <c r="AG97" s="5"/>
    </row>
    <row r="98" spans="1:34" x14ac:dyDescent="0.25">
      <c r="AG98" s="5"/>
    </row>
    <row r="99" spans="1:34" x14ac:dyDescent="0.25">
      <c r="A99" s="47"/>
      <c r="B99" s="47" t="s">
        <v>23</v>
      </c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5"/>
    </row>
    <row r="100" spans="1:34" x14ac:dyDescent="0.25">
      <c r="A100" s="5" t="s">
        <v>4</v>
      </c>
      <c r="B100" s="5" t="s">
        <v>33</v>
      </c>
      <c r="D100" s="5" t="s">
        <v>42</v>
      </c>
      <c r="E100" s="5" t="s">
        <v>42</v>
      </c>
      <c r="F100" s="5" t="s">
        <v>42</v>
      </c>
      <c r="G100" s="5" t="s">
        <v>42</v>
      </c>
      <c r="H100" s="5" t="s">
        <v>42</v>
      </c>
      <c r="I100" s="5" t="s">
        <v>42</v>
      </c>
      <c r="J100" s="5" t="s">
        <v>42</v>
      </c>
      <c r="K100" s="5" t="s">
        <v>42</v>
      </c>
      <c r="L100" s="5" t="s">
        <v>42</v>
      </c>
      <c r="M100" s="5" t="s">
        <v>42</v>
      </c>
      <c r="N100" s="5" t="s">
        <v>42</v>
      </c>
      <c r="O100" s="5" t="s">
        <v>42</v>
      </c>
      <c r="P100" s="5" t="s">
        <v>42</v>
      </c>
      <c r="Q100" s="5" t="s">
        <v>42</v>
      </c>
      <c r="R100" s="5" t="s">
        <v>42</v>
      </c>
      <c r="S100" s="5" t="s">
        <v>42</v>
      </c>
      <c r="T100" s="5" t="s">
        <v>42</v>
      </c>
      <c r="U100" s="5" t="s">
        <v>42</v>
      </c>
      <c r="V100" s="5" t="s">
        <v>42</v>
      </c>
      <c r="W100" s="5" t="s">
        <v>42</v>
      </c>
      <c r="X100" s="5" t="s">
        <v>42</v>
      </c>
      <c r="Y100" s="5" t="s">
        <v>42</v>
      </c>
      <c r="Z100" s="5" t="s">
        <v>42</v>
      </c>
      <c r="AA100" s="5" t="s">
        <v>42</v>
      </c>
      <c r="AB100" s="5" t="s">
        <v>42</v>
      </c>
      <c r="AC100" s="5" t="s">
        <v>42</v>
      </c>
      <c r="AD100" s="5" t="s">
        <v>42</v>
      </c>
      <c r="AE100" s="5" t="s">
        <v>42</v>
      </c>
      <c r="AF100" s="5" t="s">
        <v>43</v>
      </c>
      <c r="AG100" s="5"/>
    </row>
    <row r="101" spans="1:34" x14ac:dyDescent="0.25">
      <c r="A101" s="52" t="s">
        <v>9</v>
      </c>
      <c r="B101" s="52" t="s">
        <v>21</v>
      </c>
      <c r="C101" s="52"/>
      <c r="D101" s="53">
        <f>$D$9</f>
        <v>43190</v>
      </c>
      <c r="E101" s="53">
        <f>$E$9</f>
        <v>43220</v>
      </c>
      <c r="F101" s="53">
        <f>$F$9</f>
        <v>43251</v>
      </c>
      <c r="G101" s="53">
        <f>$G$9</f>
        <v>43281</v>
      </c>
      <c r="H101" s="53">
        <f>$H$9</f>
        <v>43312</v>
      </c>
      <c r="I101" s="53">
        <f>$I$9</f>
        <v>43343</v>
      </c>
      <c r="J101" s="53">
        <f>$J$9</f>
        <v>43373</v>
      </c>
      <c r="K101" s="53">
        <f>$K$9</f>
        <v>43404</v>
      </c>
      <c r="L101" s="53">
        <f>$L$9</f>
        <v>43434</v>
      </c>
      <c r="M101" s="53">
        <f>$M$9</f>
        <v>43465</v>
      </c>
      <c r="N101" s="53">
        <f>$N$9</f>
        <v>43496</v>
      </c>
      <c r="O101" s="53">
        <f>$O$9</f>
        <v>43524</v>
      </c>
      <c r="P101" s="53">
        <f>$P$9</f>
        <v>43555</v>
      </c>
      <c r="Q101" s="53">
        <f>$Q$9</f>
        <v>43585</v>
      </c>
      <c r="R101" s="53">
        <f>$R$9</f>
        <v>43616</v>
      </c>
      <c r="S101" s="53">
        <f>$S$9</f>
        <v>43646</v>
      </c>
      <c r="T101" s="53">
        <f>$T$9</f>
        <v>43677</v>
      </c>
      <c r="U101" s="53">
        <f>$U$9</f>
        <v>43708</v>
      </c>
      <c r="V101" s="53">
        <f>$V$9</f>
        <v>43738</v>
      </c>
      <c r="W101" s="53">
        <f>$W$9</f>
        <v>43769</v>
      </c>
      <c r="X101" s="53">
        <f>$X$9</f>
        <v>43799</v>
      </c>
      <c r="Y101" s="53">
        <f>$Y$9</f>
        <v>43830</v>
      </c>
      <c r="Z101" s="53">
        <f>$Z$9</f>
        <v>43861</v>
      </c>
      <c r="AA101" s="53">
        <f>$AA$9</f>
        <v>43890</v>
      </c>
      <c r="AB101" s="53">
        <f>$AB$9</f>
        <v>43921</v>
      </c>
      <c r="AC101" s="53">
        <f>$AC$9</f>
        <v>43951</v>
      </c>
      <c r="AD101" s="53">
        <f>$AD$9</f>
        <v>43982</v>
      </c>
      <c r="AE101" s="53">
        <f>$AE$9</f>
        <v>44012</v>
      </c>
      <c r="AF101" s="54" t="s">
        <v>31</v>
      </c>
      <c r="AG101" s="5"/>
    </row>
    <row r="102" spans="1:34" x14ac:dyDescent="0.25">
      <c r="A102" s="5">
        <v>1</v>
      </c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5"/>
    </row>
    <row r="103" spans="1:34" x14ac:dyDescent="0.25">
      <c r="A103" s="5">
        <f>A102+1</f>
        <v>2</v>
      </c>
      <c r="AG103" s="5"/>
    </row>
    <row r="104" spans="1:34" x14ac:dyDescent="0.25">
      <c r="A104" s="5">
        <f t="shared" ref="A104:A128" si="23">A103+1</f>
        <v>3</v>
      </c>
      <c r="B104" s="28" t="s">
        <v>76</v>
      </c>
      <c r="AG104" s="5"/>
    </row>
    <row r="105" spans="1:34" x14ac:dyDescent="0.25">
      <c r="A105" s="5">
        <f t="shared" si="23"/>
        <v>4</v>
      </c>
      <c r="B105" s="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9"/>
      <c r="Y105" s="12"/>
      <c r="Z105" s="12"/>
      <c r="AA105" s="12"/>
      <c r="AB105" s="12"/>
      <c r="AC105" s="12"/>
      <c r="AD105" s="12"/>
      <c r="AE105" s="12"/>
      <c r="AF105" s="12"/>
      <c r="AG105" s="5"/>
    </row>
    <row r="106" spans="1:34" x14ac:dyDescent="0.25">
      <c r="A106" s="5">
        <f t="shared" si="23"/>
        <v>5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5"/>
    </row>
    <row r="107" spans="1:34" x14ac:dyDescent="0.25">
      <c r="A107" s="5">
        <f t="shared" si="23"/>
        <v>6</v>
      </c>
      <c r="B107" s="1" t="str">
        <f t="shared" ref="B107:B118" si="24">B14</f>
        <v xml:space="preserve">    Series 6.96%   GMB</v>
      </c>
      <c r="C107" s="6">
        <f>+C61</f>
        <v>16</v>
      </c>
      <c r="D107" s="32">
        <v>190.87</v>
      </c>
      <c r="E107" s="32">
        <f t="shared" ref="E107:T118" si="25">D107</f>
        <v>190.87</v>
      </c>
      <c r="F107" s="32">
        <f t="shared" si="25"/>
        <v>190.87</v>
      </c>
      <c r="G107" s="32">
        <f t="shared" si="25"/>
        <v>190.87</v>
      </c>
      <c r="H107" s="32">
        <f t="shared" si="25"/>
        <v>190.87</v>
      </c>
      <c r="I107" s="32">
        <f t="shared" si="25"/>
        <v>190.87</v>
      </c>
      <c r="J107" s="32">
        <f t="shared" si="25"/>
        <v>190.87</v>
      </c>
      <c r="K107" s="32">
        <f t="shared" si="25"/>
        <v>190.87</v>
      </c>
      <c r="L107" s="32">
        <f t="shared" si="25"/>
        <v>190.87</v>
      </c>
      <c r="M107" s="32">
        <f>L107</f>
        <v>190.87</v>
      </c>
      <c r="N107" s="32">
        <f>M107</f>
        <v>190.87</v>
      </c>
      <c r="O107" s="32">
        <f t="shared" si="25"/>
        <v>190.87</v>
      </c>
      <c r="P107" s="32">
        <f t="shared" si="25"/>
        <v>190.87</v>
      </c>
      <c r="Q107" s="32">
        <f t="shared" si="25"/>
        <v>190.87</v>
      </c>
      <c r="R107" s="32">
        <f t="shared" si="25"/>
        <v>190.87</v>
      </c>
      <c r="S107" s="32">
        <f t="shared" si="25"/>
        <v>190.87</v>
      </c>
      <c r="T107" s="32">
        <f t="shared" si="25"/>
        <v>190.87</v>
      </c>
      <c r="U107" s="32">
        <f t="shared" ref="U107:AE118" si="26">T107</f>
        <v>190.87</v>
      </c>
      <c r="V107" s="32">
        <f t="shared" si="26"/>
        <v>190.87</v>
      </c>
      <c r="W107" s="32">
        <f t="shared" si="26"/>
        <v>190.87</v>
      </c>
      <c r="X107" s="32">
        <f t="shared" si="26"/>
        <v>190.87</v>
      </c>
      <c r="Y107" s="32">
        <f t="shared" si="26"/>
        <v>190.87</v>
      </c>
      <c r="Z107" s="32">
        <f t="shared" si="26"/>
        <v>190.87</v>
      </c>
      <c r="AA107" s="32">
        <f t="shared" si="26"/>
        <v>190.87</v>
      </c>
      <c r="AB107" s="32">
        <f t="shared" si="26"/>
        <v>190.87</v>
      </c>
      <c r="AC107" s="32">
        <f t="shared" si="26"/>
        <v>190.87</v>
      </c>
      <c r="AD107" s="32">
        <f t="shared" si="26"/>
        <v>190.87</v>
      </c>
      <c r="AE107" s="32">
        <f t="shared" si="26"/>
        <v>190.87</v>
      </c>
      <c r="AF107" s="32">
        <f>SUM(T107:AE107)</f>
        <v>2290.4399999999996</v>
      </c>
      <c r="AG107" s="5"/>
      <c r="AH107" s="71" t="s">
        <v>57</v>
      </c>
    </row>
    <row r="108" spans="1:34" x14ac:dyDescent="0.25">
      <c r="A108" s="5">
        <f t="shared" si="23"/>
        <v>7</v>
      </c>
      <c r="B108" s="1" t="str">
        <f t="shared" si="24"/>
        <v xml:space="preserve">    Series 7.15%   GMB</v>
      </c>
      <c r="C108" s="6">
        <f t="shared" ref="C108:C118" si="27">+C62</f>
        <v>18</v>
      </c>
      <c r="D108" s="19">
        <v>202.21</v>
      </c>
      <c r="E108" s="19">
        <f t="shared" si="25"/>
        <v>202.21</v>
      </c>
      <c r="F108" s="19">
        <f t="shared" si="25"/>
        <v>202.21</v>
      </c>
      <c r="G108" s="19">
        <f t="shared" si="25"/>
        <v>202.21</v>
      </c>
      <c r="H108" s="19">
        <f t="shared" si="25"/>
        <v>202.21</v>
      </c>
      <c r="I108" s="19">
        <f t="shared" si="25"/>
        <v>202.21</v>
      </c>
      <c r="J108" s="19">
        <f t="shared" si="25"/>
        <v>202.21</v>
      </c>
      <c r="K108" s="19">
        <f t="shared" si="25"/>
        <v>202.21</v>
      </c>
      <c r="L108" s="19">
        <f t="shared" si="25"/>
        <v>202.21</v>
      </c>
      <c r="M108" s="19">
        <f t="shared" si="25"/>
        <v>202.21</v>
      </c>
      <c r="N108" s="19">
        <f t="shared" si="25"/>
        <v>202.21</v>
      </c>
      <c r="O108" s="19">
        <f t="shared" si="25"/>
        <v>202.21</v>
      </c>
      <c r="P108" s="19">
        <f t="shared" si="25"/>
        <v>202.21</v>
      </c>
      <c r="Q108" s="19">
        <f t="shared" si="25"/>
        <v>202.21</v>
      </c>
      <c r="R108" s="19">
        <f t="shared" si="25"/>
        <v>202.21</v>
      </c>
      <c r="S108" s="19">
        <f t="shared" si="25"/>
        <v>202.21</v>
      </c>
      <c r="T108" s="19">
        <f t="shared" si="25"/>
        <v>202.21</v>
      </c>
      <c r="U108" s="19">
        <f t="shared" si="26"/>
        <v>202.21</v>
      </c>
      <c r="V108" s="19">
        <f t="shared" si="26"/>
        <v>202.21</v>
      </c>
      <c r="W108" s="19">
        <f t="shared" si="26"/>
        <v>202.21</v>
      </c>
      <c r="X108" s="19">
        <f t="shared" si="26"/>
        <v>202.21</v>
      </c>
      <c r="Y108" s="19">
        <f t="shared" si="26"/>
        <v>202.21</v>
      </c>
      <c r="Z108" s="19">
        <f>Y108</f>
        <v>202.21</v>
      </c>
      <c r="AA108" s="19">
        <f t="shared" si="26"/>
        <v>202.21</v>
      </c>
      <c r="AB108" s="19">
        <f t="shared" si="26"/>
        <v>202.21</v>
      </c>
      <c r="AC108" s="19">
        <f t="shared" si="26"/>
        <v>202.21</v>
      </c>
      <c r="AD108" s="19">
        <f t="shared" si="26"/>
        <v>202.21</v>
      </c>
      <c r="AE108" s="19">
        <f t="shared" si="26"/>
        <v>202.21</v>
      </c>
      <c r="AF108" s="19">
        <f t="shared" ref="AF108:AF120" si="28">SUM(T108:AE108)</f>
        <v>2426.52</v>
      </c>
      <c r="AG108" s="5"/>
      <c r="AH108" s="71" t="s">
        <v>58</v>
      </c>
    </row>
    <row r="109" spans="1:34" x14ac:dyDescent="0.25">
      <c r="A109" s="5">
        <f t="shared" si="23"/>
        <v>8</v>
      </c>
      <c r="B109" s="1" t="str">
        <f t="shared" si="24"/>
        <v xml:space="preserve">    Series 6.99%   GMB</v>
      </c>
      <c r="C109" s="6">
        <f t="shared" si="27"/>
        <v>19</v>
      </c>
      <c r="D109" s="19">
        <v>271.58</v>
      </c>
      <c r="E109" s="19">
        <v>271.71999999999389</v>
      </c>
      <c r="F109" s="19">
        <f t="shared" si="25"/>
        <v>271.71999999999389</v>
      </c>
      <c r="G109" s="19">
        <v>271.71999999999389</v>
      </c>
      <c r="H109" s="19">
        <f t="shared" si="25"/>
        <v>271.71999999999389</v>
      </c>
      <c r="I109" s="19">
        <f t="shared" si="25"/>
        <v>271.71999999999389</v>
      </c>
      <c r="J109" s="19">
        <f t="shared" si="25"/>
        <v>271.71999999999389</v>
      </c>
      <c r="K109" s="19">
        <f t="shared" si="25"/>
        <v>271.71999999999389</v>
      </c>
      <c r="L109" s="19">
        <f t="shared" si="25"/>
        <v>271.71999999999389</v>
      </c>
      <c r="M109" s="19">
        <f t="shared" si="25"/>
        <v>271.71999999999389</v>
      </c>
      <c r="N109" s="19">
        <f t="shared" si="25"/>
        <v>271.71999999999389</v>
      </c>
      <c r="O109" s="19">
        <f t="shared" si="25"/>
        <v>271.71999999999389</v>
      </c>
      <c r="P109" s="19">
        <f t="shared" si="25"/>
        <v>271.71999999999389</v>
      </c>
      <c r="Q109" s="19">
        <f t="shared" si="25"/>
        <v>271.71999999999389</v>
      </c>
      <c r="R109" s="19">
        <f t="shared" si="25"/>
        <v>271.71999999999389</v>
      </c>
      <c r="S109" s="19">
        <f t="shared" si="25"/>
        <v>271.71999999999389</v>
      </c>
      <c r="T109" s="19">
        <f t="shared" si="25"/>
        <v>271.71999999999389</v>
      </c>
      <c r="U109" s="19">
        <f t="shared" si="26"/>
        <v>271.71999999999389</v>
      </c>
      <c r="V109" s="19">
        <f t="shared" si="26"/>
        <v>271.71999999999389</v>
      </c>
      <c r="W109" s="19">
        <f t="shared" si="26"/>
        <v>271.71999999999389</v>
      </c>
      <c r="X109" s="19">
        <f t="shared" si="26"/>
        <v>271.71999999999389</v>
      </c>
      <c r="Y109" s="19">
        <f t="shared" si="26"/>
        <v>271.71999999999389</v>
      </c>
      <c r="Z109" s="19">
        <f t="shared" si="26"/>
        <v>271.71999999999389</v>
      </c>
      <c r="AA109" s="19">
        <f t="shared" si="26"/>
        <v>271.71999999999389</v>
      </c>
      <c r="AB109" s="19">
        <f t="shared" si="26"/>
        <v>271.71999999999389</v>
      </c>
      <c r="AC109" s="19">
        <f t="shared" si="26"/>
        <v>271.71999999999389</v>
      </c>
      <c r="AD109" s="19">
        <f t="shared" si="26"/>
        <v>271.71999999999389</v>
      </c>
      <c r="AE109" s="19">
        <f t="shared" si="26"/>
        <v>271.71999999999389</v>
      </c>
      <c r="AF109" s="19">
        <f t="shared" si="28"/>
        <v>3260.6399999999267</v>
      </c>
      <c r="AG109" s="5"/>
      <c r="AH109" s="71" t="s">
        <v>59</v>
      </c>
    </row>
    <row r="110" spans="1:34" x14ac:dyDescent="0.25">
      <c r="A110" s="5">
        <f t="shared" si="23"/>
        <v>9</v>
      </c>
      <c r="B110" s="1" t="str">
        <f t="shared" si="24"/>
        <v xml:space="preserve">    Series 6.593%  Note</v>
      </c>
      <c r="C110" s="6">
        <f t="shared" si="27"/>
        <v>26</v>
      </c>
      <c r="D110" s="19">
        <v>1382.88</v>
      </c>
      <c r="E110" s="19">
        <f t="shared" si="25"/>
        <v>1382.88</v>
      </c>
      <c r="F110" s="19">
        <f t="shared" si="25"/>
        <v>1382.88</v>
      </c>
      <c r="G110" s="19">
        <f t="shared" si="25"/>
        <v>1382.88</v>
      </c>
      <c r="H110" s="19">
        <f t="shared" si="25"/>
        <v>1382.88</v>
      </c>
      <c r="I110" s="19">
        <f t="shared" si="25"/>
        <v>1382.88</v>
      </c>
      <c r="J110" s="19">
        <f>I110</f>
        <v>1382.88</v>
      </c>
      <c r="K110" s="19">
        <f t="shared" si="25"/>
        <v>1382.88</v>
      </c>
      <c r="L110" s="19">
        <f t="shared" si="25"/>
        <v>1382.88</v>
      </c>
      <c r="M110" s="19">
        <f t="shared" si="25"/>
        <v>1382.88</v>
      </c>
      <c r="N110" s="19">
        <f t="shared" si="25"/>
        <v>1382.88</v>
      </c>
      <c r="O110" s="19">
        <f t="shared" si="25"/>
        <v>1382.88</v>
      </c>
      <c r="P110" s="19">
        <f t="shared" si="25"/>
        <v>1382.88</v>
      </c>
      <c r="Q110" s="19">
        <f t="shared" si="25"/>
        <v>1382.88</v>
      </c>
      <c r="R110" s="19">
        <f t="shared" si="25"/>
        <v>1382.88</v>
      </c>
      <c r="S110" s="19">
        <f t="shared" si="25"/>
        <v>1382.88</v>
      </c>
      <c r="T110" s="19">
        <f t="shared" si="25"/>
        <v>1382.88</v>
      </c>
      <c r="U110" s="19">
        <f t="shared" si="26"/>
        <v>1382.88</v>
      </c>
      <c r="V110" s="19">
        <f t="shared" si="26"/>
        <v>1382.88</v>
      </c>
      <c r="W110" s="19">
        <f t="shared" si="26"/>
        <v>1382.88</v>
      </c>
      <c r="X110" s="19">
        <f t="shared" si="26"/>
        <v>1382.88</v>
      </c>
      <c r="Y110" s="19">
        <f t="shared" si="26"/>
        <v>1382.88</v>
      </c>
      <c r="Z110" s="19">
        <f t="shared" si="26"/>
        <v>1382.88</v>
      </c>
      <c r="AA110" s="19">
        <f t="shared" si="26"/>
        <v>1382.88</v>
      </c>
      <c r="AB110" s="19">
        <f t="shared" si="26"/>
        <v>1382.88</v>
      </c>
      <c r="AC110" s="19">
        <f t="shared" si="26"/>
        <v>1382.88</v>
      </c>
      <c r="AD110" s="19">
        <f t="shared" si="26"/>
        <v>1382.88</v>
      </c>
      <c r="AE110" s="19">
        <f t="shared" si="26"/>
        <v>1382.88</v>
      </c>
      <c r="AF110" s="19">
        <f t="shared" si="28"/>
        <v>16594.560000000005</v>
      </c>
      <c r="AG110" s="5"/>
      <c r="AH110" s="1" t="s">
        <v>60</v>
      </c>
    </row>
    <row r="111" spans="1:34" x14ac:dyDescent="0.25">
      <c r="A111" s="5">
        <f t="shared" si="23"/>
        <v>10</v>
      </c>
      <c r="B111" s="1" t="str">
        <f t="shared" si="24"/>
        <v xml:space="preserve">    Series 2.45%    Note</v>
      </c>
      <c r="C111" s="6">
        <f t="shared" si="27"/>
        <v>27</v>
      </c>
      <c r="D111" s="19">
        <v>1698.39</v>
      </c>
      <c r="E111" s="19">
        <f t="shared" si="25"/>
        <v>1698.39</v>
      </c>
      <c r="F111" s="19">
        <f t="shared" si="25"/>
        <v>1698.39</v>
      </c>
      <c r="G111" s="19">
        <f t="shared" si="25"/>
        <v>1698.39</v>
      </c>
      <c r="H111" s="19">
        <f t="shared" si="25"/>
        <v>1698.39</v>
      </c>
      <c r="I111" s="19">
        <f t="shared" si="25"/>
        <v>1698.39</v>
      </c>
      <c r="J111" s="19">
        <f t="shared" si="25"/>
        <v>1698.39</v>
      </c>
      <c r="K111" s="19">
        <f t="shared" si="25"/>
        <v>1698.39</v>
      </c>
      <c r="L111" s="19">
        <f t="shared" si="25"/>
        <v>1698.39</v>
      </c>
      <c r="M111" s="19">
        <f t="shared" si="25"/>
        <v>1698.39</v>
      </c>
      <c r="N111" s="19">
        <f t="shared" si="25"/>
        <v>1698.39</v>
      </c>
      <c r="O111" s="19">
        <f t="shared" si="25"/>
        <v>1698.39</v>
      </c>
      <c r="P111" s="19">
        <f t="shared" si="25"/>
        <v>1698.39</v>
      </c>
      <c r="Q111" s="19">
        <f t="shared" si="25"/>
        <v>1698.39</v>
      </c>
      <c r="R111" s="19">
        <f t="shared" si="25"/>
        <v>1698.39</v>
      </c>
      <c r="S111" s="19">
        <f t="shared" si="25"/>
        <v>1698.39</v>
      </c>
      <c r="T111" s="19">
        <f t="shared" si="25"/>
        <v>1698.39</v>
      </c>
      <c r="U111" s="19">
        <f t="shared" si="26"/>
        <v>1698.39</v>
      </c>
      <c r="V111" s="19">
        <f t="shared" si="26"/>
        <v>1698.39</v>
      </c>
      <c r="W111" s="19">
        <f t="shared" si="26"/>
        <v>1698.39</v>
      </c>
      <c r="X111" s="19">
        <f>1701.53+665.54</f>
        <v>2367.0699999999997</v>
      </c>
      <c r="Y111" s="19">
        <f>2665.74+184.51</f>
        <v>2850.25</v>
      </c>
      <c r="Z111" s="19">
        <f>1384.61+1701.53</f>
        <v>3086.14</v>
      </c>
      <c r="AA111" s="19">
        <f>1383.61+70.03+1701.53</f>
        <v>3155.17</v>
      </c>
      <c r="AB111" s="19">
        <f>4483.46+70.03+1701.53</f>
        <v>6255.0199999999995</v>
      </c>
      <c r="AC111" s="19">
        <f t="shared" si="26"/>
        <v>6255.0199999999995</v>
      </c>
      <c r="AD111" s="19">
        <f t="shared" si="26"/>
        <v>6255.0199999999995</v>
      </c>
      <c r="AE111" s="19">
        <f t="shared" si="26"/>
        <v>6255.0199999999995</v>
      </c>
      <c r="AF111" s="19">
        <f t="shared" si="28"/>
        <v>43272.27</v>
      </c>
      <c r="AG111" s="5"/>
      <c r="AH111" s="1" t="s">
        <v>61</v>
      </c>
    </row>
    <row r="112" spans="1:34" x14ac:dyDescent="0.25">
      <c r="A112" s="5">
        <f t="shared" si="23"/>
        <v>11</v>
      </c>
      <c r="B112" s="1" t="str">
        <f t="shared" si="24"/>
        <v xml:space="preserve">    Series 2.45%    Note</v>
      </c>
      <c r="C112" s="6">
        <f t="shared" si="27"/>
        <v>28</v>
      </c>
      <c r="D112" s="19">
        <v>1083.52</v>
      </c>
      <c r="E112" s="19">
        <f t="shared" si="25"/>
        <v>1083.52</v>
      </c>
      <c r="F112" s="19">
        <f t="shared" si="25"/>
        <v>1083.52</v>
      </c>
      <c r="G112" s="19">
        <f t="shared" si="25"/>
        <v>1083.52</v>
      </c>
      <c r="H112" s="19">
        <f t="shared" si="25"/>
        <v>1083.52</v>
      </c>
      <c r="I112" s="19">
        <f t="shared" si="25"/>
        <v>1083.52</v>
      </c>
      <c r="J112" s="19">
        <f t="shared" si="25"/>
        <v>1083.52</v>
      </c>
      <c r="K112" s="19">
        <f t="shared" si="25"/>
        <v>1083.52</v>
      </c>
      <c r="L112" s="19">
        <f t="shared" si="25"/>
        <v>1083.52</v>
      </c>
      <c r="M112" s="19">
        <f t="shared" si="25"/>
        <v>1083.52</v>
      </c>
      <c r="N112" s="19">
        <f t="shared" si="25"/>
        <v>1083.52</v>
      </c>
      <c r="O112" s="19">
        <f t="shared" si="25"/>
        <v>1083.52</v>
      </c>
      <c r="P112" s="19">
        <f t="shared" si="25"/>
        <v>1083.52</v>
      </c>
      <c r="Q112" s="19">
        <f t="shared" si="25"/>
        <v>1083.52</v>
      </c>
      <c r="R112" s="19">
        <f t="shared" si="25"/>
        <v>1083.52</v>
      </c>
      <c r="S112" s="19">
        <f t="shared" si="25"/>
        <v>1083.52</v>
      </c>
      <c r="T112" s="19">
        <f t="shared" si="25"/>
        <v>1083.52</v>
      </c>
      <c r="U112" s="19">
        <f t="shared" si="26"/>
        <v>1083.52</v>
      </c>
      <c r="V112" s="19">
        <f t="shared" si="26"/>
        <v>1083.52</v>
      </c>
      <c r="W112" s="19">
        <f t="shared" si="26"/>
        <v>1083.52</v>
      </c>
      <c r="X112" s="19">
        <f>1085.5+434.68</f>
        <v>1520.18</v>
      </c>
      <c r="Y112" s="19">
        <f>1700.62+119.01</f>
        <v>1819.6299999999999</v>
      </c>
      <c r="Z112" s="19">
        <f>893.44+1085.5</f>
        <v>1978.94</v>
      </c>
      <c r="AA112" s="19">
        <f>892.44+40.11+1085.5</f>
        <v>2018.0500000000002</v>
      </c>
      <c r="AB112" s="19">
        <f>2805.86+40.11+1085.5</f>
        <v>3931.4700000000003</v>
      </c>
      <c r="AC112" s="19">
        <f t="shared" si="26"/>
        <v>3931.4700000000003</v>
      </c>
      <c r="AD112" s="19">
        <f t="shared" si="26"/>
        <v>3931.4700000000003</v>
      </c>
      <c r="AE112" s="19">
        <f t="shared" si="26"/>
        <v>3931.4700000000003</v>
      </c>
      <c r="AF112" s="19">
        <f t="shared" si="28"/>
        <v>27396.760000000006</v>
      </c>
      <c r="AG112" s="5"/>
      <c r="AH112" s="1" t="s">
        <v>62</v>
      </c>
    </row>
    <row r="113" spans="1:34" x14ac:dyDescent="0.25">
      <c r="A113" s="5">
        <f t="shared" si="23"/>
        <v>12</v>
      </c>
      <c r="B113" s="1" t="str">
        <f t="shared" si="24"/>
        <v xml:space="preserve">    Series 5.375%  Note</v>
      </c>
      <c r="C113" s="6">
        <f t="shared" si="27"/>
        <v>29</v>
      </c>
      <c r="D113" s="19">
        <v>905.05</v>
      </c>
      <c r="E113" s="19">
        <f t="shared" si="25"/>
        <v>905.05</v>
      </c>
      <c r="F113" s="19">
        <f t="shared" si="25"/>
        <v>905.05</v>
      </c>
      <c r="G113" s="19">
        <f t="shared" si="25"/>
        <v>905.05</v>
      </c>
      <c r="H113" s="19">
        <f t="shared" si="25"/>
        <v>905.05</v>
      </c>
      <c r="I113" s="19">
        <f t="shared" si="25"/>
        <v>905.05</v>
      </c>
      <c r="J113" s="19">
        <f t="shared" si="25"/>
        <v>905.05</v>
      </c>
      <c r="K113" s="19">
        <f t="shared" si="25"/>
        <v>905.05</v>
      </c>
      <c r="L113" s="19">
        <f t="shared" si="25"/>
        <v>905.05</v>
      </c>
      <c r="M113" s="19">
        <f t="shared" si="25"/>
        <v>905.05</v>
      </c>
      <c r="N113" s="19">
        <f t="shared" si="25"/>
        <v>905.05</v>
      </c>
      <c r="O113" s="19">
        <f t="shared" si="25"/>
        <v>905.05</v>
      </c>
      <c r="P113" s="19">
        <f t="shared" si="25"/>
        <v>905.05</v>
      </c>
      <c r="Q113" s="19">
        <f t="shared" si="25"/>
        <v>905.05</v>
      </c>
      <c r="R113" s="19">
        <f t="shared" si="25"/>
        <v>905.05</v>
      </c>
      <c r="S113" s="19">
        <f t="shared" si="25"/>
        <v>905.05</v>
      </c>
      <c r="T113" s="19">
        <f t="shared" si="25"/>
        <v>905.05</v>
      </c>
      <c r="U113" s="19">
        <f t="shared" si="26"/>
        <v>905.05</v>
      </c>
      <c r="V113" s="19">
        <f t="shared" si="26"/>
        <v>905.05</v>
      </c>
      <c r="W113" s="19">
        <f t="shared" si="26"/>
        <v>905.05</v>
      </c>
      <c r="X113" s="19">
        <f t="shared" si="26"/>
        <v>905.05</v>
      </c>
      <c r="Y113" s="19">
        <f t="shared" si="26"/>
        <v>905.05</v>
      </c>
      <c r="Z113" s="19">
        <f t="shared" si="26"/>
        <v>905.05</v>
      </c>
      <c r="AA113" s="19">
        <f t="shared" si="26"/>
        <v>905.05</v>
      </c>
      <c r="AB113" s="19">
        <f t="shared" si="26"/>
        <v>905.05</v>
      </c>
      <c r="AC113" s="19">
        <f t="shared" si="26"/>
        <v>905.05</v>
      </c>
      <c r="AD113" s="19">
        <f t="shared" si="26"/>
        <v>905.05</v>
      </c>
      <c r="AE113" s="19">
        <f t="shared" si="26"/>
        <v>905.05</v>
      </c>
      <c r="AF113" s="19">
        <f t="shared" si="28"/>
        <v>10860.599999999999</v>
      </c>
      <c r="AG113" s="5"/>
      <c r="AH113" s="1" t="s">
        <v>63</v>
      </c>
    </row>
    <row r="114" spans="1:34" x14ac:dyDescent="0.25">
      <c r="A114" s="5">
        <f t="shared" si="23"/>
        <v>13</v>
      </c>
      <c r="B114" s="1" t="str">
        <f t="shared" si="24"/>
        <v xml:space="preserve">    Series 5.05%    Note</v>
      </c>
      <c r="C114" s="6">
        <f t="shared" si="27"/>
        <v>30</v>
      </c>
      <c r="D114" s="19">
        <v>0</v>
      </c>
      <c r="E114" s="19">
        <f>D114</f>
        <v>0</v>
      </c>
      <c r="F114" s="19">
        <f t="shared" si="25"/>
        <v>0</v>
      </c>
      <c r="G114" s="19">
        <f t="shared" si="25"/>
        <v>0</v>
      </c>
      <c r="H114" s="19">
        <f t="shared" si="25"/>
        <v>0</v>
      </c>
      <c r="I114" s="19">
        <f t="shared" si="25"/>
        <v>0</v>
      </c>
      <c r="J114" s="19">
        <f t="shared" si="25"/>
        <v>0</v>
      </c>
      <c r="K114" s="19">
        <f t="shared" si="25"/>
        <v>0</v>
      </c>
      <c r="L114" s="19">
        <f t="shared" si="25"/>
        <v>0</v>
      </c>
      <c r="M114" s="19">
        <f t="shared" si="25"/>
        <v>0</v>
      </c>
      <c r="N114" s="19">
        <f t="shared" si="25"/>
        <v>0</v>
      </c>
      <c r="O114" s="19">
        <f t="shared" si="25"/>
        <v>0</v>
      </c>
      <c r="P114" s="19">
        <f t="shared" si="25"/>
        <v>0</v>
      </c>
      <c r="Q114" s="19">
        <f t="shared" si="25"/>
        <v>0</v>
      </c>
      <c r="R114" s="19">
        <f t="shared" si="25"/>
        <v>0</v>
      </c>
      <c r="S114" s="19">
        <f t="shared" si="25"/>
        <v>0</v>
      </c>
      <c r="T114" s="19">
        <f t="shared" si="25"/>
        <v>0</v>
      </c>
      <c r="U114" s="19">
        <f t="shared" si="26"/>
        <v>0</v>
      </c>
      <c r="V114" s="19">
        <f t="shared" si="26"/>
        <v>0</v>
      </c>
      <c r="W114" s="19">
        <f t="shared" si="26"/>
        <v>0</v>
      </c>
      <c r="X114" s="19">
        <f t="shared" si="26"/>
        <v>0</v>
      </c>
      <c r="Y114" s="19">
        <f t="shared" si="26"/>
        <v>0</v>
      </c>
      <c r="Z114" s="19">
        <f t="shared" si="26"/>
        <v>0</v>
      </c>
      <c r="AA114" s="19">
        <f t="shared" si="26"/>
        <v>0</v>
      </c>
      <c r="AB114" s="19">
        <f t="shared" si="26"/>
        <v>0</v>
      </c>
      <c r="AC114" s="19">
        <f t="shared" si="26"/>
        <v>0</v>
      </c>
      <c r="AD114" s="19">
        <f t="shared" si="26"/>
        <v>0</v>
      </c>
      <c r="AE114" s="19">
        <f t="shared" si="26"/>
        <v>0</v>
      </c>
      <c r="AF114" s="19">
        <f t="shared" si="28"/>
        <v>0</v>
      </c>
      <c r="AG114" s="5"/>
      <c r="AH114" s="1" t="s">
        <v>65</v>
      </c>
    </row>
    <row r="115" spans="1:34" x14ac:dyDescent="0.25">
      <c r="A115" s="5">
        <f t="shared" si="23"/>
        <v>14</v>
      </c>
      <c r="B115" s="1" t="str">
        <f t="shared" si="24"/>
        <v xml:space="preserve">    Series 4.00%    Note</v>
      </c>
      <c r="C115" s="6">
        <f t="shared" si="27"/>
        <v>31</v>
      </c>
      <c r="D115" s="19">
        <v>0</v>
      </c>
      <c r="E115" s="19">
        <f>D115</f>
        <v>0</v>
      </c>
      <c r="F115" s="19">
        <f t="shared" si="25"/>
        <v>0</v>
      </c>
      <c r="G115" s="19">
        <f t="shared" si="25"/>
        <v>0</v>
      </c>
      <c r="H115" s="19">
        <f t="shared" si="25"/>
        <v>0</v>
      </c>
      <c r="I115" s="19">
        <f t="shared" si="25"/>
        <v>0</v>
      </c>
      <c r="J115" s="19">
        <f t="shared" si="25"/>
        <v>0</v>
      </c>
      <c r="K115" s="19">
        <f t="shared" si="25"/>
        <v>0</v>
      </c>
      <c r="L115" s="19">
        <f t="shared" si="25"/>
        <v>0</v>
      </c>
      <c r="M115" s="19">
        <f t="shared" si="25"/>
        <v>0</v>
      </c>
      <c r="N115" s="19">
        <f t="shared" si="25"/>
        <v>0</v>
      </c>
      <c r="O115" s="19">
        <f t="shared" si="25"/>
        <v>0</v>
      </c>
      <c r="P115" s="19">
        <f t="shared" si="25"/>
        <v>0</v>
      </c>
      <c r="Q115" s="19">
        <f t="shared" si="25"/>
        <v>0</v>
      </c>
      <c r="R115" s="19">
        <f t="shared" si="25"/>
        <v>0</v>
      </c>
      <c r="S115" s="19">
        <f t="shared" si="25"/>
        <v>0</v>
      </c>
      <c r="T115" s="19">
        <f t="shared" si="25"/>
        <v>0</v>
      </c>
      <c r="U115" s="19">
        <f t="shared" si="26"/>
        <v>0</v>
      </c>
      <c r="V115" s="19">
        <f t="shared" si="26"/>
        <v>0</v>
      </c>
      <c r="W115" s="19">
        <f t="shared" si="26"/>
        <v>0</v>
      </c>
      <c r="X115" s="19">
        <f t="shared" si="26"/>
        <v>0</v>
      </c>
      <c r="Y115" s="19">
        <f t="shared" si="26"/>
        <v>0</v>
      </c>
      <c r="Z115" s="19">
        <f t="shared" si="26"/>
        <v>0</v>
      </c>
      <c r="AA115" s="19">
        <f t="shared" si="26"/>
        <v>0</v>
      </c>
      <c r="AB115" s="19">
        <f t="shared" si="26"/>
        <v>0</v>
      </c>
      <c r="AC115" s="19">
        <f t="shared" si="26"/>
        <v>0</v>
      </c>
      <c r="AD115" s="19">
        <f t="shared" si="26"/>
        <v>0</v>
      </c>
      <c r="AE115" s="19">
        <f t="shared" si="26"/>
        <v>0</v>
      </c>
      <c r="AF115" s="19">
        <f t="shared" si="28"/>
        <v>0</v>
      </c>
      <c r="AG115" s="5"/>
      <c r="AH115" s="1" t="s">
        <v>95</v>
      </c>
    </row>
    <row r="116" spans="1:34" x14ac:dyDescent="0.25">
      <c r="A116" s="5">
        <f t="shared" si="23"/>
        <v>15</v>
      </c>
      <c r="B116" s="1" t="str">
        <f t="shared" si="24"/>
        <v xml:space="preserve">    Series 4.00%    Note</v>
      </c>
      <c r="C116" s="6">
        <f t="shared" si="27"/>
        <v>32</v>
      </c>
      <c r="D116" s="17">
        <v>145.69999999999999</v>
      </c>
      <c r="E116" s="19">
        <f t="shared" ref="E116:E117" si="29">D116</f>
        <v>145.69999999999999</v>
      </c>
      <c r="F116" s="19">
        <f t="shared" si="25"/>
        <v>145.69999999999999</v>
      </c>
      <c r="G116" s="19">
        <f t="shared" si="25"/>
        <v>145.69999999999999</v>
      </c>
      <c r="H116" s="19">
        <f t="shared" si="25"/>
        <v>145.69999999999999</v>
      </c>
      <c r="I116" s="19">
        <f t="shared" si="25"/>
        <v>145.69999999999999</v>
      </c>
      <c r="J116" s="19">
        <f t="shared" si="25"/>
        <v>145.69999999999999</v>
      </c>
      <c r="K116" s="19">
        <f t="shared" si="25"/>
        <v>145.69999999999999</v>
      </c>
      <c r="L116" s="19">
        <f t="shared" si="25"/>
        <v>145.69999999999999</v>
      </c>
      <c r="M116" s="19">
        <f t="shared" si="25"/>
        <v>145.69999999999999</v>
      </c>
      <c r="N116" s="19">
        <f t="shared" si="25"/>
        <v>145.69999999999999</v>
      </c>
      <c r="O116" s="19">
        <f t="shared" si="25"/>
        <v>145.69999999999999</v>
      </c>
      <c r="P116" s="19">
        <f t="shared" si="25"/>
        <v>145.69999999999999</v>
      </c>
      <c r="Q116" s="19">
        <f t="shared" si="25"/>
        <v>145.69999999999999</v>
      </c>
      <c r="R116" s="19">
        <f t="shared" si="25"/>
        <v>145.69999999999999</v>
      </c>
      <c r="S116" s="19">
        <f t="shared" si="25"/>
        <v>145.69999999999999</v>
      </c>
      <c r="T116" s="19">
        <f t="shared" si="25"/>
        <v>145.69999999999999</v>
      </c>
      <c r="U116" s="19">
        <f t="shared" si="26"/>
        <v>145.69999999999999</v>
      </c>
      <c r="V116" s="19">
        <f t="shared" si="26"/>
        <v>145.69999999999999</v>
      </c>
      <c r="W116" s="19">
        <f t="shared" si="26"/>
        <v>145.69999999999999</v>
      </c>
      <c r="X116" s="19">
        <f t="shared" si="26"/>
        <v>145.69999999999999</v>
      </c>
      <c r="Y116" s="19">
        <f t="shared" si="26"/>
        <v>145.69999999999999</v>
      </c>
      <c r="Z116" s="19">
        <f t="shared" si="26"/>
        <v>145.69999999999999</v>
      </c>
      <c r="AA116" s="19">
        <f t="shared" si="26"/>
        <v>145.69999999999999</v>
      </c>
      <c r="AB116" s="19">
        <f t="shared" si="26"/>
        <v>145.69999999999999</v>
      </c>
      <c r="AC116" s="19">
        <f t="shared" si="26"/>
        <v>145.69999999999999</v>
      </c>
      <c r="AD116" s="19">
        <f t="shared" si="26"/>
        <v>145.69999999999999</v>
      </c>
      <c r="AE116" s="19">
        <f t="shared" si="26"/>
        <v>145.69999999999999</v>
      </c>
      <c r="AF116" s="19">
        <f t="shared" si="28"/>
        <v>1748.4000000000003</v>
      </c>
      <c r="AG116" s="5"/>
      <c r="AH116" s="1" t="s">
        <v>102</v>
      </c>
    </row>
    <row r="117" spans="1:34" x14ac:dyDescent="0.25">
      <c r="A117" s="5">
        <f t="shared" si="23"/>
        <v>16</v>
      </c>
      <c r="B117" s="1" t="str">
        <f t="shared" si="24"/>
        <v xml:space="preserve">    Series 3.75%    Note</v>
      </c>
      <c r="C117" s="6">
        <f t="shared" si="27"/>
        <v>33</v>
      </c>
      <c r="D117" s="17">
        <v>144.30000000000001</v>
      </c>
      <c r="E117" s="19">
        <f t="shared" si="29"/>
        <v>144.30000000000001</v>
      </c>
      <c r="F117" s="19">
        <f t="shared" si="25"/>
        <v>144.30000000000001</v>
      </c>
      <c r="G117" s="19">
        <f t="shared" si="25"/>
        <v>144.30000000000001</v>
      </c>
      <c r="H117" s="19">
        <f t="shared" si="25"/>
        <v>144.30000000000001</v>
      </c>
      <c r="I117" s="19">
        <f t="shared" si="25"/>
        <v>144.30000000000001</v>
      </c>
      <c r="J117" s="19">
        <f t="shared" si="25"/>
        <v>144.30000000000001</v>
      </c>
      <c r="K117" s="19">
        <f t="shared" si="25"/>
        <v>144.30000000000001</v>
      </c>
      <c r="L117" s="19">
        <f t="shared" si="25"/>
        <v>144.30000000000001</v>
      </c>
      <c r="M117" s="19">
        <f t="shared" si="25"/>
        <v>144.30000000000001</v>
      </c>
      <c r="N117" s="19">
        <f t="shared" si="25"/>
        <v>144.30000000000001</v>
      </c>
      <c r="O117" s="19">
        <f t="shared" si="25"/>
        <v>144.30000000000001</v>
      </c>
      <c r="P117" s="19">
        <f t="shared" si="25"/>
        <v>144.30000000000001</v>
      </c>
      <c r="Q117" s="19">
        <f t="shared" si="25"/>
        <v>144.30000000000001</v>
      </c>
      <c r="R117" s="19">
        <f t="shared" si="25"/>
        <v>144.30000000000001</v>
      </c>
      <c r="S117" s="19">
        <f t="shared" si="25"/>
        <v>144.30000000000001</v>
      </c>
      <c r="T117" s="19">
        <f t="shared" si="25"/>
        <v>144.30000000000001</v>
      </c>
      <c r="U117" s="19">
        <f t="shared" si="26"/>
        <v>144.30000000000001</v>
      </c>
      <c r="V117" s="19">
        <f t="shared" si="26"/>
        <v>144.30000000000001</v>
      </c>
      <c r="W117" s="19">
        <f t="shared" si="26"/>
        <v>144.30000000000001</v>
      </c>
      <c r="X117" s="19">
        <f t="shared" si="26"/>
        <v>144.30000000000001</v>
      </c>
      <c r="Y117" s="19">
        <f t="shared" si="26"/>
        <v>144.30000000000001</v>
      </c>
      <c r="Z117" s="19">
        <f t="shared" si="26"/>
        <v>144.30000000000001</v>
      </c>
      <c r="AA117" s="19">
        <f t="shared" si="26"/>
        <v>144.30000000000001</v>
      </c>
      <c r="AB117" s="19">
        <f t="shared" si="26"/>
        <v>144.30000000000001</v>
      </c>
      <c r="AC117" s="19">
        <f t="shared" si="26"/>
        <v>144.30000000000001</v>
      </c>
      <c r="AD117" s="19">
        <f t="shared" si="26"/>
        <v>144.30000000000001</v>
      </c>
      <c r="AE117" s="19">
        <f t="shared" si="26"/>
        <v>144.30000000000001</v>
      </c>
      <c r="AF117" s="19">
        <f t="shared" si="28"/>
        <v>1731.5999999999997</v>
      </c>
      <c r="AG117" s="5"/>
      <c r="AH117" s="1" t="s">
        <v>103</v>
      </c>
    </row>
    <row r="118" spans="1:34" x14ac:dyDescent="0.25">
      <c r="A118" s="5">
        <f t="shared" si="23"/>
        <v>17</v>
      </c>
      <c r="B118" s="1" t="str">
        <f t="shared" si="24"/>
        <v xml:space="preserve">    Proposed 4.16%    Note</v>
      </c>
      <c r="C118" s="6">
        <f t="shared" si="27"/>
        <v>34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f>(R25*0.01)/360*0.5</f>
        <v>222.22222222222223</v>
      </c>
      <c r="S118" s="19">
        <f>(S25*0.01)/360</f>
        <v>444.44444444444446</v>
      </c>
      <c r="T118" s="19">
        <f t="shared" si="25"/>
        <v>444.44444444444446</v>
      </c>
      <c r="U118" s="19">
        <f t="shared" si="26"/>
        <v>444.44444444444446</v>
      </c>
      <c r="V118" s="19">
        <f t="shared" si="26"/>
        <v>444.44444444444446</v>
      </c>
      <c r="W118" s="19">
        <f t="shared" si="26"/>
        <v>444.44444444444446</v>
      </c>
      <c r="X118" s="19">
        <f t="shared" si="26"/>
        <v>444.44444444444446</v>
      </c>
      <c r="Y118" s="19">
        <f t="shared" si="26"/>
        <v>444.44444444444446</v>
      </c>
      <c r="Z118" s="19">
        <f t="shared" si="26"/>
        <v>444.44444444444446</v>
      </c>
      <c r="AA118" s="19">
        <f t="shared" si="26"/>
        <v>444.44444444444446</v>
      </c>
      <c r="AB118" s="19">
        <f t="shared" si="26"/>
        <v>444.44444444444446</v>
      </c>
      <c r="AC118" s="19">
        <f t="shared" si="26"/>
        <v>444.44444444444446</v>
      </c>
      <c r="AD118" s="19">
        <f t="shared" si="26"/>
        <v>444.44444444444446</v>
      </c>
      <c r="AE118" s="19">
        <f t="shared" si="26"/>
        <v>444.44444444444446</v>
      </c>
      <c r="AF118" s="19">
        <f t="shared" si="28"/>
        <v>5333.333333333333</v>
      </c>
      <c r="AG118" s="5"/>
      <c r="AH118" s="1" t="s">
        <v>112</v>
      </c>
    </row>
    <row r="119" spans="1:34" x14ac:dyDescent="0.25">
      <c r="A119" s="5">
        <f t="shared" si="23"/>
        <v>18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5"/>
    </row>
    <row r="120" spans="1:34" x14ac:dyDescent="0.25">
      <c r="A120" s="5">
        <f t="shared" si="23"/>
        <v>19</v>
      </c>
      <c r="B120" s="1" t="str">
        <f>B74</f>
        <v xml:space="preserve">    Series 8.5% w/o over life of 6.96% issue</v>
      </c>
      <c r="D120" s="19">
        <v>77.75</v>
      </c>
      <c r="E120" s="19">
        <f t="shared" ref="E120:AE120" si="30">D120</f>
        <v>77.75</v>
      </c>
      <c r="F120" s="19">
        <f t="shared" si="30"/>
        <v>77.75</v>
      </c>
      <c r="G120" s="19">
        <f t="shared" si="30"/>
        <v>77.75</v>
      </c>
      <c r="H120" s="19">
        <f t="shared" si="30"/>
        <v>77.75</v>
      </c>
      <c r="I120" s="19">
        <f t="shared" si="30"/>
        <v>77.75</v>
      </c>
      <c r="J120" s="19">
        <f t="shared" si="30"/>
        <v>77.75</v>
      </c>
      <c r="K120" s="19">
        <f t="shared" si="30"/>
        <v>77.75</v>
      </c>
      <c r="L120" s="19">
        <f t="shared" si="30"/>
        <v>77.75</v>
      </c>
      <c r="M120" s="19">
        <f t="shared" si="30"/>
        <v>77.75</v>
      </c>
      <c r="N120" s="19">
        <f t="shared" si="30"/>
        <v>77.75</v>
      </c>
      <c r="O120" s="19">
        <f t="shared" si="30"/>
        <v>77.75</v>
      </c>
      <c r="P120" s="19">
        <f t="shared" si="30"/>
        <v>77.75</v>
      </c>
      <c r="Q120" s="19">
        <f t="shared" si="30"/>
        <v>77.75</v>
      </c>
      <c r="R120" s="19">
        <f t="shared" si="30"/>
        <v>77.75</v>
      </c>
      <c r="S120" s="19">
        <f t="shared" si="30"/>
        <v>77.75</v>
      </c>
      <c r="T120" s="19">
        <f t="shared" si="30"/>
        <v>77.75</v>
      </c>
      <c r="U120" s="19">
        <f t="shared" si="30"/>
        <v>77.75</v>
      </c>
      <c r="V120" s="19">
        <f t="shared" si="30"/>
        <v>77.75</v>
      </c>
      <c r="W120" s="19">
        <f t="shared" si="30"/>
        <v>77.75</v>
      </c>
      <c r="X120" s="19">
        <f t="shared" si="30"/>
        <v>77.75</v>
      </c>
      <c r="Y120" s="19">
        <f t="shared" si="30"/>
        <v>77.75</v>
      </c>
      <c r="Z120" s="19">
        <f t="shared" si="30"/>
        <v>77.75</v>
      </c>
      <c r="AA120" s="19">
        <f t="shared" si="30"/>
        <v>77.75</v>
      </c>
      <c r="AB120" s="19">
        <f t="shared" si="30"/>
        <v>77.75</v>
      </c>
      <c r="AC120" s="19">
        <f t="shared" si="30"/>
        <v>77.75</v>
      </c>
      <c r="AD120" s="19">
        <f t="shared" si="30"/>
        <v>77.75</v>
      </c>
      <c r="AE120" s="19">
        <f t="shared" si="30"/>
        <v>77.75</v>
      </c>
      <c r="AF120" s="19">
        <f t="shared" si="28"/>
        <v>933</v>
      </c>
      <c r="AG120" s="5"/>
      <c r="AH120" s="1" t="s">
        <v>64</v>
      </c>
    </row>
    <row r="121" spans="1:34" x14ac:dyDescent="0.25">
      <c r="A121" s="5">
        <f t="shared" si="23"/>
        <v>20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5"/>
    </row>
    <row r="122" spans="1:34" x14ac:dyDescent="0.25">
      <c r="A122" s="5">
        <f t="shared" si="23"/>
        <v>21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5"/>
    </row>
    <row r="123" spans="1:34" x14ac:dyDescent="0.25">
      <c r="A123" s="5">
        <f t="shared" si="23"/>
        <v>22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5"/>
    </row>
    <row r="124" spans="1:34" x14ac:dyDescent="0.25">
      <c r="A124" s="5">
        <f t="shared" si="23"/>
        <v>23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5"/>
    </row>
    <row r="125" spans="1:34" x14ac:dyDescent="0.25">
      <c r="A125" s="5">
        <f t="shared" si="23"/>
        <v>24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5"/>
    </row>
    <row r="126" spans="1:34" x14ac:dyDescent="0.25">
      <c r="A126" s="5">
        <f t="shared" si="23"/>
        <v>25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5"/>
    </row>
    <row r="127" spans="1:34" x14ac:dyDescent="0.25">
      <c r="A127" s="5">
        <f t="shared" si="23"/>
        <v>26</v>
      </c>
      <c r="P127" s="1"/>
      <c r="AG127" s="5"/>
    </row>
    <row r="128" spans="1:34" ht="15.75" thickBot="1" x14ac:dyDescent="0.3">
      <c r="A128" s="5">
        <f t="shared" si="23"/>
        <v>27</v>
      </c>
      <c r="B128" s="4" t="s">
        <v>40</v>
      </c>
      <c r="D128" s="66">
        <f t="shared" ref="D128:AF128" si="31">SUM(D104:D127)</f>
        <v>6102.2500000000009</v>
      </c>
      <c r="E128" s="66">
        <f t="shared" si="31"/>
        <v>6102.3899999999949</v>
      </c>
      <c r="F128" s="66">
        <f t="shared" si="31"/>
        <v>6102.3899999999949</v>
      </c>
      <c r="G128" s="66">
        <f t="shared" si="31"/>
        <v>6102.3899999999949</v>
      </c>
      <c r="H128" s="66">
        <f t="shared" si="31"/>
        <v>6102.3899999999949</v>
      </c>
      <c r="I128" s="66">
        <f t="shared" si="31"/>
        <v>6102.3899999999949</v>
      </c>
      <c r="J128" s="66">
        <f t="shared" si="31"/>
        <v>6102.3899999999949</v>
      </c>
      <c r="K128" s="66">
        <f t="shared" si="31"/>
        <v>6102.3899999999949</v>
      </c>
      <c r="L128" s="66">
        <f t="shared" si="31"/>
        <v>6102.3899999999949</v>
      </c>
      <c r="M128" s="66">
        <f t="shared" si="31"/>
        <v>6102.3899999999949</v>
      </c>
      <c r="N128" s="66">
        <f t="shared" si="31"/>
        <v>6102.3899999999949</v>
      </c>
      <c r="O128" s="66">
        <f t="shared" si="31"/>
        <v>6102.3899999999949</v>
      </c>
      <c r="P128" s="66">
        <f t="shared" si="31"/>
        <v>6102.3899999999949</v>
      </c>
      <c r="Q128" s="66">
        <f t="shared" si="31"/>
        <v>6102.3899999999949</v>
      </c>
      <c r="R128" s="66">
        <f t="shared" si="31"/>
        <v>6324.6122222222175</v>
      </c>
      <c r="S128" s="66">
        <f t="shared" si="31"/>
        <v>6546.8344444444392</v>
      </c>
      <c r="T128" s="66">
        <f t="shared" si="31"/>
        <v>6546.8344444444392</v>
      </c>
      <c r="U128" s="66">
        <f t="shared" si="31"/>
        <v>6546.8344444444392</v>
      </c>
      <c r="V128" s="66">
        <f t="shared" si="31"/>
        <v>6546.8344444444392</v>
      </c>
      <c r="W128" s="66">
        <f t="shared" si="31"/>
        <v>6546.8344444444392</v>
      </c>
      <c r="X128" s="66">
        <f t="shared" si="31"/>
        <v>7652.1744444444384</v>
      </c>
      <c r="Y128" s="66">
        <f t="shared" si="31"/>
        <v>8434.8044444444386</v>
      </c>
      <c r="Z128" s="66">
        <f t="shared" si="31"/>
        <v>8830.0044444444393</v>
      </c>
      <c r="AA128" s="66">
        <f t="shared" si="31"/>
        <v>8938.1444444444387</v>
      </c>
      <c r="AB128" s="66">
        <f t="shared" si="31"/>
        <v>13951.414444444439</v>
      </c>
      <c r="AC128" s="66">
        <f t="shared" si="31"/>
        <v>13951.414444444439</v>
      </c>
      <c r="AD128" s="66">
        <f t="shared" si="31"/>
        <v>13951.414444444439</v>
      </c>
      <c r="AE128" s="66">
        <f t="shared" si="31"/>
        <v>13951.414444444439</v>
      </c>
      <c r="AF128" s="66">
        <f t="shared" si="31"/>
        <v>115848.12333333328</v>
      </c>
      <c r="AG128" s="5"/>
    </row>
    <row r="129" spans="1:33" ht="15.75" thickTop="1" x14ac:dyDescent="0.25">
      <c r="A129" s="5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5"/>
    </row>
    <row r="130" spans="1:33" x14ac:dyDescent="0.25">
      <c r="A130" s="5"/>
      <c r="D130" s="6" t="s">
        <v>60</v>
      </c>
      <c r="E130" s="1">
        <v>1381.14</v>
      </c>
      <c r="AG130" s="5"/>
    </row>
    <row r="131" spans="1:33" x14ac:dyDescent="0.25">
      <c r="A131" s="5"/>
      <c r="D131" s="6" t="s">
        <v>61</v>
      </c>
      <c r="E131" s="1">
        <v>1699.18</v>
      </c>
      <c r="AG131" s="5"/>
    </row>
    <row r="132" spans="1:33" x14ac:dyDescent="0.25">
      <c r="A132" s="5"/>
      <c r="D132" s="6" t="s">
        <v>62</v>
      </c>
      <c r="E132" s="1">
        <v>1084.02</v>
      </c>
      <c r="AG132" s="5"/>
    </row>
    <row r="133" spans="1:33" x14ac:dyDescent="0.25">
      <c r="A133" s="5"/>
      <c r="D133" s="6" t="s">
        <v>63</v>
      </c>
      <c r="E133" s="1">
        <v>905.46</v>
      </c>
      <c r="AG133" s="5"/>
    </row>
    <row r="134" spans="1:33" x14ac:dyDescent="0.25">
      <c r="A134" s="5"/>
      <c r="AG134" s="5"/>
    </row>
    <row r="135" spans="1:33" x14ac:dyDescent="0.25">
      <c r="A135" s="5"/>
      <c r="AG135" s="5"/>
    </row>
    <row r="136" spans="1:33" x14ac:dyDescent="0.25">
      <c r="A136" s="5"/>
      <c r="C136" s="1"/>
      <c r="F136" s="4"/>
      <c r="AG136" s="5"/>
    </row>
    <row r="137" spans="1:33" x14ac:dyDescent="0.25">
      <c r="A137" s="5"/>
      <c r="F137" s="17"/>
      <c r="AG137" s="5"/>
    </row>
    <row r="138" spans="1:33" x14ac:dyDescent="0.25">
      <c r="A138" s="5"/>
      <c r="F138" s="73"/>
      <c r="AG138" s="5"/>
    </row>
    <row r="139" spans="1:33" x14ac:dyDescent="0.25">
      <c r="A139" s="33" t="s">
        <v>90</v>
      </c>
      <c r="F139" s="73"/>
      <c r="O139" s="34" t="s">
        <v>128</v>
      </c>
      <c r="AA139" s="34" t="s">
        <v>128</v>
      </c>
      <c r="AF139" s="34" t="s">
        <v>128</v>
      </c>
      <c r="AG139" s="5"/>
    </row>
    <row r="140" spans="1:33" x14ac:dyDescent="0.25">
      <c r="A140" s="33"/>
      <c r="F140" s="73"/>
      <c r="O140" s="34"/>
      <c r="AA140" s="34"/>
      <c r="AF140" s="34"/>
      <c r="AG140" s="5"/>
    </row>
    <row r="141" spans="1:33" x14ac:dyDescent="0.25">
      <c r="A141" s="5"/>
      <c r="F141" s="73"/>
      <c r="AG141" s="5"/>
    </row>
    <row r="142" spans="1:33" x14ac:dyDescent="0.25">
      <c r="A142" s="25" t="s">
        <v>2</v>
      </c>
      <c r="F142" s="73"/>
      <c r="AG142" s="5"/>
    </row>
    <row r="143" spans="1:33" x14ac:dyDescent="0.25">
      <c r="A143" s="25" t="s">
        <v>113</v>
      </c>
      <c r="F143" s="73"/>
      <c r="AG143" s="5"/>
    </row>
    <row r="144" spans="1:33" x14ac:dyDescent="0.25">
      <c r="F144" s="73"/>
      <c r="AG144" s="5"/>
    </row>
    <row r="145" spans="1:33" x14ac:dyDescent="0.25">
      <c r="A145" s="47"/>
      <c r="B145" s="47" t="s">
        <v>23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5"/>
    </row>
    <row r="146" spans="1:33" x14ac:dyDescent="0.25">
      <c r="A146" s="5" t="s">
        <v>4</v>
      </c>
      <c r="B146" s="5" t="s">
        <v>33</v>
      </c>
      <c r="D146" s="5" t="s">
        <v>42</v>
      </c>
      <c r="E146" s="5" t="s">
        <v>42</v>
      </c>
      <c r="F146" s="5" t="s">
        <v>42</v>
      </c>
      <c r="G146" s="5" t="s">
        <v>42</v>
      </c>
      <c r="H146" s="5" t="s">
        <v>42</v>
      </c>
      <c r="I146" s="5" t="s">
        <v>42</v>
      </c>
      <c r="J146" s="5" t="s">
        <v>42</v>
      </c>
      <c r="K146" s="5" t="s">
        <v>42</v>
      </c>
      <c r="L146" s="5" t="s">
        <v>42</v>
      </c>
      <c r="M146" s="5" t="s">
        <v>42</v>
      </c>
      <c r="N146" s="5" t="s">
        <v>42</v>
      </c>
      <c r="O146" s="5" t="s">
        <v>42</v>
      </c>
      <c r="P146" s="5" t="s">
        <v>42</v>
      </c>
      <c r="Q146" s="5" t="s">
        <v>42</v>
      </c>
      <c r="R146" s="5" t="s">
        <v>42</v>
      </c>
      <c r="S146" s="5" t="s">
        <v>42</v>
      </c>
      <c r="T146" s="5" t="s">
        <v>42</v>
      </c>
      <c r="U146" s="5" t="s">
        <v>42</v>
      </c>
      <c r="V146" s="5" t="s">
        <v>42</v>
      </c>
      <c r="W146" s="5" t="s">
        <v>42</v>
      </c>
      <c r="X146" s="5" t="s">
        <v>42</v>
      </c>
      <c r="Y146" s="5" t="s">
        <v>42</v>
      </c>
      <c r="Z146" s="5" t="s">
        <v>42</v>
      </c>
      <c r="AA146" s="5" t="s">
        <v>42</v>
      </c>
      <c r="AB146" s="5" t="s">
        <v>42</v>
      </c>
      <c r="AC146" s="5" t="s">
        <v>42</v>
      </c>
      <c r="AD146" s="5" t="s">
        <v>42</v>
      </c>
      <c r="AE146" s="5" t="s">
        <v>42</v>
      </c>
      <c r="AF146" s="5" t="s">
        <v>92</v>
      </c>
      <c r="AG146" s="5"/>
    </row>
    <row r="147" spans="1:33" x14ac:dyDescent="0.25">
      <c r="A147" s="52" t="s">
        <v>9</v>
      </c>
      <c r="B147" s="52" t="s">
        <v>21</v>
      </c>
      <c r="C147" s="52"/>
      <c r="D147" s="53">
        <f>$D$9</f>
        <v>43190</v>
      </c>
      <c r="E147" s="53">
        <f>$E$9</f>
        <v>43220</v>
      </c>
      <c r="F147" s="53">
        <f>$F$9</f>
        <v>43251</v>
      </c>
      <c r="G147" s="53">
        <f>$G$9</f>
        <v>43281</v>
      </c>
      <c r="H147" s="53">
        <f>$H$9</f>
        <v>43312</v>
      </c>
      <c r="I147" s="53">
        <f>$I$9</f>
        <v>43343</v>
      </c>
      <c r="J147" s="53">
        <f>$J$9</f>
        <v>43373</v>
      </c>
      <c r="K147" s="53">
        <f>$K$9</f>
        <v>43404</v>
      </c>
      <c r="L147" s="53">
        <f>$L$9</f>
        <v>43434</v>
      </c>
      <c r="M147" s="53">
        <f>$M$9</f>
        <v>43465</v>
      </c>
      <c r="N147" s="53">
        <f>$N$9</f>
        <v>43496</v>
      </c>
      <c r="O147" s="53">
        <f>$O$9</f>
        <v>43524</v>
      </c>
      <c r="P147" s="53">
        <f>$P$9</f>
        <v>43555</v>
      </c>
      <c r="Q147" s="53">
        <f>$Q$9</f>
        <v>43585</v>
      </c>
      <c r="R147" s="53">
        <f>$R$9</f>
        <v>43616</v>
      </c>
      <c r="S147" s="53">
        <f>$S$9</f>
        <v>43646</v>
      </c>
      <c r="T147" s="53">
        <f>$T$9</f>
        <v>43677</v>
      </c>
      <c r="U147" s="53">
        <f>$U$9</f>
        <v>43708</v>
      </c>
      <c r="V147" s="53">
        <f>$V$9</f>
        <v>43738</v>
      </c>
      <c r="W147" s="53">
        <f>$W$9</f>
        <v>43769</v>
      </c>
      <c r="X147" s="53">
        <f>$X$9</f>
        <v>43799</v>
      </c>
      <c r="Y147" s="53">
        <f>$Y$9</f>
        <v>43830</v>
      </c>
      <c r="Z147" s="53">
        <f>$Z$9</f>
        <v>43861</v>
      </c>
      <c r="AA147" s="53">
        <f>$AA$9</f>
        <v>43890</v>
      </c>
      <c r="AB147" s="53">
        <f>$AB$9</f>
        <v>43921</v>
      </c>
      <c r="AC147" s="53">
        <f>$AC$9</f>
        <v>43951</v>
      </c>
      <c r="AD147" s="53">
        <f>$AD$9</f>
        <v>43982</v>
      </c>
      <c r="AE147" s="53">
        <f>$AE$9</f>
        <v>44012</v>
      </c>
      <c r="AF147" s="54" t="s">
        <v>8</v>
      </c>
      <c r="AG147" s="5"/>
    </row>
    <row r="148" spans="1:33" x14ac:dyDescent="0.25">
      <c r="A148" s="5">
        <v>1</v>
      </c>
      <c r="B148" s="10"/>
      <c r="F148" s="73"/>
      <c r="AG148" s="5"/>
    </row>
    <row r="149" spans="1:33" x14ac:dyDescent="0.25">
      <c r="A149" s="5">
        <f>A148+1</f>
        <v>2</v>
      </c>
      <c r="F149" s="73"/>
      <c r="AG149" s="5"/>
    </row>
    <row r="150" spans="1:33" x14ac:dyDescent="0.25">
      <c r="A150" s="5">
        <f t="shared" ref="A150:A168" si="32">A149+1</f>
        <v>3</v>
      </c>
      <c r="B150" s="28" t="s">
        <v>76</v>
      </c>
      <c r="F150" s="73"/>
      <c r="AG150" s="5"/>
    </row>
    <row r="151" spans="1:33" x14ac:dyDescent="0.25">
      <c r="A151" s="5">
        <f t="shared" si="32"/>
        <v>4</v>
      </c>
      <c r="F151" s="73"/>
      <c r="AG151" s="5"/>
    </row>
    <row r="152" spans="1:33" x14ac:dyDescent="0.25">
      <c r="A152" s="5">
        <f t="shared" si="32"/>
        <v>5</v>
      </c>
      <c r="F152" s="73"/>
      <c r="AG152" s="5"/>
    </row>
    <row r="153" spans="1:33" x14ac:dyDescent="0.25">
      <c r="A153" s="5">
        <f t="shared" si="32"/>
        <v>6</v>
      </c>
      <c r="B153" s="4" t="str">
        <f>B14</f>
        <v xml:space="preserve">    Series 6.96%   GMB</v>
      </c>
      <c r="C153" s="6">
        <f>+C61</f>
        <v>16</v>
      </c>
      <c r="F153" s="73"/>
      <c r="AG153" s="5"/>
    </row>
    <row r="154" spans="1:33" x14ac:dyDescent="0.25">
      <c r="A154" s="5">
        <f t="shared" si="32"/>
        <v>7</v>
      </c>
      <c r="B154" s="4" t="str">
        <f t="shared" ref="B154:B164" si="33">B15</f>
        <v xml:space="preserve">    Series 7.15%   GMB</v>
      </c>
      <c r="C154" s="6">
        <f t="shared" ref="C154:C164" si="34">+C62</f>
        <v>18</v>
      </c>
      <c r="F154" s="73"/>
      <c r="AG154" s="5"/>
    </row>
    <row r="155" spans="1:33" x14ac:dyDescent="0.25">
      <c r="A155" s="5">
        <f t="shared" si="32"/>
        <v>8</v>
      </c>
      <c r="B155" s="4" t="str">
        <f t="shared" si="33"/>
        <v xml:space="preserve">    Series 6.99%   GMB</v>
      </c>
      <c r="C155" s="6">
        <f t="shared" si="34"/>
        <v>19</v>
      </c>
      <c r="F155" s="73"/>
      <c r="AG155" s="5"/>
    </row>
    <row r="156" spans="1:33" x14ac:dyDescent="0.25">
      <c r="A156" s="5">
        <f t="shared" si="32"/>
        <v>9</v>
      </c>
      <c r="B156" s="4" t="str">
        <f t="shared" si="33"/>
        <v xml:space="preserve">    Series 6.593%  Note</v>
      </c>
      <c r="C156" s="6">
        <f t="shared" si="34"/>
        <v>26</v>
      </c>
      <c r="F156" s="73"/>
      <c r="AG156" s="5"/>
    </row>
    <row r="157" spans="1:33" x14ac:dyDescent="0.25">
      <c r="A157" s="5">
        <f t="shared" si="32"/>
        <v>10</v>
      </c>
      <c r="B157" s="4" t="str">
        <f t="shared" si="33"/>
        <v xml:space="preserve">    Series 2.45%    Note</v>
      </c>
      <c r="C157" s="6">
        <f t="shared" si="34"/>
        <v>27</v>
      </c>
      <c r="F157" s="73"/>
      <c r="AG157" s="5"/>
    </row>
    <row r="158" spans="1:33" x14ac:dyDescent="0.25">
      <c r="A158" s="5">
        <f t="shared" si="32"/>
        <v>11</v>
      </c>
      <c r="B158" s="4" t="str">
        <f t="shared" si="33"/>
        <v xml:space="preserve">    Series 2.45%    Note</v>
      </c>
      <c r="C158" s="6">
        <f t="shared" si="34"/>
        <v>28</v>
      </c>
      <c r="F158" s="73"/>
      <c r="AG158" s="5"/>
    </row>
    <row r="159" spans="1:33" x14ac:dyDescent="0.25">
      <c r="A159" s="5">
        <f t="shared" si="32"/>
        <v>12</v>
      </c>
      <c r="B159" s="4" t="str">
        <f t="shared" si="33"/>
        <v xml:space="preserve">    Series 5.375%  Note</v>
      </c>
      <c r="C159" s="6">
        <f t="shared" si="34"/>
        <v>29</v>
      </c>
      <c r="F159" s="73"/>
      <c r="AG159" s="5"/>
    </row>
    <row r="160" spans="1:33" x14ac:dyDescent="0.25">
      <c r="A160" s="5">
        <f t="shared" si="32"/>
        <v>13</v>
      </c>
      <c r="B160" s="4" t="str">
        <f t="shared" si="33"/>
        <v xml:space="preserve">    Series 5.05%    Note</v>
      </c>
      <c r="C160" s="6">
        <f t="shared" si="34"/>
        <v>30</v>
      </c>
      <c r="F160" s="73"/>
      <c r="AG160" s="5"/>
    </row>
    <row r="161" spans="1:46" x14ac:dyDescent="0.25">
      <c r="A161" s="5">
        <f t="shared" si="32"/>
        <v>14</v>
      </c>
      <c r="B161" s="4" t="str">
        <f t="shared" si="33"/>
        <v xml:space="preserve">    Series 4.00%    Note</v>
      </c>
      <c r="C161" s="6">
        <f t="shared" si="34"/>
        <v>31</v>
      </c>
      <c r="F161" s="73"/>
      <c r="AG161" s="5"/>
    </row>
    <row r="162" spans="1:46" x14ac:dyDescent="0.25">
      <c r="A162" s="5">
        <f t="shared" si="32"/>
        <v>15</v>
      </c>
      <c r="B162" s="4" t="str">
        <f t="shared" si="33"/>
        <v xml:space="preserve">    Series 4.00%    Note</v>
      </c>
      <c r="C162" s="6">
        <f t="shared" si="34"/>
        <v>32</v>
      </c>
      <c r="D162" s="108">
        <v>39699.739999999991</v>
      </c>
      <c r="E162" s="103">
        <f>D162-E208</f>
        <v>39584.339999999989</v>
      </c>
      <c r="F162" s="103">
        <f t="shared" ref="F162:AE164" si="35">E162-F208</f>
        <v>39468.939999999988</v>
      </c>
      <c r="G162" s="103">
        <f t="shared" si="35"/>
        <v>39353.539999999986</v>
      </c>
      <c r="H162" s="103">
        <f t="shared" si="35"/>
        <v>39238.139999999985</v>
      </c>
      <c r="I162" s="103">
        <f t="shared" si="35"/>
        <v>39122.739999999983</v>
      </c>
      <c r="J162" s="103">
        <f t="shared" si="35"/>
        <v>39007.339999999982</v>
      </c>
      <c r="K162" s="103">
        <f t="shared" si="35"/>
        <v>38891.939999999981</v>
      </c>
      <c r="L162" s="103">
        <f t="shared" si="35"/>
        <v>38776.539999999979</v>
      </c>
      <c r="M162" s="103">
        <f t="shared" si="35"/>
        <v>38661.139999999978</v>
      </c>
      <c r="N162" s="103">
        <f t="shared" si="35"/>
        <v>38545.739999999976</v>
      </c>
      <c r="O162" s="103">
        <f t="shared" si="35"/>
        <v>38430.339999999975</v>
      </c>
      <c r="P162" s="103">
        <f t="shared" si="35"/>
        <v>38314.939999999973</v>
      </c>
      <c r="Q162" s="103">
        <f t="shared" si="35"/>
        <v>38199.539999999972</v>
      </c>
      <c r="R162" s="103">
        <f t="shared" si="35"/>
        <v>38084.13999999997</v>
      </c>
      <c r="S162" s="103">
        <f t="shared" si="35"/>
        <v>37968.739999999969</v>
      </c>
      <c r="T162" s="103">
        <f t="shared" si="35"/>
        <v>37853.339999999967</v>
      </c>
      <c r="U162" s="103">
        <f t="shared" si="35"/>
        <v>37737.939999999966</v>
      </c>
      <c r="V162" s="103">
        <f t="shared" si="35"/>
        <v>37622.539999999964</v>
      </c>
      <c r="W162" s="103">
        <f t="shared" si="35"/>
        <v>37507.139999999963</v>
      </c>
      <c r="X162" s="103">
        <f t="shared" si="35"/>
        <v>37391.739999999962</v>
      </c>
      <c r="Y162" s="103">
        <f t="shared" si="35"/>
        <v>37276.33999999996</v>
      </c>
      <c r="Z162" s="103">
        <f t="shared" si="35"/>
        <v>37160.939999999959</v>
      </c>
      <c r="AA162" s="103">
        <f t="shared" si="35"/>
        <v>37045.539999999957</v>
      </c>
      <c r="AB162" s="103">
        <f t="shared" si="35"/>
        <v>36930.139999999956</v>
      </c>
      <c r="AC162" s="103">
        <f t="shared" si="35"/>
        <v>36814.739999999954</v>
      </c>
      <c r="AD162" s="103">
        <f t="shared" si="35"/>
        <v>36699.339999999953</v>
      </c>
      <c r="AE162" s="103">
        <f t="shared" si="35"/>
        <v>36583.939999999951</v>
      </c>
      <c r="AF162" s="102">
        <f t="shared" ref="AF162:AF164" si="36">AVERAGE(S162:AE162)</f>
        <v>37276.33999999996</v>
      </c>
      <c r="AG162" s="5"/>
    </row>
    <row r="163" spans="1:46" x14ac:dyDescent="0.25">
      <c r="A163" s="5">
        <f t="shared" si="32"/>
        <v>16</v>
      </c>
      <c r="B163" s="4" t="str">
        <f t="shared" si="33"/>
        <v xml:space="preserve">    Series 3.75%    Note</v>
      </c>
      <c r="C163" s="6">
        <f t="shared" si="34"/>
        <v>33</v>
      </c>
      <c r="D163" s="103">
        <v>15051.169999999995</v>
      </c>
      <c r="E163" s="103">
        <f>D163-E209</f>
        <v>15008.479999999994</v>
      </c>
      <c r="F163" s="103">
        <f t="shared" si="35"/>
        <v>14965.789999999994</v>
      </c>
      <c r="G163" s="103">
        <f t="shared" si="35"/>
        <v>14923.099999999993</v>
      </c>
      <c r="H163" s="103">
        <f t="shared" si="35"/>
        <v>14880.409999999993</v>
      </c>
      <c r="I163" s="103">
        <f t="shared" si="35"/>
        <v>14837.719999999992</v>
      </c>
      <c r="J163" s="103">
        <f t="shared" si="35"/>
        <v>14795.029999999992</v>
      </c>
      <c r="K163" s="103">
        <f t="shared" si="35"/>
        <v>14752.339999999991</v>
      </c>
      <c r="L163" s="103">
        <f t="shared" si="35"/>
        <v>14709.649999999991</v>
      </c>
      <c r="M163" s="103">
        <f t="shared" si="35"/>
        <v>14666.95999999999</v>
      </c>
      <c r="N163" s="103">
        <f t="shared" si="35"/>
        <v>14624.26999999999</v>
      </c>
      <c r="O163" s="103">
        <f t="shared" si="35"/>
        <v>14581.579999999989</v>
      </c>
      <c r="P163" s="103">
        <f t="shared" si="35"/>
        <v>14538.889999999989</v>
      </c>
      <c r="Q163" s="103">
        <f t="shared" si="35"/>
        <v>14496.199999999988</v>
      </c>
      <c r="R163" s="103">
        <f t="shared" si="35"/>
        <v>14453.509999999987</v>
      </c>
      <c r="S163" s="103">
        <f t="shared" si="35"/>
        <v>14410.819999999987</v>
      </c>
      <c r="T163" s="103">
        <f t="shared" si="35"/>
        <v>14368.129999999986</v>
      </c>
      <c r="U163" s="103">
        <f t="shared" si="35"/>
        <v>14325.439999999986</v>
      </c>
      <c r="V163" s="103">
        <f t="shared" si="35"/>
        <v>14282.749999999985</v>
      </c>
      <c r="W163" s="103">
        <f t="shared" si="35"/>
        <v>14240.059999999985</v>
      </c>
      <c r="X163" s="103">
        <f t="shared" si="35"/>
        <v>14197.369999999984</v>
      </c>
      <c r="Y163" s="103">
        <f t="shared" si="35"/>
        <v>14154.679999999984</v>
      </c>
      <c r="Z163" s="103">
        <f t="shared" si="35"/>
        <v>14111.989999999983</v>
      </c>
      <c r="AA163" s="103">
        <f t="shared" si="35"/>
        <v>14069.299999999983</v>
      </c>
      <c r="AB163" s="103">
        <f t="shared" si="35"/>
        <v>14026.609999999982</v>
      </c>
      <c r="AC163" s="103">
        <f t="shared" si="35"/>
        <v>13983.919999999982</v>
      </c>
      <c r="AD163" s="103">
        <f t="shared" si="35"/>
        <v>13941.229999999981</v>
      </c>
      <c r="AE163" s="103">
        <f t="shared" si="35"/>
        <v>13898.539999999981</v>
      </c>
      <c r="AF163" s="102">
        <f t="shared" si="36"/>
        <v>14154.679999999984</v>
      </c>
      <c r="AG163" s="5"/>
    </row>
    <row r="164" spans="1:46" x14ac:dyDescent="0.25">
      <c r="A164" s="5">
        <f t="shared" si="32"/>
        <v>17</v>
      </c>
      <c r="B164" s="4" t="str">
        <f t="shared" si="33"/>
        <v xml:space="preserve">    Proposed 4.16%    Note</v>
      </c>
      <c r="C164" s="6">
        <f t="shared" si="34"/>
        <v>34</v>
      </c>
      <c r="D164" s="103">
        <v>0</v>
      </c>
      <c r="E164" s="103">
        <f>D164</f>
        <v>0</v>
      </c>
      <c r="F164" s="103">
        <f t="shared" ref="F164:Q164" si="37">E164</f>
        <v>0</v>
      </c>
      <c r="G164" s="103">
        <f t="shared" si="37"/>
        <v>0</v>
      </c>
      <c r="H164" s="103">
        <f t="shared" si="37"/>
        <v>0</v>
      </c>
      <c r="I164" s="103">
        <f t="shared" si="37"/>
        <v>0</v>
      </c>
      <c r="J164" s="103">
        <f t="shared" si="37"/>
        <v>0</v>
      </c>
      <c r="K164" s="103">
        <f t="shared" si="37"/>
        <v>0</v>
      </c>
      <c r="L164" s="103">
        <f t="shared" si="37"/>
        <v>0</v>
      </c>
      <c r="M164" s="103">
        <f t="shared" si="37"/>
        <v>0</v>
      </c>
      <c r="N164" s="103">
        <f t="shared" si="37"/>
        <v>0</v>
      </c>
      <c r="O164" s="103">
        <f t="shared" si="37"/>
        <v>0</v>
      </c>
      <c r="P164" s="103">
        <f t="shared" si="37"/>
        <v>0</v>
      </c>
      <c r="Q164" s="103">
        <f t="shared" si="37"/>
        <v>0</v>
      </c>
      <c r="R164" s="74">
        <f>R25*0.01-R210</f>
        <v>159777.77777777778</v>
      </c>
      <c r="S164" s="74">
        <f>R164-S210</f>
        <v>159333.33333333334</v>
      </c>
      <c r="T164" s="74">
        <f t="shared" si="35"/>
        <v>158888.88888888891</v>
      </c>
      <c r="U164" s="74">
        <f t="shared" si="35"/>
        <v>158444.44444444447</v>
      </c>
      <c r="V164" s="74">
        <f t="shared" si="35"/>
        <v>158000.00000000003</v>
      </c>
      <c r="W164" s="74">
        <f t="shared" si="35"/>
        <v>157555.55555555559</v>
      </c>
      <c r="X164" s="74">
        <f t="shared" si="35"/>
        <v>157111.11111111115</v>
      </c>
      <c r="Y164" s="74">
        <f t="shared" si="35"/>
        <v>156666.66666666672</v>
      </c>
      <c r="Z164" s="74">
        <f t="shared" si="35"/>
        <v>156222.22222222228</v>
      </c>
      <c r="AA164" s="74">
        <f t="shared" si="35"/>
        <v>155777.77777777784</v>
      </c>
      <c r="AB164" s="74">
        <f t="shared" si="35"/>
        <v>155333.3333333334</v>
      </c>
      <c r="AC164" s="74">
        <f t="shared" si="35"/>
        <v>154888.88888888896</v>
      </c>
      <c r="AD164" s="74">
        <f t="shared" si="35"/>
        <v>154444.44444444453</v>
      </c>
      <c r="AE164" s="74">
        <f t="shared" si="35"/>
        <v>154000.00000000009</v>
      </c>
      <c r="AF164" s="102">
        <f t="shared" si="36"/>
        <v>156666.66666666672</v>
      </c>
      <c r="AG164" s="5"/>
    </row>
    <row r="165" spans="1:46" x14ac:dyDescent="0.25">
      <c r="A165" s="5">
        <f t="shared" si="32"/>
        <v>18</v>
      </c>
      <c r="B165" s="4"/>
      <c r="F165" s="73"/>
      <c r="AG165" s="5"/>
    </row>
    <row r="166" spans="1:46" x14ac:dyDescent="0.25">
      <c r="A166" s="5">
        <f t="shared" si="32"/>
        <v>19</v>
      </c>
      <c r="B166" s="4" t="str">
        <f>B74</f>
        <v xml:space="preserve">    Series 8.5% w/o over life of 6.96% issue</v>
      </c>
      <c r="F166" s="73"/>
      <c r="AG166" s="5"/>
    </row>
    <row r="167" spans="1:46" x14ac:dyDescent="0.25">
      <c r="A167" s="5">
        <f t="shared" si="32"/>
        <v>20</v>
      </c>
      <c r="F167" s="73"/>
      <c r="AG167" s="5"/>
    </row>
    <row r="168" spans="1:46" ht="15.75" thickBot="1" x14ac:dyDescent="0.3">
      <c r="A168" s="5">
        <f t="shared" si="32"/>
        <v>21</v>
      </c>
      <c r="B168" s="4" t="s">
        <v>40</v>
      </c>
      <c r="D168" s="66">
        <f>SUM(D151:D166)</f>
        <v>54750.909999999989</v>
      </c>
      <c r="E168" s="66">
        <f t="shared" ref="E168:AF168" si="38">SUM(E151:E166)</f>
        <v>54592.819999999985</v>
      </c>
      <c r="F168" s="66">
        <f t="shared" si="38"/>
        <v>54434.729999999981</v>
      </c>
      <c r="G168" s="66">
        <f t="shared" si="38"/>
        <v>54276.639999999978</v>
      </c>
      <c r="H168" s="66">
        <f t="shared" si="38"/>
        <v>54118.549999999974</v>
      </c>
      <c r="I168" s="66">
        <f t="shared" si="38"/>
        <v>53960.459999999977</v>
      </c>
      <c r="J168" s="66">
        <f t="shared" si="38"/>
        <v>53802.369999999974</v>
      </c>
      <c r="K168" s="66">
        <f t="shared" si="38"/>
        <v>53644.27999999997</v>
      </c>
      <c r="L168" s="66">
        <f t="shared" si="38"/>
        <v>53486.189999999973</v>
      </c>
      <c r="M168" s="66">
        <f t="shared" si="38"/>
        <v>53328.099999999969</v>
      </c>
      <c r="N168" s="66">
        <f t="shared" si="38"/>
        <v>53170.009999999966</v>
      </c>
      <c r="O168" s="66">
        <f t="shared" si="38"/>
        <v>53011.919999999962</v>
      </c>
      <c r="P168" s="66">
        <f t="shared" si="38"/>
        <v>52853.829999999958</v>
      </c>
      <c r="Q168" s="66">
        <f t="shared" si="38"/>
        <v>52695.739999999962</v>
      </c>
      <c r="R168" s="66">
        <f t="shared" si="38"/>
        <v>212315.42777777775</v>
      </c>
      <c r="S168" s="66">
        <f t="shared" si="38"/>
        <v>211712.89333333331</v>
      </c>
      <c r="T168" s="66">
        <f t="shared" si="38"/>
        <v>211110.35888888885</v>
      </c>
      <c r="U168" s="66">
        <f t="shared" si="38"/>
        <v>210507.82444444441</v>
      </c>
      <c r="V168" s="66">
        <f t="shared" si="38"/>
        <v>209905.28999999998</v>
      </c>
      <c r="W168" s="66">
        <f t="shared" si="38"/>
        <v>209302.75555555554</v>
      </c>
      <c r="X168" s="66">
        <f t="shared" si="38"/>
        <v>208700.22111111111</v>
      </c>
      <c r="Y168" s="66">
        <f t="shared" si="38"/>
        <v>208097.68666666665</v>
      </c>
      <c r="Z168" s="66">
        <f t="shared" si="38"/>
        <v>207495.15222222221</v>
      </c>
      <c r="AA168" s="66">
        <f t="shared" si="38"/>
        <v>206892.61777777778</v>
      </c>
      <c r="AB168" s="66">
        <f t="shared" si="38"/>
        <v>206290.08333333334</v>
      </c>
      <c r="AC168" s="66">
        <f t="shared" si="38"/>
        <v>205687.54888888891</v>
      </c>
      <c r="AD168" s="66">
        <f t="shared" si="38"/>
        <v>205085.01444444444</v>
      </c>
      <c r="AE168" s="66">
        <f t="shared" si="38"/>
        <v>204482.48</v>
      </c>
      <c r="AF168" s="66">
        <f t="shared" si="38"/>
        <v>208097.68666666665</v>
      </c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15"/>
    </row>
    <row r="169" spans="1:46" ht="15.75" thickTop="1" x14ac:dyDescent="0.25">
      <c r="A169" s="5"/>
      <c r="F169" s="73"/>
      <c r="AG169" s="5"/>
    </row>
    <row r="170" spans="1:46" x14ac:dyDescent="0.25">
      <c r="A170" s="5"/>
      <c r="F170" s="73"/>
      <c r="AG170" s="5"/>
    </row>
    <row r="171" spans="1:46" x14ac:dyDescent="0.25">
      <c r="A171" s="5"/>
      <c r="F171" s="7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G171" s="5"/>
    </row>
    <row r="172" spans="1:46" x14ac:dyDescent="0.25">
      <c r="A172" s="5"/>
      <c r="F172" s="73"/>
      <c r="AG172" s="5"/>
    </row>
    <row r="173" spans="1:46" x14ac:dyDescent="0.25">
      <c r="A173" s="5"/>
      <c r="F173" s="73"/>
      <c r="AG173" s="5"/>
    </row>
    <row r="174" spans="1:46" x14ac:dyDescent="0.25">
      <c r="A174" s="5"/>
      <c r="F174" s="73"/>
      <c r="AG174" s="5"/>
    </row>
    <row r="175" spans="1:46" x14ac:dyDescent="0.25">
      <c r="A175" s="5"/>
      <c r="F175" s="73"/>
      <c r="AG175" s="5"/>
    </row>
    <row r="176" spans="1:46" x14ac:dyDescent="0.25">
      <c r="A176" s="5"/>
      <c r="F176" s="73"/>
      <c r="AG176" s="5"/>
    </row>
    <row r="177" spans="1:33" x14ac:dyDescent="0.25">
      <c r="A177" s="5"/>
      <c r="F177" s="73"/>
      <c r="AG177" s="5"/>
    </row>
    <row r="178" spans="1:33" x14ac:dyDescent="0.25">
      <c r="A178" s="5"/>
      <c r="F178" s="73"/>
      <c r="AG178" s="5"/>
    </row>
    <row r="179" spans="1:33" x14ac:dyDescent="0.25">
      <c r="A179" s="5"/>
      <c r="F179" s="73"/>
      <c r="AG179" s="5"/>
    </row>
    <row r="180" spans="1:33" x14ac:dyDescent="0.25">
      <c r="A180" s="5"/>
      <c r="F180" s="73"/>
      <c r="AG180" s="5"/>
    </row>
    <row r="181" spans="1:33" x14ac:dyDescent="0.25">
      <c r="A181" s="5"/>
      <c r="F181" s="73"/>
      <c r="AG181" s="5"/>
    </row>
    <row r="182" spans="1:33" x14ac:dyDescent="0.25">
      <c r="A182" s="5"/>
      <c r="F182" s="73"/>
      <c r="AG182" s="5"/>
    </row>
    <row r="183" spans="1:33" x14ac:dyDescent="0.25">
      <c r="A183" s="5"/>
      <c r="F183" s="73"/>
      <c r="AG183" s="5"/>
    </row>
    <row r="184" spans="1:33" x14ac:dyDescent="0.25">
      <c r="A184" s="5"/>
      <c r="F184" s="73"/>
      <c r="AG184" s="5"/>
    </row>
    <row r="185" spans="1:33" x14ac:dyDescent="0.25">
      <c r="A185" s="33" t="s">
        <v>90</v>
      </c>
      <c r="F185" s="73"/>
      <c r="O185" s="34" t="s">
        <v>128</v>
      </c>
      <c r="AA185" s="34" t="s">
        <v>128</v>
      </c>
      <c r="AF185" s="34" t="s">
        <v>128</v>
      </c>
      <c r="AG185" s="5"/>
    </row>
    <row r="186" spans="1:33" x14ac:dyDescent="0.25">
      <c r="A186" s="33"/>
      <c r="F186" s="73"/>
      <c r="O186" s="34"/>
      <c r="AA186" s="34"/>
      <c r="AF186" s="34"/>
      <c r="AG186" s="5"/>
    </row>
    <row r="187" spans="1:33" x14ac:dyDescent="0.25">
      <c r="A187" s="5"/>
      <c r="F187" s="73"/>
      <c r="AG187" s="5"/>
    </row>
    <row r="188" spans="1:33" x14ac:dyDescent="0.25">
      <c r="A188" s="25" t="s">
        <v>2</v>
      </c>
      <c r="F188" s="73"/>
      <c r="AG188" s="5"/>
    </row>
    <row r="189" spans="1:33" x14ac:dyDescent="0.25">
      <c r="A189" s="25" t="s">
        <v>114</v>
      </c>
      <c r="F189" s="73"/>
      <c r="AG189" s="5"/>
    </row>
    <row r="190" spans="1:33" x14ac:dyDescent="0.25">
      <c r="F190" s="73"/>
      <c r="AG190" s="5"/>
    </row>
    <row r="191" spans="1:33" x14ac:dyDescent="0.25">
      <c r="A191" s="47"/>
      <c r="B191" s="47" t="s">
        <v>23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5"/>
    </row>
    <row r="192" spans="1:33" x14ac:dyDescent="0.25">
      <c r="A192" s="5" t="s">
        <v>4</v>
      </c>
      <c r="B192" s="5" t="s">
        <v>33</v>
      </c>
      <c r="D192" s="5" t="s">
        <v>42</v>
      </c>
      <c r="E192" s="5" t="s">
        <v>42</v>
      </c>
      <c r="F192" s="5" t="s">
        <v>42</v>
      </c>
      <c r="G192" s="5" t="s">
        <v>42</v>
      </c>
      <c r="H192" s="5" t="s">
        <v>42</v>
      </c>
      <c r="I192" s="5" t="s">
        <v>42</v>
      </c>
      <c r="J192" s="5" t="s">
        <v>42</v>
      </c>
      <c r="K192" s="5" t="s">
        <v>42</v>
      </c>
      <c r="L192" s="5" t="s">
        <v>42</v>
      </c>
      <c r="M192" s="5" t="s">
        <v>42</v>
      </c>
      <c r="N192" s="5" t="s">
        <v>42</v>
      </c>
      <c r="O192" s="5" t="s">
        <v>42</v>
      </c>
      <c r="P192" s="5" t="s">
        <v>42</v>
      </c>
      <c r="Q192" s="5" t="s">
        <v>42</v>
      </c>
      <c r="R192" s="5" t="s">
        <v>42</v>
      </c>
      <c r="S192" s="5" t="s">
        <v>42</v>
      </c>
      <c r="T192" s="5" t="s">
        <v>42</v>
      </c>
      <c r="U192" s="5" t="s">
        <v>42</v>
      </c>
      <c r="V192" s="5" t="s">
        <v>42</v>
      </c>
      <c r="W192" s="5" t="s">
        <v>42</v>
      </c>
      <c r="X192" s="5" t="s">
        <v>42</v>
      </c>
      <c r="Y192" s="5" t="s">
        <v>42</v>
      </c>
      <c r="Z192" s="5" t="s">
        <v>42</v>
      </c>
      <c r="AA192" s="5" t="s">
        <v>42</v>
      </c>
      <c r="AB192" s="5" t="s">
        <v>42</v>
      </c>
      <c r="AC192" s="5" t="s">
        <v>42</v>
      </c>
      <c r="AD192" s="5" t="s">
        <v>42</v>
      </c>
      <c r="AE192" s="5" t="s">
        <v>42</v>
      </c>
      <c r="AF192" s="5" t="s">
        <v>43</v>
      </c>
      <c r="AG192" s="5"/>
    </row>
    <row r="193" spans="1:33" x14ac:dyDescent="0.25">
      <c r="A193" s="52" t="s">
        <v>9</v>
      </c>
      <c r="B193" s="52" t="s">
        <v>21</v>
      </c>
      <c r="C193" s="52"/>
      <c r="D193" s="53">
        <f>$D$9</f>
        <v>43190</v>
      </c>
      <c r="E193" s="53">
        <f>$E$9</f>
        <v>43220</v>
      </c>
      <c r="F193" s="53">
        <f>$F$9</f>
        <v>43251</v>
      </c>
      <c r="G193" s="53">
        <f>$G$9</f>
        <v>43281</v>
      </c>
      <c r="H193" s="53">
        <f>$H$9</f>
        <v>43312</v>
      </c>
      <c r="I193" s="53">
        <f>$I$9</f>
        <v>43343</v>
      </c>
      <c r="J193" s="53">
        <f>$J$9</f>
        <v>43373</v>
      </c>
      <c r="K193" s="53">
        <f>$K$9</f>
        <v>43404</v>
      </c>
      <c r="L193" s="53">
        <f>$L$9</f>
        <v>43434</v>
      </c>
      <c r="M193" s="53">
        <f>$M$9</f>
        <v>43465</v>
      </c>
      <c r="N193" s="53">
        <f>$N$9</f>
        <v>43496</v>
      </c>
      <c r="O193" s="53">
        <f>$O$9</f>
        <v>43524</v>
      </c>
      <c r="P193" s="53">
        <f>$P$9</f>
        <v>43555</v>
      </c>
      <c r="Q193" s="53">
        <f>$Q$9</f>
        <v>43585</v>
      </c>
      <c r="R193" s="53">
        <f>$R$9</f>
        <v>43616</v>
      </c>
      <c r="S193" s="53">
        <f>$S$9</f>
        <v>43646</v>
      </c>
      <c r="T193" s="53">
        <f>$T$9</f>
        <v>43677</v>
      </c>
      <c r="U193" s="53">
        <f>$U$9</f>
        <v>43708</v>
      </c>
      <c r="V193" s="53">
        <f>$V$9</f>
        <v>43738</v>
      </c>
      <c r="W193" s="53">
        <f>$W$9</f>
        <v>43769</v>
      </c>
      <c r="X193" s="53">
        <f>$X$9</f>
        <v>43799</v>
      </c>
      <c r="Y193" s="53">
        <f>$Y$9</f>
        <v>43830</v>
      </c>
      <c r="Z193" s="53">
        <f>$Z$9</f>
        <v>43861</v>
      </c>
      <c r="AA193" s="53">
        <f>$AA$9</f>
        <v>43890</v>
      </c>
      <c r="AB193" s="53">
        <f>$AB$9</f>
        <v>43921</v>
      </c>
      <c r="AC193" s="53">
        <f>$AC$9</f>
        <v>43951</v>
      </c>
      <c r="AD193" s="53">
        <f>$AD$9</f>
        <v>43982</v>
      </c>
      <c r="AE193" s="53">
        <f>$AE$9</f>
        <v>44012</v>
      </c>
      <c r="AF193" s="54" t="s">
        <v>31</v>
      </c>
      <c r="AG193" s="5"/>
    </row>
    <row r="194" spans="1:33" x14ac:dyDescent="0.25">
      <c r="A194" s="5">
        <v>1</v>
      </c>
      <c r="B194" s="10"/>
      <c r="F194" s="73"/>
      <c r="AG194" s="5"/>
    </row>
    <row r="195" spans="1:33" x14ac:dyDescent="0.25">
      <c r="A195" s="5">
        <f>A194+1</f>
        <v>2</v>
      </c>
      <c r="F195" s="73"/>
      <c r="AG195" s="5"/>
    </row>
    <row r="196" spans="1:33" x14ac:dyDescent="0.25">
      <c r="A196" s="5">
        <f t="shared" ref="A196:A220" si="39">A195+1</f>
        <v>3</v>
      </c>
      <c r="B196" s="28" t="s">
        <v>76</v>
      </c>
      <c r="F196" s="73"/>
      <c r="AG196" s="5"/>
    </row>
    <row r="197" spans="1:33" x14ac:dyDescent="0.25">
      <c r="A197" s="5">
        <f t="shared" si="39"/>
        <v>4</v>
      </c>
      <c r="F197" s="73"/>
      <c r="AG197" s="5"/>
    </row>
    <row r="198" spans="1:33" x14ac:dyDescent="0.25">
      <c r="A198" s="5">
        <f t="shared" si="39"/>
        <v>5</v>
      </c>
      <c r="F198" s="73"/>
      <c r="AG198" s="5"/>
    </row>
    <row r="199" spans="1:33" x14ac:dyDescent="0.25">
      <c r="A199" s="5">
        <f t="shared" si="39"/>
        <v>6</v>
      </c>
      <c r="B199" s="4" t="str">
        <f>B14</f>
        <v xml:space="preserve">    Series 6.96%   GMB</v>
      </c>
      <c r="C199" s="6">
        <f>+C61</f>
        <v>16</v>
      </c>
      <c r="F199" s="73"/>
      <c r="AG199" s="5"/>
    </row>
    <row r="200" spans="1:33" x14ac:dyDescent="0.25">
      <c r="A200" s="5">
        <f t="shared" si="39"/>
        <v>7</v>
      </c>
      <c r="B200" s="4" t="str">
        <f t="shared" ref="B200:B210" si="40">B15</f>
        <v xml:space="preserve">    Series 7.15%   GMB</v>
      </c>
      <c r="C200" s="6">
        <f t="shared" ref="C200:C210" si="41">+C62</f>
        <v>18</v>
      </c>
      <c r="F200" s="73"/>
      <c r="AG200" s="5"/>
    </row>
    <row r="201" spans="1:33" x14ac:dyDescent="0.25">
      <c r="A201" s="5">
        <f t="shared" si="39"/>
        <v>8</v>
      </c>
      <c r="B201" s="4" t="str">
        <f t="shared" si="40"/>
        <v xml:space="preserve">    Series 6.99%   GMB</v>
      </c>
      <c r="C201" s="6">
        <f t="shared" si="41"/>
        <v>19</v>
      </c>
      <c r="F201" s="73"/>
      <c r="AG201" s="5"/>
    </row>
    <row r="202" spans="1:33" x14ac:dyDescent="0.25">
      <c r="A202" s="5">
        <f t="shared" si="39"/>
        <v>9</v>
      </c>
      <c r="B202" s="4" t="str">
        <f t="shared" si="40"/>
        <v xml:space="preserve">    Series 6.593%  Note</v>
      </c>
      <c r="C202" s="6">
        <f t="shared" si="41"/>
        <v>26</v>
      </c>
      <c r="F202" s="73"/>
      <c r="AG202" s="5"/>
    </row>
    <row r="203" spans="1:33" x14ac:dyDescent="0.25">
      <c r="A203" s="5">
        <f t="shared" si="39"/>
        <v>10</v>
      </c>
      <c r="B203" s="4" t="str">
        <f t="shared" si="40"/>
        <v xml:space="preserve">    Series 2.45%    Note</v>
      </c>
      <c r="C203" s="6">
        <f t="shared" si="41"/>
        <v>27</v>
      </c>
      <c r="F203" s="73"/>
      <c r="AG203" s="5"/>
    </row>
    <row r="204" spans="1:33" x14ac:dyDescent="0.25">
      <c r="A204" s="5">
        <f t="shared" si="39"/>
        <v>11</v>
      </c>
      <c r="B204" s="4" t="str">
        <f t="shared" si="40"/>
        <v xml:space="preserve">    Series 2.45%    Note</v>
      </c>
      <c r="C204" s="6">
        <f t="shared" si="41"/>
        <v>28</v>
      </c>
      <c r="F204" s="73"/>
      <c r="AG204" s="5"/>
    </row>
    <row r="205" spans="1:33" x14ac:dyDescent="0.25">
      <c r="A205" s="5">
        <f t="shared" si="39"/>
        <v>12</v>
      </c>
      <c r="B205" s="4" t="str">
        <f t="shared" si="40"/>
        <v xml:space="preserve">    Series 5.375%  Note</v>
      </c>
      <c r="C205" s="6">
        <f t="shared" si="41"/>
        <v>29</v>
      </c>
      <c r="F205" s="73"/>
      <c r="AG205" s="5"/>
    </row>
    <row r="206" spans="1:33" x14ac:dyDescent="0.25">
      <c r="A206" s="5">
        <f t="shared" si="39"/>
        <v>13</v>
      </c>
      <c r="B206" s="4" t="str">
        <f t="shared" si="40"/>
        <v xml:space="preserve">    Series 5.05%    Note</v>
      </c>
      <c r="C206" s="6">
        <f t="shared" si="41"/>
        <v>30</v>
      </c>
      <c r="F206" s="73"/>
      <c r="AG206" s="5"/>
    </row>
    <row r="207" spans="1:33" x14ac:dyDescent="0.25">
      <c r="A207" s="5">
        <f t="shared" si="39"/>
        <v>14</v>
      </c>
      <c r="B207" s="4" t="str">
        <f t="shared" si="40"/>
        <v xml:space="preserve">    Series 4.00%    Note</v>
      </c>
      <c r="C207" s="6">
        <f t="shared" si="41"/>
        <v>31</v>
      </c>
      <c r="F207" s="73"/>
      <c r="AG207" s="5"/>
    </row>
    <row r="208" spans="1:33" x14ac:dyDescent="0.25">
      <c r="A208" s="5">
        <f t="shared" si="39"/>
        <v>15</v>
      </c>
      <c r="B208" s="4" t="str">
        <f t="shared" si="40"/>
        <v xml:space="preserve">    Series 4.00%    Note</v>
      </c>
      <c r="C208" s="6">
        <f t="shared" si="41"/>
        <v>32</v>
      </c>
      <c r="D208" s="109">
        <v>115.4</v>
      </c>
      <c r="E208" s="109">
        <f>D208</f>
        <v>115.4</v>
      </c>
      <c r="F208" s="109">
        <f t="shared" ref="F208:AE210" si="42">E208</f>
        <v>115.4</v>
      </c>
      <c r="G208" s="109">
        <f t="shared" si="42"/>
        <v>115.4</v>
      </c>
      <c r="H208" s="109">
        <f t="shared" si="42"/>
        <v>115.4</v>
      </c>
      <c r="I208" s="109">
        <f t="shared" si="42"/>
        <v>115.4</v>
      </c>
      <c r="J208" s="109">
        <f t="shared" si="42"/>
        <v>115.4</v>
      </c>
      <c r="K208" s="109">
        <f t="shared" si="42"/>
        <v>115.4</v>
      </c>
      <c r="L208" s="109">
        <f t="shared" si="42"/>
        <v>115.4</v>
      </c>
      <c r="M208" s="109">
        <f t="shared" si="42"/>
        <v>115.4</v>
      </c>
      <c r="N208" s="109">
        <f t="shared" si="42"/>
        <v>115.4</v>
      </c>
      <c r="O208" s="109">
        <f t="shared" si="42"/>
        <v>115.4</v>
      </c>
      <c r="P208" s="109">
        <f t="shared" si="42"/>
        <v>115.4</v>
      </c>
      <c r="Q208" s="109">
        <f t="shared" si="42"/>
        <v>115.4</v>
      </c>
      <c r="R208" s="109">
        <f t="shared" si="42"/>
        <v>115.4</v>
      </c>
      <c r="S208" s="109">
        <f t="shared" si="42"/>
        <v>115.4</v>
      </c>
      <c r="T208" s="109">
        <f t="shared" si="42"/>
        <v>115.4</v>
      </c>
      <c r="U208" s="109">
        <f t="shared" si="42"/>
        <v>115.4</v>
      </c>
      <c r="V208" s="109">
        <f t="shared" si="42"/>
        <v>115.4</v>
      </c>
      <c r="W208" s="109">
        <f t="shared" si="42"/>
        <v>115.4</v>
      </c>
      <c r="X208" s="109">
        <f t="shared" si="42"/>
        <v>115.4</v>
      </c>
      <c r="Y208" s="109">
        <f t="shared" si="42"/>
        <v>115.4</v>
      </c>
      <c r="Z208" s="109">
        <f t="shared" si="42"/>
        <v>115.4</v>
      </c>
      <c r="AA208" s="109">
        <f t="shared" si="42"/>
        <v>115.4</v>
      </c>
      <c r="AB208" s="109">
        <f t="shared" si="42"/>
        <v>115.4</v>
      </c>
      <c r="AC208" s="109">
        <f t="shared" si="42"/>
        <v>115.4</v>
      </c>
      <c r="AD208" s="109">
        <f t="shared" si="42"/>
        <v>115.4</v>
      </c>
      <c r="AE208" s="109">
        <f t="shared" si="42"/>
        <v>115.4</v>
      </c>
      <c r="AF208" s="19">
        <f>SUM(T208:AE208)</f>
        <v>1384.8000000000002</v>
      </c>
      <c r="AG208" s="5"/>
    </row>
    <row r="209" spans="1:33" x14ac:dyDescent="0.25">
      <c r="A209" s="5">
        <f t="shared" si="39"/>
        <v>16</v>
      </c>
      <c r="B209" s="4" t="str">
        <f t="shared" si="40"/>
        <v xml:space="preserve">    Series 3.75%    Note</v>
      </c>
      <c r="C209" s="6">
        <f t="shared" si="41"/>
        <v>33</v>
      </c>
      <c r="D209" s="109">
        <v>42.69</v>
      </c>
      <c r="E209" s="109">
        <f>D209</f>
        <v>42.69</v>
      </c>
      <c r="F209" s="109">
        <f t="shared" si="42"/>
        <v>42.69</v>
      </c>
      <c r="G209" s="109">
        <f t="shared" si="42"/>
        <v>42.69</v>
      </c>
      <c r="H209" s="109">
        <f t="shared" si="42"/>
        <v>42.69</v>
      </c>
      <c r="I209" s="109">
        <f t="shared" si="42"/>
        <v>42.69</v>
      </c>
      <c r="J209" s="109">
        <f t="shared" si="42"/>
        <v>42.69</v>
      </c>
      <c r="K209" s="109">
        <f t="shared" si="42"/>
        <v>42.69</v>
      </c>
      <c r="L209" s="109">
        <f t="shared" si="42"/>
        <v>42.69</v>
      </c>
      <c r="M209" s="109">
        <f t="shared" si="42"/>
        <v>42.69</v>
      </c>
      <c r="N209" s="109">
        <f t="shared" si="42"/>
        <v>42.69</v>
      </c>
      <c r="O209" s="109">
        <f t="shared" si="42"/>
        <v>42.69</v>
      </c>
      <c r="P209" s="109">
        <f t="shared" si="42"/>
        <v>42.69</v>
      </c>
      <c r="Q209" s="109">
        <f t="shared" si="42"/>
        <v>42.69</v>
      </c>
      <c r="R209" s="109">
        <f t="shared" si="42"/>
        <v>42.69</v>
      </c>
      <c r="S209" s="109">
        <f t="shared" si="42"/>
        <v>42.69</v>
      </c>
      <c r="T209" s="109">
        <f t="shared" si="42"/>
        <v>42.69</v>
      </c>
      <c r="U209" s="109">
        <f t="shared" si="42"/>
        <v>42.69</v>
      </c>
      <c r="V209" s="109">
        <f t="shared" si="42"/>
        <v>42.69</v>
      </c>
      <c r="W209" s="109">
        <f t="shared" si="42"/>
        <v>42.69</v>
      </c>
      <c r="X209" s="109">
        <f t="shared" si="42"/>
        <v>42.69</v>
      </c>
      <c r="Y209" s="109">
        <f t="shared" si="42"/>
        <v>42.69</v>
      </c>
      <c r="Z209" s="109">
        <f t="shared" si="42"/>
        <v>42.69</v>
      </c>
      <c r="AA209" s="109">
        <f t="shared" si="42"/>
        <v>42.69</v>
      </c>
      <c r="AB209" s="109">
        <f t="shared" si="42"/>
        <v>42.69</v>
      </c>
      <c r="AC209" s="109">
        <f t="shared" si="42"/>
        <v>42.69</v>
      </c>
      <c r="AD209" s="109">
        <f t="shared" si="42"/>
        <v>42.69</v>
      </c>
      <c r="AE209" s="109">
        <f t="shared" si="42"/>
        <v>42.69</v>
      </c>
      <c r="AF209" s="19">
        <f t="shared" ref="AF209" si="43">SUM(T209:AE209)</f>
        <v>512.28</v>
      </c>
      <c r="AG209" s="5"/>
    </row>
    <row r="210" spans="1:33" x14ac:dyDescent="0.25">
      <c r="A210" s="5">
        <f t="shared" si="39"/>
        <v>17</v>
      </c>
      <c r="B210" s="4" t="str">
        <f t="shared" si="40"/>
        <v xml:space="preserve">    Proposed 4.16%    Note</v>
      </c>
      <c r="C210" s="6">
        <f t="shared" si="41"/>
        <v>34</v>
      </c>
      <c r="D210" s="109"/>
      <c r="E210" s="109"/>
      <c r="F210" s="110"/>
      <c r="G210" s="109"/>
      <c r="H210" s="109"/>
      <c r="I210" s="109"/>
      <c r="J210" s="109"/>
      <c r="K210" s="109"/>
      <c r="L210" s="109"/>
      <c r="M210" s="109"/>
      <c r="N210" s="109"/>
      <c r="O210" s="109"/>
      <c r="P210" s="111"/>
      <c r="Q210" s="109"/>
      <c r="R210" s="109">
        <f>(R25*0.01)/360*0.5</f>
        <v>222.22222222222223</v>
      </c>
      <c r="S210" s="109">
        <f>(S25*0.01)/360</f>
        <v>444.44444444444446</v>
      </c>
      <c r="T210" s="109">
        <f>S210</f>
        <v>444.44444444444446</v>
      </c>
      <c r="U210" s="109">
        <f t="shared" si="42"/>
        <v>444.44444444444446</v>
      </c>
      <c r="V210" s="109">
        <f t="shared" si="42"/>
        <v>444.44444444444446</v>
      </c>
      <c r="W210" s="109">
        <f t="shared" si="42"/>
        <v>444.44444444444446</v>
      </c>
      <c r="X210" s="109">
        <f t="shared" si="42"/>
        <v>444.44444444444446</v>
      </c>
      <c r="Y210" s="109">
        <f t="shared" si="42"/>
        <v>444.44444444444446</v>
      </c>
      <c r="Z210" s="109">
        <f t="shared" si="42"/>
        <v>444.44444444444446</v>
      </c>
      <c r="AA210" s="109">
        <f t="shared" si="42"/>
        <v>444.44444444444446</v>
      </c>
      <c r="AB210" s="109">
        <f t="shared" si="42"/>
        <v>444.44444444444446</v>
      </c>
      <c r="AC210" s="109">
        <f t="shared" si="42"/>
        <v>444.44444444444446</v>
      </c>
      <c r="AD210" s="109">
        <f t="shared" si="42"/>
        <v>444.44444444444446</v>
      </c>
      <c r="AE210" s="109">
        <f t="shared" si="42"/>
        <v>444.44444444444446</v>
      </c>
      <c r="AF210" s="19">
        <f>SUM(T210:AE210)</f>
        <v>5333.333333333333</v>
      </c>
      <c r="AG210" s="5"/>
    </row>
    <row r="211" spans="1:33" x14ac:dyDescent="0.25">
      <c r="A211" s="5">
        <f t="shared" si="39"/>
        <v>18</v>
      </c>
      <c r="B211" s="4"/>
      <c r="F211" s="73"/>
      <c r="AG211" s="5"/>
    </row>
    <row r="212" spans="1:33" x14ac:dyDescent="0.25">
      <c r="A212" s="5">
        <f t="shared" si="39"/>
        <v>19</v>
      </c>
      <c r="B212" s="4" t="str">
        <f>B74</f>
        <v xml:space="preserve">    Series 8.5% w/o over life of 6.96% issue</v>
      </c>
      <c r="F212" s="73"/>
      <c r="AG212" s="5"/>
    </row>
    <row r="213" spans="1:33" x14ac:dyDescent="0.25">
      <c r="A213" s="5">
        <f t="shared" si="39"/>
        <v>20</v>
      </c>
      <c r="F213" s="73"/>
      <c r="AG213" s="5"/>
    </row>
    <row r="214" spans="1:33" x14ac:dyDescent="0.25">
      <c r="A214" s="5">
        <f t="shared" si="39"/>
        <v>21</v>
      </c>
      <c r="F214" s="73"/>
      <c r="AG214" s="5"/>
    </row>
    <row r="215" spans="1:33" x14ac:dyDescent="0.25">
      <c r="A215" s="5">
        <f t="shared" si="39"/>
        <v>22</v>
      </c>
      <c r="F215" s="73"/>
      <c r="AG215" s="5"/>
    </row>
    <row r="216" spans="1:33" x14ac:dyDescent="0.25">
      <c r="A216" s="5">
        <f t="shared" si="39"/>
        <v>23</v>
      </c>
      <c r="F216" s="73"/>
      <c r="AG216" s="5"/>
    </row>
    <row r="217" spans="1:33" x14ac:dyDescent="0.25">
      <c r="A217" s="5">
        <f t="shared" si="39"/>
        <v>24</v>
      </c>
      <c r="F217" s="73"/>
      <c r="AG217" s="5"/>
    </row>
    <row r="218" spans="1:33" x14ac:dyDescent="0.25">
      <c r="A218" s="5">
        <f t="shared" si="39"/>
        <v>25</v>
      </c>
      <c r="F218" s="73"/>
      <c r="AG218" s="5"/>
    </row>
    <row r="219" spans="1:33" x14ac:dyDescent="0.25">
      <c r="A219" s="5">
        <f t="shared" si="39"/>
        <v>26</v>
      </c>
      <c r="F219" s="73"/>
      <c r="AG219" s="5"/>
    </row>
    <row r="220" spans="1:33" ht="15.75" thickBot="1" x14ac:dyDescent="0.3">
      <c r="A220" s="5">
        <f t="shared" si="39"/>
        <v>27</v>
      </c>
      <c r="B220" s="4" t="s">
        <v>40</v>
      </c>
      <c r="D220" s="66">
        <f t="shared" ref="D220:AF220" si="44">SUM(D196:D219)</f>
        <v>158.09</v>
      </c>
      <c r="E220" s="66">
        <f t="shared" si="44"/>
        <v>158.09</v>
      </c>
      <c r="F220" s="66">
        <f t="shared" si="44"/>
        <v>158.09</v>
      </c>
      <c r="G220" s="66">
        <f t="shared" si="44"/>
        <v>158.09</v>
      </c>
      <c r="H220" s="66">
        <f t="shared" si="44"/>
        <v>158.09</v>
      </c>
      <c r="I220" s="66">
        <f t="shared" si="44"/>
        <v>158.09</v>
      </c>
      <c r="J220" s="66">
        <f t="shared" si="44"/>
        <v>158.09</v>
      </c>
      <c r="K220" s="66">
        <f t="shared" si="44"/>
        <v>158.09</v>
      </c>
      <c r="L220" s="66">
        <f t="shared" si="44"/>
        <v>158.09</v>
      </c>
      <c r="M220" s="66">
        <f t="shared" si="44"/>
        <v>158.09</v>
      </c>
      <c r="N220" s="66">
        <f t="shared" si="44"/>
        <v>158.09</v>
      </c>
      <c r="O220" s="66">
        <f t="shared" si="44"/>
        <v>158.09</v>
      </c>
      <c r="P220" s="66">
        <f t="shared" si="44"/>
        <v>158.09</v>
      </c>
      <c r="Q220" s="66">
        <f t="shared" si="44"/>
        <v>158.09</v>
      </c>
      <c r="R220" s="66">
        <f t="shared" si="44"/>
        <v>380.3122222222222</v>
      </c>
      <c r="S220" s="66">
        <f t="shared" si="44"/>
        <v>602.53444444444449</v>
      </c>
      <c r="T220" s="66">
        <f t="shared" si="44"/>
        <v>602.53444444444449</v>
      </c>
      <c r="U220" s="66">
        <f t="shared" si="44"/>
        <v>602.53444444444449</v>
      </c>
      <c r="V220" s="66">
        <f t="shared" si="44"/>
        <v>602.53444444444449</v>
      </c>
      <c r="W220" s="66">
        <f t="shared" si="44"/>
        <v>602.53444444444449</v>
      </c>
      <c r="X220" s="66">
        <f t="shared" si="44"/>
        <v>602.53444444444449</v>
      </c>
      <c r="Y220" s="66">
        <f t="shared" si="44"/>
        <v>602.53444444444449</v>
      </c>
      <c r="Z220" s="66">
        <f t="shared" si="44"/>
        <v>602.53444444444449</v>
      </c>
      <c r="AA220" s="66">
        <f t="shared" si="44"/>
        <v>602.53444444444449</v>
      </c>
      <c r="AB220" s="66">
        <f t="shared" si="44"/>
        <v>602.53444444444449</v>
      </c>
      <c r="AC220" s="66">
        <f t="shared" si="44"/>
        <v>602.53444444444449</v>
      </c>
      <c r="AD220" s="66">
        <f t="shared" si="44"/>
        <v>602.53444444444449</v>
      </c>
      <c r="AE220" s="66">
        <f t="shared" si="44"/>
        <v>602.53444444444449</v>
      </c>
      <c r="AF220" s="66">
        <f t="shared" si="44"/>
        <v>7230.413333333333</v>
      </c>
      <c r="AG220" s="5"/>
    </row>
    <row r="221" spans="1:33" ht="15.75" thickTop="1" x14ac:dyDescent="0.25">
      <c r="A221" s="5"/>
      <c r="F221" s="73"/>
      <c r="AG221" s="5"/>
    </row>
    <row r="222" spans="1:33" x14ac:dyDescent="0.25">
      <c r="A222" s="5"/>
      <c r="F222" s="73"/>
      <c r="AG222" s="5"/>
    </row>
    <row r="223" spans="1:33" x14ac:dyDescent="0.25">
      <c r="A223" s="5"/>
      <c r="F223" s="73"/>
      <c r="AG223" s="5"/>
    </row>
    <row r="224" spans="1:33" x14ac:dyDescent="0.25">
      <c r="A224" s="5"/>
      <c r="F224" s="73"/>
      <c r="AG224" s="5"/>
    </row>
    <row r="225" spans="1:71" x14ac:dyDescent="0.25">
      <c r="A225" s="5"/>
      <c r="F225" s="73"/>
      <c r="AG225" s="5"/>
    </row>
    <row r="226" spans="1:71" x14ac:dyDescent="0.25">
      <c r="A226" s="5"/>
      <c r="F226" s="73"/>
      <c r="AG226" s="5"/>
    </row>
    <row r="227" spans="1:71" x14ac:dyDescent="0.25">
      <c r="A227" s="5"/>
      <c r="F227" s="73"/>
      <c r="AG227" s="5"/>
    </row>
    <row r="228" spans="1:71" x14ac:dyDescent="0.25">
      <c r="A228" s="5"/>
      <c r="F228" s="73"/>
      <c r="AG228" s="5"/>
    </row>
    <row r="229" spans="1:71" x14ac:dyDescent="0.25">
      <c r="A229" s="5"/>
      <c r="F229" s="73"/>
      <c r="AG229" s="5"/>
    </row>
    <row r="230" spans="1:71" x14ac:dyDescent="0.25">
      <c r="A230" s="5"/>
      <c r="F230" s="73"/>
      <c r="AG230" s="5"/>
    </row>
    <row r="231" spans="1:71" x14ac:dyDescent="0.25">
      <c r="A231" s="33" t="s">
        <v>90</v>
      </c>
      <c r="F231" s="73"/>
      <c r="O231" s="34" t="s">
        <v>128</v>
      </c>
      <c r="AA231" s="34" t="s">
        <v>128</v>
      </c>
      <c r="AF231" s="34" t="s">
        <v>128</v>
      </c>
      <c r="AG231" s="5"/>
    </row>
    <row r="232" spans="1:71" x14ac:dyDescent="0.25">
      <c r="A232" s="33"/>
      <c r="F232" s="73"/>
      <c r="O232" s="34"/>
      <c r="AA232" s="34"/>
      <c r="AF232" s="34"/>
      <c r="AG232" s="5"/>
    </row>
    <row r="233" spans="1:71" x14ac:dyDescent="0.25">
      <c r="A233" s="5"/>
      <c r="F233" s="73"/>
      <c r="AG233" s="5"/>
    </row>
    <row r="234" spans="1:71" x14ac:dyDescent="0.25">
      <c r="A234" s="25" t="s">
        <v>2</v>
      </c>
      <c r="AG234" s="5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x14ac:dyDescent="0.25">
      <c r="A235" s="25" t="s">
        <v>106</v>
      </c>
      <c r="AG235" s="5"/>
    </row>
    <row r="236" spans="1:71" x14ac:dyDescent="0.25">
      <c r="A236" s="25"/>
      <c r="AG236" s="5"/>
    </row>
    <row r="237" spans="1:71" x14ac:dyDescent="0.25">
      <c r="A237" s="47"/>
      <c r="B237" s="47" t="s">
        <v>23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5"/>
    </row>
    <row r="238" spans="1:71" x14ac:dyDescent="0.25">
      <c r="A238" s="5" t="s">
        <v>4</v>
      </c>
      <c r="B238" s="5" t="s">
        <v>33</v>
      </c>
      <c r="D238" s="5" t="s">
        <v>42</v>
      </c>
      <c r="E238" s="5" t="s">
        <v>42</v>
      </c>
      <c r="F238" s="5" t="s">
        <v>42</v>
      </c>
      <c r="G238" s="5" t="s">
        <v>42</v>
      </c>
      <c r="H238" s="5" t="s">
        <v>42</v>
      </c>
      <c r="I238" s="5" t="s">
        <v>42</v>
      </c>
      <c r="J238" s="5" t="s">
        <v>42</v>
      </c>
      <c r="K238" s="5" t="s">
        <v>42</v>
      </c>
      <c r="L238" s="5" t="s">
        <v>42</v>
      </c>
      <c r="M238" s="5" t="s">
        <v>42</v>
      </c>
      <c r="N238" s="5" t="s">
        <v>42</v>
      </c>
      <c r="O238" s="5" t="s">
        <v>42</v>
      </c>
      <c r="P238" s="5" t="s">
        <v>42</v>
      </c>
      <c r="Q238" s="5" t="s">
        <v>42</v>
      </c>
      <c r="R238" s="5" t="s">
        <v>42</v>
      </c>
      <c r="S238" s="5" t="s">
        <v>42</v>
      </c>
      <c r="T238" s="5" t="s">
        <v>42</v>
      </c>
      <c r="U238" s="5" t="s">
        <v>42</v>
      </c>
      <c r="V238" s="5" t="s">
        <v>42</v>
      </c>
      <c r="W238" s="5" t="s">
        <v>42</v>
      </c>
      <c r="X238" s="5" t="s">
        <v>42</v>
      </c>
      <c r="Y238" s="5" t="s">
        <v>42</v>
      </c>
      <c r="Z238" s="5" t="s">
        <v>42</v>
      </c>
      <c r="AA238" s="5" t="s">
        <v>42</v>
      </c>
      <c r="AB238" s="5" t="s">
        <v>42</v>
      </c>
      <c r="AC238" s="5" t="s">
        <v>42</v>
      </c>
      <c r="AD238" s="5" t="s">
        <v>42</v>
      </c>
      <c r="AE238" s="5" t="s">
        <v>42</v>
      </c>
      <c r="AF238" s="5" t="s">
        <v>43</v>
      </c>
      <c r="AG238" s="5"/>
    </row>
    <row r="239" spans="1:71" x14ac:dyDescent="0.25">
      <c r="A239" s="52" t="s">
        <v>9</v>
      </c>
      <c r="B239" s="52" t="s">
        <v>21</v>
      </c>
      <c r="C239" s="52"/>
      <c r="D239" s="53">
        <f>$D$9</f>
        <v>43190</v>
      </c>
      <c r="E239" s="53">
        <f>$E$9</f>
        <v>43220</v>
      </c>
      <c r="F239" s="53">
        <f>$F$9</f>
        <v>43251</v>
      </c>
      <c r="G239" s="53">
        <f>$G$9</f>
        <v>43281</v>
      </c>
      <c r="H239" s="53">
        <f>$H$9</f>
        <v>43312</v>
      </c>
      <c r="I239" s="53">
        <f>$I$9</f>
        <v>43343</v>
      </c>
      <c r="J239" s="53">
        <f>$J$9</f>
        <v>43373</v>
      </c>
      <c r="K239" s="53">
        <f>$K$9</f>
        <v>43404</v>
      </c>
      <c r="L239" s="53">
        <f>$L$9</f>
        <v>43434</v>
      </c>
      <c r="M239" s="53">
        <f>$M$9</f>
        <v>43465</v>
      </c>
      <c r="N239" s="53">
        <f>$N$9</f>
        <v>43496</v>
      </c>
      <c r="O239" s="53">
        <f>$O$9</f>
        <v>43524</v>
      </c>
      <c r="P239" s="53">
        <f>$P$9</f>
        <v>43555</v>
      </c>
      <c r="Q239" s="53">
        <f>$Q$9</f>
        <v>43585</v>
      </c>
      <c r="R239" s="53">
        <f>$R$9</f>
        <v>43616</v>
      </c>
      <c r="S239" s="53">
        <f>$S$9</f>
        <v>43646</v>
      </c>
      <c r="T239" s="53">
        <f>$T$9</f>
        <v>43677</v>
      </c>
      <c r="U239" s="53">
        <f>$U$9</f>
        <v>43708</v>
      </c>
      <c r="V239" s="53">
        <f>$V$9</f>
        <v>43738</v>
      </c>
      <c r="W239" s="53">
        <f>$W$9</f>
        <v>43769</v>
      </c>
      <c r="X239" s="53">
        <f>$X$9</f>
        <v>43799</v>
      </c>
      <c r="Y239" s="53">
        <f>$Y$9</f>
        <v>43830</v>
      </c>
      <c r="Z239" s="53">
        <f>$Z$9</f>
        <v>43861</v>
      </c>
      <c r="AA239" s="53">
        <f>$AA$9</f>
        <v>43890</v>
      </c>
      <c r="AB239" s="53">
        <f>$AB$9</f>
        <v>43921</v>
      </c>
      <c r="AC239" s="53">
        <f>$AC$9</f>
        <v>43951</v>
      </c>
      <c r="AD239" s="53">
        <f>$AD$9</f>
        <v>43982</v>
      </c>
      <c r="AE239" s="53">
        <f>$AE$9</f>
        <v>44012</v>
      </c>
      <c r="AF239" s="54" t="s">
        <v>31</v>
      </c>
      <c r="AG239" s="5"/>
    </row>
    <row r="240" spans="1:71" x14ac:dyDescent="0.25">
      <c r="A240" s="5">
        <v>1</v>
      </c>
      <c r="B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5"/>
    </row>
    <row r="241" spans="1:36" x14ac:dyDescent="0.25">
      <c r="A241" s="5">
        <v>2</v>
      </c>
      <c r="AG241" s="5"/>
    </row>
    <row r="242" spans="1:36" x14ac:dyDescent="0.25">
      <c r="A242" s="5">
        <v>3</v>
      </c>
      <c r="B242" s="28" t="s">
        <v>76</v>
      </c>
      <c r="AG242" s="5"/>
    </row>
    <row r="243" spans="1:36" x14ac:dyDescent="0.25">
      <c r="A243" s="5">
        <v>4</v>
      </c>
      <c r="B243" s="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9"/>
      <c r="Y243" s="12"/>
      <c r="Z243" s="12"/>
      <c r="AA243" s="12"/>
      <c r="AB243" s="12"/>
      <c r="AC243" s="12"/>
      <c r="AD243" s="12"/>
      <c r="AE243" s="12"/>
      <c r="AF243" s="70"/>
      <c r="AG243" s="5"/>
    </row>
    <row r="244" spans="1:36" x14ac:dyDescent="0.25">
      <c r="A244" s="5">
        <v>5</v>
      </c>
      <c r="B244" s="7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5"/>
    </row>
    <row r="245" spans="1:36" x14ac:dyDescent="0.25">
      <c r="A245" s="5">
        <v>6</v>
      </c>
      <c r="B245" s="1" t="str">
        <f t="shared" ref="B245:B256" si="45">B14</f>
        <v xml:space="preserve">    Series 6.96%   GMB</v>
      </c>
      <c r="D245" s="32">
        <f t="shared" ref="D245:AE245" si="46">ROUND(+D14/12*$C$14,4)</f>
        <v>40600</v>
      </c>
      <c r="E245" s="32">
        <f t="shared" si="46"/>
        <v>40600</v>
      </c>
      <c r="F245" s="32">
        <f t="shared" si="46"/>
        <v>40600</v>
      </c>
      <c r="G245" s="32">
        <f t="shared" si="46"/>
        <v>40600</v>
      </c>
      <c r="H245" s="32">
        <f t="shared" si="46"/>
        <v>40600</v>
      </c>
      <c r="I245" s="32">
        <f t="shared" si="46"/>
        <v>40600</v>
      </c>
      <c r="J245" s="32">
        <f t="shared" si="46"/>
        <v>40600</v>
      </c>
      <c r="K245" s="32">
        <f t="shared" si="46"/>
        <v>40600</v>
      </c>
      <c r="L245" s="32">
        <f t="shared" si="46"/>
        <v>40600</v>
      </c>
      <c r="M245" s="32">
        <f t="shared" si="46"/>
        <v>40600</v>
      </c>
      <c r="N245" s="32">
        <f t="shared" si="46"/>
        <v>40600</v>
      </c>
      <c r="O245" s="32">
        <f t="shared" si="46"/>
        <v>40600</v>
      </c>
      <c r="P245" s="32">
        <f t="shared" si="46"/>
        <v>40600</v>
      </c>
      <c r="Q245" s="32">
        <f t="shared" si="46"/>
        <v>40600</v>
      </c>
      <c r="R245" s="32">
        <f t="shared" si="46"/>
        <v>40600</v>
      </c>
      <c r="S245" s="32">
        <f t="shared" si="46"/>
        <v>40600</v>
      </c>
      <c r="T245" s="32">
        <f t="shared" si="46"/>
        <v>40600</v>
      </c>
      <c r="U245" s="32">
        <f t="shared" si="46"/>
        <v>40600</v>
      </c>
      <c r="V245" s="32">
        <f t="shared" si="46"/>
        <v>40600</v>
      </c>
      <c r="W245" s="32">
        <f t="shared" si="46"/>
        <v>40600</v>
      </c>
      <c r="X245" s="32">
        <f t="shared" si="46"/>
        <v>40600</v>
      </c>
      <c r="Y245" s="32">
        <f t="shared" si="46"/>
        <v>40600</v>
      </c>
      <c r="Z245" s="32">
        <f t="shared" si="46"/>
        <v>40600</v>
      </c>
      <c r="AA245" s="32">
        <f t="shared" si="46"/>
        <v>40600</v>
      </c>
      <c r="AB245" s="32">
        <f t="shared" si="46"/>
        <v>40600</v>
      </c>
      <c r="AC245" s="32">
        <f t="shared" si="46"/>
        <v>40600</v>
      </c>
      <c r="AD245" s="32">
        <f t="shared" si="46"/>
        <v>40600</v>
      </c>
      <c r="AE245" s="32">
        <f t="shared" si="46"/>
        <v>40600</v>
      </c>
      <c r="AF245" s="32">
        <f>SUM(T245:AE245)</f>
        <v>487200</v>
      </c>
      <c r="AG245" s="5"/>
      <c r="AH245" s="71" t="s">
        <v>57</v>
      </c>
      <c r="AI245" s="62"/>
      <c r="AJ245" s="31"/>
    </row>
    <row r="246" spans="1:36" x14ac:dyDescent="0.25">
      <c r="A246" s="5">
        <v>7</v>
      </c>
      <c r="B246" s="1" t="str">
        <f t="shared" si="45"/>
        <v xml:space="preserve">    Series 7.15%   GMB</v>
      </c>
      <c r="D246" s="19">
        <f t="shared" ref="D246:AE246" si="47">ROUND(+D15/12*$C$15,4)</f>
        <v>44687.5</v>
      </c>
      <c r="E246" s="19">
        <f t="shared" si="47"/>
        <v>44687.5</v>
      </c>
      <c r="F246" s="19">
        <f t="shared" si="47"/>
        <v>44687.5</v>
      </c>
      <c r="G246" s="19">
        <f t="shared" si="47"/>
        <v>44687.5</v>
      </c>
      <c r="H246" s="19">
        <f t="shared" si="47"/>
        <v>44687.5</v>
      </c>
      <c r="I246" s="19">
        <f t="shared" si="47"/>
        <v>44687.5</v>
      </c>
      <c r="J246" s="19">
        <f t="shared" si="47"/>
        <v>44687.5</v>
      </c>
      <c r="K246" s="19">
        <f t="shared" si="47"/>
        <v>44687.5</v>
      </c>
      <c r="L246" s="19">
        <f t="shared" si="47"/>
        <v>44687.5</v>
      </c>
      <c r="M246" s="19">
        <f t="shared" si="47"/>
        <v>44687.5</v>
      </c>
      <c r="N246" s="19">
        <f t="shared" si="47"/>
        <v>44687.5</v>
      </c>
      <c r="O246" s="19">
        <f t="shared" si="47"/>
        <v>44687.5</v>
      </c>
      <c r="P246" s="19">
        <f t="shared" si="47"/>
        <v>44687.5</v>
      </c>
      <c r="Q246" s="19">
        <f t="shared" si="47"/>
        <v>44687.5</v>
      </c>
      <c r="R246" s="19">
        <f t="shared" si="47"/>
        <v>44687.5</v>
      </c>
      <c r="S246" s="19">
        <f t="shared" si="47"/>
        <v>44687.5</v>
      </c>
      <c r="T246" s="19">
        <f t="shared" si="47"/>
        <v>44687.5</v>
      </c>
      <c r="U246" s="19">
        <f t="shared" si="47"/>
        <v>44687.5</v>
      </c>
      <c r="V246" s="19">
        <f t="shared" si="47"/>
        <v>44687.5</v>
      </c>
      <c r="W246" s="19">
        <f t="shared" si="47"/>
        <v>44687.5</v>
      </c>
      <c r="X246" s="19">
        <f t="shared" si="47"/>
        <v>44687.5</v>
      </c>
      <c r="Y246" s="19">
        <f t="shared" si="47"/>
        <v>44687.5</v>
      </c>
      <c r="Z246" s="19">
        <f t="shared" si="47"/>
        <v>44687.5</v>
      </c>
      <c r="AA246" s="19">
        <f t="shared" si="47"/>
        <v>44687.5</v>
      </c>
      <c r="AB246" s="19">
        <f t="shared" si="47"/>
        <v>44687.5</v>
      </c>
      <c r="AC246" s="19">
        <f t="shared" si="47"/>
        <v>44687.5</v>
      </c>
      <c r="AD246" s="19">
        <f t="shared" si="47"/>
        <v>44687.5</v>
      </c>
      <c r="AE246" s="19">
        <f t="shared" si="47"/>
        <v>44687.5</v>
      </c>
      <c r="AF246" s="19">
        <f t="shared" ref="AF246:AF259" si="48">SUM(T246:AE246)</f>
        <v>536250</v>
      </c>
      <c r="AG246" s="5"/>
      <c r="AH246" s="71" t="s">
        <v>58</v>
      </c>
      <c r="AI246" s="62"/>
      <c r="AJ246" s="31"/>
    </row>
    <row r="247" spans="1:36" x14ac:dyDescent="0.25">
      <c r="A247" s="5">
        <v>8</v>
      </c>
      <c r="B247" s="1" t="str">
        <f t="shared" si="45"/>
        <v xml:space="preserve">    Series 6.99%   GMB</v>
      </c>
      <c r="D247" s="19">
        <f t="shared" ref="D247:AE247" si="49">ROUND(+D16/12*$C$16,4)</f>
        <v>52425</v>
      </c>
      <c r="E247" s="19">
        <f t="shared" si="49"/>
        <v>52425</v>
      </c>
      <c r="F247" s="19">
        <f t="shared" si="49"/>
        <v>52425</v>
      </c>
      <c r="G247" s="19">
        <f t="shared" si="49"/>
        <v>52425</v>
      </c>
      <c r="H247" s="19">
        <f t="shared" si="49"/>
        <v>52425</v>
      </c>
      <c r="I247" s="19">
        <f t="shared" si="49"/>
        <v>52425</v>
      </c>
      <c r="J247" s="19">
        <f t="shared" si="49"/>
        <v>52425</v>
      </c>
      <c r="K247" s="19">
        <f t="shared" si="49"/>
        <v>52425</v>
      </c>
      <c r="L247" s="19">
        <f t="shared" si="49"/>
        <v>52425</v>
      </c>
      <c r="M247" s="19">
        <f t="shared" si="49"/>
        <v>52425</v>
      </c>
      <c r="N247" s="19">
        <f t="shared" si="49"/>
        <v>52425</v>
      </c>
      <c r="O247" s="19">
        <f t="shared" si="49"/>
        <v>52425</v>
      </c>
      <c r="P247" s="19">
        <f t="shared" si="49"/>
        <v>52425</v>
      </c>
      <c r="Q247" s="19">
        <f t="shared" si="49"/>
        <v>52425</v>
      </c>
      <c r="R247" s="19">
        <f t="shared" si="49"/>
        <v>52425</v>
      </c>
      <c r="S247" s="19">
        <f t="shared" si="49"/>
        <v>52425</v>
      </c>
      <c r="T247" s="19">
        <f t="shared" si="49"/>
        <v>52425</v>
      </c>
      <c r="U247" s="19">
        <f t="shared" si="49"/>
        <v>52425</v>
      </c>
      <c r="V247" s="19">
        <f t="shared" si="49"/>
        <v>52425</v>
      </c>
      <c r="W247" s="19">
        <f t="shared" si="49"/>
        <v>52425</v>
      </c>
      <c r="X247" s="19">
        <f t="shared" si="49"/>
        <v>52425</v>
      </c>
      <c r="Y247" s="19">
        <f t="shared" si="49"/>
        <v>52425</v>
      </c>
      <c r="Z247" s="19">
        <f t="shared" si="49"/>
        <v>52425</v>
      </c>
      <c r="AA247" s="19">
        <f t="shared" si="49"/>
        <v>52425</v>
      </c>
      <c r="AB247" s="19">
        <f t="shared" si="49"/>
        <v>52425</v>
      </c>
      <c r="AC247" s="19">
        <f t="shared" si="49"/>
        <v>52425</v>
      </c>
      <c r="AD247" s="19">
        <f t="shared" si="49"/>
        <v>52425</v>
      </c>
      <c r="AE247" s="19">
        <f t="shared" si="49"/>
        <v>52425</v>
      </c>
      <c r="AF247" s="19">
        <f t="shared" si="48"/>
        <v>629100</v>
      </c>
      <c r="AG247" s="5"/>
      <c r="AH247" s="71" t="s">
        <v>59</v>
      </c>
      <c r="AI247" s="62"/>
      <c r="AJ247" s="31"/>
    </row>
    <row r="248" spans="1:36" x14ac:dyDescent="0.25">
      <c r="A248" s="5">
        <v>9</v>
      </c>
      <c r="B248" s="1" t="str">
        <f t="shared" si="45"/>
        <v xml:space="preserve">    Series 6.593%  Note</v>
      </c>
      <c r="D248" s="19">
        <f t="shared" ref="D248:AE248" si="50">ROUND(+D17/12*$C$17,4)</f>
        <v>258225.8333</v>
      </c>
      <c r="E248" s="19">
        <f t="shared" si="50"/>
        <v>258225.8333</v>
      </c>
      <c r="F248" s="19">
        <f t="shared" si="50"/>
        <v>258225.8333</v>
      </c>
      <c r="G248" s="19">
        <f t="shared" si="50"/>
        <v>258225.8333</v>
      </c>
      <c r="H248" s="19">
        <f t="shared" si="50"/>
        <v>258225.8333</v>
      </c>
      <c r="I248" s="19">
        <f t="shared" si="50"/>
        <v>258225.8333</v>
      </c>
      <c r="J248" s="19">
        <f t="shared" si="50"/>
        <v>258225.8333</v>
      </c>
      <c r="K248" s="19">
        <f t="shared" si="50"/>
        <v>258225.8333</v>
      </c>
      <c r="L248" s="19">
        <f t="shared" si="50"/>
        <v>258225.8333</v>
      </c>
      <c r="M248" s="19">
        <f t="shared" si="50"/>
        <v>258225.8333</v>
      </c>
      <c r="N248" s="19">
        <f t="shared" si="50"/>
        <v>258225.8333</v>
      </c>
      <c r="O248" s="19">
        <f t="shared" si="50"/>
        <v>258225.8333</v>
      </c>
      <c r="P248" s="19">
        <f t="shared" si="50"/>
        <v>258225.8333</v>
      </c>
      <c r="Q248" s="19">
        <f t="shared" si="50"/>
        <v>258225.8333</v>
      </c>
      <c r="R248" s="19">
        <f t="shared" si="50"/>
        <v>258225.8333</v>
      </c>
      <c r="S248" s="19">
        <f t="shared" si="50"/>
        <v>258225.8333</v>
      </c>
      <c r="T248" s="19">
        <f t="shared" si="50"/>
        <v>258225.8333</v>
      </c>
      <c r="U248" s="19">
        <f t="shared" si="50"/>
        <v>258225.8333</v>
      </c>
      <c r="V248" s="19">
        <f t="shared" si="50"/>
        <v>258225.8333</v>
      </c>
      <c r="W248" s="19">
        <f t="shared" si="50"/>
        <v>258225.8333</v>
      </c>
      <c r="X248" s="19">
        <f t="shared" si="50"/>
        <v>258225.8333</v>
      </c>
      <c r="Y248" s="19">
        <f t="shared" si="50"/>
        <v>258225.8333</v>
      </c>
      <c r="Z248" s="19">
        <f t="shared" si="50"/>
        <v>258225.8333</v>
      </c>
      <c r="AA248" s="19">
        <f t="shared" si="50"/>
        <v>258225.8333</v>
      </c>
      <c r="AB248" s="19">
        <f t="shared" si="50"/>
        <v>258225.8333</v>
      </c>
      <c r="AC248" s="19">
        <f t="shared" si="50"/>
        <v>258225.8333</v>
      </c>
      <c r="AD248" s="19">
        <f t="shared" si="50"/>
        <v>258225.8333</v>
      </c>
      <c r="AE248" s="19">
        <f t="shared" si="50"/>
        <v>258225.8333</v>
      </c>
      <c r="AF248" s="19">
        <f t="shared" si="48"/>
        <v>3098709.9996000002</v>
      </c>
      <c r="AG248" s="5"/>
      <c r="AH248" s="1" t="s">
        <v>60</v>
      </c>
      <c r="AI248" s="62"/>
      <c r="AJ248" s="31"/>
    </row>
    <row r="249" spans="1:36" x14ac:dyDescent="0.25">
      <c r="A249" s="5">
        <v>10</v>
      </c>
      <c r="B249" s="1" t="str">
        <f t="shared" si="45"/>
        <v xml:space="preserve">    Series 2.45%    Note</v>
      </c>
      <c r="D249" s="19">
        <f t="shared" ref="D249:AE249" si="51">ROUND(+D18/12*$C$18,4)</f>
        <v>92671.25</v>
      </c>
      <c r="E249" s="19">
        <f t="shared" si="51"/>
        <v>92671.25</v>
      </c>
      <c r="F249" s="19">
        <f t="shared" si="51"/>
        <v>92671.25</v>
      </c>
      <c r="G249" s="19">
        <f t="shared" si="51"/>
        <v>92671.25</v>
      </c>
      <c r="H249" s="19">
        <f t="shared" si="51"/>
        <v>92671.25</v>
      </c>
      <c r="I249" s="19">
        <f t="shared" si="51"/>
        <v>92671.25</v>
      </c>
      <c r="J249" s="19">
        <f t="shared" si="51"/>
        <v>92671.25</v>
      </c>
      <c r="K249" s="19">
        <f t="shared" si="51"/>
        <v>92671.25</v>
      </c>
      <c r="L249" s="19">
        <f t="shared" si="51"/>
        <v>92671.25</v>
      </c>
      <c r="M249" s="19">
        <f t="shared" si="51"/>
        <v>92671.25</v>
      </c>
      <c r="N249" s="19">
        <f t="shared" si="51"/>
        <v>92671.25</v>
      </c>
      <c r="O249" s="19">
        <f t="shared" si="51"/>
        <v>92671.25</v>
      </c>
      <c r="P249" s="19">
        <f t="shared" si="51"/>
        <v>92671.25</v>
      </c>
      <c r="Q249" s="19">
        <f t="shared" si="51"/>
        <v>92671.25</v>
      </c>
      <c r="R249" s="19">
        <f t="shared" si="51"/>
        <v>92671.25</v>
      </c>
      <c r="S249" s="19">
        <f t="shared" si="51"/>
        <v>92671.25</v>
      </c>
      <c r="T249" s="19">
        <f t="shared" si="51"/>
        <v>92671.25</v>
      </c>
      <c r="U249" s="19">
        <f t="shared" si="51"/>
        <v>92671.25</v>
      </c>
      <c r="V249" s="19">
        <f t="shared" si="51"/>
        <v>92671.25</v>
      </c>
      <c r="W249" s="19">
        <f t="shared" si="51"/>
        <v>92671.25</v>
      </c>
      <c r="X249" s="19">
        <f t="shared" si="51"/>
        <v>92671.25</v>
      </c>
      <c r="Y249" s="19">
        <f t="shared" si="51"/>
        <v>92671.25</v>
      </c>
      <c r="Z249" s="19">
        <f t="shared" si="51"/>
        <v>92671.25</v>
      </c>
      <c r="AA249" s="19">
        <f t="shared" si="51"/>
        <v>92671.25</v>
      </c>
      <c r="AB249" s="19">
        <f t="shared" si="51"/>
        <v>92671.25</v>
      </c>
      <c r="AC249" s="19">
        <f t="shared" si="51"/>
        <v>92671.25</v>
      </c>
      <c r="AD249" s="19">
        <f t="shared" si="51"/>
        <v>92671.25</v>
      </c>
      <c r="AE249" s="19">
        <f t="shared" si="51"/>
        <v>92671.25</v>
      </c>
      <c r="AF249" s="19">
        <f t="shared" si="48"/>
        <v>1112055</v>
      </c>
      <c r="AG249" s="5"/>
      <c r="AH249" s="1" t="s">
        <v>61</v>
      </c>
      <c r="AI249" s="62"/>
      <c r="AJ249" s="31"/>
    </row>
    <row r="250" spans="1:36" x14ac:dyDescent="0.25">
      <c r="A250" s="5">
        <v>11</v>
      </c>
      <c r="B250" s="1" t="str">
        <f t="shared" si="45"/>
        <v xml:space="preserve">    Series 2.45%    Note</v>
      </c>
      <c r="D250" s="19">
        <f t="shared" ref="D250:AE250" si="52">ROUND(+D19/12*$C$19,4)</f>
        <v>53083.333299999998</v>
      </c>
      <c r="E250" s="19">
        <f t="shared" si="52"/>
        <v>53083.333299999998</v>
      </c>
      <c r="F250" s="19">
        <f t="shared" si="52"/>
        <v>53083.333299999998</v>
      </c>
      <c r="G250" s="19">
        <f t="shared" si="52"/>
        <v>53083.333299999998</v>
      </c>
      <c r="H250" s="19">
        <f t="shared" si="52"/>
        <v>53083.333299999998</v>
      </c>
      <c r="I250" s="19">
        <f t="shared" si="52"/>
        <v>53083.333299999998</v>
      </c>
      <c r="J250" s="19">
        <f t="shared" si="52"/>
        <v>53083.333299999998</v>
      </c>
      <c r="K250" s="19">
        <f t="shared" si="52"/>
        <v>53083.333299999998</v>
      </c>
      <c r="L250" s="19">
        <f t="shared" si="52"/>
        <v>53083.333299999998</v>
      </c>
      <c r="M250" s="19">
        <f t="shared" si="52"/>
        <v>53083.333299999998</v>
      </c>
      <c r="N250" s="19">
        <f t="shared" si="52"/>
        <v>53083.333299999998</v>
      </c>
      <c r="O250" s="19">
        <f t="shared" si="52"/>
        <v>53083.333299999998</v>
      </c>
      <c r="P250" s="19">
        <f t="shared" si="52"/>
        <v>53083.333299999998</v>
      </c>
      <c r="Q250" s="19">
        <f t="shared" si="52"/>
        <v>53083.333299999998</v>
      </c>
      <c r="R250" s="19">
        <f t="shared" si="52"/>
        <v>53083.333299999998</v>
      </c>
      <c r="S250" s="19">
        <f t="shared" si="52"/>
        <v>53083.333299999998</v>
      </c>
      <c r="T250" s="19">
        <f t="shared" si="52"/>
        <v>53083.333299999998</v>
      </c>
      <c r="U250" s="19">
        <f t="shared" si="52"/>
        <v>53083.333299999998</v>
      </c>
      <c r="V250" s="19">
        <f t="shared" si="52"/>
        <v>53083.333299999998</v>
      </c>
      <c r="W250" s="19">
        <f t="shared" si="52"/>
        <v>53083.333299999998</v>
      </c>
      <c r="X250" s="19">
        <f t="shared" si="52"/>
        <v>53083.333299999998</v>
      </c>
      <c r="Y250" s="19">
        <f t="shared" si="52"/>
        <v>53083.333299999998</v>
      </c>
      <c r="Z250" s="19">
        <f t="shared" si="52"/>
        <v>53083.333299999998</v>
      </c>
      <c r="AA250" s="19">
        <f t="shared" si="52"/>
        <v>53083.333299999998</v>
      </c>
      <c r="AB250" s="19">
        <f t="shared" si="52"/>
        <v>53083.333299999998</v>
      </c>
      <c r="AC250" s="19">
        <f t="shared" si="52"/>
        <v>53083.333299999998</v>
      </c>
      <c r="AD250" s="19">
        <f t="shared" si="52"/>
        <v>53083.333299999998</v>
      </c>
      <c r="AE250" s="19">
        <f t="shared" si="52"/>
        <v>53083.333299999998</v>
      </c>
      <c r="AF250" s="19">
        <f t="shared" si="48"/>
        <v>636999.99959999998</v>
      </c>
      <c r="AG250" s="5"/>
      <c r="AH250" s="1" t="s">
        <v>62</v>
      </c>
      <c r="AI250" s="62"/>
      <c r="AJ250" s="31"/>
    </row>
    <row r="251" spans="1:36" x14ac:dyDescent="0.25">
      <c r="A251" s="5">
        <v>12</v>
      </c>
      <c r="B251" s="1" t="str">
        <f t="shared" si="45"/>
        <v xml:space="preserve">    Series 5.375%  Note</v>
      </c>
      <c r="D251" s="19">
        <f t="shared" ref="D251:AE251" si="53">ROUND(+D20/12*$C$20,4)</f>
        <v>116458.3333</v>
      </c>
      <c r="E251" s="19">
        <f t="shared" si="53"/>
        <v>116458.3333</v>
      </c>
      <c r="F251" s="19">
        <f t="shared" si="53"/>
        <v>116458.3333</v>
      </c>
      <c r="G251" s="19">
        <f t="shared" si="53"/>
        <v>116458.3333</v>
      </c>
      <c r="H251" s="19">
        <f t="shared" si="53"/>
        <v>116458.3333</v>
      </c>
      <c r="I251" s="19">
        <f t="shared" si="53"/>
        <v>116458.3333</v>
      </c>
      <c r="J251" s="19">
        <f t="shared" si="53"/>
        <v>116458.3333</v>
      </c>
      <c r="K251" s="19">
        <f t="shared" si="53"/>
        <v>116458.3333</v>
      </c>
      <c r="L251" s="19">
        <f t="shared" si="53"/>
        <v>116458.3333</v>
      </c>
      <c r="M251" s="19">
        <f t="shared" si="53"/>
        <v>116458.3333</v>
      </c>
      <c r="N251" s="19">
        <f t="shared" si="53"/>
        <v>116458.3333</v>
      </c>
      <c r="O251" s="19">
        <f t="shared" si="53"/>
        <v>116458.3333</v>
      </c>
      <c r="P251" s="19">
        <f t="shared" si="53"/>
        <v>116458.3333</v>
      </c>
      <c r="Q251" s="19">
        <f t="shared" si="53"/>
        <v>116458.3333</v>
      </c>
      <c r="R251" s="19">
        <f t="shared" si="53"/>
        <v>116458.3333</v>
      </c>
      <c r="S251" s="19">
        <f t="shared" si="53"/>
        <v>116458.3333</v>
      </c>
      <c r="T251" s="19">
        <f t="shared" si="53"/>
        <v>116458.3333</v>
      </c>
      <c r="U251" s="19">
        <f t="shared" si="53"/>
        <v>116458.3333</v>
      </c>
      <c r="V251" s="19">
        <f t="shared" si="53"/>
        <v>116458.3333</v>
      </c>
      <c r="W251" s="19">
        <f t="shared" si="53"/>
        <v>116458.3333</v>
      </c>
      <c r="X251" s="19">
        <f t="shared" si="53"/>
        <v>116458.3333</v>
      </c>
      <c r="Y251" s="19">
        <f t="shared" si="53"/>
        <v>116458.3333</v>
      </c>
      <c r="Z251" s="19">
        <f t="shared" si="53"/>
        <v>116458.3333</v>
      </c>
      <c r="AA251" s="19">
        <f t="shared" si="53"/>
        <v>116458.3333</v>
      </c>
      <c r="AB251" s="19">
        <f t="shared" si="53"/>
        <v>116458.3333</v>
      </c>
      <c r="AC251" s="19">
        <f t="shared" si="53"/>
        <v>116458.3333</v>
      </c>
      <c r="AD251" s="19">
        <f t="shared" si="53"/>
        <v>116458.3333</v>
      </c>
      <c r="AE251" s="19">
        <f t="shared" si="53"/>
        <v>116458.3333</v>
      </c>
      <c r="AF251" s="19">
        <f t="shared" si="48"/>
        <v>1397499.9996000004</v>
      </c>
      <c r="AG251" s="5"/>
      <c r="AH251" s="1" t="s">
        <v>63</v>
      </c>
      <c r="AI251" s="62"/>
      <c r="AJ251" s="31"/>
    </row>
    <row r="252" spans="1:36" x14ac:dyDescent="0.25">
      <c r="A252" s="5">
        <v>13</v>
      </c>
      <c r="B252" s="1" t="str">
        <f t="shared" si="45"/>
        <v xml:space="preserve">    Series 5.05%    Note</v>
      </c>
      <c r="D252" s="19">
        <f t="shared" ref="D252:AE252" si="54">ROUND(+D21/12*$C$21,4)</f>
        <v>84166.666700000002</v>
      </c>
      <c r="E252" s="19">
        <f t="shared" si="54"/>
        <v>84166.666700000002</v>
      </c>
      <c r="F252" s="19">
        <f t="shared" si="54"/>
        <v>84166.666700000002</v>
      </c>
      <c r="G252" s="19">
        <f t="shared" si="54"/>
        <v>84166.666700000002</v>
      </c>
      <c r="H252" s="19">
        <f t="shared" si="54"/>
        <v>84166.666700000002</v>
      </c>
      <c r="I252" s="19">
        <f t="shared" si="54"/>
        <v>84166.666700000002</v>
      </c>
      <c r="J252" s="19">
        <f t="shared" si="54"/>
        <v>84166.666700000002</v>
      </c>
      <c r="K252" s="19">
        <f t="shared" si="54"/>
        <v>84166.666700000002</v>
      </c>
      <c r="L252" s="19">
        <f t="shared" si="54"/>
        <v>84166.666700000002</v>
      </c>
      <c r="M252" s="19">
        <f t="shared" si="54"/>
        <v>84166.666700000002</v>
      </c>
      <c r="N252" s="19">
        <f t="shared" si="54"/>
        <v>84166.666700000002</v>
      </c>
      <c r="O252" s="19">
        <f t="shared" si="54"/>
        <v>84166.666700000002</v>
      </c>
      <c r="P252" s="19">
        <f t="shared" si="54"/>
        <v>84166.666700000002</v>
      </c>
      <c r="Q252" s="19">
        <f t="shared" si="54"/>
        <v>84166.666700000002</v>
      </c>
      <c r="R252" s="19">
        <f t="shared" si="54"/>
        <v>84166.666700000002</v>
      </c>
      <c r="S252" s="19">
        <f t="shared" si="54"/>
        <v>84166.666700000002</v>
      </c>
      <c r="T252" s="19">
        <f t="shared" si="54"/>
        <v>84166.666700000002</v>
      </c>
      <c r="U252" s="19">
        <f t="shared" si="54"/>
        <v>84166.666700000002</v>
      </c>
      <c r="V252" s="19">
        <f t="shared" si="54"/>
        <v>84166.666700000002</v>
      </c>
      <c r="W252" s="19">
        <f t="shared" si="54"/>
        <v>84166.666700000002</v>
      </c>
      <c r="X252" s="19">
        <f t="shared" si="54"/>
        <v>84166.666700000002</v>
      </c>
      <c r="Y252" s="19">
        <f t="shared" si="54"/>
        <v>84166.666700000002</v>
      </c>
      <c r="Z252" s="19">
        <f t="shared" si="54"/>
        <v>84166.666700000002</v>
      </c>
      <c r="AA252" s="19">
        <f t="shared" si="54"/>
        <v>84166.666700000002</v>
      </c>
      <c r="AB252" s="19">
        <f t="shared" si="54"/>
        <v>84166.666700000002</v>
      </c>
      <c r="AC252" s="19">
        <f t="shared" si="54"/>
        <v>84166.666700000002</v>
      </c>
      <c r="AD252" s="19">
        <f t="shared" si="54"/>
        <v>84166.666700000002</v>
      </c>
      <c r="AE252" s="19">
        <f t="shared" si="54"/>
        <v>84166.666700000002</v>
      </c>
      <c r="AF252" s="19">
        <f t="shared" si="48"/>
        <v>1010000.0003999998</v>
      </c>
      <c r="AG252" s="5"/>
      <c r="AH252" s="1" t="s">
        <v>65</v>
      </c>
      <c r="AI252" s="62"/>
      <c r="AJ252" s="31"/>
    </row>
    <row r="253" spans="1:36" x14ac:dyDescent="0.25">
      <c r="A253" s="5">
        <v>14</v>
      </c>
      <c r="B253" s="1" t="str">
        <f t="shared" si="45"/>
        <v xml:space="preserve">    Series 4.00%    Note</v>
      </c>
      <c r="D253" s="19">
        <f t="shared" ref="D253:AE253" si="55">ROUND(+D22/12*$C$22,4)</f>
        <v>26196.666700000002</v>
      </c>
      <c r="E253" s="19">
        <f t="shared" si="55"/>
        <v>26196.666700000002</v>
      </c>
      <c r="F253" s="19">
        <f t="shared" si="55"/>
        <v>26196.666700000002</v>
      </c>
      <c r="G253" s="19">
        <f t="shared" si="55"/>
        <v>26196.666700000002</v>
      </c>
      <c r="H253" s="19">
        <f t="shared" si="55"/>
        <v>26196.666700000002</v>
      </c>
      <c r="I253" s="19">
        <f t="shared" si="55"/>
        <v>26196.666700000002</v>
      </c>
      <c r="J253" s="19">
        <f t="shared" si="55"/>
        <v>26196.666700000002</v>
      </c>
      <c r="K253" s="19">
        <f t="shared" si="55"/>
        <v>26196.666700000002</v>
      </c>
      <c r="L253" s="19">
        <f t="shared" si="55"/>
        <v>26196.666700000002</v>
      </c>
      <c r="M253" s="19">
        <f t="shared" si="55"/>
        <v>26196.666700000002</v>
      </c>
      <c r="N253" s="19">
        <f t="shared" si="55"/>
        <v>26196.666700000002</v>
      </c>
      <c r="O253" s="19">
        <f t="shared" si="55"/>
        <v>26196.666700000002</v>
      </c>
      <c r="P253" s="19">
        <f t="shared" si="55"/>
        <v>26196.666700000002</v>
      </c>
      <c r="Q253" s="19">
        <f t="shared" si="55"/>
        <v>26196.666700000002</v>
      </c>
      <c r="R253" s="19">
        <f t="shared" si="55"/>
        <v>26196.666700000002</v>
      </c>
      <c r="S253" s="19">
        <f t="shared" si="55"/>
        <v>26196.666700000002</v>
      </c>
      <c r="T253" s="19">
        <f t="shared" si="55"/>
        <v>26196.666700000002</v>
      </c>
      <c r="U253" s="19">
        <f t="shared" si="55"/>
        <v>26196.666700000002</v>
      </c>
      <c r="V253" s="19">
        <f t="shared" si="55"/>
        <v>26196.666700000002</v>
      </c>
      <c r="W253" s="19">
        <f t="shared" si="55"/>
        <v>26196.666700000002</v>
      </c>
      <c r="X253" s="19">
        <f t="shared" si="55"/>
        <v>26196.666700000002</v>
      </c>
      <c r="Y253" s="19">
        <f t="shared" si="55"/>
        <v>26196.666700000002</v>
      </c>
      <c r="Z253" s="19">
        <f t="shared" si="55"/>
        <v>26196.666700000002</v>
      </c>
      <c r="AA253" s="19">
        <f t="shared" si="55"/>
        <v>26196.666700000002</v>
      </c>
      <c r="AB253" s="19">
        <f t="shared" si="55"/>
        <v>26196.666700000002</v>
      </c>
      <c r="AC253" s="19">
        <f t="shared" si="55"/>
        <v>26196.666700000002</v>
      </c>
      <c r="AD253" s="19">
        <f t="shared" si="55"/>
        <v>26196.666700000002</v>
      </c>
      <c r="AE253" s="19">
        <f t="shared" si="55"/>
        <v>26196.666700000002</v>
      </c>
      <c r="AF253" s="19">
        <f t="shared" si="48"/>
        <v>314360.00040000002</v>
      </c>
      <c r="AG253" s="5"/>
      <c r="AH253" s="1" t="s">
        <v>95</v>
      </c>
      <c r="AI253" s="62"/>
      <c r="AJ253" s="31"/>
    </row>
    <row r="254" spans="1:36" x14ac:dyDescent="0.25">
      <c r="A254" s="5">
        <v>15</v>
      </c>
      <c r="B254" s="1" t="str">
        <f t="shared" si="45"/>
        <v xml:space="preserve">    Series 4.00%    Note</v>
      </c>
      <c r="D254" s="19">
        <f>ROUND(+D23/12*$C$23,4)</f>
        <v>16666.666700000002</v>
      </c>
      <c r="E254" s="19">
        <f>ROUND(+E23/12*$C$23,4)</f>
        <v>16666.666700000002</v>
      </c>
      <c r="F254" s="19">
        <f>ROUND(+F23/12*$C$22,4)</f>
        <v>16666.666700000002</v>
      </c>
      <c r="G254" s="17">
        <f>+F254</f>
        <v>16666.666700000002</v>
      </c>
      <c r="H254" s="17">
        <f t="shared" ref="H254:AE254" si="56">+G254</f>
        <v>16666.666700000002</v>
      </c>
      <c r="I254" s="17">
        <f t="shared" si="56"/>
        <v>16666.666700000002</v>
      </c>
      <c r="J254" s="17">
        <f t="shared" si="56"/>
        <v>16666.666700000002</v>
      </c>
      <c r="K254" s="17">
        <f t="shared" si="56"/>
        <v>16666.666700000002</v>
      </c>
      <c r="L254" s="17">
        <f t="shared" si="56"/>
        <v>16666.666700000002</v>
      </c>
      <c r="M254" s="17">
        <f t="shared" si="56"/>
        <v>16666.666700000002</v>
      </c>
      <c r="N254" s="17">
        <f t="shared" si="56"/>
        <v>16666.666700000002</v>
      </c>
      <c r="O254" s="17">
        <f t="shared" si="56"/>
        <v>16666.666700000002</v>
      </c>
      <c r="P254" s="17">
        <f t="shared" si="56"/>
        <v>16666.666700000002</v>
      </c>
      <c r="Q254" s="17">
        <f t="shared" si="56"/>
        <v>16666.666700000002</v>
      </c>
      <c r="R254" s="17">
        <f t="shared" si="56"/>
        <v>16666.666700000002</v>
      </c>
      <c r="S254" s="17">
        <f t="shared" si="56"/>
        <v>16666.666700000002</v>
      </c>
      <c r="T254" s="17">
        <f t="shared" si="56"/>
        <v>16666.666700000002</v>
      </c>
      <c r="U254" s="17">
        <f t="shared" si="56"/>
        <v>16666.666700000002</v>
      </c>
      <c r="V254" s="17">
        <f t="shared" si="56"/>
        <v>16666.666700000002</v>
      </c>
      <c r="W254" s="17">
        <f t="shared" si="56"/>
        <v>16666.666700000002</v>
      </c>
      <c r="X254" s="17">
        <f t="shared" si="56"/>
        <v>16666.666700000002</v>
      </c>
      <c r="Y254" s="17">
        <f t="shared" si="56"/>
        <v>16666.666700000002</v>
      </c>
      <c r="Z254" s="17">
        <f t="shared" si="56"/>
        <v>16666.666700000002</v>
      </c>
      <c r="AA254" s="17">
        <f t="shared" si="56"/>
        <v>16666.666700000002</v>
      </c>
      <c r="AB254" s="17">
        <f t="shared" si="56"/>
        <v>16666.666700000002</v>
      </c>
      <c r="AC254" s="17">
        <f t="shared" si="56"/>
        <v>16666.666700000002</v>
      </c>
      <c r="AD254" s="17">
        <f t="shared" si="56"/>
        <v>16666.666700000002</v>
      </c>
      <c r="AE254" s="17">
        <f t="shared" si="56"/>
        <v>16666.666700000002</v>
      </c>
      <c r="AF254" s="17">
        <f t="shared" si="48"/>
        <v>200000.00040000002</v>
      </c>
      <c r="AG254" s="5"/>
      <c r="AH254" s="1" t="s">
        <v>102</v>
      </c>
      <c r="AI254" s="62"/>
      <c r="AJ254" s="31"/>
    </row>
    <row r="255" spans="1:36" x14ac:dyDescent="0.25">
      <c r="A255" s="5">
        <v>16</v>
      </c>
      <c r="B255" s="1" t="str">
        <f t="shared" si="45"/>
        <v xml:space="preserve">    Series 3.75%    Note</v>
      </c>
      <c r="D255" s="19">
        <f t="shared" ref="D255:AE255" si="57">ROUND(+D24/12*$C$24,4)</f>
        <v>15625</v>
      </c>
      <c r="E255" s="19">
        <f t="shared" si="57"/>
        <v>15625</v>
      </c>
      <c r="F255" s="19">
        <f t="shared" si="57"/>
        <v>15625</v>
      </c>
      <c r="G255" s="19">
        <f t="shared" si="57"/>
        <v>15625</v>
      </c>
      <c r="H255" s="19">
        <f t="shared" si="57"/>
        <v>15625</v>
      </c>
      <c r="I255" s="19">
        <f t="shared" si="57"/>
        <v>15625</v>
      </c>
      <c r="J255" s="19">
        <f t="shared" si="57"/>
        <v>15625</v>
      </c>
      <c r="K255" s="19">
        <f t="shared" si="57"/>
        <v>15625</v>
      </c>
      <c r="L255" s="19">
        <f t="shared" si="57"/>
        <v>15625</v>
      </c>
      <c r="M255" s="19">
        <f t="shared" si="57"/>
        <v>15625</v>
      </c>
      <c r="N255" s="19">
        <f t="shared" si="57"/>
        <v>15625</v>
      </c>
      <c r="O255" s="19">
        <f t="shared" si="57"/>
        <v>15625</v>
      </c>
      <c r="P255" s="19">
        <f t="shared" si="57"/>
        <v>15625</v>
      </c>
      <c r="Q255" s="19">
        <f t="shared" si="57"/>
        <v>15625</v>
      </c>
      <c r="R255" s="19">
        <f t="shared" si="57"/>
        <v>15625</v>
      </c>
      <c r="S255" s="19">
        <f t="shared" si="57"/>
        <v>15625</v>
      </c>
      <c r="T255" s="19">
        <f t="shared" si="57"/>
        <v>15625</v>
      </c>
      <c r="U255" s="19">
        <f t="shared" si="57"/>
        <v>15625</v>
      </c>
      <c r="V255" s="19">
        <f t="shared" si="57"/>
        <v>15625</v>
      </c>
      <c r="W255" s="19">
        <f t="shared" si="57"/>
        <v>15625</v>
      </c>
      <c r="X255" s="19">
        <f t="shared" si="57"/>
        <v>15625</v>
      </c>
      <c r="Y255" s="19">
        <f t="shared" si="57"/>
        <v>15625</v>
      </c>
      <c r="Z255" s="19">
        <f t="shared" si="57"/>
        <v>15625</v>
      </c>
      <c r="AA255" s="19">
        <f t="shared" si="57"/>
        <v>15625</v>
      </c>
      <c r="AB255" s="19">
        <f t="shared" si="57"/>
        <v>15625</v>
      </c>
      <c r="AC255" s="19">
        <f t="shared" si="57"/>
        <v>15625</v>
      </c>
      <c r="AD255" s="19">
        <f t="shared" si="57"/>
        <v>15625</v>
      </c>
      <c r="AE255" s="19">
        <f t="shared" si="57"/>
        <v>15625</v>
      </c>
      <c r="AF255" s="17">
        <f t="shared" si="48"/>
        <v>187500</v>
      </c>
      <c r="AG255" s="5"/>
      <c r="AH255" s="1" t="s">
        <v>103</v>
      </c>
      <c r="AI255" s="62"/>
      <c r="AJ255" s="31"/>
    </row>
    <row r="256" spans="1:36" x14ac:dyDescent="0.25">
      <c r="A256" s="5">
        <v>17</v>
      </c>
      <c r="B256" s="1" t="str">
        <f t="shared" si="45"/>
        <v xml:space="preserve">    Proposed 4.16%    Note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7">
        <f>ROUND(+R25/12*$C$25,4)*0.5</f>
        <v>27733.333350000001</v>
      </c>
      <c r="S256" s="17">
        <f t="shared" ref="S256:AE256" si="58">ROUND(+S25/12*$C$25,4)</f>
        <v>55466.666700000002</v>
      </c>
      <c r="T256" s="17">
        <f t="shared" si="58"/>
        <v>55466.666700000002</v>
      </c>
      <c r="U256" s="17">
        <f t="shared" si="58"/>
        <v>55466.666700000002</v>
      </c>
      <c r="V256" s="17">
        <f t="shared" si="58"/>
        <v>55466.666700000002</v>
      </c>
      <c r="W256" s="17">
        <f t="shared" si="58"/>
        <v>55466.666700000002</v>
      </c>
      <c r="X256" s="17">
        <f t="shared" si="58"/>
        <v>55466.666700000002</v>
      </c>
      <c r="Y256" s="17">
        <f t="shared" si="58"/>
        <v>55466.666700000002</v>
      </c>
      <c r="Z256" s="17">
        <f t="shared" si="58"/>
        <v>55466.666700000002</v>
      </c>
      <c r="AA256" s="17">
        <f t="shared" si="58"/>
        <v>55466.666700000002</v>
      </c>
      <c r="AB256" s="17">
        <f t="shared" si="58"/>
        <v>55466.666700000002</v>
      </c>
      <c r="AC256" s="17">
        <f t="shared" si="58"/>
        <v>55466.666700000002</v>
      </c>
      <c r="AD256" s="17">
        <f t="shared" si="58"/>
        <v>55466.666700000002</v>
      </c>
      <c r="AE256" s="17">
        <f t="shared" si="58"/>
        <v>55466.666700000002</v>
      </c>
      <c r="AF256" s="17">
        <f t="shared" si="48"/>
        <v>665600.00040000002</v>
      </c>
      <c r="AG256" s="5"/>
      <c r="AH256" s="1" t="s">
        <v>112</v>
      </c>
      <c r="AI256" s="62"/>
      <c r="AJ256" s="31"/>
    </row>
    <row r="257" spans="1:36" x14ac:dyDescent="0.25">
      <c r="A257" s="5">
        <v>18</v>
      </c>
      <c r="B257" s="43"/>
      <c r="C257" s="72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5"/>
      <c r="AI257" s="62"/>
      <c r="AJ257" s="31"/>
    </row>
    <row r="258" spans="1:36" x14ac:dyDescent="0.25">
      <c r="A258" s="5">
        <v>19</v>
      </c>
      <c r="B258" s="43"/>
      <c r="C258" s="72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5"/>
      <c r="AI258" s="62"/>
      <c r="AJ258" s="31"/>
    </row>
    <row r="259" spans="1:36" x14ac:dyDescent="0.25">
      <c r="A259" s="5">
        <v>20</v>
      </c>
      <c r="B259" s="4" t="s">
        <v>68</v>
      </c>
      <c r="D259" s="19">
        <f>-10875.79</f>
        <v>-10875.79</v>
      </c>
      <c r="E259" s="19">
        <f>+D259</f>
        <v>-10875.79</v>
      </c>
      <c r="F259" s="19">
        <f t="shared" ref="F259:AE259" si="59">+E259</f>
        <v>-10875.79</v>
      </c>
      <c r="G259" s="19">
        <f t="shared" si="59"/>
        <v>-10875.79</v>
      </c>
      <c r="H259" s="19">
        <f t="shared" si="59"/>
        <v>-10875.79</v>
      </c>
      <c r="I259" s="19">
        <f t="shared" si="59"/>
        <v>-10875.79</v>
      </c>
      <c r="J259" s="19">
        <f t="shared" si="59"/>
        <v>-10875.79</v>
      </c>
      <c r="K259" s="19">
        <f t="shared" si="59"/>
        <v>-10875.79</v>
      </c>
      <c r="L259" s="19">
        <f t="shared" si="59"/>
        <v>-10875.79</v>
      </c>
      <c r="M259" s="19">
        <f t="shared" si="59"/>
        <v>-10875.79</v>
      </c>
      <c r="N259" s="19">
        <f t="shared" si="59"/>
        <v>-10875.79</v>
      </c>
      <c r="O259" s="19">
        <f t="shared" si="59"/>
        <v>-10875.79</v>
      </c>
      <c r="P259" s="19">
        <f t="shared" si="59"/>
        <v>-10875.79</v>
      </c>
      <c r="Q259" s="19">
        <f t="shared" si="59"/>
        <v>-10875.79</v>
      </c>
      <c r="R259" s="19">
        <f t="shared" si="59"/>
        <v>-10875.79</v>
      </c>
      <c r="S259" s="19">
        <f t="shared" si="59"/>
        <v>-10875.79</v>
      </c>
      <c r="T259" s="19">
        <f t="shared" si="59"/>
        <v>-10875.79</v>
      </c>
      <c r="U259" s="19">
        <f t="shared" si="59"/>
        <v>-10875.79</v>
      </c>
      <c r="V259" s="19">
        <f t="shared" si="59"/>
        <v>-10875.79</v>
      </c>
      <c r="W259" s="19">
        <f t="shared" si="59"/>
        <v>-10875.79</v>
      </c>
      <c r="X259" s="19">
        <f t="shared" si="59"/>
        <v>-10875.79</v>
      </c>
      <c r="Y259" s="19">
        <f t="shared" si="59"/>
        <v>-10875.79</v>
      </c>
      <c r="Z259" s="19">
        <f t="shared" si="59"/>
        <v>-10875.79</v>
      </c>
      <c r="AA259" s="19">
        <f t="shared" si="59"/>
        <v>-10875.79</v>
      </c>
      <c r="AB259" s="19">
        <f t="shared" si="59"/>
        <v>-10875.79</v>
      </c>
      <c r="AC259" s="19">
        <f t="shared" si="59"/>
        <v>-10875.79</v>
      </c>
      <c r="AD259" s="19">
        <f t="shared" si="59"/>
        <v>-10875.79</v>
      </c>
      <c r="AE259" s="19">
        <f t="shared" si="59"/>
        <v>-10875.79</v>
      </c>
      <c r="AF259" s="19">
        <f t="shared" si="48"/>
        <v>-130509.48000000004</v>
      </c>
      <c r="AG259" s="5"/>
      <c r="AH259" s="1" t="s">
        <v>64</v>
      </c>
      <c r="AI259" s="62"/>
      <c r="AJ259" s="31"/>
    </row>
    <row r="260" spans="1:36" x14ac:dyDescent="0.25">
      <c r="A260" s="5">
        <v>21</v>
      </c>
      <c r="B260" s="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5"/>
      <c r="AI260" s="26"/>
      <c r="AJ260" s="15"/>
    </row>
    <row r="261" spans="1:36" x14ac:dyDescent="0.25">
      <c r="A261" s="5">
        <v>22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5"/>
      <c r="AI261" s="26"/>
      <c r="AJ261" s="15"/>
    </row>
    <row r="262" spans="1:36" x14ac:dyDescent="0.25">
      <c r="A262" s="5">
        <v>23</v>
      </c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5"/>
      <c r="AI262" s="18"/>
      <c r="AJ262" s="15"/>
    </row>
    <row r="263" spans="1:36" ht="15.75" thickBot="1" x14ac:dyDescent="0.3">
      <c r="A263" s="5">
        <v>24</v>
      </c>
      <c r="B263" s="4" t="s">
        <v>40</v>
      </c>
      <c r="D263" s="66">
        <f t="shared" ref="D263:AF263" si="60">SUM(D242:D262)</f>
        <v>789930.45999999973</v>
      </c>
      <c r="E263" s="66">
        <f t="shared" si="60"/>
        <v>789930.45999999973</v>
      </c>
      <c r="F263" s="66">
        <f t="shared" si="60"/>
        <v>789930.45999999973</v>
      </c>
      <c r="G263" s="66">
        <f t="shared" si="60"/>
        <v>789930.45999999973</v>
      </c>
      <c r="H263" s="66">
        <f t="shared" si="60"/>
        <v>789930.45999999973</v>
      </c>
      <c r="I263" s="66">
        <f t="shared" si="60"/>
        <v>789930.45999999973</v>
      </c>
      <c r="J263" s="66">
        <f t="shared" si="60"/>
        <v>789930.45999999973</v>
      </c>
      <c r="K263" s="66">
        <f t="shared" si="60"/>
        <v>789930.45999999973</v>
      </c>
      <c r="L263" s="66">
        <f t="shared" si="60"/>
        <v>789930.45999999973</v>
      </c>
      <c r="M263" s="66">
        <f t="shared" si="60"/>
        <v>789930.45999999973</v>
      </c>
      <c r="N263" s="66">
        <f t="shared" si="60"/>
        <v>789930.45999999973</v>
      </c>
      <c r="O263" s="66">
        <f t="shared" si="60"/>
        <v>789930.45999999973</v>
      </c>
      <c r="P263" s="66">
        <f t="shared" si="60"/>
        <v>789930.45999999973</v>
      </c>
      <c r="Q263" s="66">
        <f t="shared" si="60"/>
        <v>789930.45999999973</v>
      </c>
      <c r="R263" s="66">
        <f t="shared" si="60"/>
        <v>817663.7933499997</v>
      </c>
      <c r="S263" s="66">
        <f t="shared" si="60"/>
        <v>845397.12669999967</v>
      </c>
      <c r="T263" s="66">
        <f t="shared" si="60"/>
        <v>845397.12669999967</v>
      </c>
      <c r="U263" s="66">
        <f t="shared" si="60"/>
        <v>845397.12669999967</v>
      </c>
      <c r="V263" s="66">
        <f t="shared" si="60"/>
        <v>845397.12669999967</v>
      </c>
      <c r="W263" s="66">
        <f t="shared" si="60"/>
        <v>845397.12669999967</v>
      </c>
      <c r="X263" s="66">
        <f t="shared" si="60"/>
        <v>845397.12669999967</v>
      </c>
      <c r="Y263" s="66">
        <f t="shared" si="60"/>
        <v>845397.12669999967</v>
      </c>
      <c r="Z263" s="66">
        <f t="shared" si="60"/>
        <v>845397.12669999967</v>
      </c>
      <c r="AA263" s="66">
        <f t="shared" si="60"/>
        <v>845397.12669999967</v>
      </c>
      <c r="AB263" s="66">
        <f t="shared" si="60"/>
        <v>845397.12669999967</v>
      </c>
      <c r="AC263" s="66">
        <f t="shared" si="60"/>
        <v>845397.12669999967</v>
      </c>
      <c r="AD263" s="66">
        <f t="shared" si="60"/>
        <v>845397.12669999967</v>
      </c>
      <c r="AE263" s="66">
        <f t="shared" si="60"/>
        <v>845397.12669999967</v>
      </c>
      <c r="AF263" s="66">
        <f t="shared" si="60"/>
        <v>10144765.520399999</v>
      </c>
      <c r="AG263" s="5"/>
      <c r="AI263" s="31"/>
      <c r="AJ263" s="15"/>
    </row>
    <row r="264" spans="1:36" ht="15.75" thickTop="1" x14ac:dyDescent="0.25">
      <c r="A264" s="5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5"/>
    </row>
    <row r="265" spans="1:36" x14ac:dyDescent="0.25">
      <c r="A265" s="5"/>
      <c r="D265" s="10"/>
      <c r="E265" s="10"/>
      <c r="F265" s="10"/>
      <c r="G265" s="10"/>
      <c r="H265" s="10"/>
      <c r="J265" s="10"/>
      <c r="K265" s="10"/>
      <c r="L265" s="10"/>
      <c r="R265" s="10"/>
      <c r="S265" s="10"/>
      <c r="AG265" s="5"/>
    </row>
    <row r="266" spans="1:36" x14ac:dyDescent="0.25">
      <c r="A266" s="5"/>
      <c r="AG266" s="5"/>
    </row>
    <row r="267" spans="1:36" x14ac:dyDescent="0.25">
      <c r="A267" s="5"/>
      <c r="AG267" s="5"/>
    </row>
    <row r="268" spans="1:36" x14ac:dyDescent="0.25">
      <c r="A268" s="5"/>
      <c r="AG268" s="5"/>
    </row>
    <row r="269" spans="1:36" x14ac:dyDescent="0.25">
      <c r="A269" s="5"/>
      <c r="E269" s="76"/>
      <c r="F269" s="76"/>
      <c r="G269" s="76"/>
      <c r="J269" s="76"/>
      <c r="K269" s="76"/>
      <c r="R269" s="76"/>
      <c r="S269" s="76"/>
      <c r="AG269" s="5"/>
    </row>
    <row r="270" spans="1:36" x14ac:dyDescent="0.25">
      <c r="A270" s="5"/>
      <c r="AG270" s="5"/>
    </row>
    <row r="271" spans="1:36" x14ac:dyDescent="0.25">
      <c r="A271" s="5"/>
      <c r="D271" s="17"/>
      <c r="E271" s="17"/>
      <c r="F271" s="17"/>
      <c r="G271" s="17"/>
      <c r="H271" s="17"/>
      <c r="I271" s="17"/>
      <c r="J271" s="17"/>
      <c r="K271" s="17"/>
      <c r="M271" s="17"/>
      <c r="N271" s="17"/>
      <c r="O271" s="17"/>
      <c r="P271" s="17"/>
      <c r="Q271" s="17"/>
      <c r="R271" s="17"/>
      <c r="S271" s="17"/>
      <c r="AG271" s="5"/>
    </row>
    <row r="272" spans="1:36" x14ac:dyDescent="0.25">
      <c r="A272" s="5"/>
      <c r="P272" s="1"/>
      <c r="AG272" s="5"/>
    </row>
    <row r="273" spans="1:71" x14ac:dyDescent="0.25">
      <c r="A273" s="5"/>
      <c r="D273" s="17"/>
      <c r="E273" s="17"/>
      <c r="F273" s="17"/>
      <c r="G273" s="17"/>
      <c r="H273" s="17"/>
      <c r="I273" s="17"/>
      <c r="J273" s="17"/>
      <c r="K273" s="17"/>
      <c r="M273" s="17"/>
      <c r="N273" s="17"/>
      <c r="O273" s="17"/>
      <c r="P273" s="17"/>
      <c r="Q273" s="17"/>
      <c r="R273" s="17"/>
      <c r="S273" s="17"/>
      <c r="AG273" s="5"/>
    </row>
    <row r="274" spans="1:71" x14ac:dyDescent="0.25">
      <c r="A274" s="5"/>
      <c r="AG274" s="5"/>
    </row>
    <row r="275" spans="1:71" x14ac:dyDescent="0.25">
      <c r="A275" s="5"/>
      <c r="AG275" s="5"/>
    </row>
    <row r="276" spans="1:71" x14ac:dyDescent="0.25">
      <c r="A276" s="5"/>
      <c r="AG276" s="5"/>
    </row>
    <row r="277" spans="1:71" x14ac:dyDescent="0.25">
      <c r="A277" s="33" t="s">
        <v>90</v>
      </c>
      <c r="O277" s="34" t="s">
        <v>129</v>
      </c>
      <c r="AA277" s="34" t="s">
        <v>129</v>
      </c>
      <c r="AF277" s="34" t="s">
        <v>129</v>
      </c>
      <c r="AG277" s="5"/>
      <c r="AV277" s="34" t="s">
        <v>129</v>
      </c>
    </row>
    <row r="278" spans="1:71" x14ac:dyDescent="0.25">
      <c r="A278" s="33"/>
      <c r="O278" s="34"/>
      <c r="AA278" s="34"/>
      <c r="AF278" s="34"/>
      <c r="AG278" s="5"/>
      <c r="AV278" s="34"/>
    </row>
    <row r="279" spans="1:71" x14ac:dyDescent="0.25">
      <c r="A279" s="5"/>
      <c r="AG279" s="5"/>
    </row>
    <row r="280" spans="1:71" x14ac:dyDescent="0.25">
      <c r="A280" s="25" t="s">
        <v>2</v>
      </c>
      <c r="AG280" s="5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</row>
    <row r="281" spans="1:71" x14ac:dyDescent="0.25">
      <c r="A281" s="25" t="s">
        <v>44</v>
      </c>
      <c r="AG281" s="5"/>
      <c r="AH281" s="44" t="str">
        <f>AH5</f>
        <v>13-MONTH AVERAGE FOR FORECASTED PERIOD ENDING 6/30/2020</v>
      </c>
    </row>
    <row r="282" spans="1:71" x14ac:dyDescent="0.25">
      <c r="AG282" s="5"/>
      <c r="AH282" s="25"/>
    </row>
    <row r="283" spans="1:71" x14ac:dyDescent="0.25">
      <c r="A283" s="47"/>
      <c r="B283" s="47" t="s">
        <v>23</v>
      </c>
      <c r="C283" s="47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5"/>
      <c r="AH283" s="47"/>
      <c r="AI283" s="47"/>
      <c r="AJ283" s="47"/>
      <c r="AK283" s="47"/>
      <c r="AL283" s="47"/>
      <c r="AM283" s="47"/>
      <c r="AN283" s="47"/>
      <c r="AO283" s="47"/>
      <c r="AP283" s="47" t="s">
        <v>32</v>
      </c>
      <c r="AQ283" s="47"/>
      <c r="AR283" s="47"/>
      <c r="AS283" s="47"/>
      <c r="AT283" s="47" t="s">
        <v>8</v>
      </c>
      <c r="AU283" s="47"/>
      <c r="AV283" s="47" t="s">
        <v>3</v>
      </c>
    </row>
    <row r="284" spans="1:71" x14ac:dyDescent="0.25">
      <c r="A284" s="5" t="s">
        <v>4</v>
      </c>
      <c r="B284" s="5" t="s">
        <v>33</v>
      </c>
      <c r="C284" s="5" t="s">
        <v>20</v>
      </c>
      <c r="D284" s="5" t="s">
        <v>34</v>
      </c>
      <c r="E284" s="5" t="s">
        <v>34</v>
      </c>
      <c r="F284" s="5" t="s">
        <v>34</v>
      </c>
      <c r="G284" s="5" t="s">
        <v>34</v>
      </c>
      <c r="H284" s="5" t="s">
        <v>34</v>
      </c>
      <c r="I284" s="5" t="s">
        <v>34</v>
      </c>
      <c r="J284" s="5" t="s">
        <v>34</v>
      </c>
      <c r="K284" s="5" t="s">
        <v>34</v>
      </c>
      <c r="L284" s="5" t="s">
        <v>34</v>
      </c>
      <c r="M284" s="5" t="s">
        <v>34</v>
      </c>
      <c r="N284" s="5" t="s">
        <v>34</v>
      </c>
      <c r="O284" s="5" t="s">
        <v>34</v>
      </c>
      <c r="P284" s="5" t="s">
        <v>34</v>
      </c>
      <c r="Q284" s="5" t="s">
        <v>34</v>
      </c>
      <c r="R284" s="5" t="s">
        <v>34</v>
      </c>
      <c r="S284" s="5" t="s">
        <v>34</v>
      </c>
      <c r="T284" s="5" t="s">
        <v>34</v>
      </c>
      <c r="U284" s="5" t="s">
        <v>34</v>
      </c>
      <c r="V284" s="5" t="s">
        <v>34</v>
      </c>
      <c r="W284" s="5" t="s">
        <v>34</v>
      </c>
      <c r="X284" s="5" t="s">
        <v>34</v>
      </c>
      <c r="Y284" s="5" t="s">
        <v>34</v>
      </c>
      <c r="Z284" s="5" t="s">
        <v>34</v>
      </c>
      <c r="AA284" s="5" t="s">
        <v>34</v>
      </c>
      <c r="AB284" s="5" t="s">
        <v>34</v>
      </c>
      <c r="AC284" s="5" t="s">
        <v>34</v>
      </c>
      <c r="AD284" s="5" t="s">
        <v>34</v>
      </c>
      <c r="AE284" s="5" t="s">
        <v>34</v>
      </c>
      <c r="AF284" s="5" t="s">
        <v>92</v>
      </c>
      <c r="AG284" s="5"/>
      <c r="AH284" s="3" t="s">
        <v>27</v>
      </c>
      <c r="AI284" s="5"/>
      <c r="AJ284" s="5" t="s">
        <v>92</v>
      </c>
      <c r="AK284" s="5"/>
      <c r="AL284" s="5" t="s">
        <v>13</v>
      </c>
      <c r="AM284" s="5"/>
      <c r="AN284" s="5" t="s">
        <v>13</v>
      </c>
      <c r="AO284" s="5"/>
      <c r="AP284" s="5" t="s">
        <v>35</v>
      </c>
      <c r="AQ284" s="5"/>
      <c r="AR284" s="5" t="s">
        <v>24</v>
      </c>
      <c r="AS284" s="5"/>
      <c r="AT284" s="5" t="s">
        <v>22</v>
      </c>
      <c r="AU284" s="5"/>
      <c r="AV284" s="5" t="s">
        <v>6</v>
      </c>
    </row>
    <row r="285" spans="1:71" x14ac:dyDescent="0.25">
      <c r="A285" s="52" t="s">
        <v>9</v>
      </c>
      <c r="B285" s="52" t="s">
        <v>21</v>
      </c>
      <c r="C285" s="52" t="s">
        <v>21</v>
      </c>
      <c r="D285" s="53">
        <f>D239</f>
        <v>43190</v>
      </c>
      <c r="E285" s="53">
        <f>$E$9</f>
        <v>43220</v>
      </c>
      <c r="F285" s="53">
        <f>$F$9</f>
        <v>43251</v>
      </c>
      <c r="G285" s="53">
        <f>$G$9</f>
        <v>43281</v>
      </c>
      <c r="H285" s="53">
        <f>$H$9</f>
        <v>43312</v>
      </c>
      <c r="I285" s="53">
        <f>$I$9</f>
        <v>43343</v>
      </c>
      <c r="J285" s="53">
        <f>$J$9</f>
        <v>43373</v>
      </c>
      <c r="K285" s="53">
        <f>$K$9</f>
        <v>43404</v>
      </c>
      <c r="L285" s="53">
        <f>$L$9</f>
        <v>43434</v>
      </c>
      <c r="M285" s="53">
        <f>$M$9</f>
        <v>43465</v>
      </c>
      <c r="N285" s="53">
        <f>$N$9</f>
        <v>43496</v>
      </c>
      <c r="O285" s="53">
        <f>$O$9</f>
        <v>43524</v>
      </c>
      <c r="P285" s="53">
        <f>$P$9</f>
        <v>43555</v>
      </c>
      <c r="Q285" s="53">
        <f>$Q$9</f>
        <v>43585</v>
      </c>
      <c r="R285" s="53">
        <f>$R$9</f>
        <v>43616</v>
      </c>
      <c r="S285" s="53">
        <f>$S$9</f>
        <v>43646</v>
      </c>
      <c r="T285" s="53">
        <f>$T$9</f>
        <v>43677</v>
      </c>
      <c r="U285" s="53">
        <f>$U$9</f>
        <v>43708</v>
      </c>
      <c r="V285" s="53">
        <f>$V$9</f>
        <v>43738</v>
      </c>
      <c r="W285" s="53">
        <f>$W$9</f>
        <v>43769</v>
      </c>
      <c r="X285" s="53">
        <f>$X$9</f>
        <v>43799</v>
      </c>
      <c r="Y285" s="53">
        <f>$Y$9</f>
        <v>43830</v>
      </c>
      <c r="Z285" s="53">
        <f>$Z$9</f>
        <v>43861</v>
      </c>
      <c r="AA285" s="53">
        <f>$AA$9</f>
        <v>43890</v>
      </c>
      <c r="AB285" s="53">
        <f>$AB$9</f>
        <v>43921</v>
      </c>
      <c r="AC285" s="53">
        <f>$AC$9</f>
        <v>43951</v>
      </c>
      <c r="AD285" s="53">
        <f>$AD$9</f>
        <v>43982</v>
      </c>
      <c r="AE285" s="53">
        <f>$AE$9</f>
        <v>44012</v>
      </c>
      <c r="AF285" s="54" t="s">
        <v>8</v>
      </c>
      <c r="AG285" s="5"/>
      <c r="AH285" s="54" t="s">
        <v>28</v>
      </c>
      <c r="AI285" s="52"/>
      <c r="AJ285" s="54" t="s">
        <v>8</v>
      </c>
      <c r="AK285" s="54"/>
      <c r="AL285" s="52" t="s">
        <v>36</v>
      </c>
      <c r="AM285" s="52"/>
      <c r="AN285" s="52" t="s">
        <v>37</v>
      </c>
      <c r="AO285" s="52"/>
      <c r="AP285" s="52" t="s">
        <v>38</v>
      </c>
      <c r="AQ285" s="52"/>
      <c r="AR285" s="52" t="s">
        <v>14</v>
      </c>
      <c r="AS285" s="52"/>
      <c r="AT285" s="52" t="s">
        <v>39</v>
      </c>
      <c r="AU285" s="52"/>
      <c r="AV285" s="52" t="s">
        <v>26</v>
      </c>
    </row>
    <row r="286" spans="1:71" x14ac:dyDescent="0.25">
      <c r="A286" s="5">
        <v>1</v>
      </c>
      <c r="B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5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</row>
    <row r="287" spans="1:71" x14ac:dyDescent="0.25">
      <c r="A287" s="5">
        <v>2</v>
      </c>
      <c r="AG287" s="5"/>
    </row>
    <row r="288" spans="1:71" x14ac:dyDescent="0.25">
      <c r="A288" s="5">
        <v>3</v>
      </c>
      <c r="B288" s="4"/>
      <c r="C288" s="60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5"/>
      <c r="AH288" s="4"/>
      <c r="AJ288" s="12"/>
      <c r="AK288" s="12"/>
      <c r="AL288" s="14"/>
      <c r="AM288" s="14"/>
      <c r="AN288" s="14"/>
      <c r="AO288" s="14"/>
      <c r="AP288" s="12"/>
      <c r="AQ288" s="12"/>
      <c r="AR288" s="12"/>
      <c r="AS288" s="12"/>
      <c r="AT288" s="12"/>
      <c r="AU288" s="12"/>
      <c r="AV288" s="12"/>
    </row>
    <row r="289" spans="1:48" x14ac:dyDescent="0.25">
      <c r="A289" s="5">
        <v>4</v>
      </c>
      <c r="C289" s="60"/>
      <c r="D289" s="37"/>
      <c r="AG289" s="5"/>
      <c r="AL289" s="16"/>
      <c r="AM289" s="16"/>
    </row>
    <row r="290" spans="1:48" x14ac:dyDescent="0.25">
      <c r="A290" s="5">
        <v>5</v>
      </c>
      <c r="B290" s="4" t="s">
        <v>30</v>
      </c>
      <c r="C290" s="60">
        <v>8.4699999999999998E-2</v>
      </c>
      <c r="D290" s="32">
        <v>2250000</v>
      </c>
      <c r="E290" s="32">
        <f t="shared" ref="E290:AE290" si="61">D290</f>
        <v>2250000</v>
      </c>
      <c r="F290" s="32">
        <f t="shared" si="61"/>
        <v>2250000</v>
      </c>
      <c r="G290" s="32">
        <f t="shared" si="61"/>
        <v>2250000</v>
      </c>
      <c r="H290" s="32">
        <f t="shared" si="61"/>
        <v>2250000</v>
      </c>
      <c r="I290" s="32">
        <f t="shared" si="61"/>
        <v>2250000</v>
      </c>
      <c r="J290" s="32">
        <f t="shared" si="61"/>
        <v>2250000</v>
      </c>
      <c r="K290" s="32">
        <f>+J290</f>
        <v>2250000</v>
      </c>
      <c r="L290" s="32">
        <f t="shared" si="61"/>
        <v>2250000</v>
      </c>
      <c r="M290" s="32">
        <f t="shared" si="61"/>
        <v>2250000</v>
      </c>
      <c r="N290" s="32">
        <f t="shared" si="61"/>
        <v>2250000</v>
      </c>
      <c r="O290" s="32">
        <f t="shared" si="61"/>
        <v>2250000</v>
      </c>
      <c r="P290" s="32">
        <f t="shared" si="61"/>
        <v>2250000</v>
      </c>
      <c r="Q290" s="32">
        <f t="shared" si="61"/>
        <v>2250000</v>
      </c>
      <c r="R290" s="32">
        <f t="shared" si="61"/>
        <v>2250000</v>
      </c>
      <c r="S290" s="32">
        <f t="shared" si="61"/>
        <v>2250000</v>
      </c>
      <c r="T290" s="32">
        <f t="shared" si="61"/>
        <v>2250000</v>
      </c>
      <c r="U290" s="32">
        <f t="shared" si="61"/>
        <v>2250000</v>
      </c>
      <c r="V290" s="32">
        <f t="shared" si="61"/>
        <v>2250000</v>
      </c>
      <c r="W290" s="32">
        <f t="shared" si="61"/>
        <v>2250000</v>
      </c>
      <c r="X290" s="32">
        <f t="shared" si="61"/>
        <v>2250000</v>
      </c>
      <c r="Y290" s="32">
        <f t="shared" si="61"/>
        <v>2250000</v>
      </c>
      <c r="Z290" s="32">
        <f t="shared" si="61"/>
        <v>2250000</v>
      </c>
      <c r="AA290" s="32">
        <f t="shared" si="61"/>
        <v>2250000</v>
      </c>
      <c r="AB290" s="32">
        <f t="shared" si="61"/>
        <v>2250000</v>
      </c>
      <c r="AC290" s="32">
        <f t="shared" si="61"/>
        <v>2250000</v>
      </c>
      <c r="AD290" s="32">
        <f t="shared" si="61"/>
        <v>2250000</v>
      </c>
      <c r="AE290" s="32">
        <f t="shared" si="61"/>
        <v>2250000</v>
      </c>
      <c r="AF290" s="32">
        <f t="shared" ref="AF290" si="62">AVERAGE(S290:AE290)</f>
        <v>2250000</v>
      </c>
      <c r="AG290" s="5"/>
      <c r="AH290" s="4" t="str">
        <f>B290</f>
        <v>8.47% Series, $100 Par</v>
      </c>
      <c r="AJ290" s="32">
        <f>AF290</f>
        <v>2250000</v>
      </c>
      <c r="AK290" s="17"/>
      <c r="AL290" s="14">
        <f>C290</f>
        <v>8.4699999999999998E-2</v>
      </c>
      <c r="AM290" s="14"/>
      <c r="AN290" s="14">
        <f>IF(AJ290=0,0,ROUND(((AJ290*AL290)+AP290)/AJ290,5))</f>
        <v>8.4870000000000001E-2</v>
      </c>
      <c r="AO290" s="14"/>
      <c r="AP290" s="17">
        <f>AF366</f>
        <v>386.28</v>
      </c>
      <c r="AQ290" s="17"/>
      <c r="AR290" s="32">
        <f>ROUND(AN290*AJ290,0)</f>
        <v>190958</v>
      </c>
      <c r="AS290" s="32"/>
      <c r="AT290" s="32">
        <f>AF333</f>
        <v>6534.5700000000088</v>
      </c>
      <c r="AU290" s="32"/>
      <c r="AV290" s="32">
        <f>AJ290-AT290</f>
        <v>2243465.4300000002</v>
      </c>
    </row>
    <row r="291" spans="1:48" x14ac:dyDescent="0.25">
      <c r="A291" s="5">
        <v>6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5"/>
      <c r="AL291" s="16"/>
      <c r="AM291" s="16"/>
    </row>
    <row r="292" spans="1:48" x14ac:dyDescent="0.25">
      <c r="A292" s="5">
        <v>7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5"/>
      <c r="AL292" s="16"/>
      <c r="AM292" s="16"/>
    </row>
    <row r="293" spans="1:48" x14ac:dyDescent="0.25">
      <c r="A293" s="5">
        <v>8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5"/>
      <c r="AL293" s="16"/>
      <c r="AM293" s="16"/>
    </row>
    <row r="294" spans="1:48" x14ac:dyDescent="0.25">
      <c r="A294" s="5">
        <v>9</v>
      </c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5"/>
      <c r="AL294" s="16"/>
      <c r="AM294" s="16"/>
      <c r="AQ294" s="15"/>
      <c r="AS294" s="15"/>
      <c r="AU294" s="15"/>
    </row>
    <row r="295" spans="1:48" ht="15.75" thickBot="1" x14ac:dyDescent="0.3">
      <c r="A295" s="5">
        <v>10</v>
      </c>
      <c r="B295" s="4" t="s">
        <v>40</v>
      </c>
      <c r="C295" s="5"/>
      <c r="D295" s="78">
        <f t="shared" ref="D295:AF295" si="63">SUM(D288:D294)</f>
        <v>2250000</v>
      </c>
      <c r="E295" s="78">
        <f t="shared" si="63"/>
        <v>2250000</v>
      </c>
      <c r="F295" s="78">
        <f t="shared" si="63"/>
        <v>2250000</v>
      </c>
      <c r="G295" s="78">
        <f t="shared" si="63"/>
        <v>2250000</v>
      </c>
      <c r="H295" s="78">
        <f t="shared" si="63"/>
        <v>2250000</v>
      </c>
      <c r="I295" s="78">
        <f t="shared" si="63"/>
        <v>2250000</v>
      </c>
      <c r="J295" s="78">
        <f t="shared" si="63"/>
        <v>2250000</v>
      </c>
      <c r="K295" s="78">
        <f t="shared" si="63"/>
        <v>2250000</v>
      </c>
      <c r="L295" s="78">
        <f t="shared" si="63"/>
        <v>2250000</v>
      </c>
      <c r="M295" s="78">
        <f t="shared" si="63"/>
        <v>2250000</v>
      </c>
      <c r="N295" s="78">
        <f t="shared" si="63"/>
        <v>2250000</v>
      </c>
      <c r="O295" s="78">
        <f t="shared" si="63"/>
        <v>2250000</v>
      </c>
      <c r="P295" s="78">
        <f t="shared" si="63"/>
        <v>2250000</v>
      </c>
      <c r="Q295" s="78">
        <f t="shared" si="63"/>
        <v>2250000</v>
      </c>
      <c r="R295" s="78">
        <f t="shared" si="63"/>
        <v>2250000</v>
      </c>
      <c r="S295" s="78">
        <f t="shared" si="63"/>
        <v>2250000</v>
      </c>
      <c r="T295" s="78">
        <f t="shared" si="63"/>
        <v>2250000</v>
      </c>
      <c r="U295" s="78">
        <f t="shared" si="63"/>
        <v>2250000</v>
      </c>
      <c r="V295" s="78">
        <f t="shared" si="63"/>
        <v>2250000</v>
      </c>
      <c r="W295" s="78">
        <f t="shared" si="63"/>
        <v>2250000</v>
      </c>
      <c r="X295" s="78">
        <f t="shared" si="63"/>
        <v>2250000</v>
      </c>
      <c r="Y295" s="78">
        <f t="shared" si="63"/>
        <v>2250000</v>
      </c>
      <c r="Z295" s="78">
        <f t="shared" si="63"/>
        <v>2250000</v>
      </c>
      <c r="AA295" s="78">
        <f t="shared" si="63"/>
        <v>2250000</v>
      </c>
      <c r="AB295" s="78">
        <f t="shared" si="63"/>
        <v>2250000</v>
      </c>
      <c r="AC295" s="78">
        <f t="shared" si="63"/>
        <v>2250000</v>
      </c>
      <c r="AD295" s="78">
        <f t="shared" si="63"/>
        <v>2250000</v>
      </c>
      <c r="AE295" s="78">
        <f t="shared" si="63"/>
        <v>2250000</v>
      </c>
      <c r="AF295" s="78">
        <f t="shared" si="63"/>
        <v>2250000</v>
      </c>
      <c r="AG295" s="5"/>
      <c r="AH295" s="4" t="s">
        <v>40</v>
      </c>
      <c r="AJ295" s="66">
        <f>SUM(AJ288:AJ294)</f>
        <v>2250000</v>
      </c>
      <c r="AK295" s="31"/>
      <c r="AL295" s="16"/>
      <c r="AM295" s="16"/>
      <c r="AP295" s="66">
        <f>SUM(AP288:AP294)</f>
        <v>386.28</v>
      </c>
      <c r="AQ295" s="31"/>
      <c r="AR295" s="66">
        <f>SUM(AR288:AR294)</f>
        <v>190958</v>
      </c>
      <c r="AS295" s="31"/>
      <c r="AT295" s="66">
        <f>SUM(AT288:AT294)</f>
        <v>6534.5700000000088</v>
      </c>
      <c r="AU295" s="31"/>
      <c r="AV295" s="66">
        <f>SUM(AV288:AV294)</f>
        <v>2243465.4300000002</v>
      </c>
    </row>
    <row r="296" spans="1:48" s="4" customFormat="1" ht="15.75" thickTop="1" x14ac:dyDescent="0.25">
      <c r="A296" s="5"/>
      <c r="B296" s="1"/>
      <c r="C296" s="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5"/>
      <c r="AH296" s="1"/>
      <c r="AI296" s="1"/>
      <c r="AJ296" s="37"/>
      <c r="AK296" s="37"/>
      <c r="AL296" s="16"/>
      <c r="AM296" s="16"/>
      <c r="AN296" s="1"/>
      <c r="AO296" s="1"/>
      <c r="AP296" s="37"/>
      <c r="AQ296" s="56"/>
      <c r="AR296" s="37"/>
      <c r="AS296" s="56"/>
      <c r="AT296" s="37"/>
      <c r="AU296" s="56"/>
      <c r="AV296" s="37"/>
    </row>
    <row r="297" spans="1:48" x14ac:dyDescent="0.25">
      <c r="A297" s="5"/>
      <c r="AG297" s="5"/>
      <c r="AL297" s="16"/>
      <c r="AM297" s="16"/>
      <c r="AU297" s="15"/>
    </row>
    <row r="298" spans="1:48" x14ac:dyDescent="0.25">
      <c r="A298" s="5"/>
      <c r="AG298" s="5"/>
      <c r="AL298" s="16"/>
      <c r="AM298" s="16"/>
    </row>
    <row r="299" spans="1:48" ht="15.75" thickBot="1" x14ac:dyDescent="0.3">
      <c r="A299" s="5"/>
      <c r="AG299" s="5"/>
      <c r="AH299" s="25" t="s">
        <v>93</v>
      </c>
      <c r="AL299" s="79">
        <f>ROUND(AR295/AV295,4)</f>
        <v>8.5099999999999995E-2</v>
      </c>
      <c r="AM299" s="21"/>
    </row>
    <row r="300" spans="1:48" ht="15.75" thickTop="1" x14ac:dyDescent="0.25">
      <c r="A300" s="5"/>
      <c r="AG300" s="5"/>
      <c r="AL300" s="37"/>
      <c r="AM300" s="37"/>
    </row>
    <row r="301" spans="1:48" x14ac:dyDescent="0.25">
      <c r="A301" s="5"/>
      <c r="AG301" s="5"/>
    </row>
    <row r="302" spans="1:48" x14ac:dyDescent="0.25">
      <c r="A302" s="5"/>
      <c r="AG302" s="5"/>
    </row>
    <row r="303" spans="1:48" x14ac:dyDescent="0.25">
      <c r="A303" s="5"/>
      <c r="AG303" s="5"/>
    </row>
    <row r="304" spans="1:48" x14ac:dyDescent="0.25">
      <c r="A304" s="5"/>
      <c r="AG304" s="5"/>
    </row>
    <row r="305" spans="1:71" x14ac:dyDescent="0.25">
      <c r="A305" s="5"/>
      <c r="AG305" s="5"/>
    </row>
    <row r="306" spans="1:71" x14ac:dyDescent="0.25">
      <c r="A306" s="5"/>
      <c r="AG306" s="5"/>
    </row>
    <row r="307" spans="1:71" x14ac:dyDescent="0.25">
      <c r="A307" s="5"/>
      <c r="AG307" s="5"/>
    </row>
    <row r="308" spans="1:71" x14ac:dyDescent="0.25">
      <c r="A308" s="5"/>
      <c r="AG308" s="5"/>
    </row>
    <row r="309" spans="1:71" x14ac:dyDescent="0.25">
      <c r="A309" s="5"/>
      <c r="AG309" s="5"/>
    </row>
    <row r="310" spans="1:71" x14ac:dyDescent="0.25">
      <c r="A310" s="5"/>
      <c r="AG310" s="5"/>
    </row>
    <row r="311" spans="1:71" x14ac:dyDescent="0.25">
      <c r="A311" s="5"/>
      <c r="AG311" s="5"/>
    </row>
    <row r="312" spans="1:71" x14ac:dyDescent="0.25">
      <c r="A312" s="5"/>
      <c r="AG312" s="5"/>
    </row>
    <row r="313" spans="1:71" x14ac:dyDescent="0.25">
      <c r="A313" s="5"/>
      <c r="AG313" s="5"/>
    </row>
    <row r="314" spans="1:71" x14ac:dyDescent="0.25">
      <c r="A314" s="5"/>
      <c r="AG314" s="5"/>
    </row>
    <row r="315" spans="1:71" x14ac:dyDescent="0.25">
      <c r="A315" s="33" t="s">
        <v>90</v>
      </c>
      <c r="O315" s="34" t="s">
        <v>129</v>
      </c>
      <c r="AA315" s="34" t="s">
        <v>129</v>
      </c>
      <c r="AF315" s="34" t="s">
        <v>129</v>
      </c>
      <c r="AG315" s="5"/>
    </row>
    <row r="316" spans="1:71" x14ac:dyDescent="0.25">
      <c r="A316" s="33"/>
      <c r="O316" s="34"/>
      <c r="AA316" s="34"/>
      <c r="AF316" s="34"/>
      <c r="AG316" s="5"/>
    </row>
    <row r="317" spans="1:71" x14ac:dyDescent="0.25">
      <c r="A317" s="5"/>
      <c r="AG317" s="5"/>
    </row>
    <row r="318" spans="1:71" x14ac:dyDescent="0.25">
      <c r="A318" s="25" t="s">
        <v>2</v>
      </c>
      <c r="AG318" s="5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x14ac:dyDescent="0.25">
      <c r="A319" s="25" t="s">
        <v>45</v>
      </c>
      <c r="AG319" s="5"/>
    </row>
    <row r="320" spans="1:71" x14ac:dyDescent="0.25">
      <c r="C320" s="65"/>
      <c r="AG320" s="5"/>
    </row>
    <row r="321" spans="1:33" x14ac:dyDescent="0.25">
      <c r="A321" s="47"/>
      <c r="B321" s="47" t="s">
        <v>23</v>
      </c>
      <c r="C321" s="47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5"/>
    </row>
    <row r="322" spans="1:33" x14ac:dyDescent="0.25">
      <c r="A322" s="5" t="s">
        <v>4</v>
      </c>
      <c r="B322" s="5" t="s">
        <v>33</v>
      </c>
      <c r="D322" s="9" t="s">
        <v>34</v>
      </c>
      <c r="E322" s="9" t="s">
        <v>34</v>
      </c>
      <c r="F322" s="9" t="s">
        <v>34</v>
      </c>
      <c r="G322" s="9" t="s">
        <v>34</v>
      </c>
      <c r="H322" s="9" t="s">
        <v>34</v>
      </c>
      <c r="I322" s="9" t="s">
        <v>34</v>
      </c>
      <c r="J322" s="9" t="s">
        <v>34</v>
      </c>
      <c r="K322" s="9" t="s">
        <v>34</v>
      </c>
      <c r="L322" s="9" t="s">
        <v>34</v>
      </c>
      <c r="M322" s="9" t="s">
        <v>34</v>
      </c>
      <c r="N322" s="9" t="s">
        <v>34</v>
      </c>
      <c r="O322" s="9" t="s">
        <v>34</v>
      </c>
      <c r="P322" s="9" t="s">
        <v>34</v>
      </c>
      <c r="Q322" s="9" t="s">
        <v>34</v>
      </c>
      <c r="R322" s="9" t="s">
        <v>34</v>
      </c>
      <c r="S322" s="9" t="s">
        <v>34</v>
      </c>
      <c r="T322" s="9" t="s">
        <v>34</v>
      </c>
      <c r="U322" s="9" t="s">
        <v>34</v>
      </c>
      <c r="V322" s="9" t="s">
        <v>34</v>
      </c>
      <c r="W322" s="9" t="s">
        <v>34</v>
      </c>
      <c r="X322" s="9" t="s">
        <v>34</v>
      </c>
      <c r="Y322" s="9" t="s">
        <v>34</v>
      </c>
      <c r="Z322" s="9" t="s">
        <v>34</v>
      </c>
      <c r="AA322" s="9" t="s">
        <v>34</v>
      </c>
      <c r="AB322" s="9" t="s">
        <v>34</v>
      </c>
      <c r="AC322" s="9" t="s">
        <v>34</v>
      </c>
      <c r="AD322" s="9" t="s">
        <v>34</v>
      </c>
      <c r="AE322" s="9" t="s">
        <v>34</v>
      </c>
      <c r="AF322" s="5" t="s">
        <v>92</v>
      </c>
      <c r="AG322" s="5"/>
    </row>
    <row r="323" spans="1:33" x14ac:dyDescent="0.25">
      <c r="A323" s="52" t="s">
        <v>9</v>
      </c>
      <c r="B323" s="52" t="s">
        <v>21</v>
      </c>
      <c r="C323" s="52"/>
      <c r="D323" s="53">
        <f>D285</f>
        <v>43190</v>
      </c>
      <c r="E323" s="53">
        <f>$E$9</f>
        <v>43220</v>
      </c>
      <c r="F323" s="53">
        <f>$F$9</f>
        <v>43251</v>
      </c>
      <c r="G323" s="53">
        <f>$G$9</f>
        <v>43281</v>
      </c>
      <c r="H323" s="53">
        <f>$H$9</f>
        <v>43312</v>
      </c>
      <c r="I323" s="53">
        <f>$I$9</f>
        <v>43343</v>
      </c>
      <c r="J323" s="53">
        <f>$J$9</f>
        <v>43373</v>
      </c>
      <c r="K323" s="53">
        <f>$K$9</f>
        <v>43404</v>
      </c>
      <c r="L323" s="53">
        <f>$L$9</f>
        <v>43434</v>
      </c>
      <c r="M323" s="53">
        <f>$M$9</f>
        <v>43465</v>
      </c>
      <c r="N323" s="53">
        <f>$N$9</f>
        <v>43496</v>
      </c>
      <c r="O323" s="53">
        <f>$O$9</f>
        <v>43524</v>
      </c>
      <c r="P323" s="53">
        <f>$P$9</f>
        <v>43555</v>
      </c>
      <c r="Q323" s="53">
        <f>$Q$9</f>
        <v>43585</v>
      </c>
      <c r="R323" s="53">
        <f>$R$9</f>
        <v>43616</v>
      </c>
      <c r="S323" s="53">
        <f>$S$9</f>
        <v>43646</v>
      </c>
      <c r="T323" s="53">
        <f>$T$9</f>
        <v>43677</v>
      </c>
      <c r="U323" s="53">
        <f>$U$9</f>
        <v>43708</v>
      </c>
      <c r="V323" s="53">
        <f>$V$9</f>
        <v>43738</v>
      </c>
      <c r="W323" s="53">
        <f>$W$9</f>
        <v>43769</v>
      </c>
      <c r="X323" s="53">
        <f>$X$9</f>
        <v>43799</v>
      </c>
      <c r="Y323" s="53">
        <f>$Y$9</f>
        <v>43830</v>
      </c>
      <c r="Z323" s="53">
        <f>$Z$9</f>
        <v>43861</v>
      </c>
      <c r="AA323" s="53">
        <f>$AA$9</f>
        <v>43890</v>
      </c>
      <c r="AB323" s="53">
        <f>$AB$9</f>
        <v>43921</v>
      </c>
      <c r="AC323" s="53">
        <f>$AC$9</f>
        <v>43951</v>
      </c>
      <c r="AD323" s="53">
        <f>$AD$9</f>
        <v>43982</v>
      </c>
      <c r="AE323" s="53">
        <f>$AE$9</f>
        <v>44012</v>
      </c>
      <c r="AF323" s="54" t="s">
        <v>8</v>
      </c>
      <c r="AG323" s="5"/>
    </row>
    <row r="324" spans="1:33" x14ac:dyDescent="0.25">
      <c r="A324" s="5">
        <v>1</v>
      </c>
      <c r="B324" s="4"/>
      <c r="C324" s="5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5"/>
    </row>
    <row r="325" spans="1:33" x14ac:dyDescent="0.25">
      <c r="A325" s="5">
        <v>2</v>
      </c>
      <c r="D325" s="37"/>
      <c r="AG325" s="5"/>
    </row>
    <row r="326" spans="1:33" x14ac:dyDescent="0.25">
      <c r="A326" s="5">
        <v>3</v>
      </c>
      <c r="B326" s="4" t="str">
        <f>B290</f>
        <v>8.47% Series, $100 Par</v>
      </c>
      <c r="D326" s="32">
        <v>7210.56</v>
      </c>
      <c r="E326" s="32">
        <f t="shared" ref="E326:AE326" si="64">D326-E366</f>
        <v>7178.3700000000008</v>
      </c>
      <c r="F326" s="32">
        <f t="shared" si="64"/>
        <v>7146.1800000000012</v>
      </c>
      <c r="G326" s="32">
        <f t="shared" si="64"/>
        <v>7113.9900000000016</v>
      </c>
      <c r="H326" s="32">
        <f t="shared" si="64"/>
        <v>7081.800000000002</v>
      </c>
      <c r="I326" s="32">
        <f t="shared" si="64"/>
        <v>7049.6100000000024</v>
      </c>
      <c r="J326" s="32">
        <f t="shared" si="64"/>
        <v>7017.4200000000028</v>
      </c>
      <c r="K326" s="32">
        <f>+J326-K366</f>
        <v>6985.2300000000032</v>
      </c>
      <c r="L326" s="32">
        <f t="shared" si="64"/>
        <v>6953.0400000000036</v>
      </c>
      <c r="M326" s="32">
        <f t="shared" si="64"/>
        <v>6920.850000000004</v>
      </c>
      <c r="N326" s="32">
        <f t="shared" si="64"/>
        <v>6888.6600000000044</v>
      </c>
      <c r="O326" s="32">
        <f t="shared" si="64"/>
        <v>6856.4700000000048</v>
      </c>
      <c r="P326" s="32">
        <f t="shared" si="64"/>
        <v>6824.2800000000052</v>
      </c>
      <c r="Q326" s="32">
        <f t="shared" si="64"/>
        <v>6792.0900000000056</v>
      </c>
      <c r="R326" s="32">
        <f t="shared" si="64"/>
        <v>6759.900000000006</v>
      </c>
      <c r="S326" s="32">
        <f t="shared" si="64"/>
        <v>6727.7100000000064</v>
      </c>
      <c r="T326" s="32">
        <f t="shared" si="64"/>
        <v>6695.5200000000068</v>
      </c>
      <c r="U326" s="32">
        <f t="shared" si="64"/>
        <v>6663.3300000000072</v>
      </c>
      <c r="V326" s="32">
        <f t="shared" si="64"/>
        <v>6631.1400000000076</v>
      </c>
      <c r="W326" s="32">
        <f t="shared" si="64"/>
        <v>6598.950000000008</v>
      </c>
      <c r="X326" s="32">
        <f t="shared" si="64"/>
        <v>6566.7600000000084</v>
      </c>
      <c r="Y326" s="32">
        <f t="shared" si="64"/>
        <v>6534.5700000000088</v>
      </c>
      <c r="Z326" s="32">
        <f t="shared" si="64"/>
        <v>6502.3800000000092</v>
      </c>
      <c r="AA326" s="32">
        <f t="shared" si="64"/>
        <v>6470.1900000000096</v>
      </c>
      <c r="AB326" s="32">
        <f t="shared" si="64"/>
        <v>6438.00000000001</v>
      </c>
      <c r="AC326" s="32">
        <f t="shared" si="64"/>
        <v>6405.8100000000104</v>
      </c>
      <c r="AD326" s="32">
        <f t="shared" si="64"/>
        <v>6373.6200000000108</v>
      </c>
      <c r="AE326" s="32">
        <f t="shared" si="64"/>
        <v>6341.4300000000112</v>
      </c>
      <c r="AF326" s="32">
        <f>AVERAGE(S326:AE326)</f>
        <v>6534.5700000000088</v>
      </c>
      <c r="AG326" s="5"/>
    </row>
    <row r="327" spans="1:33" x14ac:dyDescent="0.25">
      <c r="A327" s="5">
        <v>4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5"/>
    </row>
    <row r="328" spans="1:33" x14ac:dyDescent="0.25">
      <c r="A328" s="5">
        <v>5</v>
      </c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5"/>
    </row>
    <row r="329" spans="1:33" x14ac:dyDescent="0.25">
      <c r="A329" s="5">
        <v>6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5"/>
    </row>
    <row r="330" spans="1:33" x14ac:dyDescent="0.25">
      <c r="A330" s="5">
        <v>7</v>
      </c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5"/>
    </row>
    <row r="331" spans="1:33" x14ac:dyDescent="0.25">
      <c r="A331" s="5">
        <v>8</v>
      </c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5"/>
    </row>
    <row r="332" spans="1:33" x14ac:dyDescent="0.25">
      <c r="A332" s="5">
        <v>9</v>
      </c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5"/>
    </row>
    <row r="333" spans="1:33" ht="15.75" thickBot="1" x14ac:dyDescent="0.3">
      <c r="A333" s="5">
        <v>10</v>
      </c>
      <c r="B333" s="4" t="s">
        <v>40</v>
      </c>
      <c r="D333" s="66">
        <f t="shared" ref="D333:AF333" si="65">SUM(D324:D332)</f>
        <v>7210.56</v>
      </c>
      <c r="E333" s="66">
        <f t="shared" si="65"/>
        <v>7178.3700000000008</v>
      </c>
      <c r="F333" s="66">
        <f t="shared" si="65"/>
        <v>7146.1800000000012</v>
      </c>
      <c r="G333" s="66">
        <f t="shared" si="65"/>
        <v>7113.9900000000016</v>
      </c>
      <c r="H333" s="66">
        <f t="shared" si="65"/>
        <v>7081.800000000002</v>
      </c>
      <c r="I333" s="66">
        <f t="shared" si="65"/>
        <v>7049.6100000000024</v>
      </c>
      <c r="J333" s="66">
        <f t="shared" si="65"/>
        <v>7017.4200000000028</v>
      </c>
      <c r="K333" s="66">
        <f t="shared" si="65"/>
        <v>6985.2300000000032</v>
      </c>
      <c r="L333" s="66">
        <f t="shared" si="65"/>
        <v>6953.0400000000036</v>
      </c>
      <c r="M333" s="66">
        <f t="shared" si="65"/>
        <v>6920.850000000004</v>
      </c>
      <c r="N333" s="66">
        <f t="shared" si="65"/>
        <v>6888.6600000000044</v>
      </c>
      <c r="O333" s="66">
        <f t="shared" si="65"/>
        <v>6856.4700000000048</v>
      </c>
      <c r="P333" s="66">
        <f t="shared" si="65"/>
        <v>6824.2800000000052</v>
      </c>
      <c r="Q333" s="66">
        <f t="shared" si="65"/>
        <v>6792.0900000000056</v>
      </c>
      <c r="R333" s="66">
        <f t="shared" si="65"/>
        <v>6759.900000000006</v>
      </c>
      <c r="S333" s="66">
        <f t="shared" si="65"/>
        <v>6727.7100000000064</v>
      </c>
      <c r="T333" s="66">
        <f t="shared" si="65"/>
        <v>6695.5200000000068</v>
      </c>
      <c r="U333" s="66">
        <f t="shared" si="65"/>
        <v>6663.3300000000072</v>
      </c>
      <c r="V333" s="66">
        <f t="shared" si="65"/>
        <v>6631.1400000000076</v>
      </c>
      <c r="W333" s="66">
        <f t="shared" si="65"/>
        <v>6598.950000000008</v>
      </c>
      <c r="X333" s="66">
        <f t="shared" si="65"/>
        <v>6566.7600000000084</v>
      </c>
      <c r="Y333" s="66">
        <f t="shared" si="65"/>
        <v>6534.5700000000088</v>
      </c>
      <c r="Z333" s="66">
        <f t="shared" si="65"/>
        <v>6502.3800000000092</v>
      </c>
      <c r="AA333" s="66">
        <f t="shared" si="65"/>
        <v>6470.1900000000096</v>
      </c>
      <c r="AB333" s="66">
        <f t="shared" si="65"/>
        <v>6438.00000000001</v>
      </c>
      <c r="AC333" s="66">
        <f t="shared" si="65"/>
        <v>6405.8100000000104</v>
      </c>
      <c r="AD333" s="66">
        <f t="shared" si="65"/>
        <v>6373.6200000000108</v>
      </c>
      <c r="AE333" s="66">
        <f t="shared" si="65"/>
        <v>6341.4300000000112</v>
      </c>
      <c r="AF333" s="66">
        <f t="shared" si="65"/>
        <v>6534.5700000000088</v>
      </c>
      <c r="AG333" s="5"/>
    </row>
    <row r="334" spans="1:33" ht="15.75" thickTop="1" x14ac:dyDescent="0.25">
      <c r="A334" s="5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5"/>
    </row>
    <row r="335" spans="1:33" x14ac:dyDescent="0.25">
      <c r="A335" s="5"/>
      <c r="AG335" s="5"/>
    </row>
    <row r="336" spans="1:33" x14ac:dyDescent="0.25">
      <c r="A336" s="5"/>
      <c r="AG336" s="5"/>
    </row>
    <row r="337" spans="1:33" x14ac:dyDescent="0.25">
      <c r="A337" s="5"/>
      <c r="AG337" s="5"/>
    </row>
    <row r="338" spans="1:33" x14ac:dyDescent="0.25">
      <c r="A338" s="5"/>
      <c r="AG338" s="5"/>
    </row>
    <row r="339" spans="1:33" x14ac:dyDescent="0.25">
      <c r="A339" s="5"/>
      <c r="AG339" s="5"/>
    </row>
    <row r="340" spans="1:33" x14ac:dyDescent="0.25">
      <c r="A340" s="5"/>
      <c r="AG340" s="5"/>
    </row>
    <row r="341" spans="1:33" x14ac:dyDescent="0.25">
      <c r="A341" s="5"/>
      <c r="AG341" s="5"/>
    </row>
    <row r="342" spans="1:33" x14ac:dyDescent="0.25">
      <c r="A342" s="5"/>
      <c r="AG342" s="5"/>
    </row>
    <row r="343" spans="1:33" x14ac:dyDescent="0.25">
      <c r="A343" s="5"/>
      <c r="AG343" s="5"/>
    </row>
    <row r="344" spans="1:33" x14ac:dyDescent="0.25">
      <c r="A344" s="5"/>
      <c r="AG344" s="5"/>
    </row>
    <row r="345" spans="1:33" x14ac:dyDescent="0.25">
      <c r="A345" s="5"/>
      <c r="AG345" s="5"/>
    </row>
    <row r="346" spans="1:33" x14ac:dyDescent="0.25">
      <c r="A346" s="5"/>
      <c r="AG346" s="5"/>
    </row>
    <row r="347" spans="1:33" x14ac:dyDescent="0.25">
      <c r="A347" s="5"/>
      <c r="AG347" s="5"/>
    </row>
    <row r="348" spans="1:33" x14ac:dyDescent="0.25">
      <c r="A348" s="5"/>
      <c r="AG348" s="5"/>
    </row>
    <row r="349" spans="1:33" x14ac:dyDescent="0.25">
      <c r="A349" s="5"/>
      <c r="AG349" s="5"/>
    </row>
    <row r="350" spans="1:33" x14ac:dyDescent="0.25">
      <c r="A350" s="5"/>
      <c r="AG350" s="5"/>
    </row>
    <row r="351" spans="1:33" x14ac:dyDescent="0.25">
      <c r="A351" s="5"/>
      <c r="AG351" s="5"/>
    </row>
    <row r="352" spans="1:33" x14ac:dyDescent="0.25">
      <c r="A352" s="5"/>
      <c r="AG352" s="5"/>
    </row>
    <row r="353" spans="1:71" x14ac:dyDescent="0.25">
      <c r="A353" s="33" t="s">
        <v>90</v>
      </c>
      <c r="O353" s="34" t="s">
        <v>129</v>
      </c>
      <c r="AA353" s="34" t="s">
        <v>129</v>
      </c>
      <c r="AF353" s="34" t="s">
        <v>129</v>
      </c>
      <c r="AG353" s="5"/>
    </row>
    <row r="354" spans="1:71" x14ac:dyDescent="0.25">
      <c r="A354" s="33"/>
      <c r="O354" s="34"/>
      <c r="AA354" s="34"/>
      <c r="AF354" s="34"/>
      <c r="AG354" s="5"/>
    </row>
    <row r="355" spans="1:71" x14ac:dyDescent="0.25">
      <c r="AG355" s="5"/>
    </row>
    <row r="356" spans="1:71" x14ac:dyDescent="0.25">
      <c r="A356" s="25" t="s">
        <v>2</v>
      </c>
      <c r="AG356" s="5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</row>
    <row r="357" spans="1:71" x14ac:dyDescent="0.25">
      <c r="A357" s="25" t="s">
        <v>46</v>
      </c>
      <c r="AG357" s="5"/>
    </row>
    <row r="358" spans="1:71" x14ac:dyDescent="0.25">
      <c r="AG358" s="5"/>
    </row>
    <row r="359" spans="1:71" x14ac:dyDescent="0.25">
      <c r="A359" s="47"/>
      <c r="B359" s="47" t="s">
        <v>23</v>
      </c>
      <c r="C359" s="47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5"/>
    </row>
    <row r="360" spans="1:71" x14ac:dyDescent="0.25">
      <c r="A360" s="5" t="s">
        <v>4</v>
      </c>
      <c r="B360" s="5" t="s">
        <v>33</v>
      </c>
      <c r="D360" s="5" t="s">
        <v>42</v>
      </c>
      <c r="E360" s="5" t="s">
        <v>42</v>
      </c>
      <c r="F360" s="5" t="s">
        <v>42</v>
      </c>
      <c r="G360" s="5" t="s">
        <v>42</v>
      </c>
      <c r="H360" s="5" t="s">
        <v>42</v>
      </c>
      <c r="I360" s="5" t="s">
        <v>42</v>
      </c>
      <c r="J360" s="5" t="s">
        <v>42</v>
      </c>
      <c r="K360" s="5" t="s">
        <v>42</v>
      </c>
      <c r="L360" s="5" t="s">
        <v>42</v>
      </c>
      <c r="M360" s="5" t="s">
        <v>42</v>
      </c>
      <c r="N360" s="5" t="s">
        <v>42</v>
      </c>
      <c r="O360" s="5" t="s">
        <v>42</v>
      </c>
      <c r="P360" s="5" t="s">
        <v>42</v>
      </c>
      <c r="Q360" s="5" t="s">
        <v>42</v>
      </c>
      <c r="R360" s="5" t="s">
        <v>42</v>
      </c>
      <c r="S360" s="5" t="s">
        <v>42</v>
      </c>
      <c r="T360" s="5" t="s">
        <v>42</v>
      </c>
      <c r="U360" s="5" t="s">
        <v>42</v>
      </c>
      <c r="V360" s="5" t="s">
        <v>42</v>
      </c>
      <c r="W360" s="5" t="s">
        <v>42</v>
      </c>
      <c r="X360" s="5" t="s">
        <v>42</v>
      </c>
      <c r="Y360" s="5" t="s">
        <v>42</v>
      </c>
      <c r="Z360" s="5" t="s">
        <v>42</v>
      </c>
      <c r="AA360" s="5" t="s">
        <v>42</v>
      </c>
      <c r="AB360" s="5" t="s">
        <v>42</v>
      </c>
      <c r="AC360" s="5" t="s">
        <v>42</v>
      </c>
      <c r="AD360" s="5" t="s">
        <v>42</v>
      </c>
      <c r="AE360" s="5" t="s">
        <v>42</v>
      </c>
      <c r="AF360" s="5" t="s">
        <v>43</v>
      </c>
      <c r="AG360" s="5"/>
      <c r="AH360" s="80" t="s">
        <v>67</v>
      </c>
    </row>
    <row r="361" spans="1:71" x14ac:dyDescent="0.25">
      <c r="A361" s="52" t="s">
        <v>9</v>
      </c>
      <c r="B361" s="52" t="s">
        <v>21</v>
      </c>
      <c r="C361" s="52"/>
      <c r="D361" s="53">
        <f>$D$9</f>
        <v>43190</v>
      </c>
      <c r="E361" s="53">
        <f>$E$9</f>
        <v>43220</v>
      </c>
      <c r="F361" s="53">
        <f>$F$9</f>
        <v>43251</v>
      </c>
      <c r="G361" s="53">
        <f>$G$9</f>
        <v>43281</v>
      </c>
      <c r="H361" s="53">
        <f>$H$9</f>
        <v>43312</v>
      </c>
      <c r="I361" s="53">
        <f>$I$9</f>
        <v>43343</v>
      </c>
      <c r="J361" s="53">
        <f>$J$9</f>
        <v>43373</v>
      </c>
      <c r="K361" s="53">
        <f>$K$9</f>
        <v>43404</v>
      </c>
      <c r="L361" s="53">
        <f>$L$9</f>
        <v>43434</v>
      </c>
      <c r="M361" s="53">
        <f>$M$9</f>
        <v>43465</v>
      </c>
      <c r="N361" s="53">
        <f>$N$9</f>
        <v>43496</v>
      </c>
      <c r="O361" s="53">
        <f>$O$9</f>
        <v>43524</v>
      </c>
      <c r="P361" s="53">
        <f>$P$9</f>
        <v>43555</v>
      </c>
      <c r="Q361" s="53">
        <f>$Q$9</f>
        <v>43585</v>
      </c>
      <c r="R361" s="53">
        <f>$R$9</f>
        <v>43616</v>
      </c>
      <c r="S361" s="53">
        <f>$S$9</f>
        <v>43646</v>
      </c>
      <c r="T361" s="53">
        <f>$T$9</f>
        <v>43677</v>
      </c>
      <c r="U361" s="53">
        <f>$U$9</f>
        <v>43708</v>
      </c>
      <c r="V361" s="53">
        <f>$V$9</f>
        <v>43738</v>
      </c>
      <c r="W361" s="53">
        <f>$W$9</f>
        <v>43769</v>
      </c>
      <c r="X361" s="53">
        <f>$X$9</f>
        <v>43799</v>
      </c>
      <c r="Y361" s="53">
        <f>$Y$9</f>
        <v>43830</v>
      </c>
      <c r="Z361" s="53">
        <f>$Z$9</f>
        <v>43861</v>
      </c>
      <c r="AA361" s="53">
        <f>$AA$9</f>
        <v>43890</v>
      </c>
      <c r="AB361" s="53">
        <f>$AB$9</f>
        <v>43921</v>
      </c>
      <c r="AC361" s="53">
        <f>$AC$9</f>
        <v>43951</v>
      </c>
      <c r="AD361" s="53">
        <f>$AD$9</f>
        <v>43982</v>
      </c>
      <c r="AE361" s="53">
        <f>$AE$9</f>
        <v>44012</v>
      </c>
      <c r="AF361" s="54" t="s">
        <v>31</v>
      </c>
      <c r="AG361" s="5"/>
    </row>
    <row r="362" spans="1:71" x14ac:dyDescent="0.25">
      <c r="A362" s="5">
        <v>1</v>
      </c>
      <c r="B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5"/>
    </row>
    <row r="363" spans="1:71" x14ac:dyDescent="0.25">
      <c r="A363" s="5">
        <v>2</v>
      </c>
      <c r="AG363" s="5"/>
    </row>
    <row r="364" spans="1:71" x14ac:dyDescent="0.25">
      <c r="A364" s="5">
        <v>3</v>
      </c>
      <c r="B364" s="4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5"/>
    </row>
    <row r="365" spans="1:71" x14ac:dyDescent="0.25">
      <c r="A365" s="5">
        <v>4</v>
      </c>
      <c r="D365" s="37"/>
      <c r="P365" s="37"/>
      <c r="AF365" s="36"/>
      <c r="AG365" s="5"/>
    </row>
    <row r="366" spans="1:71" x14ac:dyDescent="0.25">
      <c r="A366" s="5">
        <v>5</v>
      </c>
      <c r="B366" s="4" t="str">
        <f>B290</f>
        <v>8.47% Series, $100 Par</v>
      </c>
      <c r="D366" s="32">
        <v>32.19</v>
      </c>
      <c r="E366" s="32">
        <f t="shared" ref="E366:AE366" si="66">D366</f>
        <v>32.19</v>
      </c>
      <c r="F366" s="32">
        <f t="shared" si="66"/>
        <v>32.19</v>
      </c>
      <c r="G366" s="32">
        <f t="shared" si="66"/>
        <v>32.19</v>
      </c>
      <c r="H366" s="32">
        <f t="shared" si="66"/>
        <v>32.19</v>
      </c>
      <c r="I366" s="32">
        <f t="shared" si="66"/>
        <v>32.19</v>
      </c>
      <c r="J366" s="32">
        <f t="shared" si="66"/>
        <v>32.19</v>
      </c>
      <c r="K366" s="32">
        <f t="shared" si="66"/>
        <v>32.19</v>
      </c>
      <c r="L366" s="32">
        <f t="shared" si="66"/>
        <v>32.19</v>
      </c>
      <c r="M366" s="32">
        <f t="shared" si="66"/>
        <v>32.19</v>
      </c>
      <c r="N366" s="32">
        <f t="shared" si="66"/>
        <v>32.19</v>
      </c>
      <c r="O366" s="32">
        <f t="shared" si="66"/>
        <v>32.19</v>
      </c>
      <c r="P366" s="32">
        <f t="shared" si="66"/>
        <v>32.19</v>
      </c>
      <c r="Q366" s="32">
        <f t="shared" si="66"/>
        <v>32.19</v>
      </c>
      <c r="R366" s="32">
        <f t="shared" si="66"/>
        <v>32.19</v>
      </c>
      <c r="S366" s="32">
        <f t="shared" si="66"/>
        <v>32.19</v>
      </c>
      <c r="T366" s="32">
        <f t="shared" si="66"/>
        <v>32.19</v>
      </c>
      <c r="U366" s="32">
        <f t="shared" si="66"/>
        <v>32.19</v>
      </c>
      <c r="V366" s="32">
        <f t="shared" si="66"/>
        <v>32.19</v>
      </c>
      <c r="W366" s="32">
        <f t="shared" si="66"/>
        <v>32.19</v>
      </c>
      <c r="X366" s="32">
        <f t="shared" si="66"/>
        <v>32.19</v>
      </c>
      <c r="Y366" s="32">
        <f t="shared" si="66"/>
        <v>32.19</v>
      </c>
      <c r="Z366" s="32">
        <f t="shared" si="66"/>
        <v>32.19</v>
      </c>
      <c r="AA366" s="32">
        <f t="shared" si="66"/>
        <v>32.19</v>
      </c>
      <c r="AB366" s="32">
        <f t="shared" si="66"/>
        <v>32.19</v>
      </c>
      <c r="AC366" s="32">
        <f t="shared" si="66"/>
        <v>32.19</v>
      </c>
      <c r="AD366" s="32">
        <f t="shared" si="66"/>
        <v>32.19</v>
      </c>
      <c r="AE366" s="32">
        <f t="shared" si="66"/>
        <v>32.19</v>
      </c>
      <c r="AF366" s="32">
        <f>SUM(T366:AE366)</f>
        <v>386.28</v>
      </c>
      <c r="AG366" s="5"/>
    </row>
    <row r="367" spans="1:71" x14ac:dyDescent="0.25">
      <c r="A367" s="5">
        <v>6</v>
      </c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5"/>
    </row>
    <row r="368" spans="1:71" x14ac:dyDescent="0.25">
      <c r="A368" s="5">
        <v>7</v>
      </c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5"/>
    </row>
    <row r="369" spans="1:33" x14ac:dyDescent="0.25">
      <c r="A369" s="5">
        <v>8</v>
      </c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5"/>
    </row>
    <row r="370" spans="1:33" x14ac:dyDescent="0.25">
      <c r="A370" s="5">
        <v>9</v>
      </c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5"/>
    </row>
    <row r="371" spans="1:33" ht="15.75" thickBot="1" x14ac:dyDescent="0.3">
      <c r="A371" s="5">
        <v>10</v>
      </c>
      <c r="B371" s="4" t="s">
        <v>40</v>
      </c>
      <c r="D371" s="66">
        <f t="shared" ref="D371:AE371" si="67">SUM(D364:D370)</f>
        <v>32.19</v>
      </c>
      <c r="E371" s="66">
        <f t="shared" si="67"/>
        <v>32.19</v>
      </c>
      <c r="F371" s="66">
        <f t="shared" si="67"/>
        <v>32.19</v>
      </c>
      <c r="G371" s="66">
        <f t="shared" si="67"/>
        <v>32.19</v>
      </c>
      <c r="H371" s="66">
        <f t="shared" si="67"/>
        <v>32.19</v>
      </c>
      <c r="I371" s="66">
        <f t="shared" si="67"/>
        <v>32.19</v>
      </c>
      <c r="J371" s="66">
        <f t="shared" si="67"/>
        <v>32.19</v>
      </c>
      <c r="K371" s="66">
        <f t="shared" si="67"/>
        <v>32.19</v>
      </c>
      <c r="L371" s="66">
        <f t="shared" si="67"/>
        <v>32.19</v>
      </c>
      <c r="M371" s="66">
        <f t="shared" si="67"/>
        <v>32.19</v>
      </c>
      <c r="N371" s="66">
        <f t="shared" si="67"/>
        <v>32.19</v>
      </c>
      <c r="O371" s="66">
        <f t="shared" si="67"/>
        <v>32.19</v>
      </c>
      <c r="P371" s="66">
        <f t="shared" si="67"/>
        <v>32.19</v>
      </c>
      <c r="Q371" s="66">
        <f t="shared" si="67"/>
        <v>32.19</v>
      </c>
      <c r="R371" s="66">
        <f t="shared" si="67"/>
        <v>32.19</v>
      </c>
      <c r="S371" s="66">
        <f t="shared" si="67"/>
        <v>32.19</v>
      </c>
      <c r="T371" s="66">
        <f t="shared" si="67"/>
        <v>32.19</v>
      </c>
      <c r="U371" s="66">
        <f t="shared" si="67"/>
        <v>32.19</v>
      </c>
      <c r="V371" s="66">
        <f t="shared" si="67"/>
        <v>32.19</v>
      </c>
      <c r="W371" s="66">
        <f t="shared" si="67"/>
        <v>32.19</v>
      </c>
      <c r="X371" s="66">
        <f t="shared" si="67"/>
        <v>32.19</v>
      </c>
      <c r="Y371" s="66">
        <f t="shared" si="67"/>
        <v>32.19</v>
      </c>
      <c r="Z371" s="66">
        <f t="shared" si="67"/>
        <v>32.19</v>
      </c>
      <c r="AA371" s="66">
        <f t="shared" si="67"/>
        <v>32.19</v>
      </c>
      <c r="AB371" s="66">
        <f t="shared" si="67"/>
        <v>32.19</v>
      </c>
      <c r="AC371" s="66">
        <f t="shared" si="67"/>
        <v>32.19</v>
      </c>
      <c r="AD371" s="66">
        <f t="shared" si="67"/>
        <v>32.19</v>
      </c>
      <c r="AE371" s="66">
        <f t="shared" si="67"/>
        <v>32.19</v>
      </c>
      <c r="AF371" s="66">
        <f>SUM(AF364:AF370)</f>
        <v>386.28</v>
      </c>
      <c r="AG371" s="5"/>
    </row>
    <row r="372" spans="1:33" ht="15.75" thickTop="1" x14ac:dyDescent="0.25">
      <c r="A372" s="5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5"/>
    </row>
    <row r="373" spans="1:33" x14ac:dyDescent="0.25">
      <c r="A373" s="5"/>
      <c r="AG373" s="5"/>
    </row>
    <row r="374" spans="1:33" x14ac:dyDescent="0.25">
      <c r="A374" s="5"/>
      <c r="AG374" s="5"/>
    </row>
    <row r="375" spans="1:33" x14ac:dyDescent="0.25">
      <c r="A375" s="5"/>
      <c r="AG375" s="5"/>
    </row>
    <row r="376" spans="1:33" x14ac:dyDescent="0.25">
      <c r="A376" s="5"/>
      <c r="AG376" s="5"/>
    </row>
    <row r="377" spans="1:33" x14ac:dyDescent="0.25">
      <c r="A377" s="5"/>
      <c r="AG377" s="5"/>
    </row>
    <row r="378" spans="1:33" x14ac:dyDescent="0.25">
      <c r="A378" s="5"/>
      <c r="AG378" s="5"/>
    </row>
    <row r="379" spans="1:33" x14ac:dyDescent="0.25">
      <c r="A379" s="5"/>
      <c r="AG379" s="5"/>
    </row>
    <row r="380" spans="1:33" x14ac:dyDescent="0.25">
      <c r="A380" s="5"/>
      <c r="AG380" s="5"/>
    </row>
    <row r="381" spans="1:33" x14ac:dyDescent="0.25">
      <c r="A381" s="5"/>
      <c r="AG381" s="5"/>
    </row>
    <row r="382" spans="1:33" x14ac:dyDescent="0.25">
      <c r="A382" s="5"/>
      <c r="AG382" s="5"/>
    </row>
    <row r="383" spans="1:33" x14ac:dyDescent="0.25">
      <c r="A383" s="5"/>
      <c r="AG383" s="5"/>
    </row>
    <row r="384" spans="1:33" x14ac:dyDescent="0.25">
      <c r="A384" s="5"/>
      <c r="AG384" s="5"/>
    </row>
    <row r="385" spans="1:71" x14ac:dyDescent="0.25">
      <c r="A385" s="5"/>
      <c r="AG385" s="5"/>
    </row>
    <row r="386" spans="1:71" x14ac:dyDescent="0.25">
      <c r="A386" s="5"/>
      <c r="AG386" s="5"/>
    </row>
    <row r="387" spans="1:71" x14ac:dyDescent="0.25">
      <c r="A387" s="5"/>
      <c r="AG387" s="5"/>
    </row>
    <row r="388" spans="1:71" x14ac:dyDescent="0.25">
      <c r="A388" s="5"/>
      <c r="AG388" s="5"/>
    </row>
    <row r="389" spans="1:71" x14ac:dyDescent="0.25">
      <c r="A389" s="5"/>
      <c r="AG389" s="5"/>
    </row>
    <row r="390" spans="1:71" x14ac:dyDescent="0.25">
      <c r="A390" s="5"/>
      <c r="AG390" s="5"/>
    </row>
    <row r="391" spans="1:71" x14ac:dyDescent="0.25">
      <c r="A391" s="33" t="s">
        <v>90</v>
      </c>
      <c r="O391" s="34" t="s">
        <v>129</v>
      </c>
      <c r="AA391" s="34" t="s">
        <v>129</v>
      </c>
      <c r="AF391" s="34" t="s">
        <v>129</v>
      </c>
      <c r="AG391" s="5"/>
    </row>
    <row r="392" spans="1:71" x14ac:dyDescent="0.25">
      <c r="A392" s="33"/>
      <c r="O392" s="34"/>
      <c r="AA392" s="34"/>
      <c r="AF392" s="34"/>
      <c r="AG392" s="5"/>
    </row>
    <row r="393" spans="1:71" x14ac:dyDescent="0.25">
      <c r="A393" s="5"/>
      <c r="AG393" s="5"/>
    </row>
    <row r="394" spans="1:71" x14ac:dyDescent="0.25">
      <c r="A394" s="25" t="s">
        <v>2</v>
      </c>
      <c r="AG394" s="5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</row>
    <row r="395" spans="1:71" x14ac:dyDescent="0.25">
      <c r="A395" s="25" t="s">
        <v>47</v>
      </c>
      <c r="AG395" s="5"/>
    </row>
    <row r="396" spans="1:71" x14ac:dyDescent="0.25">
      <c r="AG396" s="5"/>
      <c r="AH396" s="80" t="s">
        <v>66</v>
      </c>
    </row>
    <row r="397" spans="1:71" x14ac:dyDescent="0.25">
      <c r="A397" s="47"/>
      <c r="B397" s="47" t="s">
        <v>23</v>
      </c>
      <c r="C397" s="47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5"/>
    </row>
    <row r="398" spans="1:71" x14ac:dyDescent="0.25">
      <c r="A398" s="5" t="s">
        <v>4</v>
      </c>
      <c r="B398" s="5" t="s">
        <v>33</v>
      </c>
      <c r="D398" s="5" t="s">
        <v>42</v>
      </c>
      <c r="E398" s="5" t="s">
        <v>42</v>
      </c>
      <c r="F398" s="5" t="s">
        <v>42</v>
      </c>
      <c r="G398" s="5" t="s">
        <v>42</v>
      </c>
      <c r="H398" s="5" t="s">
        <v>42</v>
      </c>
      <c r="I398" s="5" t="s">
        <v>42</v>
      </c>
      <c r="J398" s="5" t="s">
        <v>42</v>
      </c>
      <c r="K398" s="5" t="s">
        <v>42</v>
      </c>
      <c r="L398" s="5" t="s">
        <v>42</v>
      </c>
      <c r="M398" s="5" t="s">
        <v>42</v>
      </c>
      <c r="N398" s="5" t="s">
        <v>42</v>
      </c>
      <c r="O398" s="5" t="s">
        <v>42</v>
      </c>
      <c r="P398" s="5" t="s">
        <v>42</v>
      </c>
      <c r="Q398" s="5" t="s">
        <v>42</v>
      </c>
      <c r="R398" s="5" t="s">
        <v>42</v>
      </c>
      <c r="S398" s="5" t="s">
        <v>42</v>
      </c>
      <c r="T398" s="5" t="s">
        <v>42</v>
      </c>
      <c r="U398" s="5" t="s">
        <v>42</v>
      </c>
      <c r="V398" s="5" t="s">
        <v>42</v>
      </c>
      <c r="W398" s="5" t="s">
        <v>42</v>
      </c>
      <c r="X398" s="5" t="s">
        <v>42</v>
      </c>
      <c r="Y398" s="5" t="s">
        <v>42</v>
      </c>
      <c r="Z398" s="5" t="s">
        <v>42</v>
      </c>
      <c r="AA398" s="5" t="s">
        <v>42</v>
      </c>
      <c r="AB398" s="5" t="s">
        <v>42</v>
      </c>
      <c r="AC398" s="5" t="s">
        <v>42</v>
      </c>
      <c r="AD398" s="5" t="s">
        <v>42</v>
      </c>
      <c r="AE398" s="5" t="s">
        <v>42</v>
      </c>
      <c r="AF398" s="5" t="s">
        <v>43</v>
      </c>
      <c r="AG398" s="5"/>
      <c r="AH398" s="32"/>
    </row>
    <row r="399" spans="1:71" x14ac:dyDescent="0.25">
      <c r="A399" s="52" t="s">
        <v>9</v>
      </c>
      <c r="B399" s="52" t="s">
        <v>21</v>
      </c>
      <c r="C399" s="52"/>
      <c r="D399" s="53">
        <f>$D$9</f>
        <v>43190</v>
      </c>
      <c r="E399" s="53">
        <f>$E$9</f>
        <v>43220</v>
      </c>
      <c r="F399" s="53">
        <f>$F$9</f>
        <v>43251</v>
      </c>
      <c r="G399" s="53">
        <f>$G$9</f>
        <v>43281</v>
      </c>
      <c r="H399" s="53">
        <f>$H$9</f>
        <v>43312</v>
      </c>
      <c r="I399" s="53">
        <f>$I$9</f>
        <v>43343</v>
      </c>
      <c r="J399" s="53">
        <f>$J$9</f>
        <v>43373</v>
      </c>
      <c r="K399" s="53">
        <f>$K$9</f>
        <v>43404</v>
      </c>
      <c r="L399" s="53">
        <f>$L$9</f>
        <v>43434</v>
      </c>
      <c r="M399" s="53">
        <f>$M$9</f>
        <v>43465</v>
      </c>
      <c r="N399" s="53">
        <f>$N$9</f>
        <v>43496</v>
      </c>
      <c r="O399" s="53">
        <f>$O$9</f>
        <v>43524</v>
      </c>
      <c r="P399" s="53">
        <f>$P$9</f>
        <v>43555</v>
      </c>
      <c r="Q399" s="53">
        <f>$Q$9</f>
        <v>43585</v>
      </c>
      <c r="R399" s="53">
        <f>$R$9</f>
        <v>43616</v>
      </c>
      <c r="S399" s="53">
        <f>$S$9</f>
        <v>43646</v>
      </c>
      <c r="T399" s="53">
        <f>$T$9</f>
        <v>43677</v>
      </c>
      <c r="U399" s="53">
        <f>$U$9</f>
        <v>43708</v>
      </c>
      <c r="V399" s="53">
        <f>$V$9</f>
        <v>43738</v>
      </c>
      <c r="W399" s="53">
        <f>$W$9</f>
        <v>43769</v>
      </c>
      <c r="X399" s="53">
        <f>$X$9</f>
        <v>43799</v>
      </c>
      <c r="Y399" s="53">
        <f>$Y$9</f>
        <v>43830</v>
      </c>
      <c r="Z399" s="53">
        <f>$Z$9</f>
        <v>43861</v>
      </c>
      <c r="AA399" s="53">
        <f>$AA$9</f>
        <v>43890</v>
      </c>
      <c r="AB399" s="53">
        <f>$AB$9</f>
        <v>43921</v>
      </c>
      <c r="AC399" s="53">
        <f>$AC$9</f>
        <v>43951</v>
      </c>
      <c r="AD399" s="53">
        <f>$AD$9</f>
        <v>43982</v>
      </c>
      <c r="AE399" s="53">
        <f>$AE$9</f>
        <v>44012</v>
      </c>
      <c r="AF399" s="54" t="s">
        <v>31</v>
      </c>
      <c r="AG399" s="5"/>
    </row>
    <row r="400" spans="1:71" x14ac:dyDescent="0.25">
      <c r="A400" s="5">
        <v>1</v>
      </c>
      <c r="B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5"/>
    </row>
    <row r="401" spans="1:33" x14ac:dyDescent="0.25">
      <c r="A401" s="5">
        <v>2</v>
      </c>
      <c r="AG401" s="5"/>
    </row>
    <row r="402" spans="1:33" x14ac:dyDescent="0.25">
      <c r="A402" s="5">
        <v>3</v>
      </c>
      <c r="B402" s="4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70"/>
      <c r="AG402" s="5"/>
    </row>
    <row r="403" spans="1:33" x14ac:dyDescent="0.25">
      <c r="A403" s="5">
        <v>4</v>
      </c>
      <c r="AG403" s="5"/>
    </row>
    <row r="404" spans="1:33" x14ac:dyDescent="0.25">
      <c r="A404" s="5">
        <v>5</v>
      </c>
      <c r="B404" s="4" t="str">
        <f>B290</f>
        <v>8.47% Series, $100 Par</v>
      </c>
      <c r="D404" s="32">
        <f t="shared" ref="D404:AE404" si="68">ROUND(+D290/12*$C$290,4)</f>
        <v>15881.25</v>
      </c>
      <c r="E404" s="32">
        <f t="shared" si="68"/>
        <v>15881.25</v>
      </c>
      <c r="F404" s="32">
        <f t="shared" si="68"/>
        <v>15881.25</v>
      </c>
      <c r="G404" s="32">
        <f t="shared" si="68"/>
        <v>15881.25</v>
      </c>
      <c r="H404" s="32">
        <f t="shared" si="68"/>
        <v>15881.25</v>
      </c>
      <c r="I404" s="32">
        <f t="shared" si="68"/>
        <v>15881.25</v>
      </c>
      <c r="J404" s="32">
        <f t="shared" si="68"/>
        <v>15881.25</v>
      </c>
      <c r="K404" s="32">
        <f t="shared" si="68"/>
        <v>15881.25</v>
      </c>
      <c r="L404" s="32">
        <f t="shared" si="68"/>
        <v>15881.25</v>
      </c>
      <c r="M404" s="32">
        <f t="shared" si="68"/>
        <v>15881.25</v>
      </c>
      <c r="N404" s="32">
        <f t="shared" si="68"/>
        <v>15881.25</v>
      </c>
      <c r="O404" s="32">
        <f t="shared" si="68"/>
        <v>15881.25</v>
      </c>
      <c r="P404" s="32">
        <f t="shared" si="68"/>
        <v>15881.25</v>
      </c>
      <c r="Q404" s="32">
        <f t="shared" si="68"/>
        <v>15881.25</v>
      </c>
      <c r="R404" s="32">
        <f t="shared" si="68"/>
        <v>15881.25</v>
      </c>
      <c r="S404" s="32">
        <f t="shared" si="68"/>
        <v>15881.25</v>
      </c>
      <c r="T404" s="32">
        <f t="shared" si="68"/>
        <v>15881.25</v>
      </c>
      <c r="U404" s="32">
        <f t="shared" si="68"/>
        <v>15881.25</v>
      </c>
      <c r="V404" s="32">
        <f t="shared" si="68"/>
        <v>15881.25</v>
      </c>
      <c r="W404" s="32">
        <f t="shared" si="68"/>
        <v>15881.25</v>
      </c>
      <c r="X404" s="32">
        <f t="shared" si="68"/>
        <v>15881.25</v>
      </c>
      <c r="Y404" s="32">
        <f t="shared" si="68"/>
        <v>15881.25</v>
      </c>
      <c r="Z404" s="32">
        <f t="shared" si="68"/>
        <v>15881.25</v>
      </c>
      <c r="AA404" s="32">
        <f t="shared" si="68"/>
        <v>15881.25</v>
      </c>
      <c r="AB404" s="32">
        <f t="shared" si="68"/>
        <v>15881.25</v>
      </c>
      <c r="AC404" s="32">
        <f t="shared" si="68"/>
        <v>15881.25</v>
      </c>
      <c r="AD404" s="32">
        <f t="shared" si="68"/>
        <v>15881.25</v>
      </c>
      <c r="AE404" s="32">
        <f t="shared" si="68"/>
        <v>15881.25</v>
      </c>
      <c r="AF404" s="32">
        <f>SUM(T404:AE404)</f>
        <v>190575</v>
      </c>
      <c r="AG404" s="5"/>
    </row>
    <row r="405" spans="1:33" x14ac:dyDescent="0.25">
      <c r="A405" s="5">
        <v>6</v>
      </c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5"/>
    </row>
    <row r="406" spans="1:33" x14ac:dyDescent="0.25">
      <c r="A406" s="5">
        <v>7</v>
      </c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5"/>
    </row>
    <row r="407" spans="1:33" x14ac:dyDescent="0.25">
      <c r="A407" s="5">
        <v>8</v>
      </c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5"/>
    </row>
    <row r="408" spans="1:33" x14ac:dyDescent="0.25">
      <c r="A408" s="5">
        <v>9</v>
      </c>
      <c r="P408" s="1"/>
      <c r="AG408" s="5"/>
    </row>
    <row r="409" spans="1:33" ht="15.75" thickBot="1" x14ac:dyDescent="0.3">
      <c r="A409" s="5">
        <v>10</v>
      </c>
      <c r="B409" s="4" t="s">
        <v>40</v>
      </c>
      <c r="D409" s="66">
        <f t="shared" ref="D409:AE409" si="69">SUM(D402:D408)</f>
        <v>15881.25</v>
      </c>
      <c r="E409" s="66">
        <f t="shared" si="69"/>
        <v>15881.25</v>
      </c>
      <c r="F409" s="66">
        <f t="shared" si="69"/>
        <v>15881.25</v>
      </c>
      <c r="G409" s="66">
        <f t="shared" si="69"/>
        <v>15881.25</v>
      </c>
      <c r="H409" s="66">
        <f t="shared" si="69"/>
        <v>15881.25</v>
      </c>
      <c r="I409" s="66">
        <f t="shared" si="69"/>
        <v>15881.25</v>
      </c>
      <c r="J409" s="66">
        <f t="shared" si="69"/>
        <v>15881.25</v>
      </c>
      <c r="K409" s="66">
        <f t="shared" si="69"/>
        <v>15881.25</v>
      </c>
      <c r="L409" s="66">
        <f t="shared" si="69"/>
        <v>15881.25</v>
      </c>
      <c r="M409" s="66">
        <f t="shared" si="69"/>
        <v>15881.25</v>
      </c>
      <c r="N409" s="66">
        <f t="shared" si="69"/>
        <v>15881.25</v>
      </c>
      <c r="O409" s="66">
        <f t="shared" si="69"/>
        <v>15881.25</v>
      </c>
      <c r="P409" s="66">
        <f t="shared" si="69"/>
        <v>15881.25</v>
      </c>
      <c r="Q409" s="66">
        <f t="shared" si="69"/>
        <v>15881.25</v>
      </c>
      <c r="R409" s="66">
        <f t="shared" si="69"/>
        <v>15881.25</v>
      </c>
      <c r="S409" s="66">
        <f t="shared" si="69"/>
        <v>15881.25</v>
      </c>
      <c r="T409" s="66">
        <f t="shared" si="69"/>
        <v>15881.25</v>
      </c>
      <c r="U409" s="66">
        <f t="shared" si="69"/>
        <v>15881.25</v>
      </c>
      <c r="V409" s="66">
        <f t="shared" si="69"/>
        <v>15881.25</v>
      </c>
      <c r="W409" s="66">
        <f t="shared" si="69"/>
        <v>15881.25</v>
      </c>
      <c r="X409" s="66">
        <f t="shared" si="69"/>
        <v>15881.25</v>
      </c>
      <c r="Y409" s="66">
        <f t="shared" si="69"/>
        <v>15881.25</v>
      </c>
      <c r="Z409" s="66">
        <f t="shared" si="69"/>
        <v>15881.25</v>
      </c>
      <c r="AA409" s="66">
        <f t="shared" si="69"/>
        <v>15881.25</v>
      </c>
      <c r="AB409" s="66">
        <f t="shared" si="69"/>
        <v>15881.25</v>
      </c>
      <c r="AC409" s="66">
        <f t="shared" si="69"/>
        <v>15881.25</v>
      </c>
      <c r="AD409" s="66">
        <f t="shared" si="69"/>
        <v>15881.25</v>
      </c>
      <c r="AE409" s="66">
        <f t="shared" si="69"/>
        <v>15881.25</v>
      </c>
      <c r="AF409" s="66">
        <f>SUM(AF402:AF408)</f>
        <v>190575</v>
      </c>
      <c r="AG409" s="5"/>
    </row>
    <row r="410" spans="1:33" ht="15.75" thickTop="1" x14ac:dyDescent="0.25">
      <c r="A410" s="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5"/>
    </row>
    <row r="411" spans="1:33" x14ac:dyDescent="0.25">
      <c r="A411" s="5"/>
      <c r="AG411" s="5"/>
    </row>
    <row r="412" spans="1:33" x14ac:dyDescent="0.25">
      <c r="A412" s="5"/>
      <c r="AG412" s="5"/>
    </row>
    <row r="413" spans="1:33" x14ac:dyDescent="0.25">
      <c r="A413" s="5"/>
      <c r="D413" s="17"/>
      <c r="AG413" s="5"/>
    </row>
    <row r="414" spans="1:33" x14ac:dyDescent="0.25">
      <c r="A414" s="5"/>
      <c r="AG414" s="5"/>
    </row>
    <row r="415" spans="1:33" x14ac:dyDescent="0.25">
      <c r="A415" s="5"/>
      <c r="AG415" s="5"/>
    </row>
    <row r="416" spans="1:33" x14ac:dyDescent="0.25">
      <c r="A416" s="5"/>
      <c r="AG416" s="5"/>
    </row>
    <row r="417" spans="1:71" x14ac:dyDescent="0.25">
      <c r="A417" s="5"/>
      <c r="AG417" s="5"/>
    </row>
    <row r="418" spans="1:71" x14ac:dyDescent="0.25">
      <c r="A418" s="5"/>
      <c r="AG418" s="5"/>
    </row>
    <row r="419" spans="1:71" x14ac:dyDescent="0.25">
      <c r="A419" s="5"/>
      <c r="AG419" s="5"/>
    </row>
    <row r="420" spans="1:71" x14ac:dyDescent="0.25">
      <c r="A420" s="5"/>
      <c r="AG420" s="5"/>
    </row>
    <row r="421" spans="1:71" x14ac:dyDescent="0.25">
      <c r="A421" s="5"/>
      <c r="AG421" s="5"/>
    </row>
    <row r="422" spans="1:71" x14ac:dyDescent="0.25">
      <c r="A422" s="5"/>
      <c r="AG422" s="5"/>
    </row>
    <row r="423" spans="1:71" x14ac:dyDescent="0.25">
      <c r="A423" s="5"/>
      <c r="AG423" s="5"/>
    </row>
    <row r="424" spans="1:71" x14ac:dyDescent="0.25">
      <c r="A424" s="5"/>
      <c r="AG424" s="5"/>
    </row>
    <row r="425" spans="1:71" x14ac:dyDescent="0.25">
      <c r="A425" s="5"/>
      <c r="AG425" s="5"/>
    </row>
    <row r="426" spans="1:71" x14ac:dyDescent="0.25">
      <c r="A426" s="5"/>
      <c r="AG426" s="5"/>
    </row>
    <row r="427" spans="1:71" x14ac:dyDescent="0.25">
      <c r="A427" s="5"/>
      <c r="AG427" s="5"/>
    </row>
    <row r="428" spans="1:71" x14ac:dyDescent="0.25">
      <c r="A428" s="5"/>
      <c r="AG428" s="5"/>
    </row>
    <row r="429" spans="1:71" x14ac:dyDescent="0.25">
      <c r="A429" s="33" t="s">
        <v>90</v>
      </c>
      <c r="O429" s="34" t="s">
        <v>130</v>
      </c>
      <c r="AA429" s="34" t="s">
        <v>130</v>
      </c>
      <c r="AF429" s="34" t="s">
        <v>130</v>
      </c>
      <c r="AG429" s="5"/>
    </row>
    <row r="430" spans="1:71" x14ac:dyDescent="0.25">
      <c r="A430" s="33"/>
      <c r="O430" s="34"/>
      <c r="AA430" s="34"/>
      <c r="AF430" s="34"/>
      <c r="AG430" s="5"/>
    </row>
    <row r="431" spans="1:71" x14ac:dyDescent="0.25">
      <c r="A431" s="5"/>
      <c r="AG431" s="5"/>
    </row>
    <row r="432" spans="1:71" x14ac:dyDescent="0.25">
      <c r="A432" s="25" t="s">
        <v>2</v>
      </c>
      <c r="AG432" s="5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</row>
    <row r="433" spans="1:34" x14ac:dyDescent="0.25">
      <c r="A433" s="25" t="s">
        <v>48</v>
      </c>
      <c r="AG433" s="5"/>
    </row>
    <row r="434" spans="1:34" x14ac:dyDescent="0.25">
      <c r="AG434" s="5"/>
    </row>
    <row r="435" spans="1:34" x14ac:dyDescent="0.25">
      <c r="A435" s="47"/>
      <c r="B435" s="47"/>
      <c r="C435" s="47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5"/>
    </row>
    <row r="436" spans="1:34" x14ac:dyDescent="0.25">
      <c r="A436" s="5" t="s">
        <v>4</v>
      </c>
      <c r="B436" s="5"/>
      <c r="D436" s="5" t="s">
        <v>34</v>
      </c>
      <c r="E436" s="5" t="s">
        <v>34</v>
      </c>
      <c r="F436" s="5" t="s">
        <v>34</v>
      </c>
      <c r="G436" s="5" t="s">
        <v>34</v>
      </c>
      <c r="H436" s="5" t="s">
        <v>34</v>
      </c>
      <c r="I436" s="5" t="s">
        <v>34</v>
      </c>
      <c r="J436" s="5" t="s">
        <v>34</v>
      </c>
      <c r="K436" s="5" t="s">
        <v>34</v>
      </c>
      <c r="L436" s="5" t="s">
        <v>34</v>
      </c>
      <c r="M436" s="5" t="s">
        <v>34</v>
      </c>
      <c r="N436" s="5" t="s">
        <v>34</v>
      </c>
      <c r="O436" s="5" t="s">
        <v>34</v>
      </c>
      <c r="P436" s="5" t="s">
        <v>34</v>
      </c>
      <c r="Q436" s="5" t="s">
        <v>34</v>
      </c>
      <c r="R436" s="5" t="s">
        <v>34</v>
      </c>
      <c r="S436" s="5" t="s">
        <v>34</v>
      </c>
      <c r="T436" s="5" t="s">
        <v>34</v>
      </c>
      <c r="U436" s="5" t="s">
        <v>34</v>
      </c>
      <c r="V436" s="5" t="s">
        <v>34</v>
      </c>
      <c r="W436" s="5" t="s">
        <v>34</v>
      </c>
      <c r="X436" s="5" t="s">
        <v>34</v>
      </c>
      <c r="Y436" s="5" t="s">
        <v>34</v>
      </c>
      <c r="Z436" s="5" t="s">
        <v>34</v>
      </c>
      <c r="AA436" s="5" t="s">
        <v>34</v>
      </c>
      <c r="AB436" s="5" t="s">
        <v>34</v>
      </c>
      <c r="AC436" s="5" t="s">
        <v>34</v>
      </c>
      <c r="AD436" s="5" t="s">
        <v>34</v>
      </c>
      <c r="AE436" s="5" t="s">
        <v>34</v>
      </c>
      <c r="AF436" s="5" t="s">
        <v>92</v>
      </c>
      <c r="AG436" s="5"/>
    </row>
    <row r="437" spans="1:34" x14ac:dyDescent="0.25">
      <c r="A437" s="52" t="s">
        <v>9</v>
      </c>
      <c r="B437" s="52"/>
      <c r="C437" s="52"/>
      <c r="D437" s="53">
        <f>$D$9</f>
        <v>43190</v>
      </c>
      <c r="E437" s="53">
        <f>$E$9</f>
        <v>43220</v>
      </c>
      <c r="F437" s="53">
        <f>$F$9</f>
        <v>43251</v>
      </c>
      <c r="G437" s="53">
        <f>$G$9</f>
        <v>43281</v>
      </c>
      <c r="H437" s="53">
        <f>$H$9</f>
        <v>43312</v>
      </c>
      <c r="I437" s="53">
        <f>$I$9</f>
        <v>43343</v>
      </c>
      <c r="J437" s="53">
        <f>$J$9</f>
        <v>43373</v>
      </c>
      <c r="K437" s="53">
        <f>$K$9</f>
        <v>43404</v>
      </c>
      <c r="L437" s="53">
        <f>$L$9</f>
        <v>43434</v>
      </c>
      <c r="M437" s="53">
        <f>$M$9</f>
        <v>43465</v>
      </c>
      <c r="N437" s="53">
        <f>$N$9</f>
        <v>43496</v>
      </c>
      <c r="O437" s="53">
        <f>$O$9</f>
        <v>43524</v>
      </c>
      <c r="P437" s="53">
        <f>$P$9</f>
        <v>43555</v>
      </c>
      <c r="Q437" s="53">
        <f>$Q$9</f>
        <v>43585</v>
      </c>
      <c r="R437" s="53">
        <f>$R$9</f>
        <v>43616</v>
      </c>
      <c r="S437" s="53">
        <f>$S$9</f>
        <v>43646</v>
      </c>
      <c r="T437" s="53">
        <f>$T$9</f>
        <v>43677</v>
      </c>
      <c r="U437" s="53">
        <f>$U$9</f>
        <v>43708</v>
      </c>
      <c r="V437" s="53">
        <f>$V$9</f>
        <v>43738</v>
      </c>
      <c r="W437" s="53">
        <f>$W$9</f>
        <v>43769</v>
      </c>
      <c r="X437" s="53">
        <f>$X$9</f>
        <v>43799</v>
      </c>
      <c r="Y437" s="53">
        <f>$Y$9</f>
        <v>43830</v>
      </c>
      <c r="Z437" s="53">
        <f>$Z$9</f>
        <v>43861</v>
      </c>
      <c r="AA437" s="53">
        <f>$AA$9</f>
        <v>43890</v>
      </c>
      <c r="AB437" s="53">
        <f>$AB$9</f>
        <v>43921</v>
      </c>
      <c r="AC437" s="53">
        <f>$AC$9</f>
        <v>43951</v>
      </c>
      <c r="AD437" s="53">
        <f>$AD$9</f>
        <v>43982</v>
      </c>
      <c r="AE437" s="53">
        <f>$AE$9</f>
        <v>44012</v>
      </c>
      <c r="AF437" s="54" t="s">
        <v>8</v>
      </c>
      <c r="AG437" s="5"/>
    </row>
    <row r="438" spans="1:34" x14ac:dyDescent="0.25">
      <c r="A438" s="5">
        <v>1</v>
      </c>
      <c r="B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5"/>
    </row>
    <row r="439" spans="1:34" x14ac:dyDescent="0.25">
      <c r="A439" s="5">
        <v>2</v>
      </c>
      <c r="AG439" s="5"/>
      <c r="AH439" s="80"/>
    </row>
    <row r="440" spans="1:34" x14ac:dyDescent="0.25">
      <c r="A440" s="5">
        <v>3</v>
      </c>
      <c r="AG440" s="5"/>
    </row>
    <row r="441" spans="1:34" x14ac:dyDescent="0.25">
      <c r="A441" s="5">
        <v>4</v>
      </c>
      <c r="AE441" s="103"/>
      <c r="AG441" s="5"/>
    </row>
    <row r="442" spans="1:34" x14ac:dyDescent="0.25">
      <c r="A442" s="5">
        <v>5</v>
      </c>
      <c r="AE442" s="74"/>
      <c r="AG442" s="5"/>
    </row>
    <row r="443" spans="1:34" x14ac:dyDescent="0.25">
      <c r="A443" s="5">
        <v>6</v>
      </c>
      <c r="AG443" s="5"/>
    </row>
    <row r="444" spans="1:34" ht="15.75" thickBot="1" x14ac:dyDescent="0.3">
      <c r="A444" s="5">
        <v>7</v>
      </c>
      <c r="B444" s="4" t="s">
        <v>96</v>
      </c>
      <c r="D444" s="107">
        <v>10387366.119999999</v>
      </c>
      <c r="E444" s="107">
        <v>17155540.02</v>
      </c>
      <c r="F444" s="107">
        <v>14148556.85</v>
      </c>
      <c r="G444" s="107">
        <v>14728469.26</v>
      </c>
      <c r="H444" s="107">
        <v>17200086.079999998</v>
      </c>
      <c r="I444" s="107">
        <v>14822428.4</v>
      </c>
      <c r="J444" s="115">
        <v>17300292.02</v>
      </c>
      <c r="K444" s="107">
        <v>14384725.890000001</v>
      </c>
      <c r="L444" s="115">
        <v>14285125.890000001</v>
      </c>
      <c r="M444" s="107">
        <v>21587821.949999999</v>
      </c>
      <c r="N444" s="115">
        <v>22748740.309999999</v>
      </c>
      <c r="O444" s="107">
        <v>22760940.969999999</v>
      </c>
      <c r="P444" s="107">
        <f>O444+P446</f>
        <v>23353225.852403603</v>
      </c>
      <c r="Q444" s="66">
        <f>P444+Q446</f>
        <v>26739843.851378348</v>
      </c>
      <c r="R444" s="66">
        <f t="shared" ref="R444:AE444" si="70">Q444+R446</f>
        <v>129850.39546987414</v>
      </c>
      <c r="S444" s="66">
        <f t="shared" si="70"/>
        <v>7130963.0679935804</v>
      </c>
      <c r="T444" s="66">
        <f t="shared" si="70"/>
        <v>4237230.135031349</v>
      </c>
      <c r="U444" s="66">
        <f t="shared" si="70"/>
        <v>2005801.3170832493</v>
      </c>
      <c r="V444" s="66">
        <f t="shared" si="70"/>
        <v>5843451.1688282937</v>
      </c>
      <c r="W444" s="66">
        <f t="shared" si="70"/>
        <v>3949601.964290129</v>
      </c>
      <c r="X444" s="66">
        <f t="shared" si="70"/>
        <v>3870607.5003675744</v>
      </c>
      <c r="Y444" s="66">
        <f t="shared" si="70"/>
        <v>15967698.861414038</v>
      </c>
      <c r="Z444" s="66">
        <f t="shared" si="70"/>
        <v>12939944.709014224</v>
      </c>
      <c r="AA444" s="66">
        <f t="shared" si="70"/>
        <v>11729347.606239796</v>
      </c>
      <c r="AB444" s="66">
        <f t="shared" si="70"/>
        <v>14151198.24793775</v>
      </c>
      <c r="AC444" s="66">
        <f t="shared" si="70"/>
        <v>13522150.687241765</v>
      </c>
      <c r="AD444" s="66">
        <f t="shared" si="70"/>
        <v>16373430.840977546</v>
      </c>
      <c r="AE444" s="66">
        <f t="shared" si="70"/>
        <v>22286089.008043982</v>
      </c>
      <c r="AF444" s="66">
        <f>AVERAGE(S444:AE444)</f>
        <v>10308270.393420251</v>
      </c>
      <c r="AG444" s="5"/>
    </row>
    <row r="445" spans="1:34" ht="15.75" thickTop="1" x14ac:dyDescent="0.25">
      <c r="A445" s="5">
        <v>8</v>
      </c>
      <c r="D445" s="10"/>
      <c r="E445" s="10"/>
      <c r="F445" s="10"/>
      <c r="G445" s="10"/>
      <c r="H445" s="10"/>
      <c r="I445" s="10"/>
      <c r="J445" s="70"/>
      <c r="K445" s="70"/>
      <c r="L445" s="10"/>
      <c r="M445" s="10"/>
      <c r="N445" s="10"/>
      <c r="O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5"/>
    </row>
    <row r="446" spans="1:34" x14ac:dyDescent="0.25">
      <c r="A446" s="5">
        <v>9</v>
      </c>
      <c r="B446" s="15" t="s">
        <v>98</v>
      </c>
      <c r="D446" s="81"/>
      <c r="E446" s="82"/>
      <c r="F446" s="82"/>
      <c r="G446" s="82"/>
      <c r="H446" s="82"/>
      <c r="J446" s="74"/>
      <c r="K446" s="74"/>
      <c r="L446" s="74"/>
      <c r="M446" s="74"/>
      <c r="N446" s="74"/>
      <c r="O446" s="74"/>
      <c r="P446" s="74">
        <f>'Link In BS Projection'!I22</f>
        <v>592284.88240360282</v>
      </c>
      <c r="Q446" s="74">
        <f>'Link In BS Projection'!J22</f>
        <v>3386617.9989747433</v>
      </c>
      <c r="R446" s="74">
        <f>'Link In BS Projection'!K22</f>
        <v>-26609993.455908474</v>
      </c>
      <c r="S446" s="74">
        <f>'Link In BS Projection'!L22</f>
        <v>7001112.6725237062</v>
      </c>
      <c r="T446" s="74">
        <f>'Link In BS Projection'!M22</f>
        <v>-2893732.9329622313</v>
      </c>
      <c r="U446" s="74">
        <f>'Link In BS Projection'!N22</f>
        <v>-2231428.8179480997</v>
      </c>
      <c r="V446" s="74">
        <f>'Link In BS Projection'!O22</f>
        <v>3837649.8517450439</v>
      </c>
      <c r="W446" s="74">
        <f>'Link In BS Projection'!P22</f>
        <v>-1893849.2045381647</v>
      </c>
      <c r="X446" s="74">
        <f>'Link In BS Projection'!Q22</f>
        <v>-78994.463922554627</v>
      </c>
      <c r="Y446" s="74">
        <f>'Link In BS Projection'!R22</f>
        <v>12097091.361046463</v>
      </c>
      <c r="Z446" s="74">
        <f>'Link In BS Projection'!S22</f>
        <v>-3027754.1523998138</v>
      </c>
      <c r="AA446" s="74">
        <f>'Link In BS Projection'!T22</f>
        <v>-1210597.1027744273</v>
      </c>
      <c r="AB446" s="74">
        <f>'Link In BS Projection'!U22</f>
        <v>2421850.6416979553</v>
      </c>
      <c r="AC446" s="74">
        <f>'Link In BS Projection'!V22</f>
        <v>-629047.56069598533</v>
      </c>
      <c r="AD446" s="74">
        <f>'Link In BS Projection'!W22</f>
        <v>2851280.153735782</v>
      </c>
      <c r="AE446" s="74">
        <f>'Link In BS Projection'!X22</f>
        <v>5912658.1670664353</v>
      </c>
      <c r="AG446" s="5"/>
    </row>
    <row r="447" spans="1:34" x14ac:dyDescent="0.25">
      <c r="A447" s="5">
        <v>10</v>
      </c>
      <c r="D447" s="82"/>
      <c r="I447" s="74"/>
      <c r="AG447" s="5"/>
    </row>
    <row r="448" spans="1:34" x14ac:dyDescent="0.25">
      <c r="A448" s="5">
        <v>11</v>
      </c>
      <c r="B448" s="1" t="s">
        <v>125</v>
      </c>
      <c r="D448" s="83">
        <v>2.0646999999999999E-2</v>
      </c>
      <c r="E448" s="83">
        <v>2.3466000000000001E-2</v>
      </c>
      <c r="F448" s="83">
        <v>2.3224000000000002E-2</v>
      </c>
      <c r="G448" s="83">
        <v>2.3587E-2</v>
      </c>
      <c r="H448" s="83">
        <v>2.3951E-2</v>
      </c>
      <c r="I448" s="83">
        <v>2.3883000000000001E-2</v>
      </c>
      <c r="J448" s="83">
        <v>2.3515999999999999E-2</v>
      </c>
      <c r="K448" s="83">
        <v>2.3966000000000001E-2</v>
      </c>
      <c r="L448" s="83">
        <v>2.5427999999999999E-2</v>
      </c>
      <c r="M448" s="83">
        <v>2.7784E-2</v>
      </c>
      <c r="N448" s="83">
        <v>2.8416E-2</v>
      </c>
      <c r="O448" s="83">
        <v>2.8368999999999998E-2</v>
      </c>
      <c r="P448" s="83">
        <v>2.7200000000000002E-2</v>
      </c>
      <c r="Q448" s="83">
        <v>2.8222700000000003E-2</v>
      </c>
      <c r="R448" s="83">
        <v>2.8222700000000003E-2</v>
      </c>
      <c r="S448" s="83">
        <v>2.7479700000000006E-2</v>
      </c>
      <c r="T448" s="83">
        <v>2.7400700000000004E-2</v>
      </c>
      <c r="U448" s="83">
        <v>2.7071700000000001E-2</v>
      </c>
      <c r="V448" s="83">
        <v>2.6551700000000004E-2</v>
      </c>
      <c r="W448" s="83">
        <v>2.6551700000000004E-2</v>
      </c>
      <c r="X448" s="83">
        <v>2.6353700000000004E-2</v>
      </c>
      <c r="Y448" s="83">
        <v>2.60407E-2</v>
      </c>
      <c r="Z448" s="83">
        <v>2.60407E-2</v>
      </c>
      <c r="AA448" s="83">
        <v>2.5493700000000001E-2</v>
      </c>
      <c r="AB448" s="83">
        <v>2.4626700000000001E-2</v>
      </c>
      <c r="AC448" s="83">
        <v>2.4626700000000001E-2</v>
      </c>
      <c r="AD448" s="83">
        <v>2.4233700000000004E-2</v>
      </c>
      <c r="AE448" s="83">
        <v>2.3610700000000002E-2</v>
      </c>
      <c r="AF448" s="83">
        <f>AVERAGE(S448:AE448)</f>
        <v>2.5852469230769233E-2</v>
      </c>
      <c r="AG448" s="5"/>
    </row>
    <row r="449" spans="1:33" x14ac:dyDescent="0.25">
      <c r="A449" s="5">
        <v>12</v>
      </c>
      <c r="D449" s="84"/>
      <c r="G449" s="74"/>
      <c r="P449" s="70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G449" s="5"/>
    </row>
    <row r="450" spans="1:33" x14ac:dyDescent="0.25">
      <c r="A450" s="5">
        <v>13</v>
      </c>
      <c r="B450" s="1" t="s">
        <v>20</v>
      </c>
      <c r="G450" s="85"/>
      <c r="H450" s="12"/>
      <c r="I450" s="12"/>
      <c r="J450" s="82"/>
      <c r="K450" s="99"/>
      <c r="L450" s="82"/>
      <c r="M450" s="82"/>
      <c r="N450" s="82"/>
      <c r="O450" s="82"/>
      <c r="P450" s="82"/>
      <c r="Q450" s="82"/>
      <c r="R450" s="82"/>
      <c r="S450" s="82"/>
      <c r="T450" s="74">
        <f t="shared" ref="T450:AE450" si="71">T444*(T448/12)</f>
        <v>9675.255980079457</v>
      </c>
      <c r="U450" s="74">
        <f t="shared" si="71"/>
        <v>4525.0376263068829</v>
      </c>
      <c r="V450" s="74">
        <f t="shared" si="71"/>
        <v>12929.46353328152</v>
      </c>
      <c r="W450" s="74">
        <f t="shared" si="71"/>
        <v>8739.0538729368527</v>
      </c>
      <c r="X450" s="74">
        <f t="shared" si="71"/>
        <v>8500.4024068697472</v>
      </c>
      <c r="Y450" s="74">
        <f t="shared" si="71"/>
        <v>34650.837978368712</v>
      </c>
      <c r="Z450" s="74">
        <f t="shared" si="71"/>
        <v>28080.434848668894</v>
      </c>
      <c r="AA450" s="74">
        <f t="shared" si="71"/>
        <v>24918.705755766292</v>
      </c>
      <c r="AB450" s="74">
        <f t="shared" si="71"/>
        <v>29041.442824374048</v>
      </c>
      <c r="AC450" s="74">
        <f t="shared" si="71"/>
        <v>27750.495694124729</v>
      </c>
      <c r="AD450" s="74">
        <f t="shared" si="71"/>
        <v>33065.734247583132</v>
      </c>
      <c r="AE450" s="74">
        <f t="shared" si="71"/>
        <v>43849.180145185339</v>
      </c>
      <c r="AF450" s="103">
        <f>SUM(T450:AE450)</f>
        <v>265726.0449135456</v>
      </c>
      <c r="AG450" s="5"/>
    </row>
    <row r="451" spans="1:33" x14ac:dyDescent="0.25">
      <c r="A451" s="5"/>
      <c r="K451" s="116"/>
      <c r="L451" s="116"/>
      <c r="M451" s="116"/>
      <c r="N451" s="116"/>
      <c r="O451" s="116"/>
      <c r="T451" s="86"/>
      <c r="AE451" s="24"/>
      <c r="AG451" s="5"/>
    </row>
    <row r="452" spans="1:33" x14ac:dyDescent="0.25">
      <c r="A452" s="5"/>
      <c r="K452" s="100"/>
      <c r="M452" s="100"/>
      <c r="T452" s="15"/>
      <c r="AG452" s="5"/>
    </row>
    <row r="453" spans="1:33" x14ac:dyDescent="0.25">
      <c r="A453" s="5"/>
      <c r="J453" s="84"/>
      <c r="K453" s="100"/>
      <c r="L453" s="84"/>
      <c r="M453" s="84"/>
      <c r="N453" s="1" t="s">
        <v>126</v>
      </c>
      <c r="O453" s="84"/>
      <c r="P453" s="83">
        <v>2.9394665161876801E-2</v>
      </c>
      <c r="Q453" s="83">
        <v>2.93527670590602E-2</v>
      </c>
      <c r="R453" s="83">
        <v>2.9927308206853E-2</v>
      </c>
      <c r="S453" s="83">
        <v>3.1157223605900296E-2</v>
      </c>
      <c r="T453" s="83">
        <v>3.1167787454695398E-2</v>
      </c>
      <c r="U453" s="83">
        <v>3.1626299773786497E-2</v>
      </c>
      <c r="V453" s="83">
        <v>3.2429304882061999E-2</v>
      </c>
      <c r="W453" s="83">
        <v>3.2465934238095302E-2</v>
      </c>
      <c r="X453" s="83">
        <v>3.2768383395882401E-2</v>
      </c>
      <c r="Y453" s="83">
        <v>3.3247307652407396E-2</v>
      </c>
      <c r="Z453" s="83">
        <v>3.3247307659770201E-2</v>
      </c>
      <c r="AA453" s="83">
        <v>3.3393762141448201E-2</v>
      </c>
      <c r="AB453" s="83">
        <v>3.3611399661280704E-2</v>
      </c>
      <c r="AC453" s="83">
        <v>3.35989225215872E-2</v>
      </c>
      <c r="AD453" s="83">
        <v>3.3513399413722597E-2</v>
      </c>
      <c r="AE453" s="83">
        <v>3.3377991544647899E-2</v>
      </c>
      <c r="AF453" s="83">
        <v>3.2738847995791229E-2</v>
      </c>
      <c r="AG453" s="5"/>
    </row>
    <row r="454" spans="1:33" x14ac:dyDescent="0.25">
      <c r="A454" s="5"/>
      <c r="K454" s="74"/>
      <c r="Q454" s="74"/>
      <c r="T454" s="86"/>
      <c r="AG454" s="5"/>
    </row>
    <row r="455" spans="1:33" x14ac:dyDescent="0.25">
      <c r="A455" s="5"/>
      <c r="AG455" s="5"/>
    </row>
    <row r="456" spans="1:33" x14ac:dyDescent="0.25">
      <c r="A456" s="5"/>
      <c r="AG456" s="5"/>
    </row>
    <row r="457" spans="1:33" x14ac:dyDescent="0.25">
      <c r="A457" s="5"/>
      <c r="AG457" s="5"/>
    </row>
    <row r="458" spans="1:33" x14ac:dyDescent="0.25">
      <c r="A458" s="5"/>
      <c r="AG458" s="5"/>
    </row>
    <row r="459" spans="1:33" x14ac:dyDescent="0.25">
      <c r="A459" s="5"/>
      <c r="AG459" s="5"/>
    </row>
    <row r="460" spans="1:33" x14ac:dyDescent="0.25">
      <c r="A460" s="5"/>
      <c r="AG460" s="5"/>
    </row>
    <row r="461" spans="1:33" x14ac:dyDescent="0.25">
      <c r="A461" s="5"/>
      <c r="AG461" s="5"/>
    </row>
    <row r="462" spans="1:33" x14ac:dyDescent="0.25">
      <c r="A462" s="5"/>
      <c r="AG462" s="5"/>
    </row>
    <row r="463" spans="1:33" x14ac:dyDescent="0.25">
      <c r="A463" s="5"/>
      <c r="AG463" s="5"/>
    </row>
    <row r="464" spans="1:33" x14ac:dyDescent="0.25">
      <c r="A464" s="5"/>
      <c r="AG464" s="5"/>
    </row>
    <row r="465" spans="1:71" x14ac:dyDescent="0.25">
      <c r="A465" s="5"/>
      <c r="AG465" s="5"/>
    </row>
    <row r="466" spans="1:71" x14ac:dyDescent="0.25">
      <c r="A466" s="5"/>
      <c r="AG466" s="5"/>
    </row>
    <row r="467" spans="1:71" x14ac:dyDescent="0.25">
      <c r="A467" s="5"/>
      <c r="AG467" s="5"/>
    </row>
    <row r="468" spans="1:71" x14ac:dyDescent="0.25">
      <c r="A468" s="5"/>
      <c r="AG468" s="5"/>
    </row>
    <row r="469" spans="1:71" x14ac:dyDescent="0.25">
      <c r="A469" s="5"/>
      <c r="AG469" s="5"/>
    </row>
    <row r="470" spans="1:71" x14ac:dyDescent="0.25">
      <c r="A470" s="5"/>
      <c r="AG470" s="5"/>
    </row>
    <row r="471" spans="1:71" x14ac:dyDescent="0.25">
      <c r="A471" s="5"/>
      <c r="AG471" s="5"/>
    </row>
    <row r="472" spans="1:71" x14ac:dyDescent="0.25">
      <c r="A472" s="33" t="s">
        <v>90</v>
      </c>
      <c r="O472" s="34" t="s">
        <v>131</v>
      </c>
      <c r="AA472" s="34" t="s">
        <v>131</v>
      </c>
      <c r="AF472" s="34" t="s">
        <v>131</v>
      </c>
      <c r="AG472" s="5"/>
    </row>
    <row r="473" spans="1:71" x14ac:dyDescent="0.25">
      <c r="A473" s="33"/>
      <c r="O473" s="34"/>
      <c r="AA473" s="34"/>
      <c r="AF473" s="34"/>
      <c r="AG473" s="5"/>
    </row>
    <row r="474" spans="1:71" x14ac:dyDescent="0.25">
      <c r="A474" s="5"/>
      <c r="AG474" s="5"/>
    </row>
    <row r="475" spans="1:71" x14ac:dyDescent="0.25">
      <c r="A475" s="25" t="s">
        <v>2</v>
      </c>
      <c r="E475" s="17"/>
      <c r="F475" s="17"/>
      <c r="G475" s="17"/>
      <c r="AG475" s="5"/>
      <c r="AI475" s="12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</row>
    <row r="476" spans="1:71" x14ac:dyDescent="0.25">
      <c r="A476" s="25" t="s">
        <v>49</v>
      </c>
      <c r="AG476" s="5"/>
      <c r="AH476" s="12" t="s">
        <v>72</v>
      </c>
    </row>
    <row r="477" spans="1:71" x14ac:dyDescent="0.25">
      <c r="AG477" s="5"/>
    </row>
    <row r="478" spans="1:71" x14ac:dyDescent="0.25">
      <c r="A478" s="47"/>
      <c r="B478" s="47"/>
      <c r="C478" s="47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5"/>
    </row>
    <row r="479" spans="1:71" x14ac:dyDescent="0.25">
      <c r="A479" s="5" t="s">
        <v>4</v>
      </c>
      <c r="B479" s="5"/>
      <c r="D479" s="5" t="s">
        <v>34</v>
      </c>
      <c r="E479" s="5" t="s">
        <v>34</v>
      </c>
      <c r="F479" s="5" t="s">
        <v>34</v>
      </c>
      <c r="G479" s="5" t="s">
        <v>34</v>
      </c>
      <c r="H479" s="5" t="s">
        <v>34</v>
      </c>
      <c r="I479" s="5" t="s">
        <v>34</v>
      </c>
      <c r="J479" s="5" t="s">
        <v>34</v>
      </c>
      <c r="K479" s="5" t="s">
        <v>34</v>
      </c>
      <c r="L479" s="5" t="s">
        <v>34</v>
      </c>
      <c r="M479" s="5" t="s">
        <v>34</v>
      </c>
      <c r="N479" s="5" t="s">
        <v>34</v>
      </c>
      <c r="O479" s="5" t="s">
        <v>34</v>
      </c>
      <c r="P479" s="5" t="s">
        <v>34</v>
      </c>
      <c r="Q479" s="5" t="s">
        <v>34</v>
      </c>
      <c r="R479" s="5" t="s">
        <v>34</v>
      </c>
      <c r="S479" s="5" t="s">
        <v>34</v>
      </c>
      <c r="T479" s="5" t="s">
        <v>34</v>
      </c>
      <c r="U479" s="5" t="s">
        <v>34</v>
      </c>
      <c r="V479" s="5" t="s">
        <v>34</v>
      </c>
      <c r="W479" s="5" t="s">
        <v>34</v>
      </c>
      <c r="X479" s="5" t="s">
        <v>34</v>
      </c>
      <c r="Y479" s="5" t="s">
        <v>34</v>
      </c>
      <c r="Z479" s="5" t="s">
        <v>34</v>
      </c>
      <c r="AA479" s="5" t="s">
        <v>34</v>
      </c>
      <c r="AB479" s="5" t="s">
        <v>34</v>
      </c>
      <c r="AC479" s="5" t="s">
        <v>34</v>
      </c>
      <c r="AD479" s="5" t="s">
        <v>34</v>
      </c>
      <c r="AE479" s="5" t="s">
        <v>34</v>
      </c>
      <c r="AF479" s="5" t="s">
        <v>92</v>
      </c>
      <c r="AG479" s="5"/>
    </row>
    <row r="480" spans="1:71" x14ac:dyDescent="0.25">
      <c r="A480" s="52" t="s">
        <v>9</v>
      </c>
      <c r="B480" s="52"/>
      <c r="C480" s="52"/>
      <c r="D480" s="53">
        <f>$D$9</f>
        <v>43190</v>
      </c>
      <c r="E480" s="53">
        <f>$E$9</f>
        <v>43220</v>
      </c>
      <c r="F480" s="53">
        <f>$F$9</f>
        <v>43251</v>
      </c>
      <c r="G480" s="53">
        <f>$G$9</f>
        <v>43281</v>
      </c>
      <c r="H480" s="53">
        <f>$H$9</f>
        <v>43312</v>
      </c>
      <c r="I480" s="53">
        <f>$I$9</f>
        <v>43343</v>
      </c>
      <c r="J480" s="53">
        <f>$J$9</f>
        <v>43373</v>
      </c>
      <c r="K480" s="53">
        <f>$K$9</f>
        <v>43404</v>
      </c>
      <c r="L480" s="53">
        <f>$L$9</f>
        <v>43434</v>
      </c>
      <c r="M480" s="53">
        <f>$M$9</f>
        <v>43465</v>
      </c>
      <c r="N480" s="53">
        <f>$N$9</f>
        <v>43496</v>
      </c>
      <c r="O480" s="53">
        <f>$O$9</f>
        <v>43524</v>
      </c>
      <c r="P480" s="53">
        <f>$P$9</f>
        <v>43555</v>
      </c>
      <c r="Q480" s="53">
        <f>$Q$9</f>
        <v>43585</v>
      </c>
      <c r="R480" s="53">
        <f>$R$9</f>
        <v>43616</v>
      </c>
      <c r="S480" s="53">
        <f>$S$9</f>
        <v>43646</v>
      </c>
      <c r="T480" s="53">
        <f>$T$9</f>
        <v>43677</v>
      </c>
      <c r="U480" s="53">
        <f>$U$9</f>
        <v>43708</v>
      </c>
      <c r="V480" s="53">
        <f>$V$9</f>
        <v>43738</v>
      </c>
      <c r="W480" s="53">
        <f>$W$9</f>
        <v>43769</v>
      </c>
      <c r="X480" s="53">
        <f>$X$9</f>
        <v>43799</v>
      </c>
      <c r="Y480" s="53">
        <f>$Y$9</f>
        <v>43830</v>
      </c>
      <c r="Z480" s="53">
        <f>$Z$9</f>
        <v>43861</v>
      </c>
      <c r="AA480" s="53">
        <f>$AA$9</f>
        <v>43890</v>
      </c>
      <c r="AB480" s="53">
        <f>$AB$9</f>
        <v>43921</v>
      </c>
      <c r="AC480" s="53">
        <f>$AC$9</f>
        <v>43951</v>
      </c>
      <c r="AD480" s="53">
        <f>$AD$9</f>
        <v>43982</v>
      </c>
      <c r="AE480" s="53">
        <f>$AE$9</f>
        <v>44012</v>
      </c>
      <c r="AF480" s="54" t="s">
        <v>8</v>
      </c>
      <c r="AG480" s="5"/>
      <c r="AH480" s="1" t="s">
        <v>74</v>
      </c>
    </row>
    <row r="481" spans="1:34" x14ac:dyDescent="0.25">
      <c r="A481" s="5">
        <v>1</v>
      </c>
      <c r="B481" s="10"/>
      <c r="D481" s="7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5"/>
      <c r="AH481" s="12" t="s">
        <v>73</v>
      </c>
    </row>
    <row r="482" spans="1:34" x14ac:dyDescent="0.25">
      <c r="A482" s="5">
        <v>2</v>
      </c>
      <c r="AG482" s="5"/>
      <c r="AH482" s="17" t="s">
        <v>75</v>
      </c>
    </row>
    <row r="483" spans="1:34" x14ac:dyDescent="0.25">
      <c r="A483" s="5">
        <v>3</v>
      </c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5"/>
    </row>
    <row r="484" spans="1:34" x14ac:dyDescent="0.25">
      <c r="A484" s="5">
        <v>4</v>
      </c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G484" s="5"/>
    </row>
    <row r="485" spans="1:34" x14ac:dyDescent="0.25">
      <c r="A485" s="5">
        <v>5</v>
      </c>
      <c r="B485" s="6"/>
      <c r="D485" s="114" t="s">
        <v>85</v>
      </c>
      <c r="E485" s="113"/>
      <c r="F485" s="113"/>
      <c r="G485" s="114" t="s">
        <v>85</v>
      </c>
      <c r="H485" s="113"/>
      <c r="I485" s="113"/>
      <c r="J485" s="114" t="s">
        <v>122</v>
      </c>
      <c r="K485" s="12"/>
      <c r="L485" s="12"/>
      <c r="M485" s="114" t="s">
        <v>122</v>
      </c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G485" s="5"/>
    </row>
    <row r="486" spans="1:34" x14ac:dyDescent="0.25">
      <c r="A486" s="5">
        <v>6</v>
      </c>
      <c r="B486" s="1" t="s">
        <v>69</v>
      </c>
      <c r="D486" s="24">
        <v>1865195.29</v>
      </c>
      <c r="E486" s="24"/>
      <c r="F486" s="24"/>
      <c r="G486" s="24">
        <v>2288390.86</v>
      </c>
      <c r="H486" s="24"/>
      <c r="I486" s="24"/>
      <c r="J486" s="24">
        <v>3601350.47</v>
      </c>
      <c r="K486" s="24"/>
      <c r="L486" s="12"/>
      <c r="M486" s="12">
        <v>4604247.5</v>
      </c>
      <c r="N486" s="24"/>
      <c r="O486" s="12"/>
      <c r="P486" s="12"/>
      <c r="Q486" s="24"/>
      <c r="R486" s="24"/>
      <c r="S486" s="24"/>
      <c r="T486" s="24"/>
      <c r="U486" s="84"/>
      <c r="V486" s="84"/>
      <c r="W486" s="24"/>
      <c r="Z486" s="24"/>
      <c r="AA486" s="24"/>
      <c r="AB486" s="24"/>
      <c r="AC486" s="24"/>
      <c r="AE486" s="5"/>
    </row>
    <row r="487" spans="1:34" x14ac:dyDescent="0.25">
      <c r="A487" s="5">
        <v>7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G487" s="5"/>
    </row>
    <row r="488" spans="1:34" x14ac:dyDescent="0.25">
      <c r="A488" s="5">
        <v>8</v>
      </c>
      <c r="F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G488" s="5"/>
    </row>
    <row r="489" spans="1:34" x14ac:dyDescent="0.25">
      <c r="A489" s="5">
        <v>9</v>
      </c>
      <c r="B489" s="1" t="s">
        <v>87</v>
      </c>
      <c r="C489" s="17"/>
      <c r="D489" s="24">
        <v>36568776.5</v>
      </c>
      <c r="E489" s="24">
        <v>36568776.5</v>
      </c>
      <c r="F489" s="24">
        <v>36568776.5</v>
      </c>
      <c r="G489" s="24">
        <v>36568776.5</v>
      </c>
      <c r="H489" s="24">
        <v>36568776.5</v>
      </c>
      <c r="I489" s="24">
        <v>36568776.5</v>
      </c>
      <c r="J489" s="24">
        <v>36568776.5</v>
      </c>
      <c r="K489" s="24">
        <v>36568776.5</v>
      </c>
      <c r="L489" s="24">
        <f t="shared" ref="L489:AE491" si="72">K489+L497</f>
        <v>36568776.5</v>
      </c>
      <c r="M489" s="24">
        <f t="shared" si="72"/>
        <v>36568776.5</v>
      </c>
      <c r="N489" s="24">
        <f t="shared" si="72"/>
        <v>36568776.5</v>
      </c>
      <c r="O489" s="24">
        <f t="shared" si="72"/>
        <v>36568776.5</v>
      </c>
      <c r="P489" s="24">
        <f t="shared" si="72"/>
        <v>36568776.5</v>
      </c>
      <c r="Q489" s="24">
        <f t="shared" si="72"/>
        <v>36568776.5</v>
      </c>
      <c r="R489" s="24">
        <f t="shared" si="72"/>
        <v>36568776.5</v>
      </c>
      <c r="S489" s="24">
        <f t="shared" si="72"/>
        <v>36568776.5</v>
      </c>
      <c r="T489" s="24">
        <f t="shared" si="72"/>
        <v>36568776.5</v>
      </c>
      <c r="U489" s="24">
        <f t="shared" si="72"/>
        <v>36568776.5</v>
      </c>
      <c r="V489" s="24">
        <f t="shared" si="72"/>
        <v>36568776.5</v>
      </c>
      <c r="W489" s="24">
        <f t="shared" si="72"/>
        <v>36568776.5</v>
      </c>
      <c r="X489" s="24">
        <f t="shared" si="72"/>
        <v>36568776.5</v>
      </c>
      <c r="Y489" s="24">
        <f t="shared" si="72"/>
        <v>36568776.5</v>
      </c>
      <c r="Z489" s="24">
        <f t="shared" si="72"/>
        <v>36568776.5</v>
      </c>
      <c r="AA489" s="24">
        <f t="shared" si="72"/>
        <v>36568776.5</v>
      </c>
      <c r="AB489" s="24">
        <f t="shared" si="72"/>
        <v>36568776.5</v>
      </c>
      <c r="AC489" s="24">
        <f t="shared" si="72"/>
        <v>36568776.5</v>
      </c>
      <c r="AD489" s="24">
        <f t="shared" si="72"/>
        <v>36568776.5</v>
      </c>
      <c r="AE489" s="24">
        <f t="shared" si="72"/>
        <v>36568776.5</v>
      </c>
      <c r="AF489" s="24">
        <f>AVERAGE(S489:AE489)</f>
        <v>36568776.5</v>
      </c>
      <c r="AG489" s="5"/>
    </row>
    <row r="490" spans="1:34" x14ac:dyDescent="0.25">
      <c r="A490" s="5">
        <v>10</v>
      </c>
      <c r="B490" s="1" t="s">
        <v>97</v>
      </c>
      <c r="D490" s="17">
        <v>94142227.060000002</v>
      </c>
      <c r="E490" s="17">
        <v>94142227.060000002</v>
      </c>
      <c r="F490" s="17">
        <v>94140330.159999996</v>
      </c>
      <c r="G490" s="17">
        <v>94151942.890000001</v>
      </c>
      <c r="H490" s="17">
        <v>79071935.180000007</v>
      </c>
      <c r="I490" s="17">
        <v>94155935.159999996</v>
      </c>
      <c r="J490" s="17">
        <v>94160692.849999994</v>
      </c>
      <c r="K490" s="17">
        <v>94160692.849999994</v>
      </c>
      <c r="L490" s="17">
        <v>94164287.599999994</v>
      </c>
      <c r="M490" s="17">
        <v>94169875.129999995</v>
      </c>
      <c r="N490" s="17">
        <v>94169875.129999995</v>
      </c>
      <c r="O490" s="17">
        <v>94172570.599999994</v>
      </c>
      <c r="P490" s="17">
        <f t="shared" si="72"/>
        <v>94176748.321855992</v>
      </c>
      <c r="Q490" s="17">
        <f t="shared" si="72"/>
        <v>94176748.321855992</v>
      </c>
      <c r="R490" s="17">
        <f t="shared" si="72"/>
        <v>103479248.32185599</v>
      </c>
      <c r="S490" s="17">
        <f t="shared" si="72"/>
        <v>103483612.24608065</v>
      </c>
      <c r="T490" s="17">
        <f t="shared" si="72"/>
        <v>103483612.24608065</v>
      </c>
      <c r="U490" s="17">
        <f t="shared" si="72"/>
        <v>103486112.24608065</v>
      </c>
      <c r="V490" s="17">
        <f t="shared" si="72"/>
        <v>103490543.30760108</v>
      </c>
      <c r="W490" s="17">
        <f t="shared" si="72"/>
        <v>103490543.30760108</v>
      </c>
      <c r="X490" s="17">
        <f t="shared" si="72"/>
        <v>103493043.30760108</v>
      </c>
      <c r="Y490" s="17">
        <f t="shared" si="72"/>
        <v>103499474.36912151</v>
      </c>
      <c r="Z490" s="17">
        <f t="shared" si="72"/>
        <v>103499474.36912151</v>
      </c>
      <c r="AA490" s="17">
        <f t="shared" si="72"/>
        <v>103499474.36912151</v>
      </c>
      <c r="AB490" s="17">
        <f t="shared" si="72"/>
        <v>103599474.36912151</v>
      </c>
      <c r="AC490" s="17">
        <f t="shared" si="72"/>
        <v>103599474.36912151</v>
      </c>
      <c r="AD490" s="17">
        <f t="shared" si="72"/>
        <v>103699474.36912151</v>
      </c>
      <c r="AE490" s="17">
        <f t="shared" si="72"/>
        <v>103799474.36912151</v>
      </c>
      <c r="AF490" s="17">
        <f t="shared" ref="AF490:AF491" si="73">AVERAGE(S490:AE490)</f>
        <v>103547983.63422276</v>
      </c>
      <c r="AG490" s="5"/>
    </row>
    <row r="491" spans="1:34" x14ac:dyDescent="0.25">
      <c r="A491" s="5">
        <v>11</v>
      </c>
      <c r="B491" s="1" t="s">
        <v>71</v>
      </c>
      <c r="D491" s="17">
        <f>67983608.65+1886732.16</f>
        <v>69870340.810000002</v>
      </c>
      <c r="E491" s="17">
        <f>2237847.46+67983608.65</f>
        <v>70221456.109999999</v>
      </c>
      <c r="F491" s="17">
        <f>4097887.58+67983608.65</f>
        <v>72081496.230000004</v>
      </c>
      <c r="G491" s="17">
        <f>3310555.79+67983608.65</f>
        <v>71294164.440000013</v>
      </c>
      <c r="H491" s="17">
        <v>56422772.480000004</v>
      </c>
      <c r="I491" s="17">
        <v>75575450.219999999</v>
      </c>
      <c r="J491" s="17">
        <v>74075849.38000001</v>
      </c>
      <c r="K491" s="17">
        <v>77038421.430000007</v>
      </c>
      <c r="L491" s="17">
        <v>77769352.040000007</v>
      </c>
      <c r="M491" s="17">
        <v>75187473.719999999</v>
      </c>
      <c r="N491" s="17">
        <v>75810461.269999996</v>
      </c>
      <c r="O491" s="17">
        <v>76409963.75</v>
      </c>
      <c r="P491" s="17">
        <f t="shared" si="72"/>
        <v>73497836.605176389</v>
      </c>
      <c r="Q491" s="17">
        <f t="shared" si="72"/>
        <v>74582138.440817028</v>
      </c>
      <c r="R491" s="17">
        <f t="shared" si="72"/>
        <v>76162365.889246449</v>
      </c>
      <c r="S491" s="17">
        <f t="shared" si="72"/>
        <v>76067511.165793091</v>
      </c>
      <c r="T491" s="17">
        <f t="shared" si="72"/>
        <v>78567775.336411536</v>
      </c>
      <c r="U491" s="17">
        <f t="shared" si="72"/>
        <v>81194795.74239096</v>
      </c>
      <c r="V491" s="17">
        <f t="shared" si="72"/>
        <v>80261050.093775451</v>
      </c>
      <c r="W491" s="17">
        <f t="shared" si="72"/>
        <v>82432162.22734338</v>
      </c>
      <c r="X491" s="17">
        <f t="shared" si="72"/>
        <v>84077473.213864118</v>
      </c>
      <c r="Y491" s="17">
        <f t="shared" si="72"/>
        <v>79793239.430520952</v>
      </c>
      <c r="Z491" s="17">
        <f t="shared" si="72"/>
        <v>80851926.858569056</v>
      </c>
      <c r="AA491" s="17">
        <f t="shared" si="72"/>
        <v>81834562.912937045</v>
      </c>
      <c r="AB491" s="17">
        <f t="shared" si="72"/>
        <v>79029445.578410059</v>
      </c>
      <c r="AC491" s="17">
        <f t="shared" si="72"/>
        <v>80182289.340593264</v>
      </c>
      <c r="AD491" s="17">
        <f t="shared" si="72"/>
        <v>81813565.287373707</v>
      </c>
      <c r="AE491" s="17">
        <f t="shared" si="72"/>
        <v>81333342.110605836</v>
      </c>
      <c r="AF491" s="17">
        <f t="shared" si="73"/>
        <v>80572241.484506786</v>
      </c>
      <c r="AG491" s="5"/>
    </row>
    <row r="492" spans="1:34" x14ac:dyDescent="0.25">
      <c r="A492" s="5">
        <v>12</v>
      </c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5"/>
    </row>
    <row r="493" spans="1:34" ht="15.75" thickBot="1" x14ac:dyDescent="0.3">
      <c r="A493" s="5">
        <v>13</v>
      </c>
      <c r="D493" s="66">
        <f>SUM(D489:D491)</f>
        <v>200581344.37</v>
      </c>
      <c r="E493" s="66">
        <f>SUM(E489:E491)</f>
        <v>200932459.67000002</v>
      </c>
      <c r="F493" s="66">
        <f>SUM(F489:F491)</f>
        <v>202790602.88999999</v>
      </c>
      <c r="G493" s="66">
        <f>SUM(G489:G491)</f>
        <v>202014883.83000001</v>
      </c>
      <c r="H493" s="66">
        <f t="shared" ref="H493:AE493" si="74">SUM(H489:H491)</f>
        <v>172063484.16000003</v>
      </c>
      <c r="I493" s="66">
        <f t="shared" si="74"/>
        <v>206300161.88</v>
      </c>
      <c r="J493" s="66">
        <f t="shared" si="74"/>
        <v>204805318.73000002</v>
      </c>
      <c r="K493" s="66">
        <f t="shared" si="74"/>
        <v>207767890.78</v>
      </c>
      <c r="L493" s="66">
        <f t="shared" si="74"/>
        <v>208502416.13999999</v>
      </c>
      <c r="M493" s="66">
        <f t="shared" si="74"/>
        <v>205926125.34999999</v>
      </c>
      <c r="N493" s="66">
        <f t="shared" si="74"/>
        <v>206549112.89999998</v>
      </c>
      <c r="O493" s="66">
        <f t="shared" si="74"/>
        <v>207151310.84999999</v>
      </c>
      <c r="P493" s="66">
        <f t="shared" si="74"/>
        <v>204243361.42703238</v>
      </c>
      <c r="Q493" s="66">
        <f t="shared" si="74"/>
        <v>205327663.26267302</v>
      </c>
      <c r="R493" s="66">
        <f t="shared" si="74"/>
        <v>216210390.71110243</v>
      </c>
      <c r="S493" s="66">
        <f t="shared" si="74"/>
        <v>216119899.91187373</v>
      </c>
      <c r="T493" s="66">
        <f t="shared" si="74"/>
        <v>218620164.08249217</v>
      </c>
      <c r="U493" s="66">
        <f t="shared" si="74"/>
        <v>221249684.4884716</v>
      </c>
      <c r="V493" s="66">
        <f t="shared" si="74"/>
        <v>220320369.90137655</v>
      </c>
      <c r="W493" s="66">
        <f t="shared" si="74"/>
        <v>222491482.03494447</v>
      </c>
      <c r="X493" s="66">
        <f t="shared" si="74"/>
        <v>224139293.02146521</v>
      </c>
      <c r="Y493" s="66">
        <f t="shared" si="74"/>
        <v>219861490.29964244</v>
      </c>
      <c r="Z493" s="66">
        <f t="shared" si="74"/>
        <v>220920177.72769055</v>
      </c>
      <c r="AA493" s="66">
        <f t="shared" si="74"/>
        <v>221902813.78205854</v>
      </c>
      <c r="AB493" s="66">
        <f t="shared" si="74"/>
        <v>219197696.44753155</v>
      </c>
      <c r="AC493" s="66">
        <f t="shared" si="74"/>
        <v>220350540.20971477</v>
      </c>
      <c r="AD493" s="66">
        <f t="shared" si="74"/>
        <v>222081816.15649521</v>
      </c>
      <c r="AE493" s="66">
        <f t="shared" si="74"/>
        <v>221701592.97972733</v>
      </c>
      <c r="AF493" s="66">
        <f>SUM(AF489:AF492)</f>
        <v>220689001.61872953</v>
      </c>
      <c r="AG493" s="5"/>
    </row>
    <row r="494" spans="1:34" ht="15.75" thickTop="1" x14ac:dyDescent="0.25">
      <c r="A494" s="5">
        <v>14</v>
      </c>
      <c r="D494" s="6" t="s">
        <v>85</v>
      </c>
      <c r="E494" s="6" t="s">
        <v>85</v>
      </c>
      <c r="F494" s="6" t="s">
        <v>85</v>
      </c>
      <c r="G494" s="6" t="s">
        <v>85</v>
      </c>
      <c r="H494" s="6" t="s">
        <v>85</v>
      </c>
      <c r="I494" s="6" t="s">
        <v>85</v>
      </c>
      <c r="J494" s="6" t="s">
        <v>85</v>
      </c>
      <c r="K494" s="6" t="s">
        <v>85</v>
      </c>
      <c r="L494" s="6" t="s">
        <v>85</v>
      </c>
      <c r="M494" s="6" t="s">
        <v>85</v>
      </c>
      <c r="N494" s="6" t="s">
        <v>85</v>
      </c>
      <c r="O494" s="6" t="s">
        <v>85</v>
      </c>
      <c r="P494" s="87" t="s">
        <v>86</v>
      </c>
      <c r="Q494" s="87" t="s">
        <v>86</v>
      </c>
      <c r="R494" s="87" t="s">
        <v>86</v>
      </c>
      <c r="S494" s="87" t="s">
        <v>86</v>
      </c>
      <c r="T494" s="87" t="s">
        <v>86</v>
      </c>
      <c r="U494" s="87" t="s">
        <v>86</v>
      </c>
      <c r="V494" s="87" t="s">
        <v>86</v>
      </c>
      <c r="W494" s="87" t="s">
        <v>86</v>
      </c>
      <c r="X494" s="87" t="s">
        <v>86</v>
      </c>
      <c r="Y494" s="87" t="s">
        <v>86</v>
      </c>
      <c r="Z494" s="87" t="s">
        <v>86</v>
      </c>
      <c r="AA494" s="87" t="s">
        <v>86</v>
      </c>
      <c r="AB494" s="87" t="s">
        <v>86</v>
      </c>
      <c r="AC494" s="87" t="s">
        <v>86</v>
      </c>
      <c r="AD494" s="87" t="s">
        <v>86</v>
      </c>
      <c r="AE494" s="87" t="s">
        <v>86</v>
      </c>
      <c r="AF494" s="87" t="s">
        <v>86</v>
      </c>
      <c r="AG494" s="5"/>
    </row>
    <row r="495" spans="1:34" x14ac:dyDescent="0.25">
      <c r="A495" s="5">
        <v>15</v>
      </c>
      <c r="E495" s="88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90"/>
      <c r="AB495" s="90"/>
      <c r="AC495" s="90"/>
      <c r="AD495" s="90"/>
      <c r="AE495" s="90"/>
      <c r="AG495" s="5"/>
    </row>
    <row r="496" spans="1:34" x14ac:dyDescent="0.25">
      <c r="A496" s="5">
        <v>16</v>
      </c>
      <c r="B496" s="91" t="s">
        <v>98</v>
      </c>
      <c r="D496" s="17"/>
      <c r="E496" s="17"/>
      <c r="F496" s="17"/>
      <c r="G496" s="17"/>
      <c r="H496" s="17"/>
      <c r="I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G496" s="5"/>
    </row>
    <row r="497" spans="1:71" x14ac:dyDescent="0.25">
      <c r="A497" s="5">
        <v>17</v>
      </c>
      <c r="B497" s="1" t="s">
        <v>87</v>
      </c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>
        <f>'Link In BS Projection'!I9</f>
        <v>0</v>
      </c>
      <c r="Q497" s="17">
        <f>'Link In BS Projection'!J9</f>
        <v>0</v>
      </c>
      <c r="R497" s="17">
        <f>'Link In BS Projection'!K9</f>
        <v>0</v>
      </c>
      <c r="S497" s="17">
        <f>'Link In BS Projection'!L9</f>
        <v>0</v>
      </c>
      <c r="T497" s="17">
        <f>'Link In BS Projection'!M9</f>
        <v>0</v>
      </c>
      <c r="U497" s="17">
        <f>'Link In BS Projection'!N9</f>
        <v>0</v>
      </c>
      <c r="V497" s="17">
        <f>'Link In BS Projection'!O9</f>
        <v>0</v>
      </c>
      <c r="W497" s="17">
        <f>'Link In BS Projection'!P9</f>
        <v>0</v>
      </c>
      <c r="X497" s="17">
        <f>'Link In BS Projection'!Q9</f>
        <v>0</v>
      </c>
      <c r="Y497" s="17">
        <f>'Link In BS Projection'!R9</f>
        <v>0</v>
      </c>
      <c r="Z497" s="17">
        <f>'Link In BS Projection'!S9</f>
        <v>0</v>
      </c>
      <c r="AA497" s="17">
        <f>'Link In BS Projection'!T9</f>
        <v>0</v>
      </c>
      <c r="AB497" s="17">
        <f>'Link In BS Projection'!U9</f>
        <v>0</v>
      </c>
      <c r="AC497" s="17">
        <f>'Link In BS Projection'!V9</f>
        <v>0</v>
      </c>
      <c r="AD497" s="17">
        <f>'Link In BS Projection'!W9</f>
        <v>0</v>
      </c>
      <c r="AE497" s="17">
        <f>'Link In BS Projection'!X9</f>
        <v>0</v>
      </c>
      <c r="AG497" s="5"/>
    </row>
    <row r="498" spans="1:71" x14ac:dyDescent="0.25">
      <c r="A498" s="5">
        <v>18</v>
      </c>
      <c r="B498" s="1" t="s">
        <v>70</v>
      </c>
      <c r="E498" s="17"/>
      <c r="F498" s="17"/>
      <c r="G498" s="17"/>
      <c r="H498" s="82"/>
      <c r="I498" s="17"/>
      <c r="J498" s="17"/>
      <c r="K498" s="17"/>
      <c r="L498" s="17"/>
      <c r="M498" s="17"/>
      <c r="N498" s="17"/>
      <c r="O498" s="17"/>
      <c r="P498" s="17">
        <f>'Link In BS Projection'!I10</f>
        <v>4177.7218559980392</v>
      </c>
      <c r="Q498" s="17">
        <f>'Link In BS Projection'!J10</f>
        <v>0</v>
      </c>
      <c r="R498" s="17">
        <f>'Link In BS Projection'!K10+6000000+3300000</f>
        <v>9302500</v>
      </c>
      <c r="S498" s="17">
        <f>'Link In BS Projection'!L10</f>
        <v>4363.9242246598005</v>
      </c>
      <c r="T498" s="17">
        <f>'Link In BS Projection'!M10</f>
        <v>0</v>
      </c>
      <c r="U498" s="17">
        <f>'Link In BS Projection'!N10</f>
        <v>2500</v>
      </c>
      <c r="V498" s="17">
        <f>'Link In BS Projection'!O10</f>
        <v>4431.0615204274654</v>
      </c>
      <c r="W498" s="17">
        <f>'Link In BS Projection'!P10</f>
        <v>0</v>
      </c>
      <c r="X498" s="17">
        <f>'Link In BS Projection'!Q10</f>
        <v>2500</v>
      </c>
      <c r="Y498" s="17">
        <f>'Link In BS Projection'!R10</f>
        <v>6431.0615204274654</v>
      </c>
      <c r="Z498" s="17">
        <f>'Link In BS Projection'!S10</f>
        <v>0</v>
      </c>
      <c r="AA498" s="17">
        <f>'Link In BS Projection'!T10</f>
        <v>0</v>
      </c>
      <c r="AB498" s="17">
        <f>'Link In BS Projection'!U10</f>
        <v>100000</v>
      </c>
      <c r="AC498" s="17">
        <f>'Link In BS Projection'!V10</f>
        <v>0</v>
      </c>
      <c r="AD498" s="17">
        <f>'Link In BS Projection'!W10</f>
        <v>100000</v>
      </c>
      <c r="AE498" s="17">
        <f>'Link In BS Projection'!X10</f>
        <v>100000</v>
      </c>
      <c r="AG498" s="5"/>
    </row>
    <row r="499" spans="1:71" x14ac:dyDescent="0.25">
      <c r="A499" s="5">
        <v>19</v>
      </c>
      <c r="B499" s="1" t="s">
        <v>71</v>
      </c>
      <c r="D499" s="24"/>
      <c r="E499" s="24"/>
      <c r="F499" s="24"/>
      <c r="G499" s="24"/>
      <c r="H499" s="24"/>
      <c r="J499" s="17"/>
      <c r="K499" s="17"/>
      <c r="L499" s="17"/>
      <c r="M499" s="17"/>
      <c r="N499" s="17"/>
      <c r="O499" s="17"/>
      <c r="P499" s="17">
        <f>'Link In BS Projection'!I11</f>
        <v>-2912127.1448236108</v>
      </c>
      <c r="Q499" s="17">
        <f>'Link In BS Projection'!J11</f>
        <v>1084301.8356406391</v>
      </c>
      <c r="R499" s="17">
        <f>'Link In BS Projection'!K11</f>
        <v>1580227.4484294206</v>
      </c>
      <c r="S499" s="17">
        <f>'Link In BS Projection'!L11</f>
        <v>-94854.723453357816</v>
      </c>
      <c r="T499" s="17">
        <f>'Link In BS Projection'!M11</f>
        <v>2500264.1706184447</v>
      </c>
      <c r="U499" s="17">
        <f>'Link In BS Projection'!N11</f>
        <v>2627020.4059794247</v>
      </c>
      <c r="V499" s="17">
        <f>'Link In BS Projection'!O11</f>
        <v>-933745.64861550927</v>
      </c>
      <c r="W499" s="17">
        <f>'Link In BS Projection'!P11</f>
        <v>2171112.1335679293</v>
      </c>
      <c r="X499" s="17">
        <f>'Link In BS Projection'!Q11</f>
        <v>1645310.9865207374</v>
      </c>
      <c r="Y499" s="17">
        <f>'Link In BS Projection'!R11</f>
        <v>-4284233.7833431661</v>
      </c>
      <c r="Z499" s="17">
        <f>'Link In BS Projection'!S11</f>
        <v>1058687.428048104</v>
      </c>
      <c r="AA499" s="17">
        <f>'Link In BS Projection'!T11</f>
        <v>982636.0543679893</v>
      </c>
      <c r="AB499" s="17">
        <f>'Link In BS Projection'!U11</f>
        <v>-2805117.3345269859</v>
      </c>
      <c r="AC499" s="17">
        <f>'Link In BS Projection'!V11</f>
        <v>1152843.7621832043</v>
      </c>
      <c r="AD499" s="17">
        <f>'Link In BS Projection'!W11</f>
        <v>1631275.9467804432</v>
      </c>
      <c r="AE499" s="17">
        <f>'Link In BS Projection'!X11</f>
        <v>-480223.17676787078</v>
      </c>
      <c r="AF499" s="17"/>
      <c r="AG499" s="5"/>
      <c r="AH499" s="17"/>
      <c r="AI499" s="17"/>
      <c r="AJ499" s="17"/>
      <c r="AL499" s="17"/>
      <c r="AN499" s="17"/>
      <c r="AP499" s="17"/>
    </row>
    <row r="500" spans="1:71" x14ac:dyDescent="0.25">
      <c r="A500" s="5"/>
      <c r="E500" s="17"/>
      <c r="F500" s="17"/>
      <c r="G500" s="17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G500" s="5"/>
    </row>
    <row r="501" spans="1:71" x14ac:dyDescent="0.25">
      <c r="A501" s="5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5"/>
    </row>
    <row r="502" spans="1:71" x14ac:dyDescent="0.25">
      <c r="A502" s="5"/>
      <c r="E502" s="17"/>
      <c r="F502" s="17"/>
      <c r="G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G502" s="5"/>
    </row>
    <row r="503" spans="1:71" x14ac:dyDescent="0.25">
      <c r="A503" s="5"/>
      <c r="E503" s="17"/>
      <c r="F503" s="17"/>
      <c r="G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AG503" s="5"/>
    </row>
    <row r="504" spans="1:71" x14ac:dyDescent="0.25">
      <c r="A504" s="5"/>
      <c r="E504" s="17"/>
      <c r="F504" s="17"/>
      <c r="G504" s="17"/>
      <c r="H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AG504" s="5"/>
    </row>
    <row r="505" spans="1:71" x14ac:dyDescent="0.25">
      <c r="A505" s="33" t="s">
        <v>90</v>
      </c>
      <c r="E505" s="17"/>
      <c r="F505" s="17"/>
      <c r="G505" s="17"/>
      <c r="H505" s="17"/>
      <c r="J505" s="17"/>
      <c r="K505" s="17"/>
      <c r="L505" s="17"/>
      <c r="M505" s="17"/>
      <c r="N505" s="17"/>
      <c r="O505" s="34" t="s">
        <v>132</v>
      </c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AA505" s="34" t="s">
        <v>132</v>
      </c>
      <c r="AF505" s="34" t="s">
        <v>132</v>
      </c>
      <c r="AG505" s="5"/>
    </row>
    <row r="506" spans="1:71" x14ac:dyDescent="0.25">
      <c r="A506" s="33"/>
      <c r="E506" s="17"/>
      <c r="F506" s="17"/>
      <c r="G506" s="17"/>
      <c r="H506" s="17"/>
      <c r="J506" s="17"/>
      <c r="K506" s="17"/>
      <c r="L506" s="17"/>
      <c r="M506" s="17"/>
      <c r="N506" s="17"/>
      <c r="O506" s="34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AA506" s="34"/>
      <c r="AF506" s="34"/>
      <c r="AG506" s="5"/>
    </row>
    <row r="507" spans="1:71" x14ac:dyDescent="0.25">
      <c r="A507" s="5"/>
      <c r="E507" s="17"/>
      <c r="F507" s="17"/>
      <c r="G507" s="17"/>
      <c r="H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AG507" s="5"/>
    </row>
    <row r="508" spans="1:71" x14ac:dyDescent="0.25">
      <c r="A508" s="25" t="s">
        <v>2</v>
      </c>
      <c r="AG508" s="5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</row>
    <row r="509" spans="1:71" x14ac:dyDescent="0.25">
      <c r="A509" s="25" t="s">
        <v>50</v>
      </c>
      <c r="AG509" s="5"/>
    </row>
    <row r="510" spans="1:71" x14ac:dyDescent="0.25">
      <c r="AG510" s="5"/>
    </row>
    <row r="511" spans="1:71" x14ac:dyDescent="0.25">
      <c r="A511" s="47"/>
      <c r="B511" s="47"/>
      <c r="C511" s="47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5"/>
    </row>
    <row r="512" spans="1:71" x14ac:dyDescent="0.25">
      <c r="A512" s="5" t="s">
        <v>4</v>
      </c>
      <c r="B512" s="5"/>
      <c r="D512" s="5" t="s">
        <v>34</v>
      </c>
      <c r="E512" s="5" t="s">
        <v>34</v>
      </c>
      <c r="F512" s="5" t="s">
        <v>34</v>
      </c>
      <c r="G512" s="5" t="s">
        <v>34</v>
      </c>
      <c r="H512" s="5" t="s">
        <v>34</v>
      </c>
      <c r="I512" s="5" t="s">
        <v>34</v>
      </c>
      <c r="J512" s="5" t="s">
        <v>34</v>
      </c>
      <c r="K512" s="5" t="s">
        <v>34</v>
      </c>
      <c r="L512" s="5" t="s">
        <v>34</v>
      </c>
      <c r="M512" s="5" t="s">
        <v>34</v>
      </c>
      <c r="N512" s="5" t="s">
        <v>34</v>
      </c>
      <c r="O512" s="5" t="s">
        <v>34</v>
      </c>
      <c r="P512" s="5" t="s">
        <v>34</v>
      </c>
      <c r="Q512" s="5" t="s">
        <v>34</v>
      </c>
      <c r="R512" s="5" t="s">
        <v>34</v>
      </c>
      <c r="S512" s="5" t="s">
        <v>34</v>
      </c>
      <c r="T512" s="5" t="s">
        <v>34</v>
      </c>
      <c r="U512" s="5" t="s">
        <v>34</v>
      </c>
      <c r="V512" s="5" t="s">
        <v>34</v>
      </c>
      <c r="W512" s="5" t="s">
        <v>34</v>
      </c>
      <c r="X512" s="5" t="s">
        <v>34</v>
      </c>
      <c r="Y512" s="5" t="s">
        <v>34</v>
      </c>
      <c r="Z512" s="5" t="s">
        <v>34</v>
      </c>
      <c r="AA512" s="5" t="s">
        <v>34</v>
      </c>
      <c r="AB512" s="5" t="s">
        <v>34</v>
      </c>
      <c r="AC512" s="5" t="s">
        <v>34</v>
      </c>
      <c r="AD512" s="5" t="s">
        <v>34</v>
      </c>
      <c r="AE512" s="5" t="s">
        <v>34</v>
      </c>
      <c r="AF512" s="5" t="s">
        <v>92</v>
      </c>
      <c r="AG512" s="5"/>
    </row>
    <row r="513" spans="1:35" x14ac:dyDescent="0.25">
      <c r="A513" s="52" t="s">
        <v>9</v>
      </c>
      <c r="B513" s="52"/>
      <c r="C513" s="52"/>
      <c r="D513" s="53">
        <f>$D$9</f>
        <v>43190</v>
      </c>
      <c r="E513" s="53">
        <f>$E$9</f>
        <v>43220</v>
      </c>
      <c r="F513" s="53">
        <f>$F$9</f>
        <v>43251</v>
      </c>
      <c r="G513" s="53">
        <f>$G$9</f>
        <v>43281</v>
      </c>
      <c r="H513" s="53">
        <f>$H$9</f>
        <v>43312</v>
      </c>
      <c r="I513" s="53">
        <f>$I$9</f>
        <v>43343</v>
      </c>
      <c r="J513" s="53">
        <f>$J$9</f>
        <v>43373</v>
      </c>
      <c r="K513" s="53">
        <f>$K$9</f>
        <v>43404</v>
      </c>
      <c r="L513" s="53">
        <f>$L$9</f>
        <v>43434</v>
      </c>
      <c r="M513" s="53">
        <f>$M$9</f>
        <v>43465</v>
      </c>
      <c r="N513" s="53">
        <f>$N$9</f>
        <v>43496</v>
      </c>
      <c r="O513" s="53">
        <f>$O$9</f>
        <v>43524</v>
      </c>
      <c r="P513" s="53">
        <f>$P$9</f>
        <v>43555</v>
      </c>
      <c r="Q513" s="53">
        <f>$Q$9</f>
        <v>43585</v>
      </c>
      <c r="R513" s="53">
        <f>$R$9</f>
        <v>43616</v>
      </c>
      <c r="S513" s="53">
        <f>$S$9</f>
        <v>43646</v>
      </c>
      <c r="T513" s="53">
        <f>$T$9</f>
        <v>43677</v>
      </c>
      <c r="U513" s="53">
        <f>$U$9</f>
        <v>43708</v>
      </c>
      <c r="V513" s="53">
        <f>$V$9</f>
        <v>43738</v>
      </c>
      <c r="W513" s="53">
        <f>$W$9</f>
        <v>43769</v>
      </c>
      <c r="X513" s="53">
        <f>$X$9</f>
        <v>43799</v>
      </c>
      <c r="Y513" s="53">
        <f>$Y$9</f>
        <v>43830</v>
      </c>
      <c r="Z513" s="53">
        <f>$Z$9</f>
        <v>43861</v>
      </c>
      <c r="AA513" s="53">
        <f>$AA$9</f>
        <v>43890</v>
      </c>
      <c r="AB513" s="53">
        <f>$AB$9</f>
        <v>43921</v>
      </c>
      <c r="AC513" s="53">
        <f>$AC$9</f>
        <v>43951</v>
      </c>
      <c r="AD513" s="53">
        <f>$AD$9</f>
        <v>43982</v>
      </c>
      <c r="AE513" s="53">
        <f>$AE$9</f>
        <v>44012</v>
      </c>
      <c r="AF513" s="54" t="s">
        <v>8</v>
      </c>
      <c r="AG513" s="5"/>
    </row>
    <row r="514" spans="1:35" x14ac:dyDescent="0.25">
      <c r="A514" s="5">
        <v>1</v>
      </c>
      <c r="B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5"/>
    </row>
    <row r="515" spans="1:35" x14ac:dyDescent="0.25">
      <c r="A515" s="5">
        <v>2</v>
      </c>
      <c r="AG515" s="5"/>
    </row>
    <row r="516" spans="1:35" x14ac:dyDescent="0.25">
      <c r="A516" s="5">
        <v>3</v>
      </c>
      <c r="AG516" s="5"/>
    </row>
    <row r="517" spans="1:35" x14ac:dyDescent="0.25">
      <c r="A517" s="5">
        <v>4</v>
      </c>
      <c r="AG517" s="5"/>
    </row>
    <row r="518" spans="1:35" x14ac:dyDescent="0.25">
      <c r="A518" s="5">
        <v>5</v>
      </c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5"/>
    </row>
    <row r="519" spans="1:35" x14ac:dyDescent="0.25">
      <c r="A519" s="5">
        <v>6</v>
      </c>
      <c r="AG519" s="5"/>
    </row>
    <row r="520" spans="1:35" x14ac:dyDescent="0.25">
      <c r="A520" s="5">
        <v>7</v>
      </c>
      <c r="AG520" s="5"/>
    </row>
    <row r="521" spans="1:35" x14ac:dyDescent="0.25">
      <c r="A521" s="5">
        <v>8</v>
      </c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9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5"/>
    </row>
    <row r="522" spans="1:35" x14ac:dyDescent="0.25">
      <c r="A522" s="5">
        <v>9</v>
      </c>
      <c r="AG522" s="5"/>
    </row>
    <row r="523" spans="1:35" ht="15.75" thickBot="1" x14ac:dyDescent="0.3">
      <c r="A523" s="5">
        <v>10</v>
      </c>
      <c r="B523" s="4" t="s">
        <v>51</v>
      </c>
      <c r="D523" s="101">
        <v>328717.52999999991</v>
      </c>
      <c r="E523" s="30">
        <f t="shared" ref="E523:AE523" si="75">D523-E542-E543</f>
        <v>322814.1999999999</v>
      </c>
      <c r="F523" s="30">
        <f t="shared" si="75"/>
        <v>316910.86999999988</v>
      </c>
      <c r="G523" s="30">
        <f t="shared" si="75"/>
        <v>311007.53999999986</v>
      </c>
      <c r="H523" s="30">
        <f t="shared" si="75"/>
        <v>305104.20999999985</v>
      </c>
      <c r="I523" s="30">
        <f t="shared" si="75"/>
        <v>299200.87999999983</v>
      </c>
      <c r="J523" s="30">
        <f t="shared" si="75"/>
        <v>293297.54999999981</v>
      </c>
      <c r="K523" s="30">
        <f t="shared" si="75"/>
        <v>287394.2199999998</v>
      </c>
      <c r="L523" s="30">
        <f t="shared" si="75"/>
        <v>281490.88999999978</v>
      </c>
      <c r="M523" s="30">
        <f t="shared" si="75"/>
        <v>275587.55999999976</v>
      </c>
      <c r="N523" s="30">
        <f t="shared" si="75"/>
        <v>269684.22999999975</v>
      </c>
      <c r="O523" s="30">
        <f t="shared" si="75"/>
        <v>263780.89999999973</v>
      </c>
      <c r="P523" s="30">
        <f t="shared" si="75"/>
        <v>257877.56999999975</v>
      </c>
      <c r="Q523" s="30">
        <f t="shared" si="75"/>
        <v>251974.23999999976</v>
      </c>
      <c r="R523" s="30">
        <f t="shared" si="75"/>
        <v>246070.90999999977</v>
      </c>
      <c r="S523" s="30">
        <f t="shared" si="75"/>
        <v>240167.57999999978</v>
      </c>
      <c r="T523" s="30">
        <f t="shared" si="75"/>
        <v>234264.2499999998</v>
      </c>
      <c r="U523" s="30">
        <f t="shared" si="75"/>
        <v>228360.91999999981</v>
      </c>
      <c r="V523" s="30">
        <f t="shared" si="75"/>
        <v>222457.58999999982</v>
      </c>
      <c r="W523" s="30">
        <f t="shared" si="75"/>
        <v>216554.25999999983</v>
      </c>
      <c r="X523" s="30">
        <f t="shared" si="75"/>
        <v>210650.92999999985</v>
      </c>
      <c r="Y523" s="30">
        <f t="shared" si="75"/>
        <v>204747.59999999986</v>
      </c>
      <c r="Z523" s="30">
        <f t="shared" si="75"/>
        <v>198844.26999999987</v>
      </c>
      <c r="AA523" s="30">
        <f t="shared" si="75"/>
        <v>192940.93999999989</v>
      </c>
      <c r="AB523" s="30">
        <f t="shared" si="75"/>
        <v>187037.6099999999</v>
      </c>
      <c r="AC523" s="30">
        <f t="shared" si="75"/>
        <v>181134.27999999991</v>
      </c>
      <c r="AD523" s="30">
        <f t="shared" si="75"/>
        <v>175230.94999999992</v>
      </c>
      <c r="AE523" s="30">
        <f t="shared" si="75"/>
        <v>169327.61999999994</v>
      </c>
      <c r="AF523" s="30">
        <f>ROUND(AVERAGE(S523:AE523),0)</f>
        <v>204748</v>
      </c>
      <c r="AG523" s="5"/>
      <c r="AH523" s="1">
        <v>25510100</v>
      </c>
      <c r="AI523" s="95">
        <v>0.03</v>
      </c>
    </row>
    <row r="524" spans="1:35" ht="15.75" thickTop="1" x14ac:dyDescent="0.25">
      <c r="A524" s="5">
        <v>11</v>
      </c>
      <c r="D524" s="102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5"/>
      <c r="AH524" s="1">
        <v>25510200</v>
      </c>
      <c r="AI524" s="95">
        <v>0.04</v>
      </c>
    </row>
    <row r="525" spans="1:35" x14ac:dyDescent="0.25">
      <c r="A525" s="5">
        <v>12</v>
      </c>
      <c r="D525" s="103"/>
      <c r="P525" s="1"/>
      <c r="AG525" s="5"/>
      <c r="AH525" s="1">
        <v>25510300</v>
      </c>
      <c r="AI525" s="95">
        <v>0.1</v>
      </c>
    </row>
    <row r="526" spans="1:35" ht="15.75" thickBot="1" x14ac:dyDescent="0.3">
      <c r="A526" s="5">
        <v>13</v>
      </c>
      <c r="B526" s="4" t="s">
        <v>52</v>
      </c>
      <c r="D526" s="101">
        <v>23392.560000000001</v>
      </c>
      <c r="E526" s="30">
        <f t="shared" ref="E526:AE526" si="76">D526-E541</f>
        <v>22754.890000000003</v>
      </c>
      <c r="F526" s="30">
        <f t="shared" si="76"/>
        <v>22117.220000000005</v>
      </c>
      <c r="G526" s="30">
        <f t="shared" si="76"/>
        <v>21479.550000000007</v>
      </c>
      <c r="H526" s="30">
        <f t="shared" si="76"/>
        <v>20841.880000000008</v>
      </c>
      <c r="I526" s="30">
        <f t="shared" si="76"/>
        <v>20204.21000000001</v>
      </c>
      <c r="J526" s="30">
        <f t="shared" si="76"/>
        <v>19566.540000000012</v>
      </c>
      <c r="K526" s="30">
        <f t="shared" si="76"/>
        <v>18928.870000000014</v>
      </c>
      <c r="L526" s="30">
        <f t="shared" si="76"/>
        <v>18291.200000000015</v>
      </c>
      <c r="M526" s="30">
        <f t="shared" si="76"/>
        <v>17653.530000000017</v>
      </c>
      <c r="N526" s="30">
        <f t="shared" si="76"/>
        <v>17015.860000000019</v>
      </c>
      <c r="O526" s="30">
        <f t="shared" si="76"/>
        <v>16378.190000000019</v>
      </c>
      <c r="P526" s="30">
        <f t="shared" si="76"/>
        <v>15740.520000000019</v>
      </c>
      <c r="Q526" s="30">
        <f t="shared" si="76"/>
        <v>15102.850000000019</v>
      </c>
      <c r="R526" s="30">
        <f t="shared" si="76"/>
        <v>14465.180000000018</v>
      </c>
      <c r="S526" s="30">
        <f t="shared" si="76"/>
        <v>13827.510000000018</v>
      </c>
      <c r="T526" s="30">
        <f t="shared" si="76"/>
        <v>13189.840000000018</v>
      </c>
      <c r="U526" s="30">
        <f t="shared" si="76"/>
        <v>12552.170000000018</v>
      </c>
      <c r="V526" s="30">
        <f t="shared" si="76"/>
        <v>11914.500000000018</v>
      </c>
      <c r="W526" s="30">
        <f t="shared" si="76"/>
        <v>11276.830000000018</v>
      </c>
      <c r="X526" s="30">
        <f t="shared" si="76"/>
        <v>10639.160000000018</v>
      </c>
      <c r="Y526" s="30">
        <f t="shared" si="76"/>
        <v>10001.490000000018</v>
      </c>
      <c r="Z526" s="30">
        <f t="shared" si="76"/>
        <v>9363.8200000000179</v>
      </c>
      <c r="AA526" s="30">
        <f t="shared" si="76"/>
        <v>8726.1500000000178</v>
      </c>
      <c r="AB526" s="30">
        <f t="shared" si="76"/>
        <v>8088.4800000000178</v>
      </c>
      <c r="AC526" s="30">
        <f t="shared" si="76"/>
        <v>7450.8100000000177</v>
      </c>
      <c r="AD526" s="30">
        <f t="shared" si="76"/>
        <v>6813.1400000000176</v>
      </c>
      <c r="AE526" s="30">
        <f t="shared" si="76"/>
        <v>6175.4700000000175</v>
      </c>
      <c r="AF526" s="30">
        <f>ROUND(AVERAGE(S526:AE526),0)</f>
        <v>10001</v>
      </c>
      <c r="AG526" s="5"/>
    </row>
    <row r="527" spans="1:35" ht="15.75" thickTop="1" x14ac:dyDescent="0.25">
      <c r="A527" s="5">
        <v>14</v>
      </c>
      <c r="D527" s="70"/>
      <c r="E527" s="70"/>
      <c r="F527" s="70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5"/>
    </row>
    <row r="528" spans="1:35" x14ac:dyDescent="0.25">
      <c r="A528" s="5">
        <v>15</v>
      </c>
      <c r="AG528" s="5"/>
    </row>
    <row r="529" spans="1:35" ht="15.75" thickBot="1" x14ac:dyDescent="0.3">
      <c r="A529" s="5">
        <v>16</v>
      </c>
      <c r="B529" s="4" t="s">
        <v>53</v>
      </c>
      <c r="D529" s="30">
        <f>SUM(D541:O541)</f>
        <v>7652.04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9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5"/>
    </row>
    <row r="530" spans="1:35" ht="15.75" thickTop="1" x14ac:dyDescent="0.25">
      <c r="A530" s="5">
        <v>17</v>
      </c>
      <c r="D530" s="12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9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5"/>
    </row>
    <row r="531" spans="1:35" ht="15.75" thickBot="1" x14ac:dyDescent="0.3">
      <c r="A531" s="5">
        <v>18</v>
      </c>
      <c r="B531" s="4" t="s">
        <v>54</v>
      </c>
      <c r="D531" s="30">
        <f>SUM(D542:O542)</f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9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5"/>
    </row>
    <row r="532" spans="1:35" ht="15.75" thickTop="1" x14ac:dyDescent="0.25">
      <c r="A532" s="5">
        <v>19</v>
      </c>
      <c r="D532" s="12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9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5"/>
    </row>
    <row r="533" spans="1:35" ht="15.75" thickBot="1" x14ac:dyDescent="0.3">
      <c r="A533" s="5">
        <v>20</v>
      </c>
      <c r="B533" s="4" t="s">
        <v>55</v>
      </c>
      <c r="D533" s="30">
        <f>SUM(D543:O543)</f>
        <v>70839.960000000006</v>
      </c>
      <c r="AG533" s="5"/>
    </row>
    <row r="534" spans="1:35" ht="15.75" thickTop="1" x14ac:dyDescent="0.25">
      <c r="A534" s="5">
        <v>21</v>
      </c>
      <c r="D534" s="10"/>
      <c r="AG534" s="5"/>
    </row>
    <row r="535" spans="1:35" x14ac:dyDescent="0.25">
      <c r="A535" s="5">
        <v>22</v>
      </c>
      <c r="AG535" s="5"/>
    </row>
    <row r="536" spans="1:35" x14ac:dyDescent="0.25">
      <c r="A536" s="5">
        <v>23</v>
      </c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5"/>
    </row>
    <row r="537" spans="1:35" x14ac:dyDescent="0.25">
      <c r="A537" s="5">
        <v>24</v>
      </c>
      <c r="AG537" s="5"/>
    </row>
    <row r="538" spans="1:35" x14ac:dyDescent="0.25">
      <c r="A538" s="5">
        <v>25</v>
      </c>
      <c r="AG538" s="5"/>
    </row>
    <row r="539" spans="1:35" x14ac:dyDescent="0.25">
      <c r="A539" s="5">
        <v>26</v>
      </c>
      <c r="AG539" s="5"/>
    </row>
    <row r="540" spans="1:35" x14ac:dyDescent="0.25">
      <c r="A540" s="5">
        <v>27</v>
      </c>
      <c r="AG540" s="5"/>
    </row>
    <row r="541" spans="1:35" x14ac:dyDescent="0.25">
      <c r="A541" s="5">
        <v>28</v>
      </c>
      <c r="B541" s="4" t="s">
        <v>110</v>
      </c>
      <c r="D541" s="19">
        <v>637.66999999999996</v>
      </c>
      <c r="E541" s="17">
        <f t="shared" ref="E541:AE543" si="77">+D541</f>
        <v>637.66999999999996</v>
      </c>
      <c r="F541" s="17">
        <f t="shared" si="77"/>
        <v>637.66999999999996</v>
      </c>
      <c r="G541" s="17">
        <f t="shared" si="77"/>
        <v>637.66999999999996</v>
      </c>
      <c r="H541" s="17">
        <f t="shared" si="77"/>
        <v>637.66999999999996</v>
      </c>
      <c r="I541" s="17">
        <f t="shared" si="77"/>
        <v>637.66999999999996</v>
      </c>
      <c r="J541" s="17">
        <f t="shared" si="77"/>
        <v>637.66999999999996</v>
      </c>
      <c r="K541" s="17">
        <f t="shared" si="77"/>
        <v>637.66999999999996</v>
      </c>
      <c r="L541" s="17">
        <f t="shared" si="77"/>
        <v>637.66999999999996</v>
      </c>
      <c r="M541" s="17">
        <f t="shared" si="77"/>
        <v>637.66999999999996</v>
      </c>
      <c r="N541" s="17">
        <f t="shared" si="77"/>
        <v>637.66999999999996</v>
      </c>
      <c r="O541" s="17">
        <f t="shared" si="77"/>
        <v>637.66999999999996</v>
      </c>
      <c r="P541" s="17">
        <f t="shared" si="77"/>
        <v>637.66999999999996</v>
      </c>
      <c r="Q541" s="17">
        <f t="shared" si="77"/>
        <v>637.66999999999996</v>
      </c>
      <c r="R541" s="17">
        <f t="shared" si="77"/>
        <v>637.66999999999996</v>
      </c>
      <c r="S541" s="17">
        <f t="shared" si="77"/>
        <v>637.66999999999996</v>
      </c>
      <c r="T541" s="17">
        <f t="shared" si="77"/>
        <v>637.66999999999996</v>
      </c>
      <c r="U541" s="17">
        <f t="shared" si="77"/>
        <v>637.66999999999996</v>
      </c>
      <c r="V541" s="17">
        <f t="shared" si="77"/>
        <v>637.66999999999996</v>
      </c>
      <c r="W541" s="17">
        <f t="shared" si="77"/>
        <v>637.66999999999996</v>
      </c>
      <c r="X541" s="17">
        <f t="shared" si="77"/>
        <v>637.66999999999996</v>
      </c>
      <c r="Y541" s="17">
        <f t="shared" si="77"/>
        <v>637.66999999999996</v>
      </c>
      <c r="Z541" s="17">
        <f t="shared" si="77"/>
        <v>637.66999999999996</v>
      </c>
      <c r="AA541" s="17">
        <f t="shared" si="77"/>
        <v>637.66999999999996</v>
      </c>
      <c r="AB541" s="17">
        <f t="shared" si="77"/>
        <v>637.66999999999996</v>
      </c>
      <c r="AC541" s="17">
        <f t="shared" si="77"/>
        <v>637.66999999999996</v>
      </c>
      <c r="AD541" s="17">
        <f t="shared" si="77"/>
        <v>637.66999999999996</v>
      </c>
      <c r="AE541" s="17">
        <f t="shared" si="77"/>
        <v>637.66999999999996</v>
      </c>
      <c r="AG541" s="5"/>
      <c r="AH541" s="98">
        <v>69522000</v>
      </c>
      <c r="AI541" s="75" t="s">
        <v>99</v>
      </c>
    </row>
    <row r="542" spans="1:35" x14ac:dyDescent="0.25">
      <c r="A542" s="5">
        <v>29</v>
      </c>
      <c r="B542" s="4" t="s">
        <v>108</v>
      </c>
      <c r="D542" s="19">
        <v>0</v>
      </c>
      <c r="E542" s="17">
        <f t="shared" si="77"/>
        <v>0</v>
      </c>
      <c r="F542" s="17">
        <f t="shared" si="77"/>
        <v>0</v>
      </c>
      <c r="G542" s="17">
        <f t="shared" si="77"/>
        <v>0</v>
      </c>
      <c r="H542" s="17">
        <f t="shared" si="77"/>
        <v>0</v>
      </c>
      <c r="I542" s="17">
        <f t="shared" si="77"/>
        <v>0</v>
      </c>
      <c r="J542" s="17">
        <f t="shared" si="77"/>
        <v>0</v>
      </c>
      <c r="K542" s="17">
        <f t="shared" si="77"/>
        <v>0</v>
      </c>
      <c r="L542" s="17">
        <f t="shared" si="77"/>
        <v>0</v>
      </c>
      <c r="M542" s="17">
        <f t="shared" si="77"/>
        <v>0</v>
      </c>
      <c r="N542" s="17">
        <f t="shared" si="77"/>
        <v>0</v>
      </c>
      <c r="O542" s="17">
        <f t="shared" si="77"/>
        <v>0</v>
      </c>
      <c r="P542" s="17">
        <f t="shared" si="77"/>
        <v>0</v>
      </c>
      <c r="Q542" s="17">
        <f t="shared" si="77"/>
        <v>0</v>
      </c>
      <c r="R542" s="17">
        <f t="shared" si="77"/>
        <v>0</v>
      </c>
      <c r="S542" s="17">
        <f t="shared" si="77"/>
        <v>0</v>
      </c>
      <c r="T542" s="17">
        <f t="shared" si="77"/>
        <v>0</v>
      </c>
      <c r="U542" s="17">
        <f t="shared" si="77"/>
        <v>0</v>
      </c>
      <c r="V542" s="17">
        <f t="shared" si="77"/>
        <v>0</v>
      </c>
      <c r="W542" s="17">
        <f t="shared" si="77"/>
        <v>0</v>
      </c>
      <c r="X542" s="17">
        <f t="shared" si="77"/>
        <v>0</v>
      </c>
      <c r="Y542" s="17">
        <f t="shared" si="77"/>
        <v>0</v>
      </c>
      <c r="Z542" s="17">
        <f t="shared" si="77"/>
        <v>0</v>
      </c>
      <c r="AA542" s="17">
        <f t="shared" si="77"/>
        <v>0</v>
      </c>
      <c r="AB542" s="17">
        <f t="shared" si="77"/>
        <v>0</v>
      </c>
      <c r="AC542" s="17">
        <f t="shared" si="77"/>
        <v>0</v>
      </c>
      <c r="AD542" s="17">
        <f t="shared" si="77"/>
        <v>0</v>
      </c>
      <c r="AE542" s="17">
        <f t="shared" si="77"/>
        <v>0</v>
      </c>
      <c r="AG542" s="5"/>
      <c r="AH542" s="98">
        <v>69523000</v>
      </c>
      <c r="AI542" s="75" t="s">
        <v>100</v>
      </c>
    </row>
    <row r="543" spans="1:35" x14ac:dyDescent="0.25">
      <c r="A543" s="5">
        <v>30</v>
      </c>
      <c r="B543" s="4" t="s">
        <v>109</v>
      </c>
      <c r="D543" s="19">
        <v>5903.33</v>
      </c>
      <c r="E543" s="17">
        <f t="shared" si="77"/>
        <v>5903.33</v>
      </c>
      <c r="F543" s="17">
        <f t="shared" si="77"/>
        <v>5903.33</v>
      </c>
      <c r="G543" s="17">
        <f t="shared" si="77"/>
        <v>5903.33</v>
      </c>
      <c r="H543" s="17">
        <f t="shared" si="77"/>
        <v>5903.33</v>
      </c>
      <c r="I543" s="17">
        <f t="shared" si="77"/>
        <v>5903.33</v>
      </c>
      <c r="J543" s="17">
        <f t="shared" si="77"/>
        <v>5903.33</v>
      </c>
      <c r="K543" s="17">
        <f t="shared" si="77"/>
        <v>5903.33</v>
      </c>
      <c r="L543" s="17">
        <f t="shared" si="77"/>
        <v>5903.33</v>
      </c>
      <c r="M543" s="17">
        <f t="shared" si="77"/>
        <v>5903.33</v>
      </c>
      <c r="N543" s="17">
        <f t="shared" si="77"/>
        <v>5903.33</v>
      </c>
      <c r="O543" s="17">
        <f t="shared" si="77"/>
        <v>5903.33</v>
      </c>
      <c r="P543" s="17">
        <f t="shared" si="77"/>
        <v>5903.33</v>
      </c>
      <c r="Q543" s="17">
        <f t="shared" si="77"/>
        <v>5903.33</v>
      </c>
      <c r="R543" s="17">
        <f t="shared" si="77"/>
        <v>5903.33</v>
      </c>
      <c r="S543" s="17">
        <f t="shared" si="77"/>
        <v>5903.33</v>
      </c>
      <c r="T543" s="17">
        <f t="shared" si="77"/>
        <v>5903.33</v>
      </c>
      <c r="U543" s="17">
        <f t="shared" si="77"/>
        <v>5903.33</v>
      </c>
      <c r="V543" s="17">
        <f t="shared" si="77"/>
        <v>5903.33</v>
      </c>
      <c r="W543" s="17">
        <f t="shared" si="77"/>
        <v>5903.33</v>
      </c>
      <c r="X543" s="17">
        <f t="shared" si="77"/>
        <v>5903.33</v>
      </c>
      <c r="Y543" s="17">
        <f t="shared" si="77"/>
        <v>5903.33</v>
      </c>
      <c r="Z543" s="17">
        <f t="shared" si="77"/>
        <v>5903.33</v>
      </c>
      <c r="AA543" s="17">
        <f t="shared" si="77"/>
        <v>5903.33</v>
      </c>
      <c r="AB543" s="17">
        <f t="shared" si="77"/>
        <v>5903.33</v>
      </c>
      <c r="AC543" s="17">
        <f t="shared" si="77"/>
        <v>5903.33</v>
      </c>
      <c r="AD543" s="17">
        <f t="shared" si="77"/>
        <v>5903.33</v>
      </c>
      <c r="AE543" s="17">
        <f t="shared" si="77"/>
        <v>5903.33</v>
      </c>
      <c r="AG543" s="5"/>
      <c r="AH543" s="98">
        <v>69524000</v>
      </c>
      <c r="AI543" s="75" t="s">
        <v>101</v>
      </c>
    </row>
    <row r="544" spans="1:35" x14ac:dyDescent="0.25">
      <c r="AG544" s="5"/>
    </row>
    <row r="545" spans="33:33" x14ac:dyDescent="0.25">
      <c r="AG545" s="5"/>
    </row>
    <row r="546" spans="33:33" x14ac:dyDescent="0.25">
      <c r="AG546" s="5"/>
    </row>
    <row r="547" spans="33:33" x14ac:dyDescent="0.25">
      <c r="AG547" s="5"/>
    </row>
    <row r="548" spans="33:33" x14ac:dyDescent="0.25">
      <c r="AG548" s="5"/>
    </row>
  </sheetData>
  <pageMargins left="0.7" right="0.7" top="1" bottom="0.75" header="0.3" footer="0.4"/>
  <pageSetup scale="48" orientation="landscape" r:id="rId1"/>
  <headerFooter>
    <oddFooter>&amp;R&amp;11Page &amp;P of &amp;N</oddFooter>
  </headerFooter>
  <rowBreaks count="12" manualBreakCount="12">
    <brk id="46" min="3" max="31" man="1"/>
    <brk id="92" min="3" max="31" man="1"/>
    <brk id="138" min="3" max="31" man="1"/>
    <brk id="184" min="3" max="31" man="1"/>
    <brk id="230" min="3" max="31" man="1"/>
    <brk id="276" min="3" max="31" man="1"/>
    <brk id="314" min="3" max="31" man="1"/>
    <brk id="352" min="3" max="31" man="1"/>
    <brk id="390" min="3" max="31" man="1"/>
    <brk id="428" min="3" max="31" man="1"/>
    <brk id="471" min="3" max="31" man="1"/>
    <brk id="504" min="3" max="31" man="1"/>
  </rowBreaks>
  <colBreaks count="3" manualBreakCount="3">
    <brk id="15" max="450" man="1"/>
    <brk id="27" max="542" man="1"/>
    <brk id="32" min="3" max="52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2"/>
  <sheetViews>
    <sheetView zoomScaleNormal="100" workbookViewId="0">
      <selection activeCell="A22" sqref="A22"/>
    </sheetView>
  </sheetViews>
  <sheetFormatPr defaultRowHeight="15" x14ac:dyDescent="0.25"/>
  <cols>
    <col min="1" max="1" width="35.7109375" style="96" customWidth="1"/>
    <col min="2" max="2" width="3.7109375" style="96" customWidth="1"/>
    <col min="3" max="3" width="9" style="96" bestFit="1" customWidth="1"/>
    <col min="4" max="6" width="9.85546875" style="96" bestFit="1" customWidth="1"/>
    <col min="7" max="7" width="9" style="96" bestFit="1" customWidth="1"/>
    <col min="8" max="9" width="10.5703125" style="96" bestFit="1" customWidth="1"/>
    <col min="10" max="10" width="9.85546875" style="96" bestFit="1" customWidth="1"/>
    <col min="11" max="11" width="11.5703125" style="96" bestFit="1" customWidth="1"/>
    <col min="12" max="12" width="9.85546875" style="96" bestFit="1" customWidth="1"/>
    <col min="13" max="14" width="10.5703125" style="96" bestFit="1" customWidth="1"/>
    <col min="15" max="15" width="9.85546875" style="96" bestFit="1" customWidth="1"/>
    <col min="16" max="16" width="10.5703125" style="96" bestFit="1" customWidth="1"/>
    <col min="17" max="17" width="9.85546875" style="96" bestFit="1" customWidth="1"/>
    <col min="18" max="18" width="10.85546875" style="96" bestFit="1" customWidth="1"/>
    <col min="19" max="22" width="10.5703125" style="96" bestFit="1" customWidth="1"/>
    <col min="23" max="24" width="9.85546875" style="96" bestFit="1" customWidth="1"/>
    <col min="25" max="16384" width="9.140625" style="96"/>
  </cols>
  <sheetData>
    <row r="1" spans="1:24" x14ac:dyDescent="0.25">
      <c r="J1" s="34" t="s">
        <v>123</v>
      </c>
      <c r="Q1" s="34" t="s">
        <v>123</v>
      </c>
      <c r="R1" s="34"/>
      <c r="X1" s="34" t="s">
        <v>123</v>
      </c>
    </row>
    <row r="2" spans="1:24" x14ac:dyDescent="0.25">
      <c r="J2" s="34"/>
      <c r="Q2" s="34"/>
      <c r="R2" s="34"/>
      <c r="X2" s="34"/>
    </row>
    <row r="7" spans="1:24" x14ac:dyDescent="0.25">
      <c r="A7" s="106" t="s">
        <v>118</v>
      </c>
    </row>
    <row r="8" spans="1:24" x14ac:dyDescent="0.25">
      <c r="C8" s="112">
        <v>43344</v>
      </c>
      <c r="D8" s="112">
        <v>43374</v>
      </c>
      <c r="E8" s="112">
        <v>43405</v>
      </c>
      <c r="F8" s="112">
        <v>43435</v>
      </c>
      <c r="G8" s="112">
        <v>43466</v>
      </c>
      <c r="H8" s="112">
        <v>43497</v>
      </c>
      <c r="I8" s="112">
        <v>43525</v>
      </c>
      <c r="J8" s="112">
        <v>43556</v>
      </c>
      <c r="K8" s="112">
        <v>43586</v>
      </c>
      <c r="L8" s="112">
        <v>43617</v>
      </c>
      <c r="M8" s="112">
        <v>43647</v>
      </c>
      <c r="N8" s="112">
        <v>43678</v>
      </c>
      <c r="O8" s="112">
        <v>43709</v>
      </c>
      <c r="P8" s="112">
        <v>43739</v>
      </c>
      <c r="Q8" s="112">
        <v>43770</v>
      </c>
      <c r="R8" s="112">
        <v>43800</v>
      </c>
      <c r="S8" s="112">
        <v>43831</v>
      </c>
      <c r="T8" s="112">
        <v>43862</v>
      </c>
      <c r="U8" s="112">
        <v>43891</v>
      </c>
      <c r="V8" s="112">
        <v>43922</v>
      </c>
      <c r="W8" s="112">
        <v>43952</v>
      </c>
      <c r="X8" s="112">
        <v>43983</v>
      </c>
    </row>
    <row r="9" spans="1:24" x14ac:dyDescent="0.25">
      <c r="A9" s="96" t="s">
        <v>87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</row>
    <row r="10" spans="1:24" x14ac:dyDescent="0.25">
      <c r="A10" s="96" t="s">
        <v>97</v>
      </c>
      <c r="C10" s="120">
        <v>2866.7678873836994</v>
      </c>
      <c r="D10" s="120">
        <v>2866.7678873836994</v>
      </c>
      <c r="E10" s="120">
        <v>2866.7678873836994</v>
      </c>
      <c r="F10" s="120">
        <v>2866.7678874135017</v>
      </c>
      <c r="G10" s="120">
        <v>0</v>
      </c>
      <c r="H10" s="120">
        <v>2500</v>
      </c>
      <c r="I10" s="120">
        <v>4177.7218559980392</v>
      </c>
      <c r="J10" s="120">
        <v>0</v>
      </c>
      <c r="K10" s="120">
        <v>2500</v>
      </c>
      <c r="L10" s="120">
        <v>4363.9242246598005</v>
      </c>
      <c r="M10" s="120">
        <v>0</v>
      </c>
      <c r="N10" s="120">
        <v>2500</v>
      </c>
      <c r="O10" s="120">
        <v>4431.0615204274654</v>
      </c>
      <c r="P10" s="120">
        <v>0</v>
      </c>
      <c r="Q10" s="120">
        <v>2500</v>
      </c>
      <c r="R10" s="120">
        <v>6431.0615204274654</v>
      </c>
      <c r="S10" s="120">
        <v>0</v>
      </c>
      <c r="T10" s="120">
        <v>0</v>
      </c>
      <c r="U10" s="120">
        <v>100000</v>
      </c>
      <c r="V10" s="120">
        <v>0</v>
      </c>
      <c r="W10" s="120">
        <v>100000</v>
      </c>
      <c r="X10" s="120">
        <v>100000</v>
      </c>
    </row>
    <row r="11" spans="1:24" x14ac:dyDescent="0.25">
      <c r="A11" s="96" t="s">
        <v>71</v>
      </c>
      <c r="C11" s="120">
        <v>-346342.91783186793</v>
      </c>
      <c r="D11" s="120">
        <v>-346342.91783186793</v>
      </c>
      <c r="E11" s="120">
        <v>-346342.91783186793</v>
      </c>
      <c r="F11" s="120">
        <v>-346342.91783186793</v>
      </c>
      <c r="G11" s="120">
        <v>991140.92442083359</v>
      </c>
      <c r="H11" s="120">
        <v>913963.08732950687</v>
      </c>
      <c r="I11" s="120">
        <v>-2912127.1448236108</v>
      </c>
      <c r="J11" s="120">
        <v>1084301.8356406391</v>
      </c>
      <c r="K11" s="120">
        <v>1580227.4484294206</v>
      </c>
      <c r="L11" s="120">
        <v>-94854.723453357816</v>
      </c>
      <c r="M11" s="120">
        <v>2500264.1706184447</v>
      </c>
      <c r="N11" s="120">
        <v>2627020.4059794247</v>
      </c>
      <c r="O11" s="120">
        <v>-933745.64861550927</v>
      </c>
      <c r="P11" s="120">
        <v>2171112.1335679293</v>
      </c>
      <c r="Q11" s="120">
        <v>1645310.9865207374</v>
      </c>
      <c r="R11" s="120">
        <v>-4284233.7833431661</v>
      </c>
      <c r="S11" s="120">
        <v>1058687.428048104</v>
      </c>
      <c r="T11" s="120">
        <v>982636.0543679893</v>
      </c>
      <c r="U11" s="120">
        <v>-2805117.3345269859</v>
      </c>
      <c r="V11" s="120">
        <v>1152843.7621832043</v>
      </c>
      <c r="W11" s="120">
        <v>1631275.9467804432</v>
      </c>
      <c r="X11" s="120">
        <v>-480223.17676787078</v>
      </c>
    </row>
    <row r="12" spans="1:24" x14ac:dyDescent="0.2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x14ac:dyDescent="0.2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x14ac:dyDescent="0.25">
      <c r="A14" s="106" t="s">
        <v>117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x14ac:dyDescent="0.25">
      <c r="A15" s="121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x14ac:dyDescent="0.25">
      <c r="A16" s="96" t="s">
        <v>16</v>
      </c>
      <c r="C16" s="120">
        <v>-282183.64764821529</v>
      </c>
      <c r="D16" s="120">
        <v>-282183.64764821529</v>
      </c>
      <c r="E16" s="120">
        <v>-282183.64764821529</v>
      </c>
      <c r="F16" s="120">
        <v>-282183.64764821716</v>
      </c>
      <c r="G16" s="120">
        <v>-940684.47243951447</v>
      </c>
      <c r="H16" s="120">
        <v>-2461972.6789566185</v>
      </c>
      <c r="I16" s="120">
        <v>674406.61433892231</v>
      </c>
      <c r="J16" s="120">
        <v>1888216.6486241603</v>
      </c>
      <c r="K16" s="120">
        <v>-13703920.282020643</v>
      </c>
      <c r="L16" s="120">
        <v>6736090.9383297227</v>
      </c>
      <c r="M16" s="120">
        <v>-3173069.5345588047</v>
      </c>
      <c r="N16" s="120">
        <v>-2519522.8803916872</v>
      </c>
      <c r="O16" s="120">
        <v>3552477.1571287382</v>
      </c>
      <c r="P16" s="120">
        <v>-2150939.3992594252</v>
      </c>
      <c r="Q16" s="120">
        <v>-420142.64413214987</v>
      </c>
      <c r="R16" s="120">
        <v>11621879.240688132</v>
      </c>
      <c r="S16" s="120">
        <v>-3110718.7219936606</v>
      </c>
      <c r="T16" s="120">
        <v>-1692939.9323682347</v>
      </c>
      <c r="U16" s="120">
        <v>2047756.7921041073</v>
      </c>
      <c r="V16" s="120">
        <v>-1095689.2302898113</v>
      </c>
      <c r="W16" s="120">
        <v>2383579.4941419614</v>
      </c>
      <c r="X16" s="120">
        <v>5447150.4974725796</v>
      </c>
    </row>
    <row r="18" spans="1:26" x14ac:dyDescent="0.25">
      <c r="A18" s="96" t="s">
        <v>120</v>
      </c>
      <c r="C18" s="120">
        <v>939904.57250000536</v>
      </c>
      <c r="D18" s="120">
        <v>1351769.8324999958</v>
      </c>
      <c r="E18" s="120">
        <v>1377341.8325000107</v>
      </c>
      <c r="F18" s="120">
        <v>1147027.8324999958</v>
      </c>
      <c r="G18" s="120">
        <v>429695.98371821037</v>
      </c>
      <c r="H18" s="120">
        <v>338987.25564170768</v>
      </c>
      <c r="I18" s="120">
        <v>-82121.731935319491</v>
      </c>
      <c r="J18" s="120">
        <v>1498401.350350583</v>
      </c>
      <c r="K18" s="120">
        <v>393926.82611216884</v>
      </c>
      <c r="L18" s="120">
        <v>265021.73419398349</v>
      </c>
      <c r="M18" s="120">
        <v>279336.60159657337</v>
      </c>
      <c r="N18" s="120">
        <v>288094.06244358746</v>
      </c>
      <c r="O18" s="120">
        <v>285172.69461630564</v>
      </c>
      <c r="P18" s="120">
        <v>257090.19472126057</v>
      </c>
      <c r="Q18" s="120">
        <v>341148.18020959524</v>
      </c>
      <c r="R18" s="120">
        <v>475212.12035833066</v>
      </c>
      <c r="S18" s="120">
        <v>82964.569593846798</v>
      </c>
      <c r="T18" s="120">
        <v>482342.82959380746</v>
      </c>
      <c r="U18" s="120">
        <v>374093.84959384799</v>
      </c>
      <c r="V18" s="120">
        <v>466641.66959382594</v>
      </c>
      <c r="W18" s="120">
        <v>467700.65959382057</v>
      </c>
      <c r="X18" s="120">
        <v>465507.66959385574</v>
      </c>
    </row>
    <row r="20" spans="1:26" x14ac:dyDescent="0.25">
      <c r="A20" s="96" t="s">
        <v>116</v>
      </c>
      <c r="K20" s="120">
        <f>-('Sch J WPs_Original'!R25-12000000)</f>
        <v>-4000000</v>
      </c>
    </row>
    <row r="21" spans="1:26" x14ac:dyDescent="0.25">
      <c r="A21" s="96" t="s">
        <v>115</v>
      </c>
      <c r="C21" s="122"/>
      <c r="D21" s="122"/>
      <c r="E21" s="122"/>
      <c r="F21" s="122"/>
      <c r="G21" s="122"/>
      <c r="H21" s="122"/>
      <c r="I21" s="122"/>
      <c r="J21" s="122"/>
      <c r="K21" s="123">
        <f>-('Sch J WPs_Original'!R498-2500)</f>
        <v>-9300000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6" x14ac:dyDescent="0.25">
      <c r="A22" s="96" t="s">
        <v>119</v>
      </c>
      <c r="C22" s="120">
        <f>C16+C18+C20+C21</f>
        <v>657720.92485179007</v>
      </c>
      <c r="D22" s="120">
        <f t="shared" ref="D22:X22" si="0">D16+D18+D20+D21</f>
        <v>1069586.1848517805</v>
      </c>
      <c r="E22" s="120">
        <f t="shared" si="0"/>
        <v>1095158.1848517954</v>
      </c>
      <c r="F22" s="120">
        <f t="shared" si="0"/>
        <v>864844.18485177867</v>
      </c>
      <c r="G22" s="120">
        <f t="shared" si="0"/>
        <v>-510988.48872130411</v>
      </c>
      <c r="H22" s="120">
        <f t="shared" si="0"/>
        <v>-2122985.4233149108</v>
      </c>
      <c r="I22" s="120">
        <f t="shared" si="0"/>
        <v>592284.88240360282</v>
      </c>
      <c r="J22" s="120">
        <f t="shared" si="0"/>
        <v>3386617.9989747433</v>
      </c>
      <c r="K22" s="120">
        <f t="shared" si="0"/>
        <v>-26609993.455908474</v>
      </c>
      <c r="L22" s="120">
        <f t="shared" si="0"/>
        <v>7001112.6725237062</v>
      </c>
      <c r="M22" s="120">
        <f t="shared" si="0"/>
        <v>-2893732.9329622313</v>
      </c>
      <c r="N22" s="120">
        <f t="shared" si="0"/>
        <v>-2231428.8179480997</v>
      </c>
      <c r="O22" s="120">
        <f t="shared" si="0"/>
        <v>3837649.8517450439</v>
      </c>
      <c r="P22" s="120">
        <f t="shared" si="0"/>
        <v>-1893849.2045381647</v>
      </c>
      <c r="Q22" s="120">
        <f t="shared" si="0"/>
        <v>-78994.463922554627</v>
      </c>
      <c r="R22" s="120">
        <f t="shared" si="0"/>
        <v>12097091.361046463</v>
      </c>
      <c r="S22" s="120">
        <f t="shared" si="0"/>
        <v>-3027754.1523998138</v>
      </c>
      <c r="T22" s="120">
        <f t="shared" si="0"/>
        <v>-1210597.1027744273</v>
      </c>
      <c r="U22" s="120">
        <f t="shared" si="0"/>
        <v>2421850.6416979553</v>
      </c>
      <c r="V22" s="120">
        <f t="shared" si="0"/>
        <v>-629047.56069598533</v>
      </c>
      <c r="W22" s="120">
        <f t="shared" si="0"/>
        <v>2851280.153735782</v>
      </c>
      <c r="X22" s="120">
        <f t="shared" si="0"/>
        <v>5912658.1670664353</v>
      </c>
    </row>
    <row r="26" spans="1:26" x14ac:dyDescent="0.25">
      <c r="A26" s="96" t="s">
        <v>121</v>
      </c>
    </row>
    <row r="29" spans="1:26" x14ac:dyDescent="0.25">
      <c r="A29" s="10"/>
      <c r="B29" s="10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0"/>
      <c r="Z29" s="10"/>
    </row>
    <row r="30" spans="1:26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10"/>
      <c r="B31" s="1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0"/>
      <c r="Z31" s="10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</sheetData>
  <pageMargins left="0.7" right="0.7" top="0.75" bottom="0.75" header="0.3" footer="0.3"/>
  <pageSetup orientation="landscape" horizontalDpi="1200" verticalDpi="1200" r:id="rId1"/>
  <colBreaks count="2" manualBreakCount="2">
    <brk id="10" max="25" man="1"/>
    <brk id="17" max="2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>2020-04-22T04:00:00+00:00</Internal_x0020_Due_x0020_Date>
    <Final_x0020_Due_x0020_Date xmlns="00c1cf47-8665-4c73-8994-ff3a5e26da0f">2020-04-27T04:00:00+00:00</Final_x0020_Due_x0020_Date>
    <Docket_x0020_Number xmlns="00c1cf47-8665-4c73-8994-ff3a5e26da0f">2020-00091 - Refinance</Docket_x0020_Number>
    <Preparer xmlns="00c1cf47-8665-4c73-8994-ff3a5e26da0f">Scott Rungren</Preparer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3F8D68B9-9F57-4FAC-B643-55CE3AAFB15E}"/>
</file>

<file path=customXml/itemProps2.xml><?xml version="1.0" encoding="utf-8"?>
<ds:datastoreItem xmlns:ds="http://schemas.openxmlformats.org/officeDocument/2006/customXml" ds:itemID="{3C5913DA-305C-4DBC-BF1C-B417BA158740}"/>
</file>

<file path=customXml/itemProps3.xml><?xml version="1.0" encoding="utf-8"?>
<ds:datastoreItem xmlns:ds="http://schemas.openxmlformats.org/officeDocument/2006/customXml" ds:itemID="{17ED9AB1-F015-49E9-A5B3-8A581482B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Sch J-1_Original</vt:lpstr>
      <vt:lpstr>Sch J-1_Updated</vt:lpstr>
      <vt:lpstr>Sch J WPs_Original</vt:lpstr>
      <vt:lpstr>Sch J WPs_Updated</vt:lpstr>
      <vt:lpstr>Link In BS Projection</vt:lpstr>
      <vt:lpstr>'Link In BS Projection'!Print_Area</vt:lpstr>
      <vt:lpstr>'Sch J WPs_Original'!Print_Area</vt:lpstr>
      <vt:lpstr>'Sch J WPs_Updated'!Print_Area</vt:lpstr>
      <vt:lpstr>'Sch J-1_Original'!Print_Area</vt:lpstr>
      <vt:lpstr>'Sch J-1_Updated'!Print_Area</vt:lpstr>
      <vt:lpstr>'Link In BS Projection'!Print_Titles</vt:lpstr>
      <vt:lpstr>'Sch J WPs_Original'!Print_Titles</vt:lpstr>
      <vt:lpstr>'Sch J WPs_Updated'!Print_Titles</vt:lpstr>
    </vt:vector>
  </TitlesOfParts>
  <Company>KAWC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Frost</dc:creator>
  <cp:lastModifiedBy>RUNGRESW</cp:lastModifiedBy>
  <cp:lastPrinted>2020-04-22T19:01:24Z</cp:lastPrinted>
  <dcterms:created xsi:type="dcterms:W3CDTF">1998-12-14T20:29:10Z</dcterms:created>
  <dcterms:modified xsi:type="dcterms:W3CDTF">2020-04-22T19:01:47Z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</Properties>
</file>