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mbeek\Documents\"/>
    </mc:Choice>
  </mc:AlternateContent>
  <xr:revisionPtr revIDLastSave="0" documentId="13_ncr:1_{1A9F806D-6E2F-4BDE-BB6F-A3F69276765B}" xr6:coauthVersionLast="44" xr6:coauthVersionMax="44" xr10:uidLastSave="{00000000-0000-0000-0000-000000000000}"/>
  <bookViews>
    <workbookView xWindow="-110" yWindow="-110" windowWidth="19420" windowHeight="10420" xr2:uid="{30028E1B-7211-4194-AEC2-95BD4E1362C5}"/>
  </bookViews>
  <sheets>
    <sheet name="Savings by Mont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3" l="1"/>
  <c r="D61" i="3"/>
  <c r="E55" i="3"/>
  <c r="D55" i="3"/>
  <c r="E31" i="3"/>
  <c r="D31" i="3"/>
  <c r="E54" i="3"/>
  <c r="D54" i="3"/>
  <c r="D56" i="3" s="1"/>
  <c r="D62" i="3" s="1"/>
  <c r="E46" i="3"/>
  <c r="D46" i="3"/>
  <c r="E45" i="3"/>
  <c r="D45" i="3"/>
  <c r="D47" i="3" s="1"/>
  <c r="D38" i="3"/>
  <c r="E38" i="3"/>
  <c r="F37" i="3"/>
  <c r="E37" i="3"/>
  <c r="D37" i="3"/>
  <c r="E30" i="3"/>
  <c r="D30" i="3"/>
  <c r="D32" i="3" s="1"/>
  <c r="D63" i="3" l="1"/>
  <c r="E56" i="3"/>
  <c r="E62" i="3" s="1"/>
  <c r="E63" i="3" s="1"/>
  <c r="E47" i="3"/>
  <c r="E32" i="3"/>
  <c r="Y19" i="3" l="1"/>
  <c r="P19" i="3"/>
  <c r="I19" i="3"/>
  <c r="Y18" i="3"/>
  <c r="P18" i="3"/>
  <c r="I18" i="3"/>
  <c r="Y17" i="3"/>
  <c r="P17" i="3"/>
  <c r="I17" i="3"/>
  <c r="Z16" i="3"/>
  <c r="AA16" i="3" s="1"/>
  <c r="AA17" i="3" s="1"/>
  <c r="Y16" i="3"/>
  <c r="Q16" i="3"/>
  <c r="R16" i="3" s="1"/>
  <c r="R17" i="3" s="1"/>
  <c r="R18" i="3" s="1"/>
  <c r="R19" i="3" s="1"/>
  <c r="P16" i="3"/>
  <c r="I16" i="3"/>
  <c r="AE15" i="3"/>
  <c r="AE16" i="3" s="1"/>
  <c r="Y15" i="3"/>
  <c r="P15" i="3"/>
  <c r="I15" i="3"/>
  <c r="Y14" i="3"/>
  <c r="AG14" i="3" s="1"/>
  <c r="P14" i="3"/>
  <c r="I14" i="3"/>
  <c r="AF13" i="3"/>
  <c r="AD14" i="3" s="1"/>
  <c r="AF14" i="3" s="1"/>
  <c r="AD15" i="3" s="1"/>
  <c r="AC13" i="3"/>
  <c r="Y13" i="3"/>
  <c r="U13" i="3"/>
  <c r="W13" i="3" s="1"/>
  <c r="U14" i="3" s="1"/>
  <c r="T13" i="3"/>
  <c r="P13" i="3"/>
  <c r="K13" i="3"/>
  <c r="K14" i="3" s="1"/>
  <c r="K15" i="3" s="1"/>
  <c r="K16" i="3" s="1"/>
  <c r="K17" i="3" s="1"/>
  <c r="K18" i="3" s="1"/>
  <c r="K19" i="3" s="1"/>
  <c r="I13" i="3"/>
  <c r="AC12" i="3"/>
  <c r="Y12" i="3"/>
  <c r="T12" i="3"/>
  <c r="P12" i="3"/>
  <c r="L12" i="3"/>
  <c r="J13" i="3" s="1"/>
  <c r="I12" i="3"/>
  <c r="M12" i="3" s="1"/>
  <c r="F12" i="3"/>
  <c r="F13" i="3" s="1"/>
  <c r="F14" i="3" s="1"/>
  <c r="F15" i="3" s="1"/>
  <c r="F16" i="3" s="1"/>
  <c r="F17" i="3" s="1"/>
  <c r="F18" i="3" s="1"/>
  <c r="F19" i="3" s="1"/>
  <c r="D12" i="3"/>
  <c r="D13" i="3" s="1"/>
  <c r="L13" i="3" l="1"/>
  <c r="J14" i="3" s="1"/>
  <c r="L14" i="3" s="1"/>
  <c r="J15" i="3" s="1"/>
  <c r="L15" i="3" s="1"/>
  <c r="J16" i="3" s="1"/>
  <c r="L16" i="3" s="1"/>
  <c r="J17" i="3" s="1"/>
  <c r="L17" i="3" s="1"/>
  <c r="J18" i="3" s="1"/>
  <c r="L18" i="3" s="1"/>
  <c r="J19" i="3" s="1"/>
  <c r="L19" i="3" s="1"/>
  <c r="M13" i="3"/>
  <c r="AF15" i="3"/>
  <c r="AD16" i="3" s="1"/>
  <c r="AF16" i="3" s="1"/>
  <c r="AD17" i="3" s="1"/>
  <c r="AG15" i="3"/>
  <c r="M17" i="3"/>
  <c r="AG13" i="3"/>
  <c r="S16" i="3"/>
  <c r="Q17" i="3" s="1"/>
  <c r="S17" i="3" s="1"/>
  <c r="Q18" i="3" s="1"/>
  <c r="S18" i="3" s="1"/>
  <c r="Q19" i="3" s="1"/>
  <c r="S19" i="3" s="1"/>
  <c r="AG12" i="3"/>
  <c r="X13" i="3"/>
  <c r="AB16" i="3"/>
  <c r="Z17" i="3" s="1"/>
  <c r="AB17" i="3" s="1"/>
  <c r="Z18" i="3" s="1"/>
  <c r="X12" i="3"/>
  <c r="D14" i="3"/>
  <c r="H13" i="3"/>
  <c r="V14" i="3"/>
  <c r="V15" i="3" s="1"/>
  <c r="V16" i="3" s="1"/>
  <c r="AE17" i="3"/>
  <c r="AE18" i="3" s="1"/>
  <c r="AE19" i="3" s="1"/>
  <c r="AG16" i="3"/>
  <c r="AA18" i="3"/>
  <c r="AA19" i="3" s="1"/>
  <c r="M19" i="3"/>
  <c r="M14" i="3"/>
  <c r="M15" i="3"/>
  <c r="M16" i="3"/>
  <c r="M18" i="3"/>
  <c r="G12" i="3"/>
  <c r="E13" i="3" s="1"/>
  <c r="G13" i="3" s="1"/>
  <c r="E14" i="3" s="1"/>
  <c r="G14" i="3" s="1"/>
  <c r="E15" i="3" s="1"/>
  <c r="G15" i="3" s="1"/>
  <c r="E16" i="3" s="1"/>
  <c r="G16" i="3" s="1"/>
  <c r="E17" i="3" s="1"/>
  <c r="G17" i="3" s="1"/>
  <c r="E18" i="3" s="1"/>
  <c r="G18" i="3" s="1"/>
  <c r="E19" i="3" s="1"/>
  <c r="G19" i="3" s="1"/>
  <c r="H12" i="3"/>
  <c r="N12" i="3" s="1"/>
  <c r="AM12" i="3" s="1"/>
  <c r="N13" i="3" l="1"/>
  <c r="AM13" i="3" s="1"/>
  <c r="AG17" i="3"/>
  <c r="AH13" i="3"/>
  <c r="AK13" i="3" s="1"/>
  <c r="AN13" i="3" s="1"/>
  <c r="AO13" i="3" s="1"/>
  <c r="AH12" i="3"/>
  <c r="AB18" i="3"/>
  <c r="Z19" i="3" s="1"/>
  <c r="AB19" i="3" s="1"/>
  <c r="AG18" i="3"/>
  <c r="X14" i="3"/>
  <c r="AH14" i="3" s="1"/>
  <c r="AK14" i="3" s="1"/>
  <c r="AN14" i="3" s="1"/>
  <c r="AG19" i="3"/>
  <c r="V17" i="3"/>
  <c r="X16" i="3"/>
  <c r="AH16" i="3" s="1"/>
  <c r="AK16" i="3" s="1"/>
  <c r="AN16" i="3" s="1"/>
  <c r="D15" i="3"/>
  <c r="H14" i="3"/>
  <c r="N14" i="3" s="1"/>
  <c r="AM14" i="3" s="1"/>
  <c r="W14" i="3"/>
  <c r="U15" i="3" s="1"/>
  <c r="W15" i="3" s="1"/>
  <c r="U16" i="3" s="1"/>
  <c r="W16" i="3" s="1"/>
  <c r="U17" i="3" s="1"/>
  <c r="AF17" i="3"/>
  <c r="AD18" i="3" s="1"/>
  <c r="AF18" i="3" s="1"/>
  <c r="AD19" i="3" s="1"/>
  <c r="AF19" i="3" s="1"/>
  <c r="X15" i="3"/>
  <c r="AH15" i="3" s="1"/>
  <c r="AK15" i="3" s="1"/>
  <c r="AN15" i="3" s="1"/>
  <c r="AK12" i="3" l="1"/>
  <c r="AN12" i="3" s="1"/>
  <c r="AO12" i="3" s="1"/>
  <c r="W17" i="3"/>
  <c r="U18" i="3" s="1"/>
  <c r="AO14" i="3"/>
  <c r="D16" i="3"/>
  <c r="H15" i="3"/>
  <c r="N15" i="3" s="1"/>
  <c r="AM15" i="3" s="1"/>
  <c r="AO15" i="3" s="1"/>
  <c r="V18" i="3"/>
  <c r="X17" i="3"/>
  <c r="AH17" i="3" s="1"/>
  <c r="AK17" i="3" s="1"/>
  <c r="AN17" i="3" s="1"/>
  <c r="W18" i="3" l="1"/>
  <c r="U19" i="3" s="1"/>
  <c r="V19" i="3"/>
  <c r="X18" i="3"/>
  <c r="AH18" i="3" s="1"/>
  <c r="AK18" i="3" s="1"/>
  <c r="AN18" i="3" s="1"/>
  <c r="H16" i="3"/>
  <c r="N16" i="3" s="1"/>
  <c r="AM16" i="3" s="1"/>
  <c r="AO16" i="3" s="1"/>
  <c r="D17" i="3"/>
  <c r="W19" i="3"/>
  <c r="H17" i="3" l="1"/>
  <c r="N17" i="3" s="1"/>
  <c r="AM17" i="3" s="1"/>
  <c r="AO17" i="3" s="1"/>
  <c r="D18" i="3"/>
  <c r="X19" i="3"/>
  <c r="AH19" i="3" s="1"/>
  <c r="AK19" i="3" s="1"/>
  <c r="AN19" i="3" s="1"/>
  <c r="D19" i="3" l="1"/>
  <c r="H18" i="3"/>
  <c r="N18" i="3" s="1"/>
  <c r="AM18" i="3" s="1"/>
  <c r="AO18" i="3" s="1"/>
  <c r="H19" i="3" l="1"/>
  <c r="N19" i="3" s="1"/>
  <c r="AM19" i="3" s="1"/>
  <c r="AO19" i="3" s="1"/>
  <c r="AO21" i="3" l="1"/>
</calcChain>
</file>

<file path=xl/sharedStrings.xml><?xml version="1.0" encoding="utf-8"?>
<sst xmlns="http://schemas.openxmlformats.org/spreadsheetml/2006/main" count="105" uniqueCount="51">
  <si>
    <t>Principal:</t>
  </si>
  <si>
    <t>Interest Rate:</t>
  </si>
  <si>
    <t>Redemption Date:</t>
  </si>
  <si>
    <t>Issuance Date:</t>
  </si>
  <si>
    <t>Debt Issuance Costs</t>
  </si>
  <si>
    <t>2009A</t>
  </si>
  <si>
    <t>2009B</t>
  </si>
  <si>
    <t>Interest</t>
  </si>
  <si>
    <t>End</t>
  </si>
  <si>
    <t>Beg.</t>
  </si>
  <si>
    <t>Total Payment</t>
  </si>
  <si>
    <t>2019A</t>
  </si>
  <si>
    <t>2019B</t>
  </si>
  <si>
    <t>Period</t>
  </si>
  <si>
    <t>Total</t>
  </si>
  <si>
    <t>Scenario 1</t>
  </si>
  <si>
    <t>Scenario 2</t>
  </si>
  <si>
    <t>Series A Payment</t>
  </si>
  <si>
    <t>Series B Payment</t>
  </si>
  <si>
    <t>Period End</t>
  </si>
  <si>
    <t>Net Payment</t>
  </si>
  <si>
    <t>2009 &amp; 2019 bonds both outstanding for partial month</t>
  </si>
  <si>
    <t>Amortization of 2019 series issuance costs not started yet</t>
  </si>
  <si>
    <t>Normalized monthly savings</t>
  </si>
  <si>
    <t>Series A</t>
  </si>
  <si>
    <t>Series B</t>
  </si>
  <si>
    <t>Incr / (Decr) in Expense</t>
  </si>
  <si>
    <t>Maturity</t>
  </si>
  <si>
    <t>Monthly PMT</t>
  </si>
  <si>
    <t>Beginning Balance</t>
  </si>
  <si>
    <t># of Monthly PMT</t>
  </si>
  <si>
    <t>Last PMT Date</t>
  </si>
  <si>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Unamortized debt issuance costs for 2009 Series A &amp; B as of 11/30/19</t>
    </r>
  </si>
  <si>
    <r>
      <rPr>
        <b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>: Monthly amortization of debt issuance costs for 2009 Series A &amp; B</t>
    </r>
  </si>
  <si>
    <t>Issuance Costs</t>
  </si>
  <si>
    <t>Principal</t>
  </si>
  <si>
    <t>Beg. (1)</t>
  </si>
  <si>
    <t>Exp. (2)</t>
  </si>
  <si>
    <t>(3)</t>
  </si>
  <si>
    <r>
      <rPr>
        <b/>
        <sz val="11"/>
        <color theme="1"/>
        <rFont val="Calibri"/>
        <family val="2"/>
        <scheme val="minor"/>
      </rPr>
      <t>Note 3</t>
    </r>
    <r>
      <rPr>
        <sz val="11"/>
        <color theme="1"/>
        <rFont val="Calibri"/>
        <family val="2"/>
        <scheme val="minor"/>
      </rPr>
      <t>: New issuance costs allocated to each series based on pro rata of principal</t>
    </r>
  </si>
  <si>
    <t>Exp. (4)</t>
  </si>
  <si>
    <r>
      <rPr>
        <b/>
        <sz val="11"/>
        <color theme="1"/>
        <rFont val="Calibri"/>
        <family val="2"/>
        <scheme val="minor"/>
      </rPr>
      <t>Note 4</t>
    </r>
    <r>
      <rPr>
        <sz val="11"/>
        <color theme="1"/>
        <rFont val="Calibri"/>
        <family val="2"/>
        <scheme val="minor"/>
      </rPr>
      <t>: New issuance costs amortized over the life of the issued bonds. Amortization did not begin until issuance costs finalized</t>
    </r>
  </si>
  <si>
    <t>Exp. (5)</t>
  </si>
  <si>
    <t>December Expense</t>
  </si>
  <si>
    <t>Start Date</t>
  </si>
  <si>
    <t>Year-end</t>
  </si>
  <si>
    <t>Interest Income (6)</t>
  </si>
  <si>
    <r>
      <rPr>
        <b/>
        <sz val="11"/>
        <color theme="1"/>
        <rFont val="Calibri"/>
        <family val="2"/>
        <scheme val="minor"/>
      </rPr>
      <t>Note 5</t>
    </r>
    <r>
      <rPr>
        <sz val="11"/>
        <color theme="1"/>
        <rFont val="Calibri"/>
        <family val="2"/>
        <scheme val="minor"/>
      </rPr>
      <t>: 2009 Series A &amp; B issuance costs continue to be amortized until maturity; Monthly amortization for December included a catch-up amount for the second half of November</t>
    </r>
  </si>
  <si>
    <t>No Refinancing Event (Business as Usual)</t>
  </si>
  <si>
    <t>Refinancing of 2009 Series</t>
  </si>
  <si>
    <r>
      <t>Note 6</t>
    </r>
    <r>
      <rPr>
        <sz val="11"/>
        <color theme="1"/>
        <rFont val="Calibri"/>
        <family val="2"/>
        <scheme val="minor"/>
      </rPr>
      <t>: Interest income attributed to the short period of time funds used to redeem the 2009 Series were held in an escrow account and earned a small risk-free return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</si>
</sst>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m/d/yy;@"/>
    <numFmt numFmtId="165" formatCode="0.00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166" fontId="0" fillId="0" borderId="0" xfId="1" applyNumberFormat="1" applyFont="1"/>
    <xf numFmtId="166" fontId="2" fillId="0" borderId="4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0" fillId="0" borderId="0" xfId="0" applyNumberFormat="1" applyBorder="1"/>
    <xf numFmtId="166" fontId="0" fillId="0" borderId="6" xfId="0" applyNumberFormat="1" applyBorder="1"/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0" fillId="0" borderId="4" xfId="1" applyNumberFormat="1" applyFont="1" applyBorder="1"/>
    <xf numFmtId="166" fontId="0" fillId="0" borderId="0" xfId="1" applyNumberFormat="1" applyFont="1" applyBorder="1"/>
    <xf numFmtId="166" fontId="0" fillId="0" borderId="9" xfId="1" applyNumberFormat="1" applyFont="1" applyBorder="1"/>
    <xf numFmtId="166" fontId="2" fillId="0" borderId="4" xfId="1" applyNumberFormat="1" applyFont="1" applyBorder="1"/>
    <xf numFmtId="166" fontId="0" fillId="0" borderId="13" xfId="0" applyNumberFormat="1" applyBorder="1"/>
    <xf numFmtId="166" fontId="2" fillId="0" borderId="4" xfId="1" applyNumberFormat="1" applyFont="1" applyBorder="1" applyAlignment="1"/>
    <xf numFmtId="166" fontId="0" fillId="0" borderId="0" xfId="1" applyNumberFormat="1" applyFont="1" applyFill="1" applyBorder="1"/>
    <xf numFmtId="166" fontId="0" fillId="0" borderId="9" xfId="1" applyNumberFormat="1" applyFont="1" applyFill="1" applyBorder="1"/>
    <xf numFmtId="166" fontId="0" fillId="0" borderId="13" xfId="1" applyNumberFormat="1" applyFont="1" applyFill="1" applyBorder="1"/>
    <xf numFmtId="166" fontId="0" fillId="0" borderId="4" xfId="1" applyNumberFormat="1" applyFont="1" applyFill="1" applyBorder="1"/>
    <xf numFmtId="0" fontId="0" fillId="0" borderId="4" xfId="0" applyBorder="1"/>
    <xf numFmtId="0" fontId="0" fillId="0" borderId="9" xfId="0" applyBorder="1"/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wrapText="1"/>
    </xf>
    <xf numFmtId="166" fontId="0" fillId="0" borderId="9" xfId="1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/>
    </xf>
    <xf numFmtId="166" fontId="2" fillId="2" borderId="2" xfId="1" applyNumberFormat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2" fillId="4" borderId="12" xfId="1" applyNumberFormat="1" applyFont="1" applyFill="1" applyBorder="1" applyAlignment="1">
      <alignment horizontal="center" vertical="center" wrapText="1"/>
    </xf>
    <xf numFmtId="166" fontId="2" fillId="4" borderId="13" xfId="1" applyNumberFormat="1" applyFont="1" applyFill="1" applyBorder="1" applyAlignment="1">
      <alignment horizontal="center" vertical="center" wrapText="1"/>
    </xf>
    <xf numFmtId="166" fontId="2" fillId="4" borderId="14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13" xfId="1" applyNumberFormat="1" applyFont="1" applyFill="1" applyBorder="1" applyAlignment="1">
      <alignment horizontal="center" vertical="center" wrapText="1"/>
    </xf>
    <xf numFmtId="166" fontId="2" fillId="0" borderId="14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66" fontId="2" fillId="0" borderId="8" xfId="1" applyNumberFormat="1" applyFont="1" applyBorder="1" applyAlignment="1">
      <alignment horizontal="center" wrapText="1"/>
    </xf>
    <xf numFmtId="166" fontId="2" fillId="0" borderId="9" xfId="1" applyNumberFormat="1" applyFont="1" applyBorder="1" applyAlignment="1">
      <alignment horizontal="center" wrapText="1"/>
    </xf>
    <xf numFmtId="166" fontId="2" fillId="2" borderId="12" xfId="1" applyNumberFormat="1" applyFont="1" applyFill="1" applyBorder="1" applyAlignment="1">
      <alignment horizontal="center" wrapText="1"/>
    </xf>
    <xf numFmtId="166" fontId="2" fillId="2" borderId="13" xfId="1" applyNumberFormat="1" applyFont="1" applyFill="1" applyBorder="1" applyAlignment="1">
      <alignment horizontal="center" wrapText="1"/>
    </xf>
    <xf numFmtId="166" fontId="0" fillId="2" borderId="13" xfId="0" applyNumberFormat="1" applyFill="1" applyBorder="1"/>
    <xf numFmtId="0" fontId="0" fillId="0" borderId="13" xfId="0" applyBorder="1"/>
    <xf numFmtId="0" fontId="0" fillId="0" borderId="0" xfId="0" applyFon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5" fontId="0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10" xfId="0" applyBorder="1"/>
    <xf numFmtId="166" fontId="0" fillId="0" borderId="6" xfId="1" applyNumberFormat="1" applyFont="1" applyBorder="1"/>
    <xf numFmtId="0" fontId="0" fillId="0" borderId="6" xfId="0" applyBorder="1"/>
    <xf numFmtId="0" fontId="0" fillId="0" borderId="11" xfId="0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6" fontId="2" fillId="4" borderId="10" xfId="1" applyNumberFormat="1" applyFont="1" applyFill="1" applyBorder="1" applyAlignment="1">
      <alignment horizontal="center"/>
    </xf>
    <xf numFmtId="166" fontId="2" fillId="4" borderId="11" xfId="1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" fillId="0" borderId="16" xfId="0" applyNumberFormat="1" applyFont="1" applyBorder="1" applyAlignment="1"/>
    <xf numFmtId="0" fontId="0" fillId="0" borderId="17" xfId="0" applyBorder="1"/>
    <xf numFmtId="166" fontId="0" fillId="0" borderId="18" xfId="1" applyNumberFormat="1" applyFont="1" applyBorder="1"/>
    <xf numFmtId="166" fontId="0" fillId="0" borderId="18" xfId="1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/>
    <xf numFmtId="0" fontId="3" fillId="0" borderId="0" xfId="5" applyBorder="1" applyAlignment="1">
      <alignment vertical="top"/>
    </xf>
    <xf numFmtId="0" fontId="3" fillId="0" borderId="0" xfId="5" applyBorder="1" applyAlignment="1">
      <alignment vertical="top" wrapText="1"/>
    </xf>
    <xf numFmtId="43" fontId="0" fillId="0" borderId="0" xfId="1" applyNumberFormat="1" applyFont="1" applyBorder="1"/>
    <xf numFmtId="0" fontId="2" fillId="0" borderId="20" xfId="0" applyFont="1" applyBorder="1"/>
    <xf numFmtId="0" fontId="0" fillId="0" borderId="22" xfId="0" applyBorder="1"/>
    <xf numFmtId="166" fontId="0" fillId="0" borderId="23" xfId="1" applyNumberFormat="1" applyFont="1" applyBorder="1"/>
    <xf numFmtId="0" fontId="0" fillId="0" borderId="23" xfId="0" applyBorder="1"/>
    <xf numFmtId="0" fontId="0" fillId="0" borderId="24" xfId="0" applyBorder="1"/>
    <xf numFmtId="0" fontId="0" fillId="0" borderId="18" xfId="0" applyFont="1" applyBorder="1" applyAlignment="1">
      <alignment horizontal="right"/>
    </xf>
    <xf numFmtId="5" fontId="0" fillId="0" borderId="18" xfId="1" applyNumberFormat="1" applyFont="1" applyBorder="1" applyAlignment="1">
      <alignment horizontal="center"/>
    </xf>
    <xf numFmtId="0" fontId="0" fillId="0" borderId="18" xfId="0" applyBorder="1"/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3" xfId="1" applyNumberFormat="1" applyFont="1" applyBorder="1" applyAlignment="1">
      <alignment wrapText="1"/>
    </xf>
    <xf numFmtId="166" fontId="0" fillId="0" borderId="10" xfId="1" applyNumberFormat="1" applyFont="1" applyBorder="1"/>
    <xf numFmtId="166" fontId="0" fillId="0" borderId="11" xfId="1" applyNumberFormat="1" applyFont="1" applyBorder="1"/>
    <xf numFmtId="166" fontId="0" fillId="0" borderId="14" xfId="1" applyNumberFormat="1" applyFont="1" applyFill="1" applyBorder="1"/>
    <xf numFmtId="166" fontId="0" fillId="0" borderId="11" xfId="1" applyNumberFormat="1" applyFont="1" applyFill="1" applyBorder="1"/>
    <xf numFmtId="166" fontId="0" fillId="0" borderId="14" xfId="0" applyNumberFormat="1" applyBorder="1"/>
    <xf numFmtId="166" fontId="0" fillId="2" borderId="14" xfId="0" applyNumberFormat="1" applyFill="1" applyBorder="1"/>
    <xf numFmtId="166" fontId="0" fillId="0" borderId="11" xfId="1" applyNumberFormat="1" applyFont="1" applyBorder="1" applyAlignment="1">
      <alignment wrapText="1"/>
    </xf>
    <xf numFmtId="0" fontId="0" fillId="0" borderId="25" xfId="0" applyBorder="1" applyAlignment="1">
      <alignment horizontal="center"/>
    </xf>
    <xf numFmtId="14" fontId="0" fillId="0" borderId="11" xfId="0" applyNumberFormat="1" applyBorder="1"/>
  </cellXfs>
  <cellStyles count="7">
    <cellStyle name="Comma" xfId="1" builtinId="3"/>
    <cellStyle name="Comma 10" xfId="6" xr:uid="{587D4C9B-7BD3-4620-A368-F8BFEEA94708}"/>
    <cellStyle name="Comma 2" xfId="4" xr:uid="{694FDAE1-97D8-469F-B21D-EB95BC5A6CDB}"/>
    <cellStyle name="Normal" xfId="0" builtinId="0"/>
    <cellStyle name="Normal 10 2 2" xfId="5" xr:uid="{CC98D450-DE98-4AF5-A42C-3A91C0617BED}"/>
    <cellStyle name="Normal 2 3" xfId="2" xr:uid="{B62C64F8-81BA-4EE2-9231-02B1EDCA4075}"/>
    <cellStyle name="Percent 2" xfId="3" xr:uid="{7C6D1A22-2372-4153-8208-9990A4198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BCE1-3CD6-434F-86F4-F3F213B297B6}">
  <dimension ref="B1:AP76"/>
  <sheetViews>
    <sheetView tabSelected="1" zoomScale="60" zoomScaleNormal="60" workbookViewId="0">
      <pane xSplit="3" ySplit="11" topLeftCell="D12" activePane="bottomRight" state="frozen"/>
      <selection pane="topRight" activeCell="D1" sqref="D1"/>
      <selection pane="bottomLeft" activeCell="A5" sqref="A5"/>
      <selection pane="bottomRight" activeCell="A37" sqref="A37"/>
    </sheetView>
  </sheetViews>
  <sheetFormatPr defaultRowHeight="14.5" x14ac:dyDescent="0.35"/>
  <cols>
    <col min="1" max="1" width="6.7265625" customWidth="1"/>
    <col min="2" max="2" width="9" customWidth="1"/>
    <col min="3" max="3" width="18.1796875" style="1" bestFit="1" customWidth="1"/>
    <col min="4" max="4" width="14.1796875" style="1" bestFit="1" customWidth="1"/>
    <col min="5" max="5" width="13.54296875" style="1" customWidth="1"/>
    <col min="6" max="6" width="11.6328125" style="1" bestFit="1" customWidth="1"/>
    <col min="7" max="7" width="10.54296875" style="1" customWidth="1"/>
    <col min="8" max="8" width="9.08984375" style="25" customWidth="1"/>
    <col min="9" max="9" width="14.1796875" style="1" customWidth="1"/>
    <col min="10" max="10" width="9" style="1" bestFit="1" customWidth="1"/>
    <col min="11" max="11" width="8.36328125" style="1" bestFit="1" customWidth="1"/>
    <col min="12" max="12" width="9" style="1" bestFit="1" customWidth="1"/>
    <col min="13" max="13" width="9.6328125" style="1" customWidth="1"/>
    <col min="14" max="14" width="12.7265625" customWidth="1"/>
    <col min="15" max="15" width="5.54296875" customWidth="1"/>
    <col min="16" max="16" width="12.08984375" style="1" bestFit="1" customWidth="1"/>
    <col min="17" max="17" width="10.54296875" style="1" customWidth="1"/>
    <col min="18" max="18" width="8.36328125" style="1" bestFit="1" customWidth="1"/>
    <col min="19" max="19" width="10.54296875" style="1" bestFit="1" customWidth="1"/>
    <col min="20" max="21" width="9" style="1" bestFit="1" customWidth="1"/>
    <col min="22" max="22" width="8.36328125" style="1" bestFit="1" customWidth="1"/>
    <col min="23" max="23" width="9" style="1" bestFit="1" customWidth="1"/>
    <col min="24" max="24" width="10.54296875" style="1" customWidth="1"/>
    <col min="25" max="25" width="12.08984375" style="1" bestFit="1" customWidth="1"/>
    <col min="26" max="26" width="9" style="1" bestFit="1" customWidth="1"/>
    <col min="27" max="27" width="13" style="1" bestFit="1" customWidth="1"/>
    <col min="28" max="29" width="9" style="1" bestFit="1" customWidth="1"/>
    <col min="30" max="30" width="10.54296875" style="1" customWidth="1"/>
    <col min="31" max="31" width="9" style="1" customWidth="1"/>
    <col min="32" max="32" width="10.54296875" style="1" customWidth="1"/>
    <col min="33" max="33" width="10.26953125" customWidth="1"/>
    <col min="34" max="34" width="12.1796875" customWidth="1"/>
    <col min="35" max="36" width="8.54296875" bestFit="1" customWidth="1"/>
    <col min="37" max="37" width="11.90625" customWidth="1"/>
    <col min="38" max="38" width="4.36328125" customWidth="1"/>
    <col min="39" max="40" width="10.7265625" bestFit="1" customWidth="1"/>
    <col min="41" max="41" width="11.7265625" customWidth="1"/>
    <col min="42" max="42" width="50.54296875" bestFit="1" customWidth="1"/>
    <col min="44" max="44" width="14.453125" bestFit="1" customWidth="1"/>
  </cols>
  <sheetData>
    <row r="1" spans="2:42" ht="15" thickBot="1" x14ac:dyDescent="0.4"/>
    <row r="2" spans="2:42" x14ac:dyDescent="0.35">
      <c r="B2" s="72"/>
      <c r="C2" s="90" t="s">
        <v>0</v>
      </c>
      <c r="D2" s="91">
        <v>45390000</v>
      </c>
      <c r="E2" s="73"/>
      <c r="F2" s="73"/>
      <c r="G2" s="73"/>
      <c r="H2" s="74"/>
      <c r="I2" s="91">
        <v>26000000</v>
      </c>
      <c r="J2" s="73"/>
      <c r="K2" s="73"/>
      <c r="L2" s="73"/>
      <c r="M2" s="73"/>
      <c r="N2" s="92"/>
      <c r="O2" s="92"/>
      <c r="P2" s="91">
        <v>45390000</v>
      </c>
      <c r="Q2" s="73"/>
      <c r="R2" s="73"/>
      <c r="S2" s="73"/>
      <c r="T2" s="73"/>
      <c r="U2" s="73"/>
      <c r="V2" s="73"/>
      <c r="W2" s="73"/>
      <c r="X2" s="73"/>
      <c r="Y2" s="91">
        <v>26000000</v>
      </c>
      <c r="Z2" s="73"/>
      <c r="AA2" s="73"/>
      <c r="AB2" s="73"/>
      <c r="AC2" s="73"/>
      <c r="AD2" s="73"/>
      <c r="AE2" s="73"/>
      <c r="AF2" s="73"/>
      <c r="AG2" s="92"/>
      <c r="AH2" s="92"/>
      <c r="AI2" s="92"/>
      <c r="AJ2" s="92"/>
      <c r="AK2" s="92"/>
      <c r="AL2" s="92"/>
      <c r="AM2" s="92"/>
      <c r="AN2" s="92"/>
      <c r="AO2" s="92"/>
      <c r="AP2" s="75"/>
    </row>
    <row r="3" spans="2:42" x14ac:dyDescent="0.35">
      <c r="B3" s="76"/>
      <c r="C3" s="52" t="s">
        <v>1</v>
      </c>
      <c r="D3" s="53">
        <v>6.25E-2</v>
      </c>
      <c r="E3" s="12"/>
      <c r="F3" s="12"/>
      <c r="G3" s="12"/>
      <c r="H3" s="54"/>
      <c r="I3" s="55">
        <v>5.6250000000000001E-2</v>
      </c>
      <c r="J3" s="12"/>
      <c r="K3" s="12"/>
      <c r="L3" s="12"/>
      <c r="M3" s="12"/>
      <c r="N3" s="56"/>
      <c r="O3" s="56"/>
      <c r="P3" s="53">
        <v>2.4500000000000001E-2</v>
      </c>
      <c r="Q3" s="12"/>
      <c r="R3" s="12"/>
      <c r="S3" s="12"/>
      <c r="T3" s="12"/>
      <c r="U3" s="12"/>
      <c r="V3" s="12"/>
      <c r="W3" s="12"/>
      <c r="X3" s="12"/>
      <c r="Y3" s="53">
        <v>2.4500000000000001E-2</v>
      </c>
      <c r="Z3" s="12"/>
      <c r="AA3" s="12"/>
      <c r="AB3" s="12"/>
      <c r="AC3" s="12"/>
      <c r="AD3" s="12"/>
      <c r="AE3" s="12"/>
      <c r="AF3" s="12"/>
      <c r="AG3" s="56"/>
      <c r="AH3" s="56"/>
      <c r="AI3" s="56"/>
      <c r="AJ3" s="56"/>
      <c r="AK3" s="56"/>
      <c r="AL3" s="56"/>
      <c r="AM3" s="56"/>
      <c r="AN3" s="56"/>
      <c r="AO3" s="56"/>
      <c r="AP3" s="77"/>
    </row>
    <row r="4" spans="2:42" x14ac:dyDescent="0.35">
      <c r="B4" s="76"/>
      <c r="C4" s="52" t="s">
        <v>3</v>
      </c>
      <c r="D4" s="53"/>
      <c r="E4" s="12"/>
      <c r="F4" s="12"/>
      <c r="G4" s="12"/>
      <c r="H4" s="54"/>
      <c r="I4" s="55"/>
      <c r="J4" s="12"/>
      <c r="K4" s="12"/>
      <c r="L4" s="12"/>
      <c r="M4" s="12"/>
      <c r="N4" s="56"/>
      <c r="O4" s="56"/>
      <c r="P4" s="57">
        <v>43783</v>
      </c>
      <c r="Q4" s="12"/>
      <c r="R4" s="12"/>
      <c r="S4" s="12"/>
      <c r="T4" s="12"/>
      <c r="U4" s="12"/>
      <c r="V4" s="12"/>
      <c r="W4" s="12"/>
      <c r="X4" s="12"/>
      <c r="Y4" s="57">
        <v>43783</v>
      </c>
      <c r="Z4" s="12"/>
      <c r="AA4" s="12"/>
      <c r="AB4" s="12"/>
      <c r="AC4" s="12"/>
      <c r="AD4" s="12"/>
      <c r="AE4" s="12"/>
      <c r="AF4" s="12"/>
      <c r="AG4" s="56"/>
      <c r="AH4" s="56"/>
      <c r="AI4" s="56"/>
      <c r="AJ4" s="56"/>
      <c r="AK4" s="56"/>
      <c r="AL4" s="56"/>
      <c r="AM4" s="56"/>
      <c r="AN4" s="56"/>
      <c r="AO4" s="56"/>
      <c r="AP4" s="77"/>
    </row>
    <row r="5" spans="2:42" x14ac:dyDescent="0.35">
      <c r="B5" s="76"/>
      <c r="C5" s="52" t="s">
        <v>4</v>
      </c>
      <c r="D5" s="53"/>
      <c r="E5" s="12"/>
      <c r="F5" s="12"/>
      <c r="G5" s="12"/>
      <c r="H5" s="54"/>
      <c r="I5" s="55"/>
      <c r="J5" s="12"/>
      <c r="K5" s="12"/>
      <c r="L5" s="12"/>
      <c r="M5" s="12"/>
      <c r="N5" s="56"/>
      <c r="O5" s="58" t="s">
        <v>38</v>
      </c>
      <c r="P5" s="59">
        <v>623631.85175374697</v>
      </c>
      <c r="Q5" s="12"/>
      <c r="R5" s="12"/>
      <c r="S5" s="12"/>
      <c r="T5" s="12"/>
      <c r="U5" s="12"/>
      <c r="V5" s="12"/>
      <c r="W5" s="12"/>
      <c r="X5" s="58" t="s">
        <v>38</v>
      </c>
      <c r="Y5" s="59">
        <v>357224.67824625305</v>
      </c>
      <c r="Z5" s="12"/>
      <c r="AA5" s="12"/>
      <c r="AB5" s="12"/>
      <c r="AC5" s="12"/>
      <c r="AD5" s="12"/>
      <c r="AE5" s="12"/>
      <c r="AF5" s="12"/>
      <c r="AG5" s="56"/>
      <c r="AH5" s="56"/>
      <c r="AI5" s="56"/>
      <c r="AJ5" s="56"/>
      <c r="AK5" s="56"/>
      <c r="AL5" s="56"/>
      <c r="AM5" s="56"/>
      <c r="AN5" s="56"/>
      <c r="AO5" s="56"/>
      <c r="AP5" s="77"/>
    </row>
    <row r="6" spans="2:42" x14ac:dyDescent="0.35">
      <c r="B6" s="76"/>
      <c r="C6" s="52" t="s">
        <v>2</v>
      </c>
      <c r="D6" s="57">
        <v>43809</v>
      </c>
      <c r="E6" s="12"/>
      <c r="F6" s="12"/>
      <c r="G6" s="12"/>
      <c r="H6" s="54"/>
      <c r="I6" s="55"/>
      <c r="J6" s="12"/>
      <c r="K6" s="12"/>
      <c r="L6" s="12"/>
      <c r="M6" s="12"/>
      <c r="N6" s="56"/>
      <c r="O6" s="56"/>
      <c r="P6" s="5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57">
        <v>43809</v>
      </c>
      <c r="AD6" s="12"/>
      <c r="AE6" s="12"/>
      <c r="AF6" s="12"/>
      <c r="AG6" s="56"/>
      <c r="AH6" s="56"/>
      <c r="AI6" s="56"/>
      <c r="AJ6" s="56"/>
      <c r="AK6" s="56"/>
      <c r="AL6" s="56"/>
      <c r="AM6" s="56"/>
      <c r="AN6" s="56"/>
      <c r="AO6" s="56"/>
      <c r="AP6" s="77"/>
    </row>
    <row r="7" spans="2:42" x14ac:dyDescent="0.35">
      <c r="B7" s="76"/>
      <c r="C7" s="12"/>
      <c r="D7" s="12"/>
      <c r="E7" s="12"/>
      <c r="F7" s="12"/>
      <c r="G7" s="12"/>
      <c r="H7" s="54"/>
      <c r="I7" s="12"/>
      <c r="J7" s="12"/>
      <c r="K7" s="12"/>
      <c r="L7" s="12"/>
      <c r="M7" s="12"/>
      <c r="N7" s="56"/>
      <c r="O7" s="5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6"/>
      <c r="AH7" s="56"/>
      <c r="AI7" s="56"/>
      <c r="AJ7" s="56"/>
      <c r="AK7" s="56"/>
      <c r="AL7" s="56"/>
      <c r="AM7" s="56"/>
      <c r="AN7" s="56"/>
      <c r="AO7" s="56"/>
      <c r="AP7" s="77"/>
    </row>
    <row r="8" spans="2:42" x14ac:dyDescent="0.35">
      <c r="B8" s="76"/>
      <c r="C8" s="56"/>
      <c r="D8" s="45" t="s">
        <v>48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56"/>
      <c r="P8" s="27" t="s">
        <v>49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9"/>
      <c r="AM8" s="56"/>
      <c r="AN8" s="56"/>
      <c r="AO8" s="56"/>
      <c r="AP8" s="77"/>
    </row>
    <row r="9" spans="2:42" x14ac:dyDescent="0.35">
      <c r="B9" s="76"/>
      <c r="C9" s="56"/>
      <c r="D9" s="34" t="s">
        <v>5</v>
      </c>
      <c r="E9" s="35"/>
      <c r="F9" s="35"/>
      <c r="G9" s="35"/>
      <c r="H9" s="36"/>
      <c r="I9" s="34" t="s">
        <v>6</v>
      </c>
      <c r="J9" s="35"/>
      <c r="K9" s="35"/>
      <c r="L9" s="35"/>
      <c r="M9" s="36"/>
      <c r="N9" s="39" t="s">
        <v>10</v>
      </c>
      <c r="O9" s="56"/>
      <c r="P9" s="34" t="s">
        <v>11</v>
      </c>
      <c r="Q9" s="35"/>
      <c r="R9" s="35"/>
      <c r="S9" s="36"/>
      <c r="T9" s="34" t="s">
        <v>5</v>
      </c>
      <c r="U9" s="35"/>
      <c r="V9" s="35"/>
      <c r="W9" s="36"/>
      <c r="X9" s="42" t="s">
        <v>17</v>
      </c>
      <c r="Y9" s="34" t="s">
        <v>12</v>
      </c>
      <c r="Z9" s="35"/>
      <c r="AA9" s="35"/>
      <c r="AB9" s="36"/>
      <c r="AC9" s="34" t="s">
        <v>6</v>
      </c>
      <c r="AD9" s="35"/>
      <c r="AE9" s="35"/>
      <c r="AF9" s="36"/>
      <c r="AG9" s="42" t="s">
        <v>18</v>
      </c>
      <c r="AH9" s="39" t="s">
        <v>10</v>
      </c>
      <c r="AI9" s="30" t="s">
        <v>46</v>
      </c>
      <c r="AJ9" s="31"/>
      <c r="AK9" s="39" t="s">
        <v>20</v>
      </c>
      <c r="AL9" s="8"/>
      <c r="AM9" s="56"/>
      <c r="AN9" s="56"/>
      <c r="AO9" s="48" t="s">
        <v>26</v>
      </c>
      <c r="AP9" s="77"/>
    </row>
    <row r="10" spans="2:42" x14ac:dyDescent="0.35">
      <c r="B10" s="93"/>
      <c r="C10" s="60"/>
      <c r="D10" s="10"/>
      <c r="E10" s="37" t="s">
        <v>4</v>
      </c>
      <c r="F10" s="37"/>
      <c r="G10" s="37"/>
      <c r="H10" s="46" t="s">
        <v>17</v>
      </c>
      <c r="I10" s="14"/>
      <c r="J10" s="37" t="s">
        <v>4</v>
      </c>
      <c r="K10" s="37"/>
      <c r="L10" s="37"/>
      <c r="M10" s="46" t="s">
        <v>18</v>
      </c>
      <c r="N10" s="40"/>
      <c r="O10" s="56"/>
      <c r="P10" s="16"/>
      <c r="Q10" s="37" t="s">
        <v>4</v>
      </c>
      <c r="R10" s="37"/>
      <c r="S10" s="38"/>
      <c r="T10" s="14"/>
      <c r="U10" s="37" t="s">
        <v>4</v>
      </c>
      <c r="V10" s="37"/>
      <c r="W10" s="38"/>
      <c r="X10" s="43"/>
      <c r="Y10" s="16"/>
      <c r="Z10" s="37" t="s">
        <v>4</v>
      </c>
      <c r="AA10" s="37"/>
      <c r="AB10" s="38"/>
      <c r="AC10" s="14"/>
      <c r="AD10" s="37" t="s">
        <v>4</v>
      </c>
      <c r="AE10" s="37"/>
      <c r="AF10" s="37"/>
      <c r="AG10" s="43"/>
      <c r="AH10" s="40"/>
      <c r="AI10" s="32"/>
      <c r="AJ10" s="33"/>
      <c r="AK10" s="40"/>
      <c r="AL10" s="8"/>
      <c r="AM10" s="66" t="s">
        <v>10</v>
      </c>
      <c r="AN10" s="67"/>
      <c r="AO10" s="49"/>
      <c r="AP10" s="77"/>
    </row>
    <row r="11" spans="2:42" x14ac:dyDescent="0.35">
      <c r="B11" s="93" t="s">
        <v>13</v>
      </c>
      <c r="C11" s="7" t="s">
        <v>19</v>
      </c>
      <c r="D11" s="10" t="s">
        <v>7</v>
      </c>
      <c r="E11" s="7" t="s">
        <v>36</v>
      </c>
      <c r="F11" s="7" t="s">
        <v>37</v>
      </c>
      <c r="G11" s="7" t="s">
        <v>8</v>
      </c>
      <c r="H11" s="47"/>
      <c r="I11" s="10" t="s">
        <v>7</v>
      </c>
      <c r="J11" s="7" t="s">
        <v>36</v>
      </c>
      <c r="K11" s="7" t="s">
        <v>37</v>
      </c>
      <c r="L11" s="7" t="s">
        <v>8</v>
      </c>
      <c r="M11" s="47"/>
      <c r="N11" s="41"/>
      <c r="O11" s="56"/>
      <c r="P11" s="2" t="s">
        <v>7</v>
      </c>
      <c r="Q11" s="3" t="s">
        <v>9</v>
      </c>
      <c r="R11" s="3" t="s">
        <v>40</v>
      </c>
      <c r="S11" s="4" t="s">
        <v>8</v>
      </c>
      <c r="T11" s="2" t="s">
        <v>7</v>
      </c>
      <c r="U11" s="7" t="s">
        <v>36</v>
      </c>
      <c r="V11" s="3" t="s">
        <v>42</v>
      </c>
      <c r="W11" s="4" t="s">
        <v>8</v>
      </c>
      <c r="X11" s="44"/>
      <c r="Y11" s="2" t="s">
        <v>7</v>
      </c>
      <c r="Z11" s="3" t="s">
        <v>9</v>
      </c>
      <c r="AA11" s="3" t="s">
        <v>40</v>
      </c>
      <c r="AB11" s="4" t="s">
        <v>8</v>
      </c>
      <c r="AC11" s="2" t="s">
        <v>7</v>
      </c>
      <c r="AD11" s="7" t="s">
        <v>36</v>
      </c>
      <c r="AE11" s="3" t="s">
        <v>42</v>
      </c>
      <c r="AF11" s="3" t="s">
        <v>8</v>
      </c>
      <c r="AG11" s="44"/>
      <c r="AH11" s="41"/>
      <c r="AI11" s="23" t="s">
        <v>24</v>
      </c>
      <c r="AJ11" s="24" t="s">
        <v>25</v>
      </c>
      <c r="AK11" s="41"/>
      <c r="AL11" s="8"/>
      <c r="AM11" s="68" t="s">
        <v>15</v>
      </c>
      <c r="AN11" s="69" t="s">
        <v>16</v>
      </c>
      <c r="AO11" s="49"/>
      <c r="AP11" s="77"/>
    </row>
    <row r="12" spans="2:42" x14ac:dyDescent="0.35">
      <c r="B12" s="94">
        <v>1</v>
      </c>
      <c r="C12" s="61">
        <v>43799</v>
      </c>
      <c r="D12" s="11">
        <f>'Savings by Month'!D2*'Savings by Month'!D3/12</f>
        <v>236406.25</v>
      </c>
      <c r="E12" s="17">
        <v>399123.01</v>
      </c>
      <c r="F12" s="17">
        <f>E12/235</f>
        <v>1698.3957872340427</v>
      </c>
      <c r="G12" s="12">
        <f t="shared" ref="G12:G19" si="0">E12-F12</f>
        <v>397424.61421276594</v>
      </c>
      <c r="H12" s="26">
        <f t="shared" ref="H12:H19" si="1">D12+F12</f>
        <v>238104.64578723404</v>
      </c>
      <c r="I12" s="11">
        <f>'Savings by Month'!$I$2*'Savings by Month'!$I$3/12</f>
        <v>121875</v>
      </c>
      <c r="J12" s="17">
        <v>257878.86</v>
      </c>
      <c r="K12" s="17">
        <v>1083.5246218487393</v>
      </c>
      <c r="L12" s="12">
        <f t="shared" ref="L12:L19" si="2">J12-K12</f>
        <v>256795.33537815124</v>
      </c>
      <c r="M12" s="13">
        <f t="shared" ref="M12:M19" si="3">I12+K12</f>
        <v>122958.52462184874</v>
      </c>
      <c r="N12" s="15">
        <f t="shared" ref="N12:N19" si="4">H12+M12</f>
        <v>361063.17040908278</v>
      </c>
      <c r="O12" s="56"/>
      <c r="P12" s="11">
        <f>DAYS360('Savings by Month'!P4,C12)/360*('Savings by Month'!P2*'Savings by Month'!P3)</f>
        <v>49424.666666666672</v>
      </c>
      <c r="Q12" s="17"/>
      <c r="R12" s="17"/>
      <c r="S12" s="18"/>
      <c r="T12" s="11">
        <f>'Savings by Month'!D2*'Savings by Month'!D3/12</f>
        <v>236406.25</v>
      </c>
      <c r="U12" s="17"/>
      <c r="V12" s="17"/>
      <c r="W12" s="18"/>
      <c r="X12" s="19">
        <f t="shared" ref="X12:X19" si="5">P12+R12+T12+V12</f>
        <v>285830.91666666669</v>
      </c>
      <c r="Y12" s="11">
        <f>DAYS360('Savings by Month'!Y4,C12)/360*('Savings by Month'!Y2*'Savings by Month'!Y3)</f>
        <v>28311.111111111113</v>
      </c>
      <c r="Z12" s="17"/>
      <c r="AA12" s="17"/>
      <c r="AB12" s="18"/>
      <c r="AC12" s="20">
        <f>'Savings by Month'!I2*'Savings by Month'!I3/12</f>
        <v>121875</v>
      </c>
      <c r="AD12" s="17"/>
      <c r="AE12" s="17"/>
      <c r="AF12" s="17"/>
      <c r="AG12" s="18">
        <f t="shared" ref="AG12:AG19" si="6">Y12+AA12+AC12+AE12</f>
        <v>150186.11111111112</v>
      </c>
      <c r="AH12" s="15">
        <f t="shared" ref="AH12:AH19" si="7">AG12+X12</f>
        <v>436017.02777777781</v>
      </c>
      <c r="AI12" s="20">
        <v>-46789.4</v>
      </c>
      <c r="AJ12" s="18">
        <v>-26801.59</v>
      </c>
      <c r="AK12" s="15">
        <f>SUM(AH12:AJ12)</f>
        <v>362426.03777777776</v>
      </c>
      <c r="AL12" s="56"/>
      <c r="AM12" s="5">
        <f t="shared" ref="AM12:AM19" si="8">N12</f>
        <v>361063.17040908278</v>
      </c>
      <c r="AN12" s="5">
        <f>AK12</f>
        <v>362426.03777777776</v>
      </c>
      <c r="AO12" s="50">
        <f t="shared" ref="AO12:AO19" si="9">AN12-AM12</f>
        <v>1362.8673686949769</v>
      </c>
      <c r="AP12" s="77"/>
    </row>
    <row r="13" spans="2:42" x14ac:dyDescent="0.35">
      <c r="B13" s="94">
        <v>2</v>
      </c>
      <c r="C13" s="61">
        <v>43830</v>
      </c>
      <c r="D13" s="11">
        <f t="shared" ref="D13:D19" si="10">D12</f>
        <v>236406.25</v>
      </c>
      <c r="E13" s="12">
        <f t="shared" ref="E13:E19" si="11">G12</f>
        <v>397424.61421276594</v>
      </c>
      <c r="F13" s="12">
        <f t="shared" ref="F13:F19" si="12">F12</f>
        <v>1698.3957872340427</v>
      </c>
      <c r="G13" s="12">
        <f t="shared" si="0"/>
        <v>395726.21842553187</v>
      </c>
      <c r="H13" s="26">
        <f t="shared" si="1"/>
        <v>238104.64578723404</v>
      </c>
      <c r="I13" s="11">
        <f>'Savings by Month'!$I$2*'Savings by Month'!$I$3/12</f>
        <v>121875</v>
      </c>
      <c r="J13" s="12">
        <f t="shared" ref="J13:J19" si="13">L12</f>
        <v>256795.33537815124</v>
      </c>
      <c r="K13" s="12">
        <f t="shared" ref="K13:K19" si="14">K12</f>
        <v>1083.5246218487393</v>
      </c>
      <c r="L13" s="12">
        <f t="shared" si="2"/>
        <v>255711.8107563025</v>
      </c>
      <c r="M13" s="13">
        <f t="shared" si="3"/>
        <v>122958.52462184874</v>
      </c>
      <c r="N13" s="15">
        <f t="shared" si="4"/>
        <v>361063.17040908278</v>
      </c>
      <c r="O13" s="56"/>
      <c r="P13" s="11">
        <f>'Savings by Month'!$P$2*'Savings by Month'!$P$3/12</f>
        <v>92671.25</v>
      </c>
      <c r="Q13" s="17"/>
      <c r="R13" s="17"/>
      <c r="S13" s="18"/>
      <c r="T13" s="11">
        <f>'Savings by Month'!D2*'Savings by Month'!D3*(DAYS360(C12,'Savings by Month'!D6)/360)</f>
        <v>78802.083333333328</v>
      </c>
      <c r="U13" s="17">
        <f>E12</f>
        <v>399123.01</v>
      </c>
      <c r="V13" s="17">
        <v>2665.74</v>
      </c>
      <c r="W13" s="18">
        <f t="shared" ref="W13:W19" si="15">U13-V13</f>
        <v>396457.27</v>
      </c>
      <c r="X13" s="19">
        <f t="shared" si="5"/>
        <v>174139.0733333333</v>
      </c>
      <c r="Y13" s="11">
        <f>'Savings by Month'!$Y$2*'Savings by Month'!$Y$3/12</f>
        <v>53083.333333333336</v>
      </c>
      <c r="Z13" s="17"/>
      <c r="AA13" s="17"/>
      <c r="AB13" s="18"/>
      <c r="AC13" s="20">
        <f>'Savings by Month'!I2*'Savings by Month'!I3*(DAYS360(C12,'Savings by Month'!AC6)/360)</f>
        <v>40625</v>
      </c>
      <c r="AD13" s="17">
        <v>257878.86</v>
      </c>
      <c r="AE13" s="17">
        <v>1700.62</v>
      </c>
      <c r="AF13" s="17">
        <f t="shared" ref="AF13:AF19" si="16">AD13-AE13</f>
        <v>256178.24</v>
      </c>
      <c r="AG13" s="18">
        <f t="shared" si="6"/>
        <v>95408.953333333338</v>
      </c>
      <c r="AH13" s="15">
        <f t="shared" si="7"/>
        <v>269548.02666666661</v>
      </c>
      <c r="AI13" s="21">
        <v>0</v>
      </c>
      <c r="AJ13" s="22">
        <v>0</v>
      </c>
      <c r="AK13" s="15">
        <f t="shared" ref="AK13:AK19" si="17">SUM(AH13:AJ13)</f>
        <v>269548.02666666661</v>
      </c>
      <c r="AL13" s="56"/>
      <c r="AM13" s="5">
        <f t="shared" si="8"/>
        <v>361063.17040908278</v>
      </c>
      <c r="AN13" s="5">
        <f t="shared" ref="AN13:AN19" si="18">AK13</f>
        <v>269548.02666666661</v>
      </c>
      <c r="AO13" s="50">
        <f t="shared" si="9"/>
        <v>-91515.14374241617</v>
      </c>
      <c r="AP13" s="77" t="s">
        <v>21</v>
      </c>
    </row>
    <row r="14" spans="2:42" x14ac:dyDescent="0.35">
      <c r="B14" s="94">
        <v>3</v>
      </c>
      <c r="C14" s="61">
        <v>43861</v>
      </c>
      <c r="D14" s="11">
        <f t="shared" si="10"/>
        <v>236406.25</v>
      </c>
      <c r="E14" s="12">
        <f t="shared" si="11"/>
        <v>395726.21842553187</v>
      </c>
      <c r="F14" s="12">
        <f t="shared" si="12"/>
        <v>1698.3957872340427</v>
      </c>
      <c r="G14" s="12">
        <f t="shared" si="0"/>
        <v>394027.8226382978</v>
      </c>
      <c r="H14" s="26">
        <f t="shared" si="1"/>
        <v>238104.64578723404</v>
      </c>
      <c r="I14" s="11">
        <f>'Savings by Month'!$I$2*'Savings by Month'!$I$3/12</f>
        <v>121875</v>
      </c>
      <c r="J14" s="12">
        <f t="shared" si="13"/>
        <v>255711.8107563025</v>
      </c>
      <c r="K14" s="12">
        <f t="shared" si="14"/>
        <v>1083.5246218487393</v>
      </c>
      <c r="L14" s="12">
        <f t="shared" si="2"/>
        <v>254628.28613445375</v>
      </c>
      <c r="M14" s="13">
        <f t="shared" si="3"/>
        <v>122958.52462184874</v>
      </c>
      <c r="N14" s="15">
        <f t="shared" si="4"/>
        <v>361063.17040908278</v>
      </c>
      <c r="O14" s="56"/>
      <c r="P14" s="11">
        <f>'Savings by Month'!$P$2*'Savings by Month'!$P$3/12</f>
        <v>92671.25</v>
      </c>
      <c r="Q14" s="17"/>
      <c r="R14" s="17"/>
      <c r="S14" s="18"/>
      <c r="T14" s="11"/>
      <c r="U14" s="12">
        <f t="shared" ref="U14:U19" si="19">W13</f>
        <v>396457.27</v>
      </c>
      <c r="V14" s="17">
        <f>U14/233</f>
        <v>1701.5333476394851</v>
      </c>
      <c r="W14" s="13">
        <f t="shared" si="15"/>
        <v>394755.73665236053</v>
      </c>
      <c r="X14" s="19">
        <f t="shared" si="5"/>
        <v>94372.783347639488</v>
      </c>
      <c r="Y14" s="11">
        <f>'Savings by Month'!$Y$2*'Savings by Month'!$Y$3/12</f>
        <v>53083.333333333336</v>
      </c>
      <c r="Z14" s="17"/>
      <c r="AA14" s="17"/>
      <c r="AB14" s="18"/>
      <c r="AC14" s="20"/>
      <c r="AD14" s="17">
        <f t="shared" ref="AD14:AD19" si="20">AF13</f>
        <v>256178.24</v>
      </c>
      <c r="AE14" s="17">
        <v>1085.5010242738879</v>
      </c>
      <c r="AF14" s="17">
        <f t="shared" si="16"/>
        <v>255092.7389757261</v>
      </c>
      <c r="AG14" s="18">
        <f t="shared" si="6"/>
        <v>54168.834357607222</v>
      </c>
      <c r="AH14" s="15">
        <f t="shared" si="7"/>
        <v>148541.61770524672</v>
      </c>
      <c r="AI14" s="21">
        <v>0</v>
      </c>
      <c r="AJ14" s="22">
        <v>0</v>
      </c>
      <c r="AK14" s="15">
        <f t="shared" si="17"/>
        <v>148541.61770524672</v>
      </c>
      <c r="AL14" s="56"/>
      <c r="AM14" s="5">
        <f t="shared" si="8"/>
        <v>361063.17040908278</v>
      </c>
      <c r="AN14" s="5">
        <f t="shared" si="18"/>
        <v>148541.61770524672</v>
      </c>
      <c r="AO14" s="50">
        <f t="shared" si="9"/>
        <v>-212521.55270383606</v>
      </c>
      <c r="AP14" s="77" t="s">
        <v>22</v>
      </c>
    </row>
    <row r="15" spans="2:42" x14ac:dyDescent="0.35">
      <c r="B15" s="94">
        <v>4</v>
      </c>
      <c r="C15" s="61">
        <v>43890</v>
      </c>
      <c r="D15" s="11">
        <f t="shared" si="10"/>
        <v>236406.25</v>
      </c>
      <c r="E15" s="12">
        <f t="shared" si="11"/>
        <v>394027.8226382978</v>
      </c>
      <c r="F15" s="12">
        <f t="shared" si="12"/>
        <v>1698.3957872340427</v>
      </c>
      <c r="G15" s="12">
        <f t="shared" si="0"/>
        <v>392329.42685106373</v>
      </c>
      <c r="H15" s="26">
        <f t="shared" si="1"/>
        <v>238104.64578723404</v>
      </c>
      <c r="I15" s="11">
        <f>'Savings by Month'!$I$2*'Savings by Month'!$I$3/12</f>
        <v>121875</v>
      </c>
      <c r="J15" s="12">
        <f t="shared" si="13"/>
        <v>254628.28613445375</v>
      </c>
      <c r="K15" s="12">
        <f t="shared" si="14"/>
        <v>1083.5246218487393</v>
      </c>
      <c r="L15" s="12">
        <f t="shared" si="2"/>
        <v>253544.76151260501</v>
      </c>
      <c r="M15" s="13">
        <f t="shared" si="3"/>
        <v>122958.52462184874</v>
      </c>
      <c r="N15" s="15">
        <f t="shared" si="4"/>
        <v>361063.17040908278</v>
      </c>
      <c r="O15" s="56"/>
      <c r="P15" s="11">
        <f>'Savings by Month'!$P$2*'Savings by Month'!$P$3/12</f>
        <v>92671.25</v>
      </c>
      <c r="Q15" s="17"/>
      <c r="R15" s="17"/>
      <c r="S15" s="18"/>
      <c r="T15" s="11"/>
      <c r="U15" s="12">
        <f t="shared" si="19"/>
        <v>394755.73665236053</v>
      </c>
      <c r="V15" s="12">
        <f t="shared" ref="V15:V19" si="21">V14</f>
        <v>1701.5333476394851</v>
      </c>
      <c r="W15" s="13">
        <f t="shared" si="15"/>
        <v>393054.20330472104</v>
      </c>
      <c r="X15" s="19">
        <f t="shared" si="5"/>
        <v>94372.783347639488</v>
      </c>
      <c r="Y15" s="11">
        <f>'Savings by Month'!$Y$2*'Savings by Month'!$Y$3/12</f>
        <v>53083.333333333336</v>
      </c>
      <c r="Z15" s="17"/>
      <c r="AA15" s="17"/>
      <c r="AB15" s="18"/>
      <c r="AC15" s="20"/>
      <c r="AD15" s="17">
        <f t="shared" si="20"/>
        <v>255092.7389757261</v>
      </c>
      <c r="AE15" s="17">
        <f t="shared" ref="AE15:AE19" si="22">AE14</f>
        <v>1085.5010242738879</v>
      </c>
      <c r="AF15" s="17">
        <f t="shared" si="16"/>
        <v>254007.2379514522</v>
      </c>
      <c r="AG15" s="18">
        <f t="shared" si="6"/>
        <v>54168.834357607222</v>
      </c>
      <c r="AH15" s="15">
        <f t="shared" si="7"/>
        <v>148541.61770524672</v>
      </c>
      <c r="AI15" s="21">
        <v>0</v>
      </c>
      <c r="AJ15" s="22">
        <v>0</v>
      </c>
      <c r="AK15" s="15">
        <f t="shared" si="17"/>
        <v>148541.61770524672</v>
      </c>
      <c r="AL15" s="56"/>
      <c r="AM15" s="5">
        <f t="shared" si="8"/>
        <v>361063.17040908278</v>
      </c>
      <c r="AN15" s="5">
        <f t="shared" si="18"/>
        <v>148541.61770524672</v>
      </c>
      <c r="AO15" s="50">
        <f t="shared" si="9"/>
        <v>-212521.55270383606</v>
      </c>
      <c r="AP15" s="77" t="s">
        <v>22</v>
      </c>
    </row>
    <row r="16" spans="2:42" x14ac:dyDescent="0.35">
      <c r="B16" s="94">
        <v>5</v>
      </c>
      <c r="C16" s="61">
        <v>43921</v>
      </c>
      <c r="D16" s="11">
        <f t="shared" si="10"/>
        <v>236406.25</v>
      </c>
      <c r="E16" s="12">
        <f t="shared" si="11"/>
        <v>392329.42685106373</v>
      </c>
      <c r="F16" s="12">
        <f t="shared" si="12"/>
        <v>1698.3957872340427</v>
      </c>
      <c r="G16" s="12">
        <f t="shared" si="0"/>
        <v>390631.03106382967</v>
      </c>
      <c r="H16" s="26">
        <f t="shared" si="1"/>
        <v>238104.64578723404</v>
      </c>
      <c r="I16" s="11">
        <f>'Savings by Month'!$I$2*'Savings by Month'!$I$3/12</f>
        <v>121875</v>
      </c>
      <c r="J16" s="12">
        <f t="shared" si="13"/>
        <v>253544.76151260501</v>
      </c>
      <c r="K16" s="12">
        <f t="shared" si="14"/>
        <v>1083.5246218487393</v>
      </c>
      <c r="L16" s="12">
        <f t="shared" si="2"/>
        <v>252461.23689075626</v>
      </c>
      <c r="M16" s="13">
        <f t="shared" si="3"/>
        <v>122958.52462184874</v>
      </c>
      <c r="N16" s="15">
        <f t="shared" si="4"/>
        <v>361063.17040908278</v>
      </c>
      <c r="O16" s="56"/>
      <c r="P16" s="11">
        <f>'Savings by Month'!$P$2*'Savings by Month'!$P$3/12</f>
        <v>92671.25</v>
      </c>
      <c r="Q16" s="17">
        <f>'Savings by Month'!P5</f>
        <v>623631.85175374697</v>
      </c>
      <c r="R16" s="17">
        <f>Q16/(120-5)</f>
        <v>5422.8856674238868</v>
      </c>
      <c r="S16" s="18">
        <f t="shared" ref="S16:S19" si="23">Q16-R16</f>
        <v>618208.96608632314</v>
      </c>
      <c r="T16" s="11"/>
      <c r="U16" s="12">
        <f t="shared" si="19"/>
        <v>393054.20330472104</v>
      </c>
      <c r="V16" s="12">
        <f t="shared" si="21"/>
        <v>1701.5333476394851</v>
      </c>
      <c r="W16" s="13">
        <f t="shared" si="15"/>
        <v>391352.66995708155</v>
      </c>
      <c r="X16" s="19">
        <f t="shared" si="5"/>
        <v>99795.66901506338</v>
      </c>
      <c r="Y16" s="11">
        <f>'Savings by Month'!$Y$2*'Savings by Month'!$Y$3/12</f>
        <v>53083.333333333336</v>
      </c>
      <c r="Z16" s="17">
        <f>'Savings by Month'!Y5</f>
        <v>357224.67824625305</v>
      </c>
      <c r="AA16" s="17">
        <f>Z16/(120-5)</f>
        <v>3106.3015499674179</v>
      </c>
      <c r="AB16" s="18">
        <f t="shared" ref="AB16:AB19" si="24">Z16-AA16</f>
        <v>354118.37669628562</v>
      </c>
      <c r="AC16" s="20"/>
      <c r="AD16" s="17">
        <f t="shared" si="20"/>
        <v>254007.2379514522</v>
      </c>
      <c r="AE16" s="17">
        <f t="shared" si="22"/>
        <v>1085.5010242738879</v>
      </c>
      <c r="AF16" s="17">
        <f t="shared" si="16"/>
        <v>252921.73692717831</v>
      </c>
      <c r="AG16" s="18">
        <f t="shared" si="6"/>
        <v>57275.135907574637</v>
      </c>
      <c r="AH16" s="15">
        <f t="shared" si="7"/>
        <v>157070.80492263802</v>
      </c>
      <c r="AI16" s="21">
        <v>0</v>
      </c>
      <c r="AJ16" s="22">
        <v>0</v>
      </c>
      <c r="AK16" s="15">
        <f t="shared" si="17"/>
        <v>157070.80492263802</v>
      </c>
      <c r="AL16" s="56"/>
      <c r="AM16" s="5">
        <f t="shared" si="8"/>
        <v>361063.17040908278</v>
      </c>
      <c r="AN16" s="5">
        <f t="shared" si="18"/>
        <v>157070.80492263802</v>
      </c>
      <c r="AO16" s="50">
        <f t="shared" si="9"/>
        <v>-203992.36548644476</v>
      </c>
      <c r="AP16" s="77" t="s">
        <v>23</v>
      </c>
    </row>
    <row r="17" spans="2:42" x14ac:dyDescent="0.35">
      <c r="B17" s="94">
        <v>6</v>
      </c>
      <c r="C17" s="61">
        <v>43951</v>
      </c>
      <c r="D17" s="11">
        <f t="shared" si="10"/>
        <v>236406.25</v>
      </c>
      <c r="E17" s="12">
        <f t="shared" si="11"/>
        <v>390631.03106382967</v>
      </c>
      <c r="F17" s="12">
        <f t="shared" si="12"/>
        <v>1698.3957872340427</v>
      </c>
      <c r="G17" s="12">
        <f t="shared" si="0"/>
        <v>388932.6352765956</v>
      </c>
      <c r="H17" s="26">
        <f t="shared" si="1"/>
        <v>238104.64578723404</v>
      </c>
      <c r="I17" s="11">
        <f>'Savings by Month'!$I$2*'Savings by Month'!$I$3/12</f>
        <v>121875</v>
      </c>
      <c r="J17" s="12">
        <f t="shared" si="13"/>
        <v>252461.23689075626</v>
      </c>
      <c r="K17" s="12">
        <f t="shared" si="14"/>
        <v>1083.5246218487393</v>
      </c>
      <c r="L17" s="12">
        <f t="shared" si="2"/>
        <v>251377.71226890752</v>
      </c>
      <c r="M17" s="13">
        <f t="shared" si="3"/>
        <v>122958.52462184874</v>
      </c>
      <c r="N17" s="15">
        <f t="shared" si="4"/>
        <v>361063.17040908278</v>
      </c>
      <c r="O17" s="56"/>
      <c r="P17" s="11">
        <f>'Savings by Month'!$P$2*'Savings by Month'!$P$3/12</f>
        <v>92671.25</v>
      </c>
      <c r="Q17" s="12">
        <f t="shared" ref="Q17:Q19" si="25">S16</f>
        <v>618208.96608632314</v>
      </c>
      <c r="R17" s="12">
        <f t="shared" ref="R17:R19" si="26">R16</f>
        <v>5422.8856674238868</v>
      </c>
      <c r="S17" s="13">
        <f t="shared" si="23"/>
        <v>612786.08041889931</v>
      </c>
      <c r="T17" s="11"/>
      <c r="U17" s="12">
        <f t="shared" si="19"/>
        <v>391352.66995708155</v>
      </c>
      <c r="V17" s="12">
        <f t="shared" si="21"/>
        <v>1701.5333476394851</v>
      </c>
      <c r="W17" s="13">
        <f t="shared" si="15"/>
        <v>389651.13660944207</v>
      </c>
      <c r="X17" s="19">
        <f t="shared" si="5"/>
        <v>99795.66901506338</v>
      </c>
      <c r="Y17" s="11">
        <f>'Savings by Month'!$Y$2*'Savings by Month'!$Y$3/12</f>
        <v>53083.333333333336</v>
      </c>
      <c r="Z17" s="12">
        <f t="shared" ref="Z17:Z19" si="27">AB16</f>
        <v>354118.37669628562</v>
      </c>
      <c r="AA17" s="12">
        <f t="shared" ref="AA17:AA19" si="28">AA16</f>
        <v>3106.3015499674179</v>
      </c>
      <c r="AB17" s="13">
        <f t="shared" si="24"/>
        <v>351012.07514631818</v>
      </c>
      <c r="AC17" s="11"/>
      <c r="AD17" s="12">
        <f t="shared" si="20"/>
        <v>252921.73692717831</v>
      </c>
      <c r="AE17" s="12">
        <f t="shared" si="22"/>
        <v>1085.5010242738879</v>
      </c>
      <c r="AF17" s="12">
        <f t="shared" si="16"/>
        <v>251836.23590290442</v>
      </c>
      <c r="AG17" s="18">
        <f t="shared" si="6"/>
        <v>57275.135907574637</v>
      </c>
      <c r="AH17" s="15">
        <f t="shared" si="7"/>
        <v>157070.80492263802</v>
      </c>
      <c r="AI17" s="21">
        <v>0</v>
      </c>
      <c r="AJ17" s="22">
        <v>0</v>
      </c>
      <c r="AK17" s="15">
        <f t="shared" si="17"/>
        <v>157070.80492263802</v>
      </c>
      <c r="AL17" s="56"/>
      <c r="AM17" s="5">
        <f t="shared" si="8"/>
        <v>361063.17040908278</v>
      </c>
      <c r="AN17" s="5">
        <f t="shared" si="18"/>
        <v>157070.80492263802</v>
      </c>
      <c r="AO17" s="50">
        <f t="shared" si="9"/>
        <v>-203992.36548644476</v>
      </c>
      <c r="AP17" s="77"/>
    </row>
    <row r="18" spans="2:42" x14ac:dyDescent="0.35">
      <c r="B18" s="94">
        <v>7</v>
      </c>
      <c r="C18" s="61">
        <v>43982</v>
      </c>
      <c r="D18" s="11">
        <f t="shared" si="10"/>
        <v>236406.25</v>
      </c>
      <c r="E18" s="12">
        <f t="shared" si="11"/>
        <v>388932.6352765956</v>
      </c>
      <c r="F18" s="12">
        <f t="shared" si="12"/>
        <v>1698.3957872340427</v>
      </c>
      <c r="G18" s="12">
        <f t="shared" si="0"/>
        <v>387234.23948936153</v>
      </c>
      <c r="H18" s="26">
        <f t="shared" si="1"/>
        <v>238104.64578723404</v>
      </c>
      <c r="I18" s="11">
        <f>'Savings by Month'!$I$2*'Savings by Month'!$I$3/12</f>
        <v>121875</v>
      </c>
      <c r="J18" s="12">
        <f t="shared" si="13"/>
        <v>251377.71226890752</v>
      </c>
      <c r="K18" s="12">
        <f t="shared" si="14"/>
        <v>1083.5246218487393</v>
      </c>
      <c r="L18" s="12">
        <f t="shared" si="2"/>
        <v>250294.18764705877</v>
      </c>
      <c r="M18" s="13">
        <f t="shared" si="3"/>
        <v>122958.52462184874</v>
      </c>
      <c r="N18" s="15">
        <f t="shared" si="4"/>
        <v>361063.17040908278</v>
      </c>
      <c r="O18" s="56"/>
      <c r="P18" s="11">
        <f>'Savings by Month'!$P$2*'Savings by Month'!$P$3/12</f>
        <v>92671.25</v>
      </c>
      <c r="Q18" s="12">
        <f t="shared" si="25"/>
        <v>612786.08041889931</v>
      </c>
      <c r="R18" s="12">
        <f t="shared" si="26"/>
        <v>5422.8856674238868</v>
      </c>
      <c r="S18" s="13">
        <f t="shared" si="23"/>
        <v>607363.19475147547</v>
      </c>
      <c r="T18" s="11"/>
      <c r="U18" s="12">
        <f t="shared" si="19"/>
        <v>389651.13660944207</v>
      </c>
      <c r="V18" s="12">
        <f t="shared" si="21"/>
        <v>1701.5333476394851</v>
      </c>
      <c r="W18" s="13">
        <f t="shared" si="15"/>
        <v>387949.60326180258</v>
      </c>
      <c r="X18" s="19">
        <f t="shared" si="5"/>
        <v>99795.66901506338</v>
      </c>
      <c r="Y18" s="11">
        <f>'Savings by Month'!$Y$2*'Savings by Month'!$Y$3/12</f>
        <v>53083.333333333336</v>
      </c>
      <c r="Z18" s="12">
        <f t="shared" si="27"/>
        <v>351012.07514631818</v>
      </c>
      <c r="AA18" s="12">
        <f t="shared" si="28"/>
        <v>3106.3015499674179</v>
      </c>
      <c r="AB18" s="13">
        <f t="shared" si="24"/>
        <v>347905.77359635074</v>
      </c>
      <c r="AC18" s="11"/>
      <c r="AD18" s="12">
        <f t="shared" si="20"/>
        <v>251836.23590290442</v>
      </c>
      <c r="AE18" s="12">
        <f t="shared" si="22"/>
        <v>1085.5010242738879</v>
      </c>
      <c r="AF18" s="12">
        <f t="shared" si="16"/>
        <v>250750.73487863052</v>
      </c>
      <c r="AG18" s="18">
        <f t="shared" si="6"/>
        <v>57275.135907574637</v>
      </c>
      <c r="AH18" s="15">
        <f t="shared" si="7"/>
        <v>157070.80492263802</v>
      </c>
      <c r="AI18" s="21">
        <v>0</v>
      </c>
      <c r="AJ18" s="22">
        <v>0</v>
      </c>
      <c r="AK18" s="15">
        <f t="shared" si="17"/>
        <v>157070.80492263802</v>
      </c>
      <c r="AL18" s="56"/>
      <c r="AM18" s="5">
        <f t="shared" si="8"/>
        <v>361063.17040908278</v>
      </c>
      <c r="AN18" s="5">
        <f t="shared" si="18"/>
        <v>157070.80492263802</v>
      </c>
      <c r="AO18" s="50">
        <f t="shared" si="9"/>
        <v>-203992.36548644476</v>
      </c>
      <c r="AP18" s="77"/>
    </row>
    <row r="19" spans="2:42" x14ac:dyDescent="0.35">
      <c r="B19" s="103">
        <v>8</v>
      </c>
      <c r="C19" s="104">
        <v>44012</v>
      </c>
      <c r="D19" s="96">
        <f t="shared" si="10"/>
        <v>236406.25</v>
      </c>
      <c r="E19" s="63">
        <f t="shared" si="11"/>
        <v>387234.23948936153</v>
      </c>
      <c r="F19" s="63">
        <f t="shared" si="12"/>
        <v>1698.3957872340427</v>
      </c>
      <c r="G19" s="63">
        <f t="shared" si="0"/>
        <v>385535.84370212746</v>
      </c>
      <c r="H19" s="102">
        <f t="shared" si="1"/>
        <v>238104.64578723404</v>
      </c>
      <c r="I19" s="96">
        <f>'Savings by Month'!$I$2*'Savings by Month'!$I$3/12</f>
        <v>121875</v>
      </c>
      <c r="J19" s="63">
        <f t="shared" si="13"/>
        <v>250294.18764705877</v>
      </c>
      <c r="K19" s="63">
        <f t="shared" si="14"/>
        <v>1083.5246218487393</v>
      </c>
      <c r="L19" s="63">
        <f t="shared" si="2"/>
        <v>249210.66302521003</v>
      </c>
      <c r="M19" s="97">
        <f t="shared" si="3"/>
        <v>122958.52462184874</v>
      </c>
      <c r="N19" s="100">
        <f t="shared" si="4"/>
        <v>361063.17040908278</v>
      </c>
      <c r="O19" s="56"/>
      <c r="P19" s="96">
        <f>'Savings by Month'!$P$2*'Savings by Month'!$P$3/12</f>
        <v>92671.25</v>
      </c>
      <c r="Q19" s="63">
        <f t="shared" si="25"/>
        <v>607363.19475147547</v>
      </c>
      <c r="R19" s="63">
        <f t="shared" si="26"/>
        <v>5422.8856674238868</v>
      </c>
      <c r="S19" s="97">
        <f t="shared" si="23"/>
        <v>601940.30908405164</v>
      </c>
      <c r="T19" s="96"/>
      <c r="U19" s="63">
        <f t="shared" si="19"/>
        <v>387949.60326180258</v>
      </c>
      <c r="V19" s="63">
        <f t="shared" si="21"/>
        <v>1701.5333476394851</v>
      </c>
      <c r="W19" s="97">
        <f t="shared" si="15"/>
        <v>386248.06991416309</v>
      </c>
      <c r="X19" s="98">
        <f t="shared" si="5"/>
        <v>99795.66901506338</v>
      </c>
      <c r="Y19" s="96">
        <f>'Savings by Month'!$Y$2*'Savings by Month'!$Y$3/12</f>
        <v>53083.333333333336</v>
      </c>
      <c r="Z19" s="63">
        <f t="shared" si="27"/>
        <v>347905.77359635074</v>
      </c>
      <c r="AA19" s="63">
        <f t="shared" si="28"/>
        <v>3106.3015499674179</v>
      </c>
      <c r="AB19" s="97">
        <f t="shared" si="24"/>
        <v>344799.47204638331</v>
      </c>
      <c r="AC19" s="96"/>
      <c r="AD19" s="63">
        <f t="shared" si="20"/>
        <v>250750.73487863052</v>
      </c>
      <c r="AE19" s="63">
        <f t="shared" si="22"/>
        <v>1085.5010242738879</v>
      </c>
      <c r="AF19" s="63">
        <f t="shared" si="16"/>
        <v>249665.23385435663</v>
      </c>
      <c r="AG19" s="99">
        <f t="shared" si="6"/>
        <v>57275.135907574637</v>
      </c>
      <c r="AH19" s="100">
        <f t="shared" si="7"/>
        <v>157070.80492263802</v>
      </c>
      <c r="AI19" s="62">
        <v>0</v>
      </c>
      <c r="AJ19" s="65">
        <v>0</v>
      </c>
      <c r="AK19" s="100">
        <f t="shared" si="17"/>
        <v>157070.80492263802</v>
      </c>
      <c r="AL19" s="64"/>
      <c r="AM19" s="6">
        <f t="shared" si="8"/>
        <v>361063.17040908278</v>
      </c>
      <c r="AN19" s="6">
        <f t="shared" si="18"/>
        <v>157070.80492263802</v>
      </c>
      <c r="AO19" s="101">
        <f t="shared" si="9"/>
        <v>-203992.36548644476</v>
      </c>
      <c r="AP19" s="77"/>
    </row>
    <row r="20" spans="2:42" ht="15" thickBot="1" x14ac:dyDescent="0.4">
      <c r="B20" s="76"/>
      <c r="C20" s="12"/>
      <c r="D20" s="12"/>
      <c r="E20" s="12"/>
      <c r="F20" s="12"/>
      <c r="G20" s="12"/>
      <c r="H20" s="54"/>
      <c r="I20" s="12"/>
      <c r="J20" s="12"/>
      <c r="K20" s="12"/>
      <c r="L20" s="12"/>
      <c r="M20" s="12"/>
      <c r="N20" s="56"/>
      <c r="O20" s="56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56"/>
      <c r="AH20" s="56"/>
      <c r="AI20" s="56"/>
      <c r="AJ20" s="56"/>
      <c r="AK20" s="56"/>
      <c r="AL20" s="56"/>
      <c r="AM20" s="56"/>
      <c r="AN20" s="56"/>
      <c r="AO20" s="51"/>
      <c r="AP20" s="77"/>
    </row>
    <row r="21" spans="2:42" ht="15" thickBot="1" x14ac:dyDescent="0.4">
      <c r="B21" s="86"/>
      <c r="C21" s="87"/>
      <c r="D21" s="87"/>
      <c r="E21" s="87"/>
      <c r="F21" s="87"/>
      <c r="G21" s="87"/>
      <c r="H21" s="95"/>
      <c r="I21" s="87"/>
      <c r="J21" s="87"/>
      <c r="K21" s="87"/>
      <c r="L21" s="87"/>
      <c r="M21" s="87"/>
      <c r="N21" s="88"/>
      <c r="O21" s="88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H21" s="88"/>
      <c r="AI21" s="88"/>
      <c r="AJ21" s="88"/>
      <c r="AK21" s="88"/>
      <c r="AL21" s="88"/>
      <c r="AM21" s="88"/>
      <c r="AN21" s="70" t="s">
        <v>14</v>
      </c>
      <c r="AO21" s="71">
        <f>SUM(AO12:AO20)</f>
        <v>-1331164.8437271724</v>
      </c>
      <c r="AP21" s="89"/>
    </row>
    <row r="22" spans="2:42" ht="15" thickBot="1" x14ac:dyDescent="0.4"/>
    <row r="23" spans="2:42" x14ac:dyDescent="0.35">
      <c r="B23" s="72" t="s">
        <v>32</v>
      </c>
      <c r="C23" s="73"/>
      <c r="D23" s="73"/>
      <c r="E23" s="73"/>
      <c r="F23" s="73"/>
      <c r="G23" s="73"/>
      <c r="H23" s="74"/>
      <c r="I23" s="73"/>
      <c r="J23" s="73"/>
      <c r="K23" s="73"/>
      <c r="L23" s="73"/>
      <c r="M23" s="73"/>
      <c r="N23" s="75"/>
    </row>
    <row r="24" spans="2:42" x14ac:dyDescent="0.35">
      <c r="B24" s="76"/>
      <c r="C24" s="12"/>
      <c r="D24" s="12"/>
      <c r="E24" s="12"/>
      <c r="F24" s="12"/>
      <c r="G24" s="12"/>
      <c r="H24" s="54"/>
      <c r="I24" s="12"/>
      <c r="J24" s="12"/>
      <c r="K24" s="12"/>
      <c r="L24" s="12"/>
      <c r="M24" s="12"/>
      <c r="N24" s="77"/>
    </row>
    <row r="25" spans="2:42" x14ac:dyDescent="0.35">
      <c r="B25" s="76" t="s">
        <v>33</v>
      </c>
      <c r="C25" s="12"/>
      <c r="D25" s="12"/>
      <c r="E25" s="12"/>
      <c r="F25" s="12"/>
      <c r="G25" s="12"/>
      <c r="H25" s="54"/>
      <c r="I25" s="12"/>
      <c r="J25" s="12"/>
      <c r="K25" s="12"/>
      <c r="L25" s="12"/>
      <c r="M25" s="12"/>
      <c r="N25" s="77"/>
    </row>
    <row r="26" spans="2:42" x14ac:dyDescent="0.35">
      <c r="B26" s="76"/>
      <c r="C26" s="12"/>
      <c r="D26" s="12"/>
      <c r="E26" s="12"/>
      <c r="F26" s="12"/>
      <c r="G26" s="12"/>
      <c r="H26" s="54"/>
      <c r="I26" s="12"/>
      <c r="J26" s="12"/>
      <c r="K26" s="12"/>
      <c r="L26" s="12"/>
      <c r="M26" s="12"/>
      <c r="N26" s="77"/>
    </row>
    <row r="27" spans="2:42" x14ac:dyDescent="0.35">
      <c r="B27" s="76"/>
      <c r="C27" s="12"/>
      <c r="D27" s="78" t="s">
        <v>5</v>
      </c>
      <c r="E27" s="79" t="s">
        <v>6</v>
      </c>
      <c r="F27" s="12"/>
      <c r="G27" s="12"/>
      <c r="H27" s="54"/>
      <c r="I27" s="12"/>
      <c r="J27" s="12"/>
      <c r="K27" s="12"/>
      <c r="L27" s="12"/>
      <c r="M27" s="12"/>
      <c r="N27" s="77"/>
    </row>
    <row r="28" spans="2:42" x14ac:dyDescent="0.35">
      <c r="B28" s="76"/>
      <c r="C28" s="12" t="s">
        <v>31</v>
      </c>
      <c r="D28" s="80">
        <v>43770</v>
      </c>
      <c r="E28" s="81">
        <v>43770</v>
      </c>
      <c r="F28" s="82"/>
      <c r="G28" s="82"/>
      <c r="H28" s="83"/>
      <c r="I28" s="82"/>
      <c r="J28" s="12"/>
      <c r="K28" s="12"/>
      <c r="L28" s="12"/>
      <c r="M28" s="12"/>
      <c r="N28" s="77"/>
    </row>
    <row r="29" spans="2:42" x14ac:dyDescent="0.35">
      <c r="B29" s="76"/>
      <c r="C29" s="12" t="s">
        <v>27</v>
      </c>
      <c r="D29" s="80">
        <v>50922</v>
      </c>
      <c r="E29" s="81">
        <v>51014</v>
      </c>
      <c r="F29" s="12"/>
      <c r="G29" s="12"/>
      <c r="H29" s="54"/>
      <c r="I29" s="12"/>
      <c r="J29" s="12"/>
      <c r="K29" s="12"/>
      <c r="L29" s="12"/>
      <c r="M29" s="12"/>
      <c r="N29" s="77"/>
    </row>
    <row r="30" spans="2:42" x14ac:dyDescent="0.35">
      <c r="B30" s="76"/>
      <c r="C30" s="12" t="s">
        <v>30</v>
      </c>
      <c r="D30" s="78">
        <f>DAYS360(D28,D29)/30</f>
        <v>235</v>
      </c>
      <c r="E30" s="12">
        <f>DAYS360(E28,E29)/30</f>
        <v>238</v>
      </c>
      <c r="F30" s="12"/>
      <c r="G30" s="12"/>
      <c r="H30" s="54"/>
      <c r="I30" s="12"/>
      <c r="J30" s="12"/>
      <c r="K30" s="12"/>
      <c r="L30" s="12"/>
      <c r="M30" s="12"/>
      <c r="N30" s="77"/>
    </row>
    <row r="31" spans="2:42" x14ac:dyDescent="0.35">
      <c r="B31" s="76"/>
      <c r="C31" s="12" t="s">
        <v>29</v>
      </c>
      <c r="D31" s="78">
        <f>$E$12</f>
        <v>399123.01</v>
      </c>
      <c r="E31" s="12">
        <f>$J$12</f>
        <v>257878.86</v>
      </c>
      <c r="F31" s="12"/>
      <c r="G31" s="12"/>
      <c r="H31" s="54"/>
      <c r="I31" s="12"/>
      <c r="J31" s="12"/>
      <c r="K31" s="12"/>
      <c r="L31" s="12"/>
      <c r="M31" s="12"/>
      <c r="N31" s="77"/>
    </row>
    <row r="32" spans="2:42" x14ac:dyDescent="0.35">
      <c r="B32" s="76"/>
      <c r="C32" s="12" t="s">
        <v>28</v>
      </c>
      <c r="D32" s="78">
        <f>D31/D30</f>
        <v>1698.3957872340427</v>
      </c>
      <c r="E32" s="12">
        <f>E31/E30</f>
        <v>1083.5246218487393</v>
      </c>
      <c r="F32" s="12"/>
      <c r="G32" s="12"/>
      <c r="H32" s="54"/>
      <c r="I32" s="12"/>
      <c r="J32" s="56"/>
      <c r="K32" s="56"/>
      <c r="L32" s="56"/>
      <c r="M32" s="56"/>
      <c r="N32" s="77"/>
    </row>
    <row r="33" spans="2:14" x14ac:dyDescent="0.35">
      <c r="B33" s="76"/>
      <c r="C33" s="12"/>
      <c r="D33" s="12"/>
      <c r="E33" s="12"/>
      <c r="F33" s="12"/>
      <c r="G33" s="12"/>
      <c r="H33" s="54"/>
      <c r="I33" s="12"/>
      <c r="J33" s="56"/>
      <c r="K33" s="56"/>
      <c r="L33" s="56"/>
      <c r="M33" s="56"/>
      <c r="N33" s="77"/>
    </row>
    <row r="34" spans="2:14" x14ac:dyDescent="0.35">
      <c r="B34" s="76" t="s">
        <v>39</v>
      </c>
      <c r="C34" s="12"/>
      <c r="D34" s="12"/>
      <c r="E34" s="12"/>
      <c r="F34" s="12"/>
      <c r="G34" s="12"/>
      <c r="H34" s="83"/>
      <c r="I34" s="82"/>
      <c r="J34" s="56"/>
      <c r="K34" s="56"/>
      <c r="L34" s="56"/>
      <c r="M34" s="56"/>
      <c r="N34" s="77"/>
    </row>
    <row r="35" spans="2:14" x14ac:dyDescent="0.35">
      <c r="B35" s="76"/>
      <c r="C35" s="12"/>
      <c r="D35" s="12"/>
      <c r="E35" s="12"/>
      <c r="F35" s="12"/>
      <c r="G35" s="12"/>
      <c r="H35" s="83"/>
      <c r="I35" s="82"/>
      <c r="J35" s="56"/>
      <c r="K35" s="56"/>
      <c r="L35" s="56"/>
      <c r="M35" s="56"/>
      <c r="N35" s="77"/>
    </row>
    <row r="36" spans="2:14" x14ac:dyDescent="0.35">
      <c r="B36" s="76"/>
      <c r="C36" s="12"/>
      <c r="D36" s="78" t="s">
        <v>5</v>
      </c>
      <c r="E36" s="78" t="s">
        <v>6</v>
      </c>
      <c r="F36" s="78" t="s">
        <v>14</v>
      </c>
      <c r="G36" s="12"/>
      <c r="H36" s="83"/>
      <c r="I36" s="82"/>
      <c r="J36" s="56"/>
      <c r="K36" s="56"/>
      <c r="L36" s="56"/>
      <c r="M36" s="56"/>
      <c r="N36" s="77"/>
    </row>
    <row r="37" spans="2:14" x14ac:dyDescent="0.35">
      <c r="B37" s="76"/>
      <c r="C37" s="12" t="s">
        <v>35</v>
      </c>
      <c r="D37" s="12">
        <f>D2</f>
        <v>45390000</v>
      </c>
      <c r="E37" s="12">
        <f>I2</f>
        <v>26000000</v>
      </c>
      <c r="F37" s="12">
        <f>D37+E37</f>
        <v>71390000</v>
      </c>
      <c r="G37" s="12"/>
      <c r="H37" s="83"/>
      <c r="I37" s="82"/>
      <c r="J37" s="56"/>
      <c r="K37" s="56"/>
      <c r="L37" s="56"/>
      <c r="M37" s="56"/>
      <c r="N37" s="77"/>
    </row>
    <row r="38" spans="2:14" x14ac:dyDescent="0.35">
      <c r="B38" s="76"/>
      <c r="C38" s="12" t="s">
        <v>34</v>
      </c>
      <c r="D38" s="12">
        <f>D37/($E$37+$D$37)*$F$38</f>
        <v>623631.85175374697</v>
      </c>
      <c r="E38" s="12">
        <f>E37/($E$37+$D$37)*$F$38</f>
        <v>357224.678246253</v>
      </c>
      <c r="F38" s="12">
        <v>980856.53</v>
      </c>
      <c r="G38" s="12"/>
      <c r="H38" s="83"/>
      <c r="I38" s="82"/>
      <c r="J38" s="56"/>
      <c r="K38" s="56"/>
      <c r="L38" s="56"/>
      <c r="M38" s="56"/>
      <c r="N38" s="77"/>
    </row>
    <row r="39" spans="2:14" x14ac:dyDescent="0.35">
      <c r="B39" s="76"/>
      <c r="C39" s="12"/>
      <c r="D39" s="12"/>
      <c r="E39" s="12"/>
      <c r="F39" s="12"/>
      <c r="G39" s="12"/>
      <c r="H39" s="83"/>
      <c r="I39" s="82"/>
      <c r="J39" s="56"/>
      <c r="K39" s="56"/>
      <c r="L39" s="56"/>
      <c r="M39" s="56"/>
      <c r="N39" s="77"/>
    </row>
    <row r="40" spans="2:14" x14ac:dyDescent="0.35">
      <c r="B40" s="76" t="s">
        <v>41</v>
      </c>
      <c r="C40" s="12"/>
      <c r="D40" s="12"/>
      <c r="E40" s="12"/>
      <c r="F40" s="12"/>
      <c r="G40" s="12"/>
      <c r="H40" s="83"/>
      <c r="I40" s="82"/>
      <c r="J40" s="56"/>
      <c r="K40" s="56"/>
      <c r="L40" s="56"/>
      <c r="M40" s="56"/>
      <c r="N40" s="77"/>
    </row>
    <row r="41" spans="2:14" x14ac:dyDescent="0.35">
      <c r="B41" s="76"/>
      <c r="C41" s="12"/>
      <c r="D41" s="12"/>
      <c r="E41" s="12"/>
      <c r="F41" s="12"/>
      <c r="G41" s="12"/>
      <c r="H41" s="83"/>
      <c r="I41" s="82"/>
      <c r="J41" s="82"/>
      <c r="K41" s="82"/>
      <c r="L41" s="82"/>
      <c r="M41" s="82"/>
      <c r="N41" s="77"/>
    </row>
    <row r="42" spans="2:14" x14ac:dyDescent="0.35">
      <c r="B42" s="76"/>
      <c r="C42" s="12"/>
      <c r="D42" s="78" t="s">
        <v>11</v>
      </c>
      <c r="E42" s="78" t="s">
        <v>12</v>
      </c>
      <c r="F42" s="12"/>
      <c r="G42" s="12"/>
      <c r="H42" s="83"/>
      <c r="I42" s="82"/>
      <c r="J42" s="82"/>
      <c r="K42" s="82"/>
      <c r="L42" s="82"/>
      <c r="M42" s="82"/>
      <c r="N42" s="77"/>
    </row>
    <row r="43" spans="2:14" x14ac:dyDescent="0.35">
      <c r="B43" s="76"/>
      <c r="C43" s="12" t="s">
        <v>31</v>
      </c>
      <c r="D43" s="61">
        <v>43891</v>
      </c>
      <c r="E43" s="61">
        <v>43891</v>
      </c>
      <c r="F43" s="12"/>
      <c r="G43" s="12"/>
      <c r="H43" s="56"/>
      <c r="I43" s="56"/>
      <c r="J43" s="56"/>
      <c r="K43" s="56"/>
      <c r="L43" s="56"/>
      <c r="M43" s="56"/>
      <c r="N43" s="77"/>
    </row>
    <row r="44" spans="2:14" x14ac:dyDescent="0.35">
      <c r="B44" s="76"/>
      <c r="C44" s="12" t="s">
        <v>27</v>
      </c>
      <c r="D44" s="61">
        <v>47392</v>
      </c>
      <c r="E44" s="61">
        <v>47392</v>
      </c>
      <c r="F44" s="12"/>
      <c r="G44" s="12"/>
      <c r="H44" s="56"/>
      <c r="I44" s="56"/>
      <c r="J44" s="56"/>
      <c r="K44" s="56"/>
      <c r="L44" s="56"/>
      <c r="M44" s="56"/>
      <c r="N44" s="77"/>
    </row>
    <row r="45" spans="2:14" x14ac:dyDescent="0.35">
      <c r="B45" s="76"/>
      <c r="C45" s="12" t="s">
        <v>30</v>
      </c>
      <c r="D45" s="12">
        <f>DAYS360(D43,D44)/30</f>
        <v>115</v>
      </c>
      <c r="E45" s="12">
        <f>DAYS360(E43,E44)/30</f>
        <v>115</v>
      </c>
      <c r="F45" s="12"/>
      <c r="G45" s="12"/>
      <c r="H45" s="56"/>
      <c r="I45" s="56"/>
      <c r="J45" s="56"/>
      <c r="K45" s="56"/>
      <c r="L45" s="56"/>
      <c r="M45" s="56"/>
      <c r="N45" s="77"/>
    </row>
    <row r="46" spans="2:14" x14ac:dyDescent="0.35">
      <c r="B46" s="76"/>
      <c r="C46" s="12" t="s">
        <v>29</v>
      </c>
      <c r="D46" s="12">
        <f>D38</f>
        <v>623631.85175374697</v>
      </c>
      <c r="E46" s="12">
        <f>E38</f>
        <v>357224.678246253</v>
      </c>
      <c r="F46" s="12"/>
      <c r="G46" s="12"/>
      <c r="H46" s="56"/>
      <c r="I46" s="56"/>
      <c r="J46" s="56"/>
      <c r="K46" s="56"/>
      <c r="L46" s="56"/>
      <c r="M46" s="56"/>
      <c r="N46" s="77"/>
    </row>
    <row r="47" spans="2:14" x14ac:dyDescent="0.35">
      <c r="B47" s="76"/>
      <c r="C47" s="12" t="s">
        <v>28</v>
      </c>
      <c r="D47" s="12">
        <f>D46/D45</f>
        <v>5422.8856674238868</v>
      </c>
      <c r="E47" s="12">
        <f>E46/E45</f>
        <v>3106.3015499674175</v>
      </c>
      <c r="F47" s="12"/>
      <c r="G47" s="12"/>
      <c r="H47" s="56"/>
      <c r="I47" s="56"/>
      <c r="J47" s="56"/>
      <c r="K47" s="56"/>
      <c r="L47" s="56"/>
      <c r="M47" s="56"/>
      <c r="N47" s="77"/>
    </row>
    <row r="48" spans="2:14" x14ac:dyDescent="0.35">
      <c r="B48" s="76"/>
      <c r="C48" s="12"/>
      <c r="D48" s="12"/>
      <c r="E48" s="12"/>
      <c r="F48" s="12"/>
      <c r="G48" s="12"/>
      <c r="H48" s="56"/>
      <c r="I48" s="56"/>
      <c r="J48" s="56"/>
      <c r="K48" s="56"/>
      <c r="L48" s="56"/>
      <c r="M48" s="56"/>
      <c r="N48" s="77"/>
    </row>
    <row r="49" spans="2:14" x14ac:dyDescent="0.35">
      <c r="B49" s="76" t="s">
        <v>47</v>
      </c>
      <c r="C49" s="12"/>
      <c r="D49" s="12"/>
      <c r="E49" s="12"/>
      <c r="F49" s="12"/>
      <c r="G49" s="12"/>
      <c r="H49" s="56"/>
      <c r="I49" s="56"/>
      <c r="J49" s="56"/>
      <c r="K49" s="56"/>
      <c r="L49" s="56"/>
      <c r="M49" s="56"/>
      <c r="N49" s="77"/>
    </row>
    <row r="50" spans="2:14" x14ac:dyDescent="0.35">
      <c r="B50" s="76"/>
      <c r="C50" s="12"/>
      <c r="D50" s="12"/>
      <c r="E50" s="12"/>
      <c r="F50" s="12"/>
      <c r="G50" s="12"/>
      <c r="H50" s="56"/>
      <c r="I50" s="56"/>
      <c r="J50" s="56"/>
      <c r="K50" s="56"/>
      <c r="L50" s="56"/>
      <c r="M50" s="56"/>
      <c r="N50" s="77"/>
    </row>
    <row r="51" spans="2:14" x14ac:dyDescent="0.35">
      <c r="B51" s="76"/>
      <c r="C51" s="12"/>
      <c r="D51" s="78" t="s">
        <v>5</v>
      </c>
      <c r="E51" s="78" t="s">
        <v>6</v>
      </c>
      <c r="F51" s="12"/>
      <c r="G51" s="12"/>
      <c r="H51" s="56"/>
      <c r="I51" s="56"/>
      <c r="J51" s="56"/>
      <c r="K51" s="56"/>
      <c r="L51" s="56"/>
      <c r="M51" s="56"/>
      <c r="N51" s="77"/>
    </row>
    <row r="52" spans="2:14" x14ac:dyDescent="0.35">
      <c r="B52" s="76"/>
      <c r="C52" s="12" t="s">
        <v>44</v>
      </c>
      <c r="D52" s="61">
        <v>43783</v>
      </c>
      <c r="E52" s="61">
        <v>43783</v>
      </c>
      <c r="F52" s="12"/>
      <c r="G52" s="12"/>
      <c r="H52" s="56"/>
      <c r="I52" s="56"/>
      <c r="J52" s="56"/>
      <c r="K52" s="56"/>
      <c r="L52" s="56"/>
      <c r="M52" s="56"/>
      <c r="N52" s="77"/>
    </row>
    <row r="53" spans="2:14" x14ac:dyDescent="0.35">
      <c r="B53" s="76"/>
      <c r="C53" s="12" t="s">
        <v>27</v>
      </c>
      <c r="D53" s="61">
        <v>50922</v>
      </c>
      <c r="E53" s="61">
        <v>51014</v>
      </c>
      <c r="F53" s="12"/>
      <c r="G53" s="12"/>
      <c r="H53" s="56"/>
      <c r="I53" s="56"/>
      <c r="J53" s="56"/>
      <c r="K53" s="56"/>
      <c r="L53" s="56"/>
      <c r="M53" s="56"/>
      <c r="N53" s="77"/>
    </row>
    <row r="54" spans="2:14" x14ac:dyDescent="0.35">
      <c r="B54" s="76"/>
      <c r="C54" s="12" t="s">
        <v>30</v>
      </c>
      <c r="D54" s="12">
        <f>DAYS360(D52,D53)/30</f>
        <v>234.56666666666666</v>
      </c>
      <c r="E54" s="12">
        <f>DAYS360(E52,E53)/30</f>
        <v>237.56666666666666</v>
      </c>
      <c r="F54" s="12"/>
      <c r="G54" s="12"/>
      <c r="H54" s="56"/>
      <c r="I54" s="56"/>
      <c r="J54" s="56"/>
      <c r="K54" s="56"/>
      <c r="L54" s="56"/>
      <c r="M54" s="56"/>
      <c r="N54" s="77"/>
    </row>
    <row r="55" spans="2:14" x14ac:dyDescent="0.35">
      <c r="B55" s="76"/>
      <c r="C55" s="12" t="s">
        <v>29</v>
      </c>
      <c r="D55" s="12">
        <f>$E$12</f>
        <v>399123.01</v>
      </c>
      <c r="E55" s="12">
        <f>$J$12</f>
        <v>257878.86</v>
      </c>
      <c r="F55" s="12"/>
      <c r="G55" s="12"/>
      <c r="H55" s="56"/>
      <c r="I55" s="56"/>
      <c r="J55" s="56"/>
      <c r="K55" s="56"/>
      <c r="L55" s="56"/>
      <c r="M55" s="56"/>
      <c r="N55" s="77"/>
    </row>
    <row r="56" spans="2:14" x14ac:dyDescent="0.35">
      <c r="B56" s="76"/>
      <c r="C56" s="12" t="s">
        <v>28</v>
      </c>
      <c r="D56" s="12">
        <f>D55/D54</f>
        <v>1701.5333664914026</v>
      </c>
      <c r="E56" s="12">
        <f>E55/E54</f>
        <v>1085.5010242738879</v>
      </c>
      <c r="F56" s="12"/>
      <c r="G56" s="12"/>
      <c r="H56" s="56"/>
      <c r="I56" s="56"/>
      <c r="J56" s="56"/>
      <c r="K56" s="56"/>
      <c r="L56" s="56"/>
      <c r="M56" s="56"/>
      <c r="N56" s="77"/>
    </row>
    <row r="57" spans="2:14" x14ac:dyDescent="0.35">
      <c r="B57" s="76"/>
      <c r="C57" s="12"/>
      <c r="D57" s="12"/>
      <c r="E57" s="12"/>
      <c r="F57" s="12"/>
      <c r="G57" s="12"/>
      <c r="H57" s="56"/>
      <c r="I57" s="56"/>
      <c r="J57" s="56"/>
      <c r="K57" s="56"/>
      <c r="L57" s="56"/>
      <c r="M57" s="56"/>
      <c r="N57" s="77"/>
    </row>
    <row r="58" spans="2:14" x14ac:dyDescent="0.35">
      <c r="B58" s="76"/>
      <c r="C58" s="12"/>
      <c r="D58" s="78" t="s">
        <v>5</v>
      </c>
      <c r="E58" s="78" t="s">
        <v>6</v>
      </c>
      <c r="F58" s="12"/>
      <c r="G58" s="12"/>
      <c r="H58" s="56"/>
      <c r="I58" s="56"/>
      <c r="J58" s="56"/>
      <c r="K58" s="56"/>
      <c r="L58" s="56"/>
      <c r="M58" s="56"/>
      <c r="N58" s="77"/>
    </row>
    <row r="59" spans="2:14" x14ac:dyDescent="0.35">
      <c r="B59" s="76"/>
      <c r="C59" s="12" t="s">
        <v>44</v>
      </c>
      <c r="D59" s="61">
        <v>43783</v>
      </c>
      <c r="E59" s="61">
        <v>43783</v>
      </c>
      <c r="F59" s="12"/>
      <c r="G59" s="12"/>
      <c r="H59" s="56"/>
      <c r="I59" s="56"/>
      <c r="J59" s="56"/>
      <c r="K59" s="56"/>
      <c r="L59" s="56"/>
      <c r="M59" s="56"/>
      <c r="N59" s="77"/>
    </row>
    <row r="60" spans="2:14" x14ac:dyDescent="0.35">
      <c r="B60" s="76"/>
      <c r="C60" s="12" t="s">
        <v>45</v>
      </c>
      <c r="D60" s="61">
        <v>43830</v>
      </c>
      <c r="E60" s="61">
        <v>43831</v>
      </c>
      <c r="F60" s="12"/>
      <c r="G60" s="12"/>
      <c r="H60" s="56"/>
      <c r="I60" s="56"/>
      <c r="J60" s="56"/>
      <c r="K60" s="56"/>
      <c r="L60" s="56"/>
      <c r="M60" s="56"/>
      <c r="N60" s="77"/>
    </row>
    <row r="61" spans="2:14" x14ac:dyDescent="0.35">
      <c r="B61" s="76"/>
      <c r="C61" s="12" t="s">
        <v>13</v>
      </c>
      <c r="D61" s="84">
        <f>DAYS360(D59,D60)/30</f>
        <v>1.5666666666666667</v>
      </c>
      <c r="E61" s="84">
        <f>DAYS360(E59,E60)/30</f>
        <v>1.5666666666666667</v>
      </c>
      <c r="F61" s="12"/>
      <c r="G61" s="12"/>
      <c r="H61" s="56"/>
      <c r="I61" s="56"/>
      <c r="J61" s="56"/>
      <c r="K61" s="56"/>
      <c r="L61" s="56"/>
      <c r="M61" s="56"/>
      <c r="N61" s="77"/>
    </row>
    <row r="62" spans="2:14" x14ac:dyDescent="0.35">
      <c r="B62" s="76"/>
      <c r="C62" s="12" t="s">
        <v>28</v>
      </c>
      <c r="D62" s="12">
        <f>D56</f>
        <v>1701.5333664914026</v>
      </c>
      <c r="E62" s="12">
        <f>E56</f>
        <v>1085.5010242738879</v>
      </c>
      <c r="F62" s="12"/>
      <c r="G62" s="12"/>
      <c r="H62" s="56"/>
      <c r="I62" s="56"/>
      <c r="J62" s="56"/>
      <c r="K62" s="56"/>
      <c r="L62" s="56"/>
      <c r="M62" s="56"/>
      <c r="N62" s="77"/>
    </row>
    <row r="63" spans="2:14" x14ac:dyDescent="0.35">
      <c r="B63" s="76"/>
      <c r="C63" s="12" t="s">
        <v>43</v>
      </c>
      <c r="D63" s="12">
        <f>D61*D62</f>
        <v>2665.7356075031976</v>
      </c>
      <c r="E63" s="12">
        <f>E61*E62</f>
        <v>1700.6182713624244</v>
      </c>
      <c r="F63" s="12"/>
      <c r="G63" s="12"/>
      <c r="H63" s="56"/>
      <c r="I63" s="56"/>
      <c r="J63" s="56"/>
      <c r="K63" s="56"/>
      <c r="L63" s="56"/>
      <c r="M63" s="56"/>
      <c r="N63" s="77"/>
    </row>
    <row r="64" spans="2:14" x14ac:dyDescent="0.35">
      <c r="B64" s="76"/>
      <c r="C64" s="12"/>
      <c r="D64" s="12"/>
      <c r="E64" s="12"/>
      <c r="F64" s="12"/>
      <c r="G64" s="12"/>
      <c r="H64" s="56"/>
      <c r="I64" s="56"/>
      <c r="J64" s="56"/>
      <c r="K64" s="56"/>
      <c r="L64" s="56"/>
      <c r="M64" s="56"/>
      <c r="N64" s="77"/>
    </row>
    <row r="65" spans="2:14" x14ac:dyDescent="0.35">
      <c r="B65" s="85" t="s">
        <v>50</v>
      </c>
      <c r="C65" s="12"/>
      <c r="D65" s="12"/>
      <c r="E65" s="12"/>
      <c r="F65" s="12"/>
      <c r="G65" s="12"/>
      <c r="H65" s="56"/>
      <c r="I65" s="56"/>
      <c r="J65" s="56"/>
      <c r="K65" s="56"/>
      <c r="L65" s="56"/>
      <c r="M65" s="56"/>
      <c r="N65" s="77"/>
    </row>
    <row r="66" spans="2:14" ht="15" thickBot="1" x14ac:dyDescent="0.4">
      <c r="B66" s="86"/>
      <c r="C66" s="87"/>
      <c r="D66" s="87"/>
      <c r="E66" s="87"/>
      <c r="F66" s="87"/>
      <c r="G66" s="87"/>
      <c r="H66" s="88"/>
      <c r="I66" s="88"/>
      <c r="J66" s="88"/>
      <c r="K66" s="88"/>
      <c r="L66" s="88"/>
      <c r="M66" s="88"/>
      <c r="N66" s="89"/>
    </row>
    <row r="67" spans="2:14" x14ac:dyDescent="0.35">
      <c r="H67"/>
      <c r="I67"/>
      <c r="J67"/>
      <c r="K67"/>
      <c r="L67"/>
      <c r="M67"/>
    </row>
    <row r="68" spans="2:14" x14ac:dyDescent="0.35">
      <c r="H68"/>
      <c r="I68"/>
      <c r="J68"/>
      <c r="K68"/>
      <c r="L68"/>
      <c r="M68"/>
    </row>
    <row r="69" spans="2:14" x14ac:dyDescent="0.35">
      <c r="H69"/>
      <c r="I69"/>
      <c r="J69"/>
      <c r="K69"/>
      <c r="L69"/>
      <c r="M69"/>
    </row>
    <row r="70" spans="2:14" x14ac:dyDescent="0.35">
      <c r="H70"/>
      <c r="I70"/>
      <c r="J70"/>
      <c r="K70"/>
      <c r="L70"/>
      <c r="M70"/>
    </row>
    <row r="71" spans="2:14" x14ac:dyDescent="0.35">
      <c r="H71"/>
      <c r="I71"/>
      <c r="J71"/>
      <c r="K71"/>
      <c r="L71"/>
      <c r="M71"/>
    </row>
    <row r="72" spans="2:14" x14ac:dyDescent="0.35">
      <c r="H72"/>
      <c r="I72"/>
      <c r="J72"/>
      <c r="K72"/>
      <c r="L72"/>
      <c r="M72"/>
    </row>
    <row r="73" spans="2:14" x14ac:dyDescent="0.35">
      <c r="H73"/>
      <c r="I73"/>
      <c r="J73"/>
      <c r="K73"/>
      <c r="L73"/>
      <c r="M73"/>
    </row>
    <row r="74" spans="2:14" x14ac:dyDescent="0.35">
      <c r="H74"/>
      <c r="I74"/>
      <c r="J74"/>
      <c r="K74"/>
      <c r="L74"/>
      <c r="M74"/>
    </row>
    <row r="75" spans="2:14" x14ac:dyDescent="0.35">
      <c r="H75"/>
      <c r="I75"/>
      <c r="J75"/>
      <c r="K75"/>
      <c r="L75"/>
      <c r="M75"/>
    </row>
    <row r="76" spans="2:14" x14ac:dyDescent="0.35">
      <c r="H76"/>
      <c r="I76"/>
      <c r="J76"/>
      <c r="K76"/>
      <c r="L76"/>
      <c r="M76"/>
    </row>
  </sheetData>
  <mergeCells count="24">
    <mergeCell ref="N9:N11"/>
    <mergeCell ref="X9:X11"/>
    <mergeCell ref="D8:N8"/>
    <mergeCell ref="H10:H11"/>
    <mergeCell ref="AK9:AK11"/>
    <mergeCell ref="AG9:AG11"/>
    <mergeCell ref="AH9:AH11"/>
    <mergeCell ref="M10:M11"/>
    <mergeCell ref="D9:H9"/>
    <mergeCell ref="E10:G10"/>
    <mergeCell ref="J10:L10"/>
    <mergeCell ref="U10:W10"/>
    <mergeCell ref="I9:M9"/>
    <mergeCell ref="AC9:AF9"/>
    <mergeCell ref="Y9:AB9"/>
    <mergeCell ref="T9:W9"/>
    <mergeCell ref="P8:AK8"/>
    <mergeCell ref="AI9:AJ10"/>
    <mergeCell ref="AO9:AO11"/>
    <mergeCell ref="P9:S9"/>
    <mergeCell ref="AD10:AF10"/>
    <mergeCell ref="Q10:S10"/>
    <mergeCell ref="Z10:AB10"/>
    <mergeCell ref="AM10:AN10"/>
  </mergeCells>
  <pageMargins left="0.7" right="0.7" top="0.75" bottom="0.75" header="0.3" footer="0.3"/>
  <pageSetup orientation="portrait" verticalDpi="0" r:id="rId1"/>
  <ignoredErrors>
    <ignoredError sqref="E13: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Tavani</dc:creator>
  <cp:lastModifiedBy>chambeek</cp:lastModifiedBy>
  <cp:lastPrinted>2020-04-06T15:02:17Z</cp:lastPrinted>
  <dcterms:created xsi:type="dcterms:W3CDTF">2020-01-08T15:23:52Z</dcterms:created>
  <dcterms:modified xsi:type="dcterms:W3CDTF">2020-04-07T14:25:06Z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