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40" windowHeight="697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<sst xmlns="http://schemas.openxmlformats.org/spreadsheetml/2006/main" count="271" uniqueCount="152">
  <si>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</si>
  <si>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</si>
  <si>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</si>
  <si>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</si>
  <si>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</si>
  <si>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</si>
  <si>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</si>
  <si>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</si>
  <si>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</si>
  <si>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</si>
  <si>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</si>
  <si>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</si>
  <si>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</si>
  <si>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</si>
  <si>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</si>
  <si>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</si>
  <si>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</si>
  <si>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</si>
  <si>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</si>
  <si>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</si>
  <si>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</si>
  <si>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</si>
  <si>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</si>
  <si>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</si>
  <si>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</si>
  <si>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</si>
  <si>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</si>
  <si>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</si>
  <si>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</si>
  <si>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</si>
  <si>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</si>
  <si>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</si>
  <si>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</si>
  <si>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</si>
  <si>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</si>
  <si>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</si>
  <si>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</si>
  <si>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</si>
  <si>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</si>
  <si>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</si>
  <si>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</si>
  <si>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</si>
  <si>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</si>
  <si>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</si>
  <si>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</si>
  <si>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</si>
  <si>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</si>
  <si>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</si>
  <si>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</si>
  <si>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</si>
  <si>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</si>
  <si>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</si>
  <si>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</si>
  <si>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</si>
  <si>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</si>
  <si>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</si>
  <si>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</si>
  <si>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</si>
  <si>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</si>
  <si>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</si>
  <si>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</si>
  <si>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</si>
  <si>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</si>
  <si>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</si>
  <si>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</si>
  <si>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</si>
  <si>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</si>
  <si>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</si>
  <si>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</si>
  <si>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</si>
  <si>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</si>
  <si>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</si>
  <si>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</si>
  <si>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</si>
  <si>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</si>
  <si>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</si>
  <si>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</si>
  <si>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</si>
  <si>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</si>
  <si>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</si>
  <si>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</si>
  <si>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</si>
  <si>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</si>
  <si>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</si>
  <si>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</si>
  <si>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</si>
  <si>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</si>
  <si>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</si>
  <si>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</si>
  <si>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</si>
  <si>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</si>
  <si>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</si>
  <si>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</si>
  <si>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</si>
  <si>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</si>
  <si>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</si>
  <si>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</si>
  <si>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</si>
  <si>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</si>
  <si>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</si>
  <si>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</si>
  <si>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</si>
  <si>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</si>
  <si>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</si>
  <si>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</si>
  <si>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</si>
  <si>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</si>
  <si>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</si>
  <si>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</si>
  <si>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</si>
  <si>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</si>
  <si>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</si>
  <si>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</si>
  <si>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</si>
  <si>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</si>
  <si>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</si>
  <si>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</si>
  <si>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</si>
  <si>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</si>
  <si>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</si>
  <si>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</si>
  <si>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</si>
  <si>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</si>
  <si>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</si>
  <si>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</si>
  <si>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</si>
  <si>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</si>
  <si>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</si>
  <si>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</si>
  <si>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</si>
  <si>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</si>
  <si>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</si>
  <si>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</si>
  <si>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</si>
  <si>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</si>
  <si>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</si>
  <si>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</si>
  <si>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</t>
  </si>
  <si>
    <t>Sept</t>
  </si>
  <si>
    <t>Oct</t>
  </si>
  <si>
    <t>Nov</t>
  </si>
  <si>
    <t>Dec</t>
  </si>
  <si>
    <t>Jan</t>
  </si>
  <si>
    <t>Feb</t>
  </si>
  <si>
    <t>Feb-19</t>
  </si>
  <si>
    <t>Mar</t>
  </si>
  <si>
    <t>Apr</t>
  </si>
  <si>
    <t>I</t>
  </si>
  <si>
    <t>May-19</t>
  </si>
  <si>
    <t>Aug-19</t>
  </si>
  <si>
    <t>COST RECOVERY RATE EFFECTIVE APRIL 22, 2020</t>
  </si>
  <si>
    <t>Nov-19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</si>
</sst>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</numFmts>
  <fonts count="42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6" fillId="18" borderId="1" applyNumberFormat="0" applyAlignment="0" applyProtection="0"/>
    <xf numFmtId="0" fontId="34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1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9" borderId="1" applyNumberFormat="0" applyAlignment="0" applyProtection="0"/>
    <xf numFmtId="0" fontId="25" fillId="0" borderId="6" applyNumberFormat="0" applyFill="0" applyAlignment="0" applyProtection="0"/>
    <xf numFmtId="0" fontId="2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39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3">
    <xf numFmtId="41" fontId="0" fillId="0" borderId="0" xfId="0" applyAlignment="1">
      <alignment/>
    </xf>
    <xf numFmtId="41" fontId="3" fillId="0" borderId="0" xfId="0" applyFont="1" applyAlignment="1">
      <alignment/>
    </xf>
    <xf numFmtId="41" fontId="4" fillId="0" borderId="0" xfId="0" applyFont="1" applyBorder="1" applyAlignment="1">
      <alignment/>
    </xf>
    <xf numFmtId="41" fontId="4" fillId="0" borderId="0" xfId="0" applyFont="1" applyBorder="1" applyAlignment="1" applyProtection="1">
      <alignment horizontal="center"/>
      <protection/>
    </xf>
    <xf numFmtId="41" fontId="4" fillId="0" borderId="0" xfId="0" applyFont="1" applyAlignment="1" applyProtection="1">
      <alignment horizontal="center"/>
      <protection/>
    </xf>
    <xf numFmtId="41" fontId="4" fillId="0" borderId="0" xfId="0" applyFont="1" applyAlignment="1">
      <alignment/>
    </xf>
    <xf numFmtId="167" fontId="4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10" xfId="0" applyFont="1" applyBorder="1" applyAlignment="1" applyProtection="1">
      <alignment horizontal="centerContinuous"/>
      <protection/>
    </xf>
    <xf numFmtId="41" fontId="3" fillId="0" borderId="10" xfId="0" applyFont="1" applyBorder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170" fontId="3" fillId="0" borderId="0" xfId="0" applyNumberFormat="1" applyFont="1" applyAlignment="1" applyProtection="1">
      <alignment horizontal="centerContinuous"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41" fontId="5" fillId="0" borderId="0" xfId="0" applyFont="1" applyAlignment="1" applyProtection="1">
      <alignment/>
      <protection/>
    </xf>
    <xf numFmtId="41" fontId="4" fillId="0" borderId="0" xfId="0" applyFont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4" fillId="0" borderId="11" xfId="0" applyFont="1" applyBorder="1" applyAlignment="1" applyProtection="1">
      <alignment horizontal="centerContinuous"/>
      <protection/>
    </xf>
    <xf numFmtId="170" fontId="3" fillId="0" borderId="0" xfId="0" applyNumberFormat="1" applyFont="1" applyAlignment="1">
      <alignment horizontal="centerContinuous"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 wrapText="1"/>
      <protection/>
    </xf>
    <xf numFmtId="41" fontId="4" fillId="0" borderId="0" xfId="0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12" xfId="0" applyFont="1" applyBorder="1" applyAlignment="1" applyProtection="1">
      <alignment horizontal="center"/>
      <protection/>
    </xf>
    <xf numFmtId="41" fontId="4" fillId="0" borderId="13" xfId="0" applyFont="1" applyBorder="1" applyAlignment="1" applyProtection="1">
      <alignment horizontal="center"/>
      <protection/>
    </xf>
    <xf numFmtId="169" fontId="5" fillId="0" borderId="14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4" fillId="0" borderId="13" xfId="0" applyNumberFormat="1" applyFont="1" applyBorder="1" applyAlignment="1" applyProtection="1">
      <alignment/>
      <protection/>
    </xf>
    <xf numFmtId="41" fontId="4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9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4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3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0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166" fontId="4" fillId="0" borderId="0" xfId="0" applyNumberFormat="1" applyFont="1" applyAlignment="1" applyProtection="1" quotePrefix="1">
      <alignment horizontal="center"/>
      <protection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3" fillId="0" borderId="0" xfId="0" applyFont="1" applyFill="1" applyAlignment="1">
      <alignment/>
    </xf>
    <xf numFmtId="169" fontId="4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183" fontId="5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 horizontal="left"/>
      <protection/>
    </xf>
    <xf numFmtId="41" fontId="0" fillId="0" borderId="12" xfId="0" applyFont="1" applyBorder="1" applyAlignment="1">
      <alignment/>
    </xf>
    <xf numFmtId="41" fontId="0" fillId="0" borderId="0" xfId="0" applyFont="1" applyBorder="1" applyAlignment="1">
      <alignment/>
    </xf>
    <xf numFmtId="41" fontId="0" fillId="0" borderId="13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7" xfId="0" applyFont="1" applyBorder="1" applyAlignment="1">
      <alignment/>
    </xf>
    <xf numFmtId="41" fontId="0" fillId="0" borderId="17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/>
      <protection/>
    </xf>
    <xf numFmtId="167" fontId="3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41" fontId="4" fillId="0" borderId="0" xfId="0" applyFont="1" applyAlignment="1" applyProtection="1">
      <alignment/>
      <protection locked="0"/>
    </xf>
    <xf numFmtId="41" fontId="0" fillId="0" borderId="0" xfId="0" applyFont="1" applyFill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10" fontId="0" fillId="0" borderId="0" xfId="0" applyNumberFormat="1" applyFont="1" applyAlignment="1" applyProtection="1">
      <alignment/>
      <protection/>
    </xf>
    <xf numFmtId="217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/>
      <protection locked="0"/>
    </xf>
    <xf numFmtId="10" fontId="11" fillId="0" borderId="0" xfId="0" applyNumberFormat="1" applyFont="1" applyAlignment="1" applyProtection="1">
      <alignment/>
      <protection/>
    </xf>
    <xf numFmtId="0" fontId="0" fillId="0" borderId="0" xfId="83" applyFont="1">
      <alignment/>
      <protection/>
    </xf>
    <xf numFmtId="174" fontId="4" fillId="0" borderId="0" xfId="50" applyNumberFormat="1" applyFont="1" applyAlignment="1">
      <alignment/>
    </xf>
    <xf numFmtId="10" fontId="0" fillId="0" borderId="0" xfId="104" applyNumberFormat="1" applyFont="1" applyFill="1" applyAlignment="1" applyProtection="1">
      <alignment/>
      <protection/>
    </xf>
    <xf numFmtId="10" fontId="11" fillId="0" borderId="0" xfId="105" applyNumberFormat="1" applyFont="1" applyAlignment="1">
      <alignment/>
    </xf>
    <xf numFmtId="6" fontId="0" fillId="0" borderId="0" xfId="0" applyNumberFormat="1" applyFont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2" fillId="0" borderId="0" xfId="83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3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206" fontId="0" fillId="0" borderId="2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3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 wrapText="1"/>
      <protection/>
    </xf>
    <xf numFmtId="41" fontId="0" fillId="0" borderId="15" xfId="0" applyFont="1" applyBorder="1" applyAlignment="1" applyProtection="1">
      <alignment horizontal="centerContinuous" wrapText="1"/>
      <protection/>
    </xf>
    <xf numFmtId="41" fontId="0" fillId="0" borderId="15" xfId="0" applyFont="1" applyBorder="1" applyAlignment="1" applyProtection="1">
      <alignment horizontal="center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24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"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/>
      <protection/>
    </xf>
    <xf numFmtId="41" fontId="0" fillId="0" borderId="28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26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15" xfId="0" applyFont="1" applyBorder="1" applyAlignment="1" applyProtection="1">
      <alignment horizontal="centerContinuous"/>
      <protection/>
    </xf>
    <xf numFmtId="39" fontId="0" fillId="0" borderId="15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25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4" fontId="0" fillId="0" borderId="0" xfId="42" applyNumberFormat="1" applyFont="1" applyAlignment="1">
      <alignment horizontal="left" indent="2"/>
    </xf>
    <xf numFmtId="43" fontId="0" fillId="0" borderId="0" xfId="42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 locked="0"/>
    </xf>
    <xf numFmtId="41" fontId="13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30" fillId="0" borderId="0" xfId="0" applyFont="1" applyAlignment="1">
      <alignment/>
    </xf>
    <xf numFmtId="174" fontId="30" fillId="0" borderId="0" xfId="50" applyNumberFormat="1" applyFont="1" applyAlignment="1">
      <alignment horizontal="center"/>
    </xf>
    <xf numFmtId="41" fontId="30" fillId="0" borderId="0" xfId="0" applyFont="1" applyAlignment="1">
      <alignment horizontal="center"/>
    </xf>
    <xf numFmtId="174" fontId="3" fillId="0" borderId="0" xfId="50" applyNumberFormat="1" applyFont="1" applyAlignment="1">
      <alignment horizontal="center"/>
    </xf>
    <xf numFmtId="41" fontId="3" fillId="0" borderId="10" xfId="0" applyFont="1" applyBorder="1" applyAlignment="1">
      <alignment horizontal="center"/>
    </xf>
    <xf numFmtId="41" fontId="3" fillId="0" borderId="0" xfId="0" applyFont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9" xfId="0" applyNumberFormat="1" applyFont="1" applyFill="1" applyBorder="1" applyAlignment="1" quotePrefix="1">
      <alignment horizontal="center"/>
    </xf>
    <xf numFmtId="41" fontId="30" fillId="0" borderId="0" xfId="0" applyFont="1" applyFill="1" applyBorder="1" applyAlignment="1">
      <alignment horizontal="center"/>
    </xf>
    <xf numFmtId="201" fontId="0" fillId="0" borderId="0" xfId="6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3" fillId="0" borderId="30" xfId="0" applyNumberFormat="1" applyFont="1" applyBorder="1" applyAlignment="1" applyProtection="1">
      <alignment horizontal="center"/>
      <protection locked="0"/>
    </xf>
    <xf numFmtId="169" fontId="3" fillId="0" borderId="31" xfId="0" applyNumberFormat="1" applyFont="1" applyBorder="1" applyAlignment="1" applyProtection="1">
      <alignment horizontal="center"/>
      <protection locked="0"/>
    </xf>
    <xf numFmtId="169" fontId="3" fillId="0" borderId="32" xfId="0" applyNumberFormat="1" applyFont="1" applyBorder="1" applyAlignment="1" applyProtection="1">
      <alignment horizontal="center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  <xf numFmtId="41" fontId="0" fillId="22" borderId="0" xfId="0" applyFont="1" applyFill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PageLayoutView="0" workbookViewId="0" topLeftCell="A1">
      <selection activeCell="A1" sqref="A1"/>
    </sheetView>
  </sheetViews>
  <sheetFormatPr defaultColWidth="1.7109375" defaultRowHeight="12.75"/>
  <cols>
    <col min="1" max="1" width="62.7109375" style="32" customWidth="1"/>
    <col min="2" max="2" width="0.71875" style="32" customWidth="1"/>
    <col min="3" max="3" width="1.1484375" style="32" customWidth="1"/>
    <col min="4" max="4" width="8.00390625" style="32" customWidth="1"/>
    <col min="5" max="254" width="12.7109375" style="32" customWidth="1"/>
    <col min="255" max="16384" width="1.7109375" style="32" customWidth="1"/>
  </cols>
  <sheetData>
    <row r="1" ht="13.5" thickBot="1"/>
    <row r="2" spans="1:5" ht="13.5" thickBot="1">
      <c r="A2" s="196" t="s">
        <v>150</v>
      </c>
      <c r="B2" s="197"/>
      <c r="C2" s="197"/>
      <c r="D2" s="197"/>
      <c r="E2" s="198"/>
    </row>
    <row r="3" spans="1:5" ht="12.75">
      <c r="A3" s="71"/>
      <c r="B3" s="72"/>
      <c r="C3" s="72"/>
      <c r="D3" s="72"/>
      <c r="E3" s="73"/>
    </row>
    <row r="4" spans="1:5" ht="15">
      <c r="A4" s="24" t="s">
        <v>0</v>
      </c>
      <c r="B4" s="2"/>
      <c r="C4" s="2"/>
      <c r="D4" s="3" t="s">
        <v>1</v>
      </c>
      <c r="E4" s="25" t="s">
        <v>2</v>
      </c>
    </row>
    <row r="5" spans="1:5" ht="12.75">
      <c r="A5" s="71"/>
      <c r="B5" s="72"/>
      <c r="C5" s="72"/>
      <c r="D5" s="72"/>
      <c r="E5" s="73"/>
    </row>
    <row r="6" spans="1:5" ht="12.75">
      <c r="A6" s="70" t="s">
        <v>3</v>
      </c>
      <c r="B6" s="72"/>
      <c r="C6" s="72"/>
      <c r="D6" s="74" t="s">
        <v>4</v>
      </c>
      <c r="E6" s="31">
        <f>E22</f>
        <v>4.4722</v>
      </c>
    </row>
    <row r="7" spans="1:5" ht="12.75">
      <c r="A7" s="70" t="s">
        <v>5</v>
      </c>
      <c r="B7" s="72"/>
      <c r="C7" s="72"/>
      <c r="D7" s="74" t="s">
        <v>4</v>
      </c>
      <c r="E7" s="31">
        <f>E32</f>
        <v>0</v>
      </c>
    </row>
    <row r="8" spans="1:5" ht="12.75">
      <c r="A8" s="70" t="s">
        <v>6</v>
      </c>
      <c r="B8" s="72"/>
      <c r="C8" s="72"/>
      <c r="D8" s="74" t="s">
        <v>4</v>
      </c>
      <c r="E8" s="31">
        <f>E42</f>
        <v>0.4764999999999999</v>
      </c>
    </row>
    <row r="9" spans="1:5" ht="15">
      <c r="A9" s="70" t="s">
        <v>7</v>
      </c>
      <c r="B9" s="72"/>
      <c r="C9" s="72"/>
      <c r="D9" s="74" t="s">
        <v>4</v>
      </c>
      <c r="E9" s="28">
        <f>E52</f>
        <v>-0.1149</v>
      </c>
    </row>
    <row r="10" spans="1:5" ht="15.75" thickBot="1">
      <c r="A10" s="75" t="s">
        <v>8</v>
      </c>
      <c r="B10" s="76"/>
      <c r="C10" s="76"/>
      <c r="D10" s="77" t="s">
        <v>4</v>
      </c>
      <c r="E10" s="26">
        <f>SUM(E6:E9)</f>
        <v>4.8338</v>
      </c>
    </row>
    <row r="11" spans="1:5" ht="12.75">
      <c r="A11" s="72"/>
      <c r="B11" s="72"/>
      <c r="C11" s="72"/>
      <c r="D11" s="72"/>
      <c r="E11" s="78"/>
    </row>
    <row r="12" spans="1:5" ht="12.75">
      <c r="A12" s="8" t="s">
        <v>9</v>
      </c>
      <c r="B12" s="9"/>
      <c r="C12" s="9"/>
      <c r="D12" s="9"/>
      <c r="E12" s="79"/>
    </row>
    <row r="13" spans="1:5" ht="8.25" customHeight="1">
      <c r="A13" s="37"/>
      <c r="E13" s="80"/>
    </row>
    <row r="14" spans="1:5" ht="15">
      <c r="A14" s="4" t="s">
        <v>0</v>
      </c>
      <c r="B14" s="5"/>
      <c r="C14" s="5"/>
      <c r="D14" s="4" t="s">
        <v>1</v>
      </c>
      <c r="E14" s="6" t="s">
        <v>2</v>
      </c>
    </row>
    <row r="15" ht="12.75">
      <c r="E15" s="80"/>
    </row>
    <row r="16" spans="1:5" ht="12.75">
      <c r="A16" s="37" t="s">
        <v>10</v>
      </c>
      <c r="D16" s="36" t="s">
        <v>11</v>
      </c>
      <c r="E16" s="81">
        <f>'II'!E24</f>
        <v>768780.319825021</v>
      </c>
    </row>
    <row r="17" spans="1:5" ht="12.75">
      <c r="A17" s="37" t="s">
        <v>12</v>
      </c>
      <c r="D17" s="36" t="s">
        <v>11</v>
      </c>
      <c r="E17" s="82">
        <v>0</v>
      </c>
    </row>
    <row r="18" spans="1:5" ht="12.75">
      <c r="A18" s="37" t="s">
        <v>13</v>
      </c>
      <c r="D18" s="36" t="s">
        <v>11</v>
      </c>
      <c r="E18" s="82">
        <v>0</v>
      </c>
    </row>
    <row r="19" spans="1:5" ht="15">
      <c r="A19" s="37" t="s">
        <v>104</v>
      </c>
      <c r="D19" s="36" t="s">
        <v>11</v>
      </c>
      <c r="E19" s="39">
        <f>'II'!B41</f>
        <v>18560</v>
      </c>
    </row>
    <row r="20" spans="1:5" ht="12.75">
      <c r="A20" s="83" t="s">
        <v>29</v>
      </c>
      <c r="D20" s="36" t="s">
        <v>11</v>
      </c>
      <c r="E20" s="81">
        <f>SUM(E16:E19)</f>
        <v>787340.319825021</v>
      </c>
    </row>
    <row r="21" spans="1:7" ht="15">
      <c r="A21" s="83" t="s">
        <v>103</v>
      </c>
      <c r="B21" s="62"/>
      <c r="C21" s="62"/>
      <c r="D21" s="84" t="s">
        <v>14</v>
      </c>
      <c r="E21" s="85">
        <f>'II'!B24</f>
        <v>176051</v>
      </c>
      <c r="G21" s="62"/>
    </row>
    <row r="22" spans="1:5" ht="15">
      <c r="A22" s="37" t="s">
        <v>15</v>
      </c>
      <c r="D22" s="36" t="s">
        <v>4</v>
      </c>
      <c r="E22" s="27">
        <f>ROUND(+E20/E21,4)</f>
        <v>4.4722</v>
      </c>
    </row>
    <row r="23" ht="12.75">
      <c r="E23" s="80"/>
    </row>
    <row r="24" spans="1:5" ht="12.75">
      <c r="A24" s="8" t="s">
        <v>16</v>
      </c>
      <c r="B24" s="9"/>
      <c r="C24" s="9"/>
      <c r="D24" s="9"/>
      <c r="E24" s="86"/>
    </row>
    <row r="25" spans="1:5" ht="8.25" customHeight="1">
      <c r="A25" s="37"/>
      <c r="E25" s="80"/>
    </row>
    <row r="26" spans="1:5" ht="15">
      <c r="A26" s="4" t="s">
        <v>0</v>
      </c>
      <c r="B26" s="5"/>
      <c r="C26" s="5"/>
      <c r="D26" s="4" t="s">
        <v>1</v>
      </c>
      <c r="E26" s="6" t="s">
        <v>2</v>
      </c>
    </row>
    <row r="27" ht="12.75">
      <c r="E27" s="80"/>
    </row>
    <row r="28" spans="1:5" ht="12.75">
      <c r="A28" s="37" t="s">
        <v>17</v>
      </c>
      <c r="D28" s="36" t="s">
        <v>4</v>
      </c>
      <c r="E28" s="30">
        <f>III!G11</f>
        <v>0</v>
      </c>
    </row>
    <row r="29" spans="1:5" ht="12.75">
      <c r="A29" s="42" t="s">
        <v>18</v>
      </c>
      <c r="D29" s="36" t="s">
        <v>4</v>
      </c>
      <c r="E29" s="87">
        <v>0</v>
      </c>
    </row>
    <row r="30" spans="1:5" ht="12.75">
      <c r="A30" s="42" t="s">
        <v>19</v>
      </c>
      <c r="D30" s="36" t="s">
        <v>4</v>
      </c>
      <c r="E30" s="87">
        <v>0</v>
      </c>
    </row>
    <row r="31" spans="1:5" ht="15">
      <c r="A31" s="42" t="s">
        <v>20</v>
      </c>
      <c r="D31" s="36" t="s">
        <v>4</v>
      </c>
      <c r="E31" s="88">
        <v>0</v>
      </c>
    </row>
    <row r="32" spans="1:5" ht="15">
      <c r="A32" s="37" t="s">
        <v>21</v>
      </c>
      <c r="D32" s="36" t="s">
        <v>4</v>
      </c>
      <c r="E32" s="7">
        <f>SUM(E28:E31)</f>
        <v>0</v>
      </c>
    </row>
    <row r="33" ht="12.75">
      <c r="E33" s="80"/>
    </row>
    <row r="34" spans="1:5" ht="12.75">
      <c r="A34" s="8" t="s">
        <v>22</v>
      </c>
      <c r="B34" s="9"/>
      <c r="C34" s="9"/>
      <c r="D34" s="9"/>
      <c r="E34" s="79"/>
    </row>
    <row r="35" spans="1:5" ht="8.25" customHeight="1">
      <c r="A35" s="37"/>
      <c r="E35" s="80"/>
    </row>
    <row r="36" spans="1:5" ht="15">
      <c r="A36" s="4" t="s">
        <v>0</v>
      </c>
      <c r="B36" s="5"/>
      <c r="C36" s="5"/>
      <c r="D36" s="4" t="s">
        <v>1</v>
      </c>
      <c r="E36" s="6" t="s">
        <v>2</v>
      </c>
    </row>
    <row r="37" ht="12.75">
      <c r="E37" s="80"/>
    </row>
    <row r="38" spans="1:5" ht="12.75">
      <c r="A38" s="37" t="s">
        <v>23</v>
      </c>
      <c r="D38" s="36" t="s">
        <v>4</v>
      </c>
      <c r="E38" s="30">
        <f>'IV'!E43</f>
        <v>0.61</v>
      </c>
    </row>
    <row r="39" spans="1:6" ht="12.75">
      <c r="A39" s="42" t="s">
        <v>18</v>
      </c>
      <c r="D39" s="36" t="s">
        <v>4</v>
      </c>
      <c r="E39" s="87">
        <v>0.3138</v>
      </c>
      <c r="F39" s="89"/>
    </row>
    <row r="40" spans="1:5" ht="12.75">
      <c r="A40" s="42" t="s">
        <v>19</v>
      </c>
      <c r="D40" s="36" t="s">
        <v>4</v>
      </c>
      <c r="E40" s="87">
        <v>0.0932</v>
      </c>
    </row>
    <row r="41" spans="1:5" ht="15">
      <c r="A41" s="42" t="s">
        <v>20</v>
      </c>
      <c r="D41" s="36" t="s">
        <v>4</v>
      </c>
      <c r="E41" s="88">
        <v>-0.5405</v>
      </c>
    </row>
    <row r="42" spans="1:5" ht="15">
      <c r="A42" s="37" t="s">
        <v>6</v>
      </c>
      <c r="D42" s="36" t="s">
        <v>4</v>
      </c>
      <c r="E42" s="7">
        <f>SUM(E38:E41)</f>
        <v>0.4764999999999999</v>
      </c>
    </row>
    <row r="43" ht="12.75">
      <c r="E43" s="80"/>
    </row>
    <row r="44" spans="1:5" ht="12.75">
      <c r="A44" s="8" t="s">
        <v>24</v>
      </c>
      <c r="B44" s="9"/>
      <c r="C44" s="9"/>
      <c r="D44" s="9"/>
      <c r="E44" s="86"/>
    </row>
    <row r="45" spans="1:5" ht="8.25" customHeight="1">
      <c r="A45" s="37"/>
      <c r="E45" s="80"/>
    </row>
    <row r="46" spans="1:5" ht="15">
      <c r="A46" s="4" t="s">
        <v>0</v>
      </c>
      <c r="B46" s="5"/>
      <c r="C46" s="5"/>
      <c r="D46" s="4" t="s">
        <v>1</v>
      </c>
      <c r="E46" s="6" t="s">
        <v>2</v>
      </c>
    </row>
    <row r="47" ht="12.75">
      <c r="E47" s="80"/>
    </row>
    <row r="48" spans="1:7" ht="12.75">
      <c r="A48" s="37" t="s">
        <v>115</v>
      </c>
      <c r="D48" s="36" t="s">
        <v>4</v>
      </c>
      <c r="E48" s="30">
        <f>V!H48</f>
        <v>0.0192</v>
      </c>
      <c r="G48" s="32" t="s">
        <v>29</v>
      </c>
    </row>
    <row r="49" spans="1:6" ht="12.75">
      <c r="A49" s="42" t="s">
        <v>18</v>
      </c>
      <c r="D49" s="36" t="s">
        <v>4</v>
      </c>
      <c r="E49" s="87">
        <v>-0.0081</v>
      </c>
      <c r="F49" s="89"/>
    </row>
    <row r="50" spans="1:7" ht="12.75">
      <c r="A50" s="42" t="s">
        <v>19</v>
      </c>
      <c r="D50" s="36" t="s">
        <v>4</v>
      </c>
      <c r="E50" s="87">
        <v>0.0108</v>
      </c>
      <c r="G50" s="32" t="s">
        <v>29</v>
      </c>
    </row>
    <row r="51" spans="1:6" ht="15">
      <c r="A51" s="42" t="s">
        <v>20</v>
      </c>
      <c r="D51" s="36" t="s">
        <v>4</v>
      </c>
      <c r="E51" s="88">
        <v>-0.1368</v>
      </c>
      <c r="F51" s="32" t="s">
        <v>29</v>
      </c>
    </row>
    <row r="52" spans="1:5" ht="15">
      <c r="A52" s="37" t="s">
        <v>7</v>
      </c>
      <c r="D52" s="36" t="s">
        <v>4</v>
      </c>
      <c r="E52" s="7">
        <f>ROUNDUP(SUM(E48:E51),4)</f>
        <v>-0.1149</v>
      </c>
    </row>
    <row r="252" ht="12.75">
      <c r="H252" s="45"/>
    </row>
    <row r="253" ht="12.75">
      <c r="H253" s="90"/>
    </row>
    <row r="272" spans="8:12" ht="12.75">
      <c r="H272" s="45"/>
      <c r="I272" s="45"/>
      <c r="J272" s="45"/>
      <c r="L272" s="91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0" zoomScaleNormal="110" zoomScalePageLayoutView="0" workbookViewId="0" topLeftCell="A10">
      <selection activeCell="A12" sqref="A12"/>
    </sheetView>
  </sheetViews>
  <sheetFormatPr defaultColWidth="9.28125" defaultRowHeight="12.75"/>
  <cols>
    <col min="1" max="1" width="44.57421875" style="32" customWidth="1"/>
    <col min="2" max="2" width="12.421875" style="32" customWidth="1"/>
    <col min="3" max="3" width="10.28125" style="32" bestFit="1" customWidth="1"/>
    <col min="4" max="4" width="11.00390625" style="32" bestFit="1" customWidth="1"/>
    <col min="5" max="5" width="13.7109375" style="32" customWidth="1"/>
    <col min="6" max="6" width="12.7109375" style="33" customWidth="1"/>
    <col min="7" max="7" width="13.7109375" style="32" customWidth="1"/>
    <col min="8" max="9" width="9.28125" style="32" customWidth="1"/>
    <col min="10" max="10" width="7.140625" style="32" customWidth="1"/>
    <col min="11" max="11" width="11.28125" style="32" customWidth="1"/>
    <col min="12" max="16384" width="9.28125" style="32" customWidth="1"/>
  </cols>
  <sheetData>
    <row r="1" spans="1:7" ht="12.75">
      <c r="A1" s="10" t="s">
        <v>101</v>
      </c>
      <c r="B1" s="41"/>
      <c r="C1" s="41"/>
      <c r="D1" s="41"/>
      <c r="E1" s="41"/>
      <c r="F1" s="10"/>
      <c r="G1" s="37"/>
    </row>
    <row r="2" spans="1:6" ht="12.75">
      <c r="A2" s="11">
        <v>43952</v>
      </c>
      <c r="B2" s="41"/>
      <c r="C2" s="41"/>
      <c r="D2" s="41"/>
      <c r="E2" s="41"/>
      <c r="F2" s="44"/>
    </row>
    <row r="3" spans="1:7" ht="12.75">
      <c r="A3" s="10" t="s">
        <v>25</v>
      </c>
      <c r="B3" s="41"/>
      <c r="C3" s="41"/>
      <c r="D3" s="48"/>
      <c r="E3" s="41"/>
      <c r="F3" s="44"/>
      <c r="G3" s="42"/>
    </row>
    <row r="4" spans="1:7" ht="12.75">
      <c r="A4" s="11">
        <f>A2</f>
        <v>43952</v>
      </c>
      <c r="B4" s="41"/>
      <c r="C4" s="41"/>
      <c r="D4" s="41"/>
      <c r="E4" s="41"/>
      <c r="F4" s="44"/>
      <c r="G4" s="42"/>
    </row>
    <row r="5" ht="12.75">
      <c r="G5" s="42"/>
    </row>
    <row r="6" ht="12.75">
      <c r="B6" s="42"/>
    </row>
    <row r="9" spans="2:11" ht="12.75">
      <c r="B9" s="36"/>
      <c r="C9" s="36"/>
      <c r="D9" s="36"/>
      <c r="E9" s="36"/>
      <c r="J9" s="36"/>
      <c r="K9" s="36"/>
    </row>
    <row r="10" spans="1:11" s="13" customFormat="1" ht="45">
      <c r="A10" s="12" t="s">
        <v>26</v>
      </c>
      <c r="B10" s="12" t="s">
        <v>102</v>
      </c>
      <c r="C10" s="12" t="s">
        <v>27</v>
      </c>
      <c r="D10" s="12" t="s">
        <v>28</v>
      </c>
      <c r="E10" s="12" t="s">
        <v>136</v>
      </c>
      <c r="F10" s="13" t="s">
        <v>97</v>
      </c>
      <c r="J10" s="12"/>
      <c r="K10" s="12"/>
    </row>
    <row r="11" ht="12.75">
      <c r="G11" s="37"/>
    </row>
    <row r="12" spans="1:7" ht="12.75">
      <c r="A12" s="199"/>
      <c r="F12" s="94"/>
      <c r="G12" s="37"/>
    </row>
    <row r="13" spans="1:11" ht="12.75">
      <c r="A13" s="200"/>
      <c r="C13" s="95"/>
      <c r="D13" s="96"/>
      <c r="E13" s="97">
        <v>249005.63312675594</v>
      </c>
      <c r="F13" s="98"/>
      <c r="K13" s="46"/>
    </row>
    <row r="14" spans="1:11" ht="12.75">
      <c r="A14" s="199"/>
      <c r="B14" s="92">
        <v>56687</v>
      </c>
      <c r="C14" s="95">
        <v>1.0641</v>
      </c>
      <c r="D14" s="96">
        <v>1.858326106514721</v>
      </c>
      <c r="E14" s="46">
        <f>B14*C14*D14</f>
        <v>112095.4139412</v>
      </c>
      <c r="F14" s="98" t="s">
        <v>128</v>
      </c>
      <c r="G14" s="99"/>
      <c r="I14" s="100"/>
      <c r="J14" s="96"/>
      <c r="K14" s="46"/>
    </row>
    <row r="15" spans="1:10" ht="12.75">
      <c r="A15" s="201"/>
      <c r="B15" s="45"/>
      <c r="C15" s="95"/>
      <c r="D15" s="96"/>
      <c r="F15" s="98"/>
      <c r="I15" s="100"/>
      <c r="J15" s="96"/>
    </row>
    <row r="16" spans="1:11" ht="12.75">
      <c r="A16" s="200"/>
      <c r="E16" s="97">
        <v>75771.89137464884</v>
      </c>
      <c r="F16" s="98"/>
      <c r="I16" s="100"/>
      <c r="K16" s="46"/>
    </row>
    <row r="17" spans="1:11" ht="12.75">
      <c r="A17" s="199"/>
      <c r="B17" s="45">
        <v>24136</v>
      </c>
      <c r="C17" s="95">
        <v>1.0901</v>
      </c>
      <c r="D17" s="96">
        <v>1.844370483924428</v>
      </c>
      <c r="E17" s="46">
        <f>B17*C17*D17</f>
        <v>48526.5929126</v>
      </c>
      <c r="F17" s="98" t="s">
        <v>128</v>
      </c>
      <c r="G17" s="99"/>
      <c r="I17" s="100"/>
      <c r="J17" s="96"/>
      <c r="K17" s="46"/>
    </row>
    <row r="18" spans="1:11" ht="12.75">
      <c r="A18" s="201"/>
      <c r="B18" s="45"/>
      <c r="C18" s="95"/>
      <c r="D18" s="96"/>
      <c r="E18" s="46"/>
      <c r="F18" s="98"/>
      <c r="G18" s="99"/>
      <c r="I18" s="100"/>
      <c r="J18" s="96"/>
      <c r="K18" s="46"/>
    </row>
    <row r="19" spans="1:11" ht="12.75">
      <c r="A19" s="199"/>
      <c r="B19" s="45">
        <v>92755</v>
      </c>
      <c r="C19" s="95">
        <v>1.23599255</v>
      </c>
      <c r="D19" s="96">
        <v>2.4234011643577165</v>
      </c>
      <c r="E19" s="46">
        <f>B19*C19*D19</f>
        <v>277829.58806981624</v>
      </c>
      <c r="F19" s="98" t="s">
        <v>147</v>
      </c>
      <c r="G19" s="99"/>
      <c r="I19" s="100"/>
      <c r="J19" s="96"/>
      <c r="K19" s="46"/>
    </row>
    <row r="20" spans="1:10" ht="12.75">
      <c r="A20" s="201"/>
      <c r="B20" s="45"/>
      <c r="C20" s="45"/>
      <c r="D20" s="101"/>
      <c r="F20" s="98"/>
      <c r="G20" s="99"/>
      <c r="I20" s="100"/>
      <c r="J20" s="101"/>
    </row>
    <row r="21" spans="1:10" ht="12.75">
      <c r="A21" s="201"/>
      <c r="B21" s="45">
        <v>2473</v>
      </c>
      <c r="C21" s="95">
        <v>1.2</v>
      </c>
      <c r="D21" s="101">
        <v>1.8702656692276587</v>
      </c>
      <c r="E21" s="46">
        <f>B21*C21*D21</f>
        <v>5550.2004</v>
      </c>
      <c r="F21" s="98" t="s">
        <v>128</v>
      </c>
      <c r="G21" s="99"/>
      <c r="I21" s="100"/>
      <c r="J21" s="101"/>
    </row>
    <row r="22" spans="1:11" ht="12.75" hidden="1">
      <c r="A22" s="201"/>
      <c r="B22" s="45"/>
      <c r="C22" s="102"/>
      <c r="D22" s="101">
        <v>4.65</v>
      </c>
      <c r="E22" s="46"/>
      <c r="F22" s="98" t="s">
        <v>128</v>
      </c>
      <c r="G22" s="99"/>
      <c r="I22" s="100"/>
      <c r="J22" s="96"/>
      <c r="K22" s="46"/>
    </row>
    <row r="23" spans="1:11" ht="15">
      <c r="A23" s="201"/>
      <c r="B23" s="93">
        <v>0</v>
      </c>
      <c r="C23" s="103"/>
      <c r="D23" s="101">
        <v>0</v>
      </c>
      <c r="E23" s="15">
        <v>0</v>
      </c>
      <c r="F23" s="98" t="s">
        <v>128</v>
      </c>
      <c r="G23" s="104"/>
      <c r="I23" s="100"/>
      <c r="J23" s="96"/>
      <c r="K23" s="46"/>
    </row>
    <row r="24" spans="1:11" ht="15">
      <c r="A24" s="201"/>
      <c r="B24" s="14">
        <f>SUM(B14:B23)</f>
        <v>176051</v>
      </c>
      <c r="C24" s="45"/>
      <c r="D24" s="96"/>
      <c r="E24" s="14">
        <f>SUM(E13:E23)+1</f>
        <v>768780.319825021</v>
      </c>
      <c r="F24" s="98"/>
      <c r="G24" s="99"/>
      <c r="I24" s="100"/>
      <c r="J24" s="96"/>
      <c r="K24" s="46"/>
    </row>
    <row r="25" spans="1:7" ht="12.75" customHeight="1">
      <c r="A25" s="202"/>
      <c r="F25" s="94"/>
      <c r="G25" s="99"/>
    </row>
    <row r="26" spans="6:7" ht="12.75" customHeight="1">
      <c r="F26" s="94"/>
      <c r="G26" s="99"/>
    </row>
    <row r="27" spans="1:2" ht="12.75" customHeight="1">
      <c r="A27" s="92" t="s">
        <v>113</v>
      </c>
      <c r="B27" s="32">
        <f>B24*0.015</f>
        <v>2640.765</v>
      </c>
    </row>
    <row r="30" spans="1:6" ht="12.75">
      <c r="A30" s="10" t="s">
        <v>105</v>
      </c>
      <c r="B30" s="41"/>
      <c r="C30" s="41"/>
      <c r="D30" s="41"/>
      <c r="E30" s="41"/>
      <c r="F30" s="10"/>
    </row>
    <row r="31" spans="1:6" ht="12.75">
      <c r="A31" s="10" t="s">
        <v>111</v>
      </c>
      <c r="B31" s="41"/>
      <c r="C31" s="41"/>
      <c r="D31" s="48"/>
      <c r="E31" s="41"/>
      <c r="F31" s="44"/>
    </row>
    <row r="32" spans="1:6" ht="12.75">
      <c r="A32" s="11">
        <v>44043</v>
      </c>
      <c r="B32" s="11"/>
      <c r="C32" s="41"/>
      <c r="D32" s="41"/>
      <c r="E32" s="41"/>
      <c r="F32" s="44"/>
    </row>
    <row r="33" spans="1:5" ht="12.75">
      <c r="A33" s="105"/>
      <c r="B33" s="38"/>
      <c r="C33" s="38"/>
      <c r="D33" s="38"/>
      <c r="E33" s="38"/>
    </row>
    <row r="34" spans="1:5" ht="12.75">
      <c r="A34" s="105" t="s">
        <v>108</v>
      </c>
      <c r="B34" s="45"/>
      <c r="C34" s="45"/>
      <c r="D34" s="45"/>
      <c r="E34" s="46"/>
    </row>
    <row r="35" spans="1:5" ht="15">
      <c r="A35" s="105" t="s">
        <v>109</v>
      </c>
      <c r="B35" s="106"/>
      <c r="C35" s="106"/>
      <c r="D35" s="106"/>
      <c r="E35" s="46"/>
    </row>
    <row r="36" spans="1:5" ht="12.75">
      <c r="A36" s="105" t="s">
        <v>110</v>
      </c>
      <c r="B36" s="107">
        <v>0.4</v>
      </c>
      <c r="C36" s="108"/>
      <c r="D36" s="108"/>
      <c r="E36" s="46"/>
    </row>
    <row r="37" spans="1:5" ht="12.75">
      <c r="A37" s="105" t="s">
        <v>29</v>
      </c>
      <c r="B37" s="105"/>
      <c r="C37" s="105"/>
      <c r="D37" s="105"/>
      <c r="E37" s="46"/>
    </row>
    <row r="38" spans="1:7" ht="12.75">
      <c r="A38" s="105" t="s">
        <v>107</v>
      </c>
      <c r="B38" s="63">
        <f>19100+20400+6900</f>
        <v>46400</v>
      </c>
      <c r="C38" s="45"/>
      <c r="D38" s="45"/>
      <c r="E38" s="46"/>
      <c r="F38" s="109" t="s">
        <v>128</v>
      </c>
      <c r="G38" s="110"/>
    </row>
    <row r="39" spans="1:5" ht="12.75">
      <c r="A39" s="105"/>
      <c r="B39" s="45"/>
      <c r="C39" s="45"/>
      <c r="D39" s="45"/>
      <c r="E39" s="46"/>
    </row>
    <row r="40" spans="1:5" ht="12.75">
      <c r="A40" s="105" t="s">
        <v>106</v>
      </c>
      <c r="B40" s="111"/>
      <c r="C40" s="111"/>
      <c r="D40" s="111"/>
      <c r="E40" s="46"/>
    </row>
    <row r="41" spans="1:6" ht="12.75">
      <c r="A41" s="105" t="s">
        <v>104</v>
      </c>
      <c r="B41" s="63">
        <f>ROUND(B36*B38,0)</f>
        <v>18560</v>
      </c>
      <c r="C41" s="46"/>
      <c r="D41" s="46"/>
      <c r="E41" s="46"/>
      <c r="F41" s="109" t="s">
        <v>128</v>
      </c>
    </row>
    <row r="42" ht="12.75">
      <c r="E42" s="46"/>
    </row>
    <row r="43" ht="12.75">
      <c r="E43" s="46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0" sqref="G10"/>
    </sheetView>
  </sheetViews>
  <sheetFormatPr defaultColWidth="9.28125" defaultRowHeight="12.75"/>
  <cols>
    <col min="1" max="1" width="34.7109375" style="46" customWidth="1"/>
    <col min="2" max="2" width="19.7109375" style="46" customWidth="1"/>
    <col min="3" max="3" width="6.00390625" style="46" customWidth="1"/>
    <col min="4" max="4" width="2.140625" style="46" customWidth="1"/>
    <col min="5" max="5" width="12.00390625" style="46" customWidth="1"/>
    <col min="6" max="6" width="0.9921875" style="46" customWidth="1"/>
    <col min="7" max="7" width="12.28125" style="46" customWidth="1"/>
    <col min="8" max="16384" width="9.28125" style="46" customWidth="1"/>
  </cols>
  <sheetData>
    <row r="1" spans="1:7" ht="12.75">
      <c r="A1" s="16" t="s">
        <v>30</v>
      </c>
      <c r="B1" s="112"/>
      <c r="C1" s="112"/>
      <c r="D1" s="112"/>
      <c r="E1" s="112"/>
      <c r="F1" s="112"/>
      <c r="G1" s="112"/>
    </row>
    <row r="2" spans="1:7" ht="12.75">
      <c r="A2" s="16" t="s">
        <v>31</v>
      </c>
      <c r="B2" s="112"/>
      <c r="C2" s="112"/>
      <c r="D2" s="112"/>
      <c r="E2" s="112"/>
      <c r="F2" s="112"/>
      <c r="G2" s="112"/>
    </row>
    <row r="3" spans="1:7" ht="12.75">
      <c r="A3" s="113">
        <v>43861</v>
      </c>
      <c r="B3" s="114"/>
      <c r="C3" s="112"/>
      <c r="D3" s="112"/>
      <c r="E3" s="112"/>
      <c r="F3" s="112"/>
      <c r="G3" s="112"/>
    </row>
    <row r="4" spans="1:7" ht="43.5" customHeight="1" thickBot="1">
      <c r="A4" s="112"/>
      <c r="B4" s="112"/>
      <c r="C4" s="112"/>
      <c r="D4" s="112"/>
      <c r="E4" s="112"/>
      <c r="F4" s="112"/>
      <c r="G4" s="112"/>
    </row>
    <row r="5" spans="1:7" ht="15">
      <c r="A5" s="115" t="s">
        <v>32</v>
      </c>
      <c r="B5" s="17"/>
      <c r="C5" s="17"/>
      <c r="D5" s="17"/>
      <c r="E5" s="116" t="s">
        <v>33</v>
      </c>
      <c r="F5" s="116"/>
      <c r="G5" s="117" t="s">
        <v>34</v>
      </c>
    </row>
    <row r="6" spans="1:7" ht="12.75">
      <c r="A6" s="118"/>
      <c r="B6" s="119"/>
      <c r="C6" s="119"/>
      <c r="D6" s="119"/>
      <c r="E6" s="119"/>
      <c r="F6" s="119"/>
      <c r="G6" s="120"/>
    </row>
    <row r="7" spans="1:7" ht="12.75">
      <c r="A7" s="70" t="s">
        <v>35</v>
      </c>
      <c r="B7" s="119"/>
      <c r="C7" s="119"/>
      <c r="D7" s="119"/>
      <c r="E7" s="74" t="s">
        <v>11</v>
      </c>
      <c r="F7" s="74"/>
      <c r="G7" s="121">
        <f>-G24</f>
        <v>0</v>
      </c>
    </row>
    <row r="8" spans="1:7" ht="12.75">
      <c r="A8" s="70" t="s">
        <v>36</v>
      </c>
      <c r="B8" s="119"/>
      <c r="C8" s="119"/>
      <c r="D8" s="119"/>
      <c r="E8" s="119"/>
      <c r="F8" s="119"/>
      <c r="G8" s="122">
        <v>1.0087967033830127</v>
      </c>
    </row>
    <row r="9" spans="1:7" ht="12.75">
      <c r="A9" s="70" t="s">
        <v>37</v>
      </c>
      <c r="B9" s="119"/>
      <c r="C9" s="119"/>
      <c r="D9" s="119"/>
      <c r="E9" s="74" t="s">
        <v>11</v>
      </c>
      <c r="F9" s="74"/>
      <c r="G9" s="121">
        <f>G7*G8</f>
        <v>0</v>
      </c>
    </row>
    <row r="10" spans="1:7" ht="12.75">
      <c r="A10" s="70" t="s">
        <v>38</v>
      </c>
      <c r="B10" s="123">
        <f>A3</f>
        <v>43861</v>
      </c>
      <c r="C10" s="119"/>
      <c r="D10" s="119"/>
      <c r="E10" s="74" t="s">
        <v>14</v>
      </c>
      <c r="F10" s="74"/>
      <c r="G10" s="124">
        <v>3005597</v>
      </c>
    </row>
    <row r="11" spans="1:7" ht="13.5" thickBot="1">
      <c r="A11" s="70" t="s">
        <v>39</v>
      </c>
      <c r="B11" s="119"/>
      <c r="C11" s="119"/>
      <c r="D11" s="119"/>
      <c r="E11" s="74" t="s">
        <v>4</v>
      </c>
      <c r="F11" s="74"/>
      <c r="G11" s="125">
        <f>ROUND(+G9/G10*1,4)</f>
        <v>0</v>
      </c>
    </row>
    <row r="12" spans="1:7" ht="14.25" thickBot="1" thickTop="1">
      <c r="A12" s="126"/>
      <c r="B12" s="127"/>
      <c r="C12" s="127"/>
      <c r="D12" s="127"/>
      <c r="E12" s="127"/>
      <c r="F12" s="127"/>
      <c r="G12" s="128"/>
    </row>
    <row r="15" spans="1:7" ht="12.75">
      <c r="A15" s="56"/>
      <c r="B15" s="56"/>
      <c r="C15" s="56"/>
      <c r="D15" s="56"/>
      <c r="E15" s="56"/>
      <c r="F15" s="56"/>
      <c r="G15" s="56"/>
    </row>
    <row r="16" spans="1:9" s="133" customFormat="1" ht="29.25" customHeight="1">
      <c r="A16" s="129" t="s">
        <v>40</v>
      </c>
      <c r="B16" s="130"/>
      <c r="C16" s="130"/>
      <c r="D16" s="130"/>
      <c r="E16" s="131" t="s">
        <v>41</v>
      </c>
      <c r="F16" s="131"/>
      <c r="G16" s="132" t="s">
        <v>34</v>
      </c>
      <c r="I16" s="133" t="s">
        <v>29</v>
      </c>
    </row>
    <row r="17" spans="1:7" ht="12.75">
      <c r="A17" s="134"/>
      <c r="B17" s="135"/>
      <c r="C17" s="136"/>
      <c r="D17" s="136"/>
      <c r="E17" s="137"/>
      <c r="F17" s="138"/>
      <c r="G17" s="139"/>
    </row>
    <row r="18" spans="1:7" ht="12.75">
      <c r="A18" s="134"/>
      <c r="B18" s="136"/>
      <c r="C18" s="136"/>
      <c r="D18" s="136"/>
      <c r="E18" s="137"/>
      <c r="F18" s="140"/>
      <c r="G18" s="139"/>
    </row>
    <row r="19" spans="1:7" ht="12.75">
      <c r="A19" s="134"/>
      <c r="B19" s="136"/>
      <c r="C19" s="136"/>
      <c r="D19" s="136"/>
      <c r="E19" s="137"/>
      <c r="F19" s="140"/>
      <c r="G19" s="139"/>
    </row>
    <row r="20" spans="1:7" ht="12.75">
      <c r="A20" s="141"/>
      <c r="B20" s="136"/>
      <c r="C20" s="136"/>
      <c r="D20" s="136"/>
      <c r="E20" s="140"/>
      <c r="F20" s="140"/>
      <c r="G20" s="139"/>
    </row>
    <row r="21" spans="1:7" ht="12.75">
      <c r="A21" s="141"/>
      <c r="B21" s="136"/>
      <c r="C21" s="136"/>
      <c r="D21" s="136"/>
      <c r="E21" s="140"/>
      <c r="F21" s="140"/>
      <c r="G21" s="139"/>
    </row>
    <row r="22" spans="1:7" ht="12.75">
      <c r="A22" s="141"/>
      <c r="B22" s="136"/>
      <c r="C22" s="136"/>
      <c r="D22" s="136"/>
      <c r="E22" s="136"/>
      <c r="F22" s="136"/>
      <c r="G22" s="139"/>
    </row>
    <row r="23" spans="1:7" ht="12.75">
      <c r="A23" s="141"/>
      <c r="B23" s="136"/>
      <c r="C23" s="136"/>
      <c r="D23" s="136"/>
      <c r="E23" s="140"/>
      <c r="F23" s="140"/>
      <c r="G23" s="142"/>
    </row>
    <row r="24" spans="1:7" ht="13.5" thickBot="1">
      <c r="A24" s="143" t="s">
        <v>42</v>
      </c>
      <c r="B24" s="119"/>
      <c r="C24" s="119"/>
      <c r="D24" s="119"/>
      <c r="E24" s="119"/>
      <c r="F24" s="144"/>
      <c r="G24" s="145">
        <f>SUM(G17:G23)</f>
        <v>0</v>
      </c>
    </row>
    <row r="25" spans="1:7" ht="13.5" thickTop="1">
      <c r="A25" s="146"/>
      <c r="B25" s="56"/>
      <c r="C25" s="56"/>
      <c r="D25" s="56"/>
      <c r="E25" s="56"/>
      <c r="F25" s="147"/>
      <c r="G25" s="148"/>
    </row>
    <row r="26" spans="5:7" ht="12.75">
      <c r="E26" s="119"/>
      <c r="F26" s="149"/>
      <c r="G26" s="150"/>
    </row>
    <row r="27" spans="5:6" ht="12.75">
      <c r="E27" s="149"/>
      <c r="F27" s="149"/>
    </row>
    <row r="28" spans="1:7" ht="12.75">
      <c r="A28" s="56"/>
      <c r="B28" s="56"/>
      <c r="C28" s="56"/>
      <c r="D28" s="56"/>
      <c r="E28" s="147"/>
      <c r="F28" s="147"/>
      <c r="G28" s="56"/>
    </row>
    <row r="29" spans="1:7" ht="12.75">
      <c r="A29" s="151" t="s">
        <v>43</v>
      </c>
      <c r="B29" s="152"/>
      <c r="C29" s="57"/>
      <c r="D29" s="57"/>
      <c r="E29" s="153"/>
      <c r="F29" s="153"/>
      <c r="G29" s="154"/>
    </row>
    <row r="30" spans="1:7" ht="12.75">
      <c r="A30" s="155" t="s">
        <v>96</v>
      </c>
      <c r="B30" s="156">
        <v>1.62</v>
      </c>
      <c r="C30" s="157">
        <v>-0.5</v>
      </c>
      <c r="D30" s="157" t="s">
        <v>95</v>
      </c>
      <c r="E30" s="158">
        <f>+B30+C30</f>
        <v>1.12</v>
      </c>
      <c r="F30" s="144"/>
      <c r="G30" s="159"/>
    </row>
    <row r="31" spans="1:7" ht="12.75">
      <c r="A31" s="143"/>
      <c r="B31" s="160"/>
      <c r="C31" s="157"/>
      <c r="D31" s="157"/>
      <c r="E31" s="158"/>
      <c r="F31" s="119"/>
      <c r="G31" s="159"/>
    </row>
    <row r="32" spans="1:7" ht="12.75">
      <c r="A32" s="146"/>
      <c r="B32" s="56"/>
      <c r="C32" s="56"/>
      <c r="D32" s="56"/>
      <c r="E32" s="56"/>
      <c r="F32" s="56"/>
      <c r="G32" s="161"/>
    </row>
    <row r="40" ht="12.75">
      <c r="E40" s="46" t="s">
        <v>29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48.7109375" style="32" customWidth="1"/>
    <col min="2" max="2" width="7.28125" style="32" customWidth="1"/>
    <col min="3" max="3" width="11.7109375" style="32" customWidth="1"/>
    <col min="4" max="4" width="12.140625" style="32" customWidth="1"/>
    <col min="5" max="5" width="13.421875" style="32" customWidth="1"/>
    <col min="6" max="6" width="15.140625" style="32" customWidth="1"/>
    <col min="7" max="16384" width="8.8515625" style="32" customWidth="1"/>
  </cols>
  <sheetData>
    <row r="1" spans="1:5" ht="12.75">
      <c r="A1" s="10" t="s">
        <v>44</v>
      </c>
      <c r="B1" s="44"/>
      <c r="C1" s="44"/>
      <c r="D1" s="44"/>
      <c r="E1" s="44"/>
    </row>
    <row r="2" spans="1:5" ht="12.75">
      <c r="A2" s="10" t="s">
        <v>31</v>
      </c>
      <c r="B2" s="44"/>
      <c r="C2" s="44"/>
      <c r="D2" s="44"/>
      <c r="E2" s="44"/>
    </row>
    <row r="3" spans="1:5" ht="12.75">
      <c r="A3" s="18">
        <f>III!$A$3</f>
        <v>43861</v>
      </c>
      <c r="B3" s="162"/>
      <c r="C3" s="44"/>
      <c r="D3" s="44"/>
      <c r="E3" s="44"/>
    </row>
    <row r="6" spans="3:5" ht="12.75">
      <c r="C6" s="47" t="s">
        <v>45</v>
      </c>
      <c r="D6" s="47"/>
      <c r="E6" s="47"/>
    </row>
    <row r="7" spans="1:7" ht="15">
      <c r="A7" s="4" t="s">
        <v>32</v>
      </c>
      <c r="B7" s="4" t="s">
        <v>33</v>
      </c>
      <c r="C7" s="58">
        <f>D7-40</f>
        <v>43776</v>
      </c>
      <c r="D7" s="58">
        <f>E7-45</f>
        <v>43816</v>
      </c>
      <c r="E7" s="58">
        <f>+III!A3</f>
        <v>43861</v>
      </c>
      <c r="G7" s="72"/>
    </row>
    <row r="8" spans="3:5" ht="12.75">
      <c r="C8" s="45" t="s">
        <v>29</v>
      </c>
      <c r="D8" s="45"/>
      <c r="E8" s="45"/>
    </row>
    <row r="9" spans="3:5" ht="12.75">
      <c r="C9" s="163"/>
      <c r="D9" s="163"/>
      <c r="E9" s="163"/>
    </row>
    <row r="10" spans="1:5" ht="12.75">
      <c r="A10" s="37" t="s">
        <v>46</v>
      </c>
      <c r="B10" s="164"/>
      <c r="C10" s="163"/>
      <c r="D10" s="163"/>
      <c r="E10" s="163"/>
    </row>
    <row r="11" spans="1:5" ht="12.75">
      <c r="A11" s="37" t="s">
        <v>47</v>
      </c>
      <c r="B11" s="36" t="s">
        <v>14</v>
      </c>
      <c r="C11" s="165">
        <v>510676</v>
      </c>
      <c r="D11" s="165">
        <v>597068</v>
      </c>
      <c r="E11" s="165">
        <v>561385</v>
      </c>
    </row>
    <row r="12" spans="1:5" ht="12.75">
      <c r="A12" s="37" t="s">
        <v>48</v>
      </c>
      <c r="B12" s="36" t="s">
        <v>14</v>
      </c>
      <c r="C12" s="165">
        <v>0</v>
      </c>
      <c r="D12" s="165">
        <v>0</v>
      </c>
      <c r="E12" s="165">
        <v>0</v>
      </c>
    </row>
    <row r="13" spans="1:5" ht="12.75">
      <c r="A13" s="37" t="s">
        <v>49</v>
      </c>
      <c r="B13" s="36" t="s">
        <v>14</v>
      </c>
      <c r="C13" s="165">
        <v>0</v>
      </c>
      <c r="D13" s="165">
        <v>0</v>
      </c>
      <c r="E13" s="165">
        <v>0</v>
      </c>
    </row>
    <row r="14" spans="1:5" ht="15">
      <c r="A14" s="37" t="s">
        <v>50</v>
      </c>
      <c r="B14" s="36" t="s">
        <v>14</v>
      </c>
      <c r="C14" s="23">
        <v>0</v>
      </c>
      <c r="D14" s="23">
        <v>0</v>
      </c>
      <c r="E14" s="23">
        <v>0</v>
      </c>
    </row>
    <row r="15" spans="1:5" ht="15">
      <c r="A15" s="37" t="s">
        <v>51</v>
      </c>
      <c r="B15" s="36" t="s">
        <v>14</v>
      </c>
      <c r="C15" s="19">
        <f>SUM(C11:C13)</f>
        <v>510676</v>
      </c>
      <c r="D15" s="19">
        <f>SUM(D11:D13)</f>
        <v>597068</v>
      </c>
      <c r="E15" s="19">
        <f>SUM(E11:E13)</f>
        <v>561385</v>
      </c>
    </row>
    <row r="16" spans="3:5" ht="12.75">
      <c r="C16" s="166"/>
      <c r="D16" s="166"/>
      <c r="E16" s="166"/>
    </row>
    <row r="17" spans="1:10" ht="12.75">
      <c r="A17" s="37" t="s">
        <v>52</v>
      </c>
      <c r="C17" s="81"/>
      <c r="D17" s="81"/>
      <c r="E17" s="81"/>
      <c r="G17" s="167"/>
      <c r="H17" s="167"/>
      <c r="I17" s="168"/>
      <c r="J17" s="168"/>
    </row>
    <row r="18" spans="1:10" ht="12.75">
      <c r="A18" s="37" t="s">
        <v>47</v>
      </c>
      <c r="B18" s="36" t="s">
        <v>11</v>
      </c>
      <c r="C18" s="165">
        <v>1574975.74</v>
      </c>
      <c r="D18" s="165">
        <v>1889195.12</v>
      </c>
      <c r="E18" s="165">
        <v>1838535.2</v>
      </c>
      <c r="G18" s="167"/>
      <c r="H18" s="167"/>
      <c r="I18" s="168"/>
      <c r="J18" s="168"/>
    </row>
    <row r="19" spans="1:10" ht="12.75">
      <c r="A19" s="37" t="s">
        <v>48</v>
      </c>
      <c r="B19" s="36" t="s">
        <v>11</v>
      </c>
      <c r="C19" s="165">
        <v>0</v>
      </c>
      <c r="D19" s="165">
        <v>0</v>
      </c>
      <c r="E19" s="165">
        <v>0</v>
      </c>
      <c r="G19" s="167"/>
      <c r="H19" s="167"/>
      <c r="I19" s="168"/>
      <c r="J19" s="168"/>
    </row>
    <row r="20" spans="1:10" ht="12.75">
      <c r="A20" s="37" t="s">
        <v>49</v>
      </c>
      <c r="B20" s="36" t="s">
        <v>11</v>
      </c>
      <c r="C20" s="165">
        <v>0</v>
      </c>
      <c r="D20" s="165">
        <v>0</v>
      </c>
      <c r="E20" s="165">
        <v>0</v>
      </c>
      <c r="G20" s="167"/>
      <c r="H20" s="167"/>
      <c r="I20" s="168"/>
      <c r="J20" s="168"/>
    </row>
    <row r="21" spans="1:10" ht="12.75">
      <c r="A21" s="105" t="s">
        <v>112</v>
      </c>
      <c r="B21" s="36" t="s">
        <v>11</v>
      </c>
      <c r="C21" s="165">
        <v>12274</v>
      </c>
      <c r="D21" s="165">
        <v>-16565</v>
      </c>
      <c r="E21" s="165">
        <v>19553</v>
      </c>
      <c r="G21" s="167"/>
      <c r="H21" s="167"/>
      <c r="I21" s="168"/>
      <c r="J21" s="168"/>
    </row>
    <row r="22" spans="1:10" ht="15">
      <c r="A22" s="37" t="s">
        <v>53</v>
      </c>
      <c r="B22" s="36" t="s">
        <v>11</v>
      </c>
      <c r="C22" s="23">
        <v>0</v>
      </c>
      <c r="D22" s="23">
        <v>0</v>
      </c>
      <c r="E22" s="23">
        <v>0</v>
      </c>
      <c r="G22" s="167"/>
      <c r="H22" s="167"/>
      <c r="I22" s="168"/>
      <c r="J22" s="168"/>
    </row>
    <row r="23" spans="1:10" ht="15">
      <c r="A23" s="37" t="s">
        <v>51</v>
      </c>
      <c r="B23" s="36" t="s">
        <v>11</v>
      </c>
      <c r="C23" s="19">
        <f>SUM(C18:C22)</f>
        <v>1587249.74</v>
      </c>
      <c r="D23" s="19">
        <f>SUM(D18:D22)</f>
        <v>1872630.12</v>
      </c>
      <c r="E23" s="19">
        <f>SUM(E18:E22)</f>
        <v>1858088.2</v>
      </c>
      <c r="G23" s="167"/>
      <c r="H23" s="167"/>
      <c r="I23" s="168"/>
      <c r="J23" s="168"/>
    </row>
    <row r="24" spans="3:10" ht="12.75">
      <c r="C24" s="166"/>
      <c r="D24" s="166"/>
      <c r="E24" s="166"/>
      <c r="G24" s="167"/>
      <c r="H24" s="167"/>
      <c r="I24" s="168"/>
      <c r="J24" s="168"/>
    </row>
    <row r="25" spans="1:10" ht="12.75">
      <c r="A25" s="37" t="s">
        <v>54</v>
      </c>
      <c r="C25" s="81"/>
      <c r="D25" s="81"/>
      <c r="E25" s="81"/>
      <c r="G25" s="167"/>
      <c r="H25" s="167"/>
      <c r="I25" s="168"/>
      <c r="J25" s="168"/>
    </row>
    <row r="26" spans="1:10" ht="12.75">
      <c r="A26" s="37" t="s">
        <v>55</v>
      </c>
      <c r="B26" s="36" t="s">
        <v>14</v>
      </c>
      <c r="C26" s="169">
        <v>136639</v>
      </c>
      <c r="D26" s="169">
        <v>399770</v>
      </c>
      <c r="E26" s="169">
        <v>469611</v>
      </c>
      <c r="G26" s="167"/>
      <c r="H26" s="167"/>
      <c r="I26" s="168"/>
      <c r="J26" s="168"/>
    </row>
    <row r="27" spans="1:8" ht="15">
      <c r="A27" s="37" t="s">
        <v>50</v>
      </c>
      <c r="B27" s="36" t="s">
        <v>14</v>
      </c>
      <c r="C27" s="23">
        <v>0</v>
      </c>
      <c r="D27" s="23">
        <v>0</v>
      </c>
      <c r="E27" s="23">
        <v>0</v>
      </c>
      <c r="G27" s="167"/>
      <c r="H27" s="167"/>
    </row>
    <row r="28" spans="1:8" ht="15">
      <c r="A28" s="37" t="s">
        <v>51</v>
      </c>
      <c r="B28" s="36" t="s">
        <v>14</v>
      </c>
      <c r="C28" s="19">
        <f>SUM(C26:C27)</f>
        <v>136639</v>
      </c>
      <c r="D28" s="19">
        <f>SUM(D26:D27)</f>
        <v>399770</v>
      </c>
      <c r="E28" s="19">
        <f>SUM(E26:E27)</f>
        <v>469611</v>
      </c>
      <c r="G28" s="167"/>
      <c r="H28" s="167"/>
    </row>
    <row r="29" spans="3:5" ht="12.75">
      <c r="C29" s="166"/>
      <c r="D29" s="166"/>
      <c r="E29" s="166"/>
    </row>
    <row r="31" spans="1:5" ht="12.75">
      <c r="A31" s="37" t="s">
        <v>56</v>
      </c>
      <c r="B31" s="36" t="s">
        <v>11</v>
      </c>
      <c r="C31" s="30">
        <f>C23/C28</f>
        <v>11.616374095243671</v>
      </c>
      <c r="D31" s="30">
        <f>D23/D28</f>
        <v>4.684268754533857</v>
      </c>
      <c r="E31" s="30">
        <f>IF(E28=0,0,E23/E28)</f>
        <v>3.9566539114288206</v>
      </c>
    </row>
    <row r="32" spans="1:6" ht="15">
      <c r="A32" s="37" t="s">
        <v>94</v>
      </c>
      <c r="B32" s="36" t="s">
        <v>11</v>
      </c>
      <c r="C32" s="170">
        <v>3.4638</v>
      </c>
      <c r="D32" s="65">
        <f>C32</f>
        <v>3.4638</v>
      </c>
      <c r="E32" s="65">
        <f>C32</f>
        <v>3.4638</v>
      </c>
      <c r="F32" s="89"/>
    </row>
    <row r="33" spans="1:5" ht="12.75">
      <c r="A33" s="37" t="s">
        <v>57</v>
      </c>
      <c r="B33" s="36" t="s">
        <v>11</v>
      </c>
      <c r="C33" s="30">
        <f>ROUND(+C31-C32,4)</f>
        <v>8.1526</v>
      </c>
      <c r="D33" s="30">
        <f>ROUND(+D31-D32,4)</f>
        <v>1.2205</v>
      </c>
      <c r="E33" s="30">
        <f>ROUND(+E31-E32,4)</f>
        <v>0.4929</v>
      </c>
    </row>
    <row r="34" spans="1:5" ht="15">
      <c r="A34" s="37" t="s">
        <v>58</v>
      </c>
      <c r="B34" s="36" t="s">
        <v>14</v>
      </c>
      <c r="C34" s="20">
        <f>C26</f>
        <v>136639</v>
      </c>
      <c r="D34" s="20">
        <f>D26</f>
        <v>399770</v>
      </c>
      <c r="E34" s="20">
        <f>E26</f>
        <v>469611</v>
      </c>
    </row>
    <row r="35" spans="1:5" ht="15">
      <c r="A35" s="37" t="s">
        <v>59</v>
      </c>
      <c r="B35" s="36" t="s">
        <v>11</v>
      </c>
      <c r="C35" s="19">
        <f>ROUND(C33*C34,0)</f>
        <v>1113963</v>
      </c>
      <c r="D35" s="19">
        <f>ROUND(D33*D34,0)</f>
        <v>487919</v>
      </c>
      <c r="E35" s="19">
        <f>ROUND(E33*E34,0)</f>
        <v>231471</v>
      </c>
    </row>
    <row r="36" spans="3:5" ht="12.75">
      <c r="C36" s="90"/>
      <c r="D36" s="90"/>
      <c r="E36" s="90"/>
    </row>
    <row r="37" spans="1:5" ht="12.75">
      <c r="A37" s="171"/>
      <c r="C37" s="90"/>
      <c r="D37" s="90"/>
      <c r="E37" s="90"/>
    </row>
    <row r="38" spans="1:5" s="172" customFormat="1" ht="30">
      <c r="A38" s="21" t="s">
        <v>32</v>
      </c>
      <c r="B38" s="21" t="s">
        <v>33</v>
      </c>
      <c r="C38" s="21"/>
      <c r="D38" s="32"/>
      <c r="E38" s="21" t="s">
        <v>60</v>
      </c>
    </row>
    <row r="39" ht="12.75">
      <c r="E39" s="36"/>
    </row>
    <row r="41" spans="1:5" ht="12.75">
      <c r="A41" s="37" t="s">
        <v>98</v>
      </c>
      <c r="B41" s="173" t="s">
        <v>11</v>
      </c>
      <c r="C41" s="90"/>
      <c r="E41" s="81">
        <f>SUM(C35:E35)</f>
        <v>1833353</v>
      </c>
    </row>
    <row r="42" spans="1:5" ht="12.75">
      <c r="A42" s="37" t="s">
        <v>99</v>
      </c>
      <c r="B42" s="173" t="s">
        <v>14</v>
      </c>
      <c r="C42" s="90"/>
      <c r="E42" s="174">
        <f>III!$G$10</f>
        <v>3005597</v>
      </c>
    </row>
    <row r="43" spans="1:5" ht="12.75">
      <c r="A43" s="37" t="s">
        <v>100</v>
      </c>
      <c r="B43" s="173" t="s">
        <v>4</v>
      </c>
      <c r="C43" s="90"/>
      <c r="E43" s="30">
        <f>ROUND(E41/E42,4)</f>
        <v>0.61</v>
      </c>
    </row>
    <row r="44" spans="1:5" ht="15">
      <c r="A44" s="37"/>
      <c r="B44" s="173"/>
      <c r="C44" s="90"/>
      <c r="E44" s="20"/>
    </row>
    <row r="45" spans="1:5" ht="15">
      <c r="A45" s="37"/>
      <c r="B45" s="173"/>
      <c r="C45" s="90"/>
      <c r="E45" s="7"/>
    </row>
    <row r="46" ht="12.75">
      <c r="A46" s="32" t="s">
        <v>29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46.28125" style="32" customWidth="1"/>
    <col min="2" max="2" width="11.140625" style="32" customWidth="1"/>
    <col min="3" max="3" width="2.140625" style="32" customWidth="1"/>
    <col min="4" max="4" width="9.28125" style="32" customWidth="1"/>
    <col min="5" max="5" width="2.421875" style="32" customWidth="1"/>
    <col min="6" max="6" width="7.28125" style="33" customWidth="1"/>
    <col min="7" max="7" width="0.71875" style="33" customWidth="1"/>
    <col min="8" max="8" width="18.00390625" style="32" customWidth="1"/>
    <col min="9" max="9" width="12.7109375" style="32" customWidth="1"/>
    <col min="10" max="16384" width="9.28125" style="32" customWidth="1"/>
  </cols>
  <sheetData>
    <row r="1" spans="1:8" ht="12.75">
      <c r="A1" s="10" t="s">
        <v>61</v>
      </c>
      <c r="B1" s="48"/>
      <c r="C1" s="48"/>
      <c r="D1" s="48"/>
      <c r="E1" s="49"/>
      <c r="F1" s="49"/>
      <c r="G1" s="49"/>
      <c r="H1" s="44"/>
    </row>
    <row r="2" spans="1:8" ht="12.75">
      <c r="A2" s="10" t="s">
        <v>31</v>
      </c>
      <c r="B2" s="41"/>
      <c r="C2" s="41"/>
      <c r="D2" s="41"/>
      <c r="E2" s="44"/>
      <c r="F2" s="44"/>
      <c r="G2" s="44"/>
      <c r="H2" s="44"/>
    </row>
    <row r="3" spans="1:8" ht="12.75">
      <c r="A3" s="18">
        <f>III!$A$3</f>
        <v>43861</v>
      </c>
      <c r="B3" s="41"/>
      <c r="C3" s="41"/>
      <c r="D3" s="41"/>
      <c r="E3" s="44"/>
      <c r="F3" s="44"/>
      <c r="G3" s="44"/>
      <c r="H3" s="44"/>
    </row>
    <row r="5" spans="1:8" ht="12.75">
      <c r="A5" s="47" t="s">
        <v>32</v>
      </c>
      <c r="B5" s="50"/>
      <c r="C5" s="50"/>
      <c r="D5" s="50"/>
      <c r="E5" s="44"/>
      <c r="F5" s="51" t="s">
        <v>33</v>
      </c>
      <c r="G5" s="36"/>
      <c r="H5" s="51" t="s">
        <v>34</v>
      </c>
    </row>
    <row r="7" ht="12.75">
      <c r="A7" s="37" t="s">
        <v>62</v>
      </c>
    </row>
    <row r="8" ht="12.75">
      <c r="A8" s="37" t="s">
        <v>63</v>
      </c>
    </row>
    <row r="9" spans="1:8" ht="12.75">
      <c r="A9" s="37" t="s">
        <v>64</v>
      </c>
      <c r="F9" s="40" t="s">
        <v>11</v>
      </c>
      <c r="G9" s="40"/>
      <c r="H9" s="175">
        <v>1414463</v>
      </c>
    </row>
    <row r="10" spans="1:9" ht="13.5">
      <c r="A10" s="42" t="s">
        <v>65</v>
      </c>
      <c r="C10" s="52"/>
      <c r="D10" s="176">
        <v>0.4498</v>
      </c>
      <c r="E10" s="35" t="s">
        <v>29</v>
      </c>
      <c r="I10" s="37" t="s">
        <v>66</v>
      </c>
    </row>
    <row r="11" spans="1:9" ht="12.75">
      <c r="A11" s="37" t="s">
        <v>67</v>
      </c>
      <c r="I11" s="66">
        <v>43496</v>
      </c>
    </row>
    <row r="12" ht="12.75">
      <c r="A12" s="37" t="s">
        <v>64</v>
      </c>
    </row>
    <row r="13" spans="1:5" ht="12.75">
      <c r="A13" s="37" t="s">
        <v>68</v>
      </c>
      <c r="B13" s="37">
        <f>III!$G$10</f>
        <v>3005597</v>
      </c>
      <c r="C13" s="37"/>
      <c r="D13" s="37"/>
      <c r="E13" s="37"/>
    </row>
    <row r="14" ht="12.75">
      <c r="A14" s="37" t="s">
        <v>69</v>
      </c>
    </row>
    <row r="15" ht="12.75">
      <c r="A15" s="37" t="s">
        <v>70</v>
      </c>
    </row>
    <row r="16" ht="12.75">
      <c r="A16" s="37" t="s">
        <v>71</v>
      </c>
    </row>
    <row r="17" spans="1:8" ht="15">
      <c r="A17" s="37" t="s">
        <v>72</v>
      </c>
      <c r="F17" s="40" t="s">
        <v>11</v>
      </c>
      <c r="G17" s="40"/>
      <c r="H17" s="69">
        <f>B13*D10</f>
        <v>1351917.5306</v>
      </c>
    </row>
    <row r="18" spans="1:8" ht="15">
      <c r="A18" s="37" t="s">
        <v>73</v>
      </c>
      <c r="F18" s="36" t="s">
        <v>11</v>
      </c>
      <c r="G18" s="36"/>
      <c r="H18" s="69">
        <f>H9-H17</f>
        <v>62545.46940000006</v>
      </c>
    </row>
    <row r="20" ht="12.75">
      <c r="A20" s="37" t="s">
        <v>74</v>
      </c>
    </row>
    <row r="21" ht="12.75">
      <c r="A21" s="37" t="s">
        <v>75</v>
      </c>
    </row>
    <row r="22" spans="1:8" ht="12.75">
      <c r="A22" s="37" t="s">
        <v>76</v>
      </c>
      <c r="F22" s="40" t="s">
        <v>11</v>
      </c>
      <c r="G22" s="40"/>
      <c r="H22" s="175">
        <v>0</v>
      </c>
    </row>
    <row r="23" spans="1:9" ht="12.75">
      <c r="A23" s="37" t="s">
        <v>77</v>
      </c>
      <c r="I23" s="37" t="s">
        <v>78</v>
      </c>
    </row>
    <row r="24" spans="1:9" ht="12.75">
      <c r="A24" s="42" t="s">
        <v>79</v>
      </c>
      <c r="B24" s="53">
        <v>0</v>
      </c>
      <c r="C24" s="32" t="s">
        <v>4</v>
      </c>
      <c r="I24" s="66">
        <f>I11</f>
        <v>43496</v>
      </c>
    </row>
    <row r="25" ht="12.75">
      <c r="A25" s="37" t="s">
        <v>80</v>
      </c>
    </row>
    <row r="26" ht="12.75">
      <c r="A26" s="37" t="s">
        <v>81</v>
      </c>
    </row>
    <row r="27" ht="12.75">
      <c r="A27" s="37" t="s">
        <v>82</v>
      </c>
    </row>
    <row r="28" ht="12.75">
      <c r="A28" s="37" t="s">
        <v>83</v>
      </c>
    </row>
    <row r="29" spans="1:8" ht="12.75">
      <c r="A29" s="37" t="s">
        <v>84</v>
      </c>
      <c r="B29" s="46">
        <f>III!$G$10</f>
        <v>3005597</v>
      </c>
      <c r="C29" s="46"/>
      <c r="D29" s="46"/>
      <c r="E29" s="46"/>
      <c r="F29" s="40" t="s">
        <v>11</v>
      </c>
      <c r="G29" s="40"/>
      <c r="H29" s="56">
        <f>B13*B24</f>
        <v>0</v>
      </c>
    </row>
    <row r="30" spans="1:8" ht="12.75">
      <c r="A30" s="37" t="s">
        <v>85</v>
      </c>
      <c r="F30" s="36" t="s">
        <v>11</v>
      </c>
      <c r="G30" s="36"/>
      <c r="H30" s="57">
        <f>H22-H29</f>
        <v>0</v>
      </c>
    </row>
    <row r="32" ht="12.75">
      <c r="A32" s="37" t="s">
        <v>86</v>
      </c>
    </row>
    <row r="33" spans="1:9" ht="12.75">
      <c r="A33" s="37" t="s">
        <v>116</v>
      </c>
      <c r="I33" s="37" t="s">
        <v>135</v>
      </c>
    </row>
    <row r="34" spans="1:9" ht="12.75">
      <c r="A34" s="37" t="s">
        <v>87</v>
      </c>
      <c r="F34" s="40" t="s">
        <v>11</v>
      </c>
      <c r="G34" s="40"/>
      <c r="H34" s="175">
        <v>-111568</v>
      </c>
      <c r="I34" s="67">
        <f>I11</f>
        <v>43496</v>
      </c>
    </row>
    <row r="35" spans="3:9" ht="13.5">
      <c r="C35" s="54"/>
      <c r="D35" s="53"/>
      <c r="E35" s="35"/>
      <c r="I35" s="62"/>
    </row>
    <row r="36" spans="1:10" ht="12.75">
      <c r="A36" s="37"/>
      <c r="F36" s="32"/>
      <c r="H36" s="33"/>
      <c r="J36" s="177"/>
    </row>
    <row r="37" ht="14.25" customHeight="1">
      <c r="A37" s="37" t="s">
        <v>29</v>
      </c>
    </row>
    <row r="38" spans="1:7" ht="12.75" hidden="1">
      <c r="A38" s="37" t="s">
        <v>117</v>
      </c>
      <c r="B38" s="46"/>
      <c r="C38" s="46" t="s">
        <v>88</v>
      </c>
      <c r="D38" s="46"/>
      <c r="E38" s="46"/>
      <c r="F38" s="36"/>
      <c r="G38" s="36"/>
    </row>
    <row r="39" ht="12.75" hidden="1">
      <c r="A39" s="37" t="s">
        <v>89</v>
      </c>
    </row>
    <row r="40" ht="12.75" hidden="1">
      <c r="A40" s="37" t="s">
        <v>90</v>
      </c>
    </row>
    <row r="41" ht="12.75" hidden="1">
      <c r="A41" s="37" t="s">
        <v>91</v>
      </c>
    </row>
    <row r="42" spans="1:8" ht="14.25" customHeight="1">
      <c r="A42" s="42" t="s">
        <v>124</v>
      </c>
      <c r="F42" s="40" t="s">
        <v>11</v>
      </c>
      <c r="G42" s="40"/>
      <c r="H42" s="29">
        <f>VI!J23</f>
        <v>-106700</v>
      </c>
    </row>
    <row r="43" spans="1:8" ht="15">
      <c r="A43" s="37" t="s">
        <v>92</v>
      </c>
      <c r="F43" s="36" t="s">
        <v>11</v>
      </c>
      <c r="G43" s="36"/>
      <c r="H43" s="22">
        <f>H34-H42</f>
        <v>-4868</v>
      </c>
    </row>
    <row r="44" spans="1:8" ht="7.5" customHeight="1">
      <c r="A44" s="37"/>
      <c r="F44" s="36"/>
      <c r="G44" s="36"/>
      <c r="H44" s="22"/>
    </row>
    <row r="45" spans="1:8" ht="15">
      <c r="A45" s="37" t="s">
        <v>93</v>
      </c>
      <c r="B45" s="45"/>
      <c r="C45" s="45"/>
      <c r="D45" s="45"/>
      <c r="E45" s="45"/>
      <c r="F45" s="40" t="s">
        <v>11</v>
      </c>
      <c r="G45" s="40"/>
      <c r="H45" s="23">
        <f>SUM(H18+H30+H43)</f>
        <v>57677.46940000006</v>
      </c>
    </row>
    <row r="46" spans="1:8" ht="7.5" customHeight="1">
      <c r="A46" s="37"/>
      <c r="B46" s="45"/>
      <c r="C46" s="45"/>
      <c r="D46" s="45"/>
      <c r="E46" s="45"/>
      <c r="F46" s="40"/>
      <c r="G46" s="40"/>
      <c r="H46" s="45"/>
    </row>
    <row r="47" spans="1:8" ht="12.75" customHeight="1">
      <c r="A47" s="42" t="s">
        <v>114</v>
      </c>
      <c r="F47" s="36" t="s">
        <v>14</v>
      </c>
      <c r="H47" s="23">
        <f>III!$G$10</f>
        <v>3005597</v>
      </c>
    </row>
    <row r="48" spans="1:8" ht="15">
      <c r="A48" s="37" t="s">
        <v>7</v>
      </c>
      <c r="F48" s="36" t="s">
        <v>4</v>
      </c>
      <c r="H48" s="68">
        <f>ROUND(H45/H47,4)</f>
        <v>0.0192</v>
      </c>
    </row>
    <row r="49" ht="12.75">
      <c r="A49" s="55"/>
    </row>
    <row r="50" ht="12.75">
      <c r="A50" s="55"/>
    </row>
    <row r="51" ht="12.75">
      <c r="A51" s="43"/>
    </row>
    <row r="52" ht="12.75" customHeight="1"/>
    <row r="53" ht="12.75">
      <c r="B53" s="1"/>
    </row>
    <row r="54" ht="12.75">
      <c r="B54" s="34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36" sqref="G36"/>
    </sheetView>
  </sheetViews>
  <sheetFormatPr defaultColWidth="9.140625" defaultRowHeight="12.75"/>
  <cols>
    <col min="1" max="1" width="10.8515625" style="32" bestFit="1" customWidth="1"/>
    <col min="2" max="2" width="10.7109375" style="32" customWidth="1"/>
    <col min="3" max="3" width="10.421875" style="32" customWidth="1"/>
    <col min="4" max="4" width="2.7109375" style="32" customWidth="1"/>
    <col min="5" max="8" width="12.140625" style="32" customWidth="1"/>
    <col min="9" max="9" width="2.7109375" style="32" customWidth="1"/>
    <col min="10" max="10" width="13.8515625" style="32" bestFit="1" customWidth="1"/>
    <col min="11" max="16384" width="9.140625" style="32" customWidth="1"/>
  </cols>
  <sheetData>
    <row r="1" spans="1:10" ht="12.75">
      <c r="A1" s="64" t="s">
        <v>121</v>
      </c>
      <c r="C1" s="38"/>
      <c r="J1" s="1" t="s">
        <v>122</v>
      </c>
    </row>
    <row r="2" spans="1:3" ht="12.75">
      <c r="A2" s="1" t="s">
        <v>123</v>
      </c>
      <c r="C2" s="38"/>
    </row>
    <row r="3" spans="1:3" ht="15">
      <c r="A3" s="178"/>
      <c r="C3" s="38"/>
    </row>
    <row r="4" spans="3:10" ht="15">
      <c r="C4" s="179"/>
      <c r="D4" s="180"/>
      <c r="E4" s="180"/>
      <c r="F4" s="180"/>
      <c r="G4" s="180"/>
      <c r="H4" s="180"/>
      <c r="I4" s="180"/>
      <c r="J4" s="180"/>
    </row>
    <row r="5" spans="3:10" ht="15">
      <c r="C5" s="179"/>
      <c r="D5" s="180"/>
      <c r="E5" s="180"/>
      <c r="F5" s="180"/>
      <c r="G5" s="180"/>
      <c r="H5" s="180"/>
      <c r="I5" s="180"/>
      <c r="J5" s="180"/>
    </row>
    <row r="6" spans="3:10" ht="12.75">
      <c r="C6" s="181" t="s">
        <v>129</v>
      </c>
      <c r="E6" s="182" t="s">
        <v>130</v>
      </c>
      <c r="F6" s="182" t="s">
        <v>131</v>
      </c>
      <c r="G6" s="183" t="s">
        <v>132</v>
      </c>
      <c r="H6" s="183" t="s">
        <v>133</v>
      </c>
      <c r="J6" s="182" t="s">
        <v>134</v>
      </c>
    </row>
    <row r="7" spans="2:10" ht="15">
      <c r="B7" s="62"/>
      <c r="C7" s="184"/>
      <c r="D7" s="62"/>
      <c r="E7" s="185" t="s">
        <v>144</v>
      </c>
      <c r="F7" s="185" t="s">
        <v>148</v>
      </c>
      <c r="G7" s="185" t="s">
        <v>149</v>
      </c>
      <c r="H7" s="185" t="s">
        <v>151</v>
      </c>
      <c r="I7" s="62"/>
      <c r="J7" s="186"/>
    </row>
    <row r="8" spans="2:10" ht="12.75">
      <c r="B8" s="62" t="s">
        <v>125</v>
      </c>
      <c r="C8" s="184"/>
      <c r="D8" s="62"/>
      <c r="E8" s="187">
        <v>-111568</v>
      </c>
      <c r="F8" s="187">
        <v>-323271</v>
      </c>
      <c r="G8" s="187">
        <v>-440300</v>
      </c>
      <c r="H8" s="187">
        <v>32965</v>
      </c>
      <c r="I8" s="62"/>
      <c r="J8" s="62"/>
    </row>
    <row r="9" spans="2:10" ht="12.75">
      <c r="B9" s="62"/>
      <c r="C9" s="188" t="s">
        <v>127</v>
      </c>
      <c r="D9" s="62"/>
      <c r="E9" s="62"/>
      <c r="F9" s="62"/>
      <c r="G9" s="62"/>
      <c r="H9" s="62"/>
      <c r="I9" s="62"/>
      <c r="J9" s="62"/>
    </row>
    <row r="10" spans="2:10" ht="12.75">
      <c r="B10" s="62" t="s">
        <v>143</v>
      </c>
      <c r="C10" s="189">
        <v>523237</v>
      </c>
      <c r="D10" s="62"/>
      <c r="E10" s="190">
        <v>-0.0355</v>
      </c>
      <c r="F10" s="190"/>
      <c r="G10" s="190"/>
      <c r="H10" s="190"/>
      <c r="I10" s="62"/>
      <c r="J10" s="191">
        <f>ROUND(E10*C10,0)</f>
        <v>-18575</v>
      </c>
    </row>
    <row r="11" spans="2:10" ht="12.75">
      <c r="B11" s="192" t="s">
        <v>145</v>
      </c>
      <c r="C11" s="189">
        <v>505567</v>
      </c>
      <c r="D11" s="62"/>
      <c r="E11" s="190">
        <v>-0.0355</v>
      </c>
      <c r="F11" s="190"/>
      <c r="G11" s="190"/>
      <c r="H11" s="190"/>
      <c r="I11" s="62"/>
      <c r="J11" s="191">
        <f>ROUND(E11*C11,0)</f>
        <v>-17948</v>
      </c>
    </row>
    <row r="12" spans="2:10" ht="12.75">
      <c r="B12" s="62" t="s">
        <v>146</v>
      </c>
      <c r="C12" s="189">
        <v>481144</v>
      </c>
      <c r="D12" s="62"/>
      <c r="E12" s="190">
        <v>-0.0355</v>
      </c>
      <c r="F12" s="190"/>
      <c r="G12" s="190"/>
      <c r="H12" s="190"/>
      <c r="I12" s="62"/>
      <c r="J12" s="193">
        <f>ROUND(E12*C12,0)</f>
        <v>-17081</v>
      </c>
    </row>
    <row r="13" spans="2:10" ht="12.75">
      <c r="B13" s="62" t="s">
        <v>118</v>
      </c>
      <c r="C13" s="189">
        <v>167158</v>
      </c>
      <c r="D13" s="62"/>
      <c r="E13" s="190">
        <v>-0.0355</v>
      </c>
      <c r="F13" s="190">
        <v>-0.101</v>
      </c>
      <c r="G13" s="190"/>
      <c r="H13" s="190"/>
      <c r="I13" s="62"/>
      <c r="J13" s="193">
        <f>ROUND(E13*C13,0)</f>
        <v>-5934</v>
      </c>
    </row>
    <row r="14" spans="2:10" ht="12.75">
      <c r="B14" s="192" t="s">
        <v>119</v>
      </c>
      <c r="C14" s="189">
        <v>80544</v>
      </c>
      <c r="D14" s="62"/>
      <c r="E14" s="190">
        <v>-0.0355</v>
      </c>
      <c r="F14" s="190">
        <v>-0.101</v>
      </c>
      <c r="G14" s="190"/>
      <c r="H14" s="190"/>
      <c r="I14" s="62"/>
      <c r="J14" s="193">
        <f>ROUND(E14*C14,0)</f>
        <v>-2859</v>
      </c>
    </row>
    <row r="15" spans="2:10" ht="12.75">
      <c r="B15" s="62" t="s">
        <v>120</v>
      </c>
      <c r="C15" s="189">
        <v>69400</v>
      </c>
      <c r="D15" s="62"/>
      <c r="E15" s="190">
        <v>-0.0355</v>
      </c>
      <c r="F15" s="190">
        <v>-0.101</v>
      </c>
      <c r="G15" s="190"/>
      <c r="H15" s="190"/>
      <c r="I15" s="62"/>
      <c r="J15" s="193">
        <f aca="true" t="shared" si="0" ref="J15:J21">ROUND(E15*C15,0)</f>
        <v>-2464</v>
      </c>
    </row>
    <row r="16" spans="2:10" ht="12.75">
      <c r="B16" s="62" t="s">
        <v>137</v>
      </c>
      <c r="C16" s="189">
        <v>55849</v>
      </c>
      <c r="D16" s="62"/>
      <c r="E16" s="190">
        <v>-0.0355</v>
      </c>
      <c r="F16" s="190">
        <v>-0.101</v>
      </c>
      <c r="G16" s="190">
        <v>-0.1368</v>
      </c>
      <c r="H16" s="190"/>
      <c r="I16" s="62"/>
      <c r="J16" s="193">
        <f t="shared" si="0"/>
        <v>-1983</v>
      </c>
    </row>
    <row r="17" spans="2:10" ht="12.75">
      <c r="B17" s="192" t="s">
        <v>138</v>
      </c>
      <c r="C17" s="189">
        <v>61802</v>
      </c>
      <c r="D17" s="192"/>
      <c r="E17" s="190">
        <v>-0.0355</v>
      </c>
      <c r="F17" s="190">
        <v>-0.101</v>
      </c>
      <c r="G17" s="190">
        <v>-0.1368</v>
      </c>
      <c r="H17" s="190"/>
      <c r="I17" s="192"/>
      <c r="J17" s="193">
        <f t="shared" si="0"/>
        <v>-2194</v>
      </c>
    </row>
    <row r="18" spans="2:10" ht="12.75">
      <c r="B18" s="62" t="s">
        <v>139</v>
      </c>
      <c r="C18" s="189">
        <v>54876</v>
      </c>
      <c r="D18" s="62"/>
      <c r="E18" s="190">
        <v>-0.0355</v>
      </c>
      <c r="F18" s="190">
        <v>-0.101</v>
      </c>
      <c r="G18" s="190">
        <v>-0.1368</v>
      </c>
      <c r="H18" s="190"/>
      <c r="I18" s="62"/>
      <c r="J18" s="193">
        <f t="shared" si="0"/>
        <v>-1948</v>
      </c>
    </row>
    <row r="19" spans="2:10" ht="12.75">
      <c r="B19" s="62" t="s">
        <v>140</v>
      </c>
      <c r="C19" s="189">
        <v>136639</v>
      </c>
      <c r="D19" s="62"/>
      <c r="E19" s="190">
        <v>-0.0355</v>
      </c>
      <c r="F19" s="190">
        <v>-0.101</v>
      </c>
      <c r="G19" s="190">
        <v>-0.1368</v>
      </c>
      <c r="H19" s="190">
        <v>0.0108</v>
      </c>
      <c r="I19" s="62"/>
      <c r="J19" s="193">
        <f t="shared" si="0"/>
        <v>-4851</v>
      </c>
    </row>
    <row r="20" spans="2:10" s="72" customFormat="1" ht="12.75">
      <c r="B20" s="192" t="s">
        <v>141</v>
      </c>
      <c r="C20" s="189">
        <v>399770</v>
      </c>
      <c r="D20" s="192"/>
      <c r="E20" s="190">
        <v>-0.0355</v>
      </c>
      <c r="F20" s="190">
        <v>-0.101</v>
      </c>
      <c r="G20" s="190">
        <v>-0.1368</v>
      </c>
      <c r="H20" s="190">
        <v>0.0108</v>
      </c>
      <c r="I20" s="192"/>
      <c r="J20" s="193">
        <f t="shared" si="0"/>
        <v>-14192</v>
      </c>
    </row>
    <row r="21" spans="2:10" ht="12.75">
      <c r="B21" s="62" t="s">
        <v>142</v>
      </c>
      <c r="C21" s="188">
        <v>469611</v>
      </c>
      <c r="D21" s="62"/>
      <c r="E21" s="190">
        <v>-0.0355</v>
      </c>
      <c r="F21" s="190">
        <v>-0.101</v>
      </c>
      <c r="G21" s="190">
        <v>-0.1368</v>
      </c>
      <c r="H21" s="190">
        <v>0.0108</v>
      </c>
      <c r="I21" s="62"/>
      <c r="J21" s="194">
        <f t="shared" si="0"/>
        <v>-16671</v>
      </c>
    </row>
    <row r="22" spans="3:10" ht="12.75">
      <c r="C22" s="189"/>
      <c r="E22" s="195"/>
      <c r="F22" s="195"/>
      <c r="G22" s="195"/>
      <c r="H22" s="195"/>
      <c r="J22" s="60"/>
    </row>
    <row r="23" spans="3:10" ht="12.75">
      <c r="C23" s="38">
        <f>SUM(C10:C21)</f>
        <v>3005597</v>
      </c>
      <c r="E23" s="195"/>
      <c r="F23" s="195"/>
      <c r="G23" s="195"/>
      <c r="H23" s="195"/>
      <c r="I23" s="195"/>
      <c r="J23" s="60">
        <f>SUM(J10:J22)</f>
        <v>-106700</v>
      </c>
    </row>
    <row r="24" spans="3:9" ht="12.75">
      <c r="C24" s="38"/>
      <c r="E24" s="195"/>
      <c r="F24" s="195"/>
      <c r="G24" s="195"/>
      <c r="H24" s="195"/>
      <c r="I24" s="195"/>
    </row>
    <row r="25" spans="2:10" ht="12.75">
      <c r="B25" s="32" t="s">
        <v>126</v>
      </c>
      <c r="C25" s="38"/>
      <c r="E25" s="195"/>
      <c r="F25" s="195"/>
      <c r="G25" s="195"/>
      <c r="H25" s="195"/>
      <c r="I25" s="195"/>
      <c r="J25" s="59">
        <f>V!H34</f>
        <v>-111568</v>
      </c>
    </row>
    <row r="26" spans="3:9" ht="12.75">
      <c r="C26" s="38"/>
      <c r="E26" s="195"/>
      <c r="F26" s="195"/>
      <c r="G26" s="195"/>
      <c r="H26" s="195"/>
      <c r="I26" s="195"/>
    </row>
    <row r="27" spans="2:10" ht="12.75">
      <c r="B27" s="32" t="s">
        <v>123</v>
      </c>
      <c r="C27" s="38"/>
      <c r="E27" s="195"/>
      <c r="F27" s="195"/>
      <c r="G27" s="195"/>
      <c r="H27" s="195"/>
      <c r="I27" s="195"/>
      <c r="J27" s="61">
        <f>J25-J23</f>
        <v>-4868</v>
      </c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2020-03-18T17:54:51Z</cp:lastPrinted>
  <dcterms:created xsi:type="dcterms:W3CDTF">1998-02-24T14:52:22Z</dcterms:created>
  <dcterms:modified xsi:type="dcterms:W3CDTF">2020-03-19T18:44:06Z</dcterms:modified>
  <cp:category/>
  <cp:version/>
  <cp:contentType/>
  <cp:contentStatus/>
</cp:coreProperties>
</file>