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SC Tariff\"/>
    </mc:Choice>
  </mc:AlternateContent>
  <xr:revisionPtr revIDLastSave="0" documentId="8_{CB4A9C37-5454-4FC9-8FB2-C3FF39842AB6}" xr6:coauthVersionLast="44" xr6:coauthVersionMax="44" xr10:uidLastSave="{00000000-0000-0000-0000-000000000000}"/>
  <bookViews>
    <workbookView xWindow="-108" yWindow="-108" windowWidth="23256" windowHeight="12576" xr2:uid="{915FD2F4-54AD-40A4-A5E0-58A5DACEDFBC}"/>
  </bookViews>
  <sheets>
    <sheet name="Q-1" sheetId="2" r:id="rId1"/>
    <sheet name="Q-2" sheetId="1" r:id="rId2"/>
    <sheet name="Q-3" sheetId="3" r:id="rId3"/>
    <sheet name="Q-4" sheetId="4" r:id="rId4"/>
    <sheet name="Q-5" sheetId="5" r:id="rId5"/>
    <sheet name="Q-6" sheetId="6" r:id="rId6"/>
    <sheet name="Q-7b" sheetId="7" r:id="rId7"/>
    <sheet name="Q-8" sheetId="8" r:id="rId8"/>
    <sheet name="Q-9" sheetId="9" r:id="rId9"/>
    <sheet name="Q-10" sheetId="10" r:id="rId10"/>
    <sheet name="Q-11" sheetId="11" r:id="rId11"/>
    <sheet name="Q-12" sheetId="12" r:id="rId12"/>
    <sheet name="Q-14" sheetId="13" r:id="rId13"/>
    <sheet name="Q-15" sheetId="14" r:id="rId1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3" l="1"/>
  <c r="D9" i="12" l="1"/>
  <c r="D40" i="10"/>
  <c r="E40" i="10"/>
  <c r="F40" i="10"/>
  <c r="G40" i="10"/>
  <c r="H40" i="10"/>
  <c r="D48" i="10"/>
  <c r="E48" i="10"/>
  <c r="F48" i="10"/>
  <c r="G48" i="10"/>
  <c r="H48" i="10"/>
  <c r="D56" i="10"/>
  <c r="E56" i="10"/>
  <c r="F56" i="10"/>
  <c r="G56" i="10"/>
  <c r="H56" i="10"/>
  <c r="D64" i="10"/>
  <c r="E64" i="10"/>
  <c r="F64" i="10"/>
  <c r="G64" i="10"/>
  <c r="H64" i="10"/>
  <c r="D72" i="10"/>
  <c r="E72" i="10"/>
  <c r="F72" i="10"/>
  <c r="G72" i="10"/>
  <c r="H72" i="10"/>
  <c r="D80" i="10"/>
  <c r="E80" i="10"/>
  <c r="F80" i="10"/>
  <c r="G80" i="10"/>
  <c r="H80" i="10"/>
  <c r="D88" i="10"/>
  <c r="E88" i="10"/>
  <c r="F88" i="10"/>
  <c r="G88" i="10"/>
  <c r="H88" i="10"/>
  <c r="D96" i="10"/>
  <c r="E96" i="10"/>
  <c r="F96" i="10"/>
  <c r="G96" i="10"/>
  <c r="H96" i="10"/>
  <c r="D104" i="10"/>
  <c r="E104" i="10"/>
  <c r="F104" i="10"/>
  <c r="G104" i="10"/>
  <c r="H104" i="10"/>
  <c r="D112" i="10"/>
  <c r="E112" i="10"/>
  <c r="F112" i="10"/>
  <c r="G112" i="10"/>
  <c r="H112" i="10"/>
  <c r="D120" i="10"/>
  <c r="E120" i="10"/>
  <c r="F120" i="10"/>
  <c r="G120" i="10"/>
  <c r="H120" i="10"/>
  <c r="E128" i="10"/>
  <c r="F128" i="10"/>
  <c r="G128" i="10"/>
  <c r="H128" i="10"/>
  <c r="D128" i="10"/>
  <c r="E122" i="10" l="1"/>
  <c r="E114" i="10"/>
  <c r="E106" i="10"/>
  <c r="E98" i="10"/>
  <c r="E90" i="10"/>
  <c r="E82" i="10"/>
  <c r="E74" i="10"/>
  <c r="E66" i="10"/>
  <c r="E58" i="10"/>
  <c r="E50" i="10"/>
  <c r="E42" i="10"/>
  <c r="E34" i="10"/>
  <c r="F34" i="10"/>
  <c r="F42" i="10"/>
  <c r="F50" i="10"/>
  <c r="F58" i="10"/>
  <c r="F66" i="10"/>
  <c r="F74" i="10"/>
  <c r="F82" i="10"/>
  <c r="F90" i="10"/>
  <c r="F98" i="10"/>
  <c r="H114" i="10"/>
  <c r="I59" i="9"/>
  <c r="I52" i="9"/>
  <c r="I45" i="9"/>
  <c r="G59" i="9"/>
  <c r="F59" i="9"/>
  <c r="H56" i="9"/>
  <c r="H57" i="9"/>
  <c r="H58" i="9"/>
  <c r="H59" i="9"/>
  <c r="H55" i="9"/>
  <c r="G52" i="9"/>
  <c r="H52" i="9" s="1"/>
  <c r="F52" i="9"/>
  <c r="H49" i="9"/>
  <c r="H50" i="9"/>
  <c r="H51" i="9"/>
  <c r="H48" i="9"/>
  <c r="G45" i="9"/>
  <c r="H45" i="9" s="1"/>
  <c r="F45" i="9"/>
  <c r="H42" i="9"/>
  <c r="H43" i="9"/>
  <c r="H44" i="9"/>
  <c r="H41" i="9"/>
  <c r="I38" i="9"/>
  <c r="G38" i="9"/>
  <c r="F38" i="9"/>
  <c r="H35" i="9"/>
  <c r="H36" i="9"/>
  <c r="H37" i="9"/>
  <c r="H38" i="9"/>
  <c r="H34" i="9"/>
  <c r="I31" i="9"/>
  <c r="H28" i="9"/>
  <c r="H29" i="9"/>
  <c r="H30" i="9"/>
  <c r="H31" i="9"/>
  <c r="H27" i="9"/>
  <c r="G31" i="9"/>
  <c r="F31" i="9"/>
  <c r="I24" i="9"/>
  <c r="H24" i="9"/>
  <c r="G24" i="9"/>
  <c r="F24" i="9"/>
  <c r="H21" i="9"/>
  <c r="H22" i="9"/>
  <c r="H23" i="9"/>
  <c r="H20" i="9"/>
  <c r="I17" i="9"/>
  <c r="H14" i="9"/>
  <c r="H15" i="9"/>
  <c r="H16" i="9"/>
  <c r="H17" i="9"/>
  <c r="H13" i="9"/>
  <c r="H7" i="9"/>
  <c r="H8" i="9"/>
  <c r="H9" i="9"/>
  <c r="H6" i="9"/>
  <c r="G17" i="9"/>
  <c r="G10" i="9"/>
  <c r="F10" i="9"/>
  <c r="F17" i="9"/>
  <c r="F17" i="8"/>
  <c r="F11" i="8"/>
  <c r="H10" i="9" l="1"/>
  <c r="I10" i="9" s="1"/>
  <c r="D13" i="1"/>
  <c r="D9" i="1"/>
</calcChain>
</file>

<file path=xl/sharedStrings.xml><?xml version="1.0" encoding="utf-8"?>
<sst xmlns="http://schemas.openxmlformats.org/spreadsheetml/2006/main" count="363" uniqueCount="101">
  <si>
    <t>Mountain Water District</t>
  </si>
  <si>
    <t>Current Customer Count as of May 31, 2020</t>
  </si>
  <si>
    <t>Q-2</t>
  </si>
  <si>
    <t>Class of Service</t>
  </si>
  <si>
    <t>No. of Customers</t>
  </si>
  <si>
    <t>Residential Water</t>
  </si>
  <si>
    <t>Commercials Water</t>
  </si>
  <si>
    <t>Industrial Water</t>
  </si>
  <si>
    <t>Public Authority Water</t>
  </si>
  <si>
    <t>Residential Sewer</t>
  </si>
  <si>
    <t>Commercial Sewer</t>
  </si>
  <si>
    <t>Total Water Customers</t>
  </si>
  <si>
    <t>Total Sewer</t>
  </si>
  <si>
    <t>Q-1</t>
  </si>
  <si>
    <t>Water</t>
  </si>
  <si>
    <t>Sewer</t>
  </si>
  <si>
    <t>Current Customer Count by class as of May 31, 2020</t>
  </si>
  <si>
    <t>Average Total Bill for All Customers</t>
  </si>
  <si>
    <t>Q-3</t>
  </si>
  <si>
    <t>Average Total Bill</t>
  </si>
  <si>
    <t>Average Bill</t>
  </si>
  <si>
    <t>Year 2017</t>
  </si>
  <si>
    <t>Year 2018</t>
  </si>
  <si>
    <t>Year 2019</t>
  </si>
  <si>
    <t>Average Total Bill for All Customers in Each Class</t>
  </si>
  <si>
    <t>Q-4</t>
  </si>
  <si>
    <t>Residential</t>
  </si>
  <si>
    <t>Commercial</t>
  </si>
  <si>
    <t>Industrial</t>
  </si>
  <si>
    <t>Public Authority</t>
  </si>
  <si>
    <t>Q-5</t>
  </si>
  <si>
    <t>Q-6</t>
  </si>
  <si>
    <t>Average Bill for Current Service for All Customer in Each Class</t>
  </si>
  <si>
    <t>Average Bill for Current Service for all Customers</t>
  </si>
  <si>
    <t>Monthly Bad Debt Write-Offs for 2018, 2019, &amp; 2020</t>
  </si>
  <si>
    <t>Q-7b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</si>
  <si>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</si>
  <si>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</si>
  <si>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</si>
  <si>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</si>
  <si>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</si>
  <si>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</si>
  <si>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</si>
  <si>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</si>
  <si>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</si>
  <si>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</si>
  <si>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</si>
  <si>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</si>
  <si>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**</t>
  </si>
  <si>
    <t>**Have not completed, staff was laid off due to covid-19, will resume as soon as the employee is brought back</t>
  </si>
  <si>
    <t>Q-8</t>
  </si>
  <si>
    <t>No. of Customers Subject to Disconnect</t>
  </si>
  <si>
    <t>Commercail</t>
  </si>
  <si>
    <t>Residentail</t>
  </si>
  <si>
    <t>Total</t>
  </si>
  <si>
    <t>Number of Customers Subject to Disconnection as of June 30, 2020</t>
  </si>
  <si>
    <t>Percent of Customers by Class that Pay on Time</t>
  </si>
  <si>
    <t>Q-9</t>
  </si>
  <si>
    <t>Customers Paying on Time</t>
  </si>
  <si>
    <t>% Paying on Time</t>
  </si>
  <si>
    <t>Total Customers</t>
  </si>
  <si>
    <t>Total Sewer Customers</t>
  </si>
  <si>
    <t>Our software does track this by customer class, this is percental by total customer count.</t>
  </si>
  <si>
    <t>Monthly Totals of Service Terminations &amp; Notices for Non-Payment of Bills</t>
  </si>
  <si>
    <t>Q-10a</t>
  </si>
  <si>
    <t>Year</t>
  </si>
  <si>
    <t>Annually</t>
  </si>
  <si>
    <t>Monthly Totals of Service Termination Notices</t>
  </si>
  <si>
    <t>Our software doesn't separate this data by service class</t>
  </si>
  <si>
    <t>Q-10b</t>
  </si>
  <si>
    <t>Q-10c</t>
  </si>
  <si>
    <t>Total Number of Service Disconnections Water</t>
  </si>
  <si>
    <t>Total Number of Service Disconnections Sewer</t>
  </si>
  <si>
    <t xml:space="preserve">February </t>
  </si>
  <si>
    <t>Commercial Water</t>
  </si>
  <si>
    <t>Our software doesn't separate this data by service class or by service such as water and sewer</t>
  </si>
  <si>
    <t>Total Number of Customers by Class 2015 - 2019</t>
  </si>
  <si>
    <t>Total Income Received from Late Payment Fees</t>
  </si>
  <si>
    <t>Q-11</t>
  </si>
  <si>
    <t>N/A</t>
  </si>
  <si>
    <t>Quantifed Late Fees March 16, 2020 thru Present</t>
  </si>
  <si>
    <t>Q-12</t>
  </si>
  <si>
    <t>Month</t>
  </si>
  <si>
    <t>Amount Delinquent</t>
  </si>
  <si>
    <t>Quantified 10% Late Fee Amount</t>
  </si>
  <si>
    <t>Cost Increases as a Result of Covid-19</t>
  </si>
  <si>
    <t>Q-14</t>
  </si>
  <si>
    <t>Cost Increase</t>
  </si>
  <si>
    <t>Description</t>
  </si>
  <si>
    <t>Amount</t>
  </si>
  <si>
    <t>Cleaning Supplies</t>
  </si>
  <si>
    <t>Mask &amp; Gloves</t>
  </si>
  <si>
    <t>Sanitizers and Despenser</t>
  </si>
  <si>
    <t>Termometer</t>
  </si>
  <si>
    <t>Equipment to work from home</t>
  </si>
  <si>
    <t>Cost Decreases as a Result of Covid-19</t>
  </si>
  <si>
    <t>Q-15</t>
  </si>
  <si>
    <t>Cost Decreases</t>
  </si>
  <si>
    <t>Disconnection Notices Not Mailed</t>
  </si>
  <si>
    <t>March 16 - June 30, 2020-17,452</t>
  </si>
  <si>
    <t>Cleaning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</si>
</sst>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justify" vertical="center"/>
    </xf>
    <xf numFmtId="3" fontId="2" fillId="0" borderId="0" xfId="0" applyNumberFormat="1" applyFont="1" applyAlignment="1">
      <alignment horizontal="justify" vertical="center"/>
    </xf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17" fontId="0" fillId="0" borderId="0" xfId="0" applyNumberFormat="1"/>
    <xf numFmtId="0" fontId="1" fillId="0" borderId="0" xfId="0" applyFont="1"/>
    <xf numFmtId="17" fontId="0" fillId="0" borderId="0" xfId="0" applyNumberFormat="1" applyAlignment="1">
      <alignment horizontal="left"/>
    </xf>
    <xf numFmtId="164" fontId="0" fillId="0" borderId="0" xfId="0" applyNumberFormat="1"/>
    <xf numFmtId="0" fontId="2" fillId="0" borderId="0" xfId="0" applyFont="1" applyAlignment="1">
      <alignment horizontal="left" vertical="center" indent="7"/>
    </xf>
    <xf numFmtId="8" fontId="2" fillId="0" borderId="0" xfId="0" applyNumberFormat="1" applyFont="1" applyAlignment="1">
      <alignment horizontal="left" vertical="center" indent="7"/>
    </xf>
    <xf numFmtId="17" fontId="2" fillId="0" borderId="0" xfId="0" applyNumberFormat="1" applyFont="1" applyAlignment="1">
      <alignment horizontal="left" vertical="center" indent="7"/>
    </xf>
    <xf numFmtId="17" fontId="2" fillId="0" borderId="0" xfId="0" applyNumberFormat="1" applyFont="1" applyAlignment="1">
      <alignment horizontal="left" vertical="center" indent="15"/>
    </xf>
    <xf numFmtId="0" fontId="2" fillId="0" borderId="0" xfId="0" applyFont="1" applyAlignment="1">
      <alignment horizontal="left" vertical="center" indent="15"/>
    </xf>
    <xf numFmtId="164" fontId="0" fillId="2" borderId="0" xfId="0" applyNumberFormat="1" applyFill="1"/>
    <xf numFmtId="0" fontId="0" fillId="0" borderId="0" xfId="0" applyAlignment="1">
      <alignment wrapText="1"/>
    </xf>
    <xf numFmtId="0" fontId="5" fillId="0" borderId="0" xfId="0" applyFont="1"/>
    <xf numFmtId="0" fontId="0" fillId="0" borderId="1" xfId="0" applyBorder="1" applyAlignment="1">
      <alignment wrapText="1"/>
    </xf>
    <xf numFmtId="0" fontId="6" fillId="0" borderId="0" xfId="0" applyFont="1"/>
    <xf numFmtId="0" fontId="0" fillId="0" borderId="0" xfId="0" applyBorder="1"/>
    <xf numFmtId="10" fontId="0" fillId="0" borderId="0" xfId="0" applyNumberFormat="1"/>
    <xf numFmtId="0" fontId="0" fillId="2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6" fillId="0" borderId="0" xfId="0" applyFont="1" applyBorder="1"/>
    <xf numFmtId="0" fontId="0" fillId="2" borderId="0" xfId="0" applyFill="1" applyAlignment="1"/>
    <xf numFmtId="8" fontId="7" fillId="0" borderId="0" xfId="0" applyNumberFormat="1" applyFont="1" applyAlignment="1">
      <alignment horizontal="right" vertical="center"/>
    </xf>
    <xf numFmtId="44" fontId="0" fillId="0" borderId="0" xfId="1" applyFont="1"/>
    <xf numFmtId="44" fontId="1" fillId="0" borderId="0" xfId="0" applyNumberFormat="1" applyFont="1"/>
    <xf numFmtId="0" fontId="1" fillId="0" borderId="0" xfId="0" applyFont="1" applyFill="1"/>
    <xf numFmtId="44" fontId="0" fillId="0" borderId="0" xfId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4" fontId="1" fillId="0" borderId="0" xfId="1" applyFont="1"/>
    <xf numFmtId="44" fontId="0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E9C43-2353-40DE-BD09-5187A56675B1}">
  <dimension ref="A1:D6"/>
  <sheetViews>
    <sheetView tabSelected="1" workbookViewId="0">
      <selection activeCell="C6" sqref="C6"/>
    </sheetView>
  </sheetViews>
  <sheetFormatPr defaultRowHeight="14.4" x14ac:dyDescent="0.3"/>
  <cols>
    <col min="4" max="4" width="12.44140625" customWidth="1"/>
  </cols>
  <sheetData>
    <row r="1" spans="1:4" x14ac:dyDescent="0.3">
      <c r="A1" s="33" t="s">
        <v>0</v>
      </c>
      <c r="B1" s="33"/>
      <c r="C1" s="33"/>
      <c r="D1" s="33"/>
    </row>
    <row r="2" spans="1:4" x14ac:dyDescent="0.3">
      <c r="A2" s="33" t="s">
        <v>1</v>
      </c>
      <c r="B2" s="33"/>
      <c r="C2" s="33"/>
      <c r="D2" s="33"/>
    </row>
    <row r="4" spans="1:4" x14ac:dyDescent="0.3">
      <c r="A4" t="s">
        <v>13</v>
      </c>
    </row>
    <row r="5" spans="1:4" x14ac:dyDescent="0.3">
      <c r="B5" t="s">
        <v>14</v>
      </c>
      <c r="C5">
        <v>16542</v>
      </c>
    </row>
    <row r="6" spans="1:4" x14ac:dyDescent="0.3">
      <c r="B6" t="s">
        <v>15</v>
      </c>
      <c r="C6">
        <v>2221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CD8FA-F882-4BFE-BAF9-787EC7E21301}">
  <dimension ref="A1:O128"/>
  <sheetViews>
    <sheetView workbookViewId="0">
      <selection activeCell="P10" sqref="P10"/>
    </sheetView>
  </sheetViews>
  <sheetFormatPr defaultRowHeight="14.4" x14ac:dyDescent="0.3"/>
  <cols>
    <col min="1" max="1" width="10.21875" customWidth="1"/>
    <col min="3" max="3" width="19.5546875" bestFit="1" customWidth="1"/>
  </cols>
  <sheetData>
    <row r="1" spans="1:15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15" x14ac:dyDescent="0.3">
      <c r="A2" s="33" t="s">
        <v>63</v>
      </c>
      <c r="B2" s="33"/>
      <c r="C2" s="33"/>
      <c r="D2" s="33"/>
      <c r="E2" s="33"/>
      <c r="F2" s="33"/>
      <c r="G2" s="33"/>
      <c r="H2" s="33"/>
      <c r="I2" s="33"/>
    </row>
    <row r="4" spans="1:15" x14ac:dyDescent="0.3">
      <c r="A4" t="s">
        <v>64</v>
      </c>
      <c r="B4" s="33" t="s">
        <v>67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x14ac:dyDescent="0.3">
      <c r="B5" s="3" t="s">
        <v>65</v>
      </c>
      <c r="C5" s="3" t="s">
        <v>66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</row>
    <row r="6" spans="1:15" x14ac:dyDescent="0.3">
      <c r="B6">
        <v>2015</v>
      </c>
      <c r="D6">
        <v>3477</v>
      </c>
      <c r="E6">
        <v>3507</v>
      </c>
      <c r="F6">
        <v>3282</v>
      </c>
      <c r="G6">
        <v>4006</v>
      </c>
      <c r="H6">
        <v>3550</v>
      </c>
      <c r="I6">
        <v>3500</v>
      </c>
    </row>
    <row r="7" spans="1:15" x14ac:dyDescent="0.3">
      <c r="B7">
        <v>2016</v>
      </c>
      <c r="D7">
        <v>3509</v>
      </c>
      <c r="E7">
        <v>3852</v>
      </c>
      <c r="F7">
        <v>3298</v>
      </c>
      <c r="G7">
        <v>3482</v>
      </c>
      <c r="H7">
        <v>3465</v>
      </c>
      <c r="I7">
        <v>3848</v>
      </c>
      <c r="J7">
        <v>3938</v>
      </c>
      <c r="K7">
        <v>3475</v>
      </c>
      <c r="L7">
        <v>3820</v>
      </c>
      <c r="M7">
        <v>3712</v>
      </c>
      <c r="N7">
        <v>3620</v>
      </c>
      <c r="O7">
        <v>3514</v>
      </c>
    </row>
    <row r="8" spans="1:15" x14ac:dyDescent="0.3">
      <c r="B8">
        <v>2017</v>
      </c>
      <c r="D8">
        <v>3788</v>
      </c>
      <c r="E8">
        <v>3886</v>
      </c>
      <c r="F8">
        <v>3052</v>
      </c>
      <c r="G8">
        <v>3051</v>
      </c>
      <c r="H8">
        <v>3338</v>
      </c>
      <c r="I8">
        <v>3471</v>
      </c>
      <c r="J8">
        <v>3653</v>
      </c>
      <c r="K8">
        <v>3206</v>
      </c>
      <c r="L8">
        <v>3631</v>
      </c>
      <c r="M8">
        <v>3444</v>
      </c>
      <c r="N8">
        <v>3745</v>
      </c>
      <c r="O8">
        <v>3607</v>
      </c>
    </row>
    <row r="9" spans="1:15" x14ac:dyDescent="0.3">
      <c r="B9">
        <v>2018</v>
      </c>
      <c r="D9">
        <v>3485</v>
      </c>
      <c r="E9">
        <v>3614</v>
      </c>
      <c r="F9">
        <v>3016</v>
      </c>
      <c r="G9">
        <v>3445</v>
      </c>
      <c r="H9">
        <v>3446</v>
      </c>
      <c r="I9">
        <v>3547</v>
      </c>
      <c r="J9">
        <v>3521</v>
      </c>
      <c r="K9">
        <v>3474</v>
      </c>
      <c r="L9">
        <v>3557</v>
      </c>
      <c r="M9">
        <v>3373</v>
      </c>
      <c r="N9">
        <v>3430</v>
      </c>
      <c r="O9">
        <v>3660</v>
      </c>
    </row>
    <row r="10" spans="1:15" x14ac:dyDescent="0.3">
      <c r="B10">
        <v>2019</v>
      </c>
      <c r="D10">
        <v>3466</v>
      </c>
      <c r="E10">
        <v>3343</v>
      </c>
      <c r="F10">
        <v>3115</v>
      </c>
      <c r="G10">
        <v>3325</v>
      </c>
      <c r="H10">
        <v>3512</v>
      </c>
      <c r="I10">
        <v>3462</v>
      </c>
      <c r="J10">
        <v>3458</v>
      </c>
      <c r="K10">
        <v>3562</v>
      </c>
      <c r="L10">
        <v>3444</v>
      </c>
      <c r="M10">
        <v>3516</v>
      </c>
      <c r="N10">
        <v>3359</v>
      </c>
      <c r="O10">
        <v>3365</v>
      </c>
    </row>
    <row r="11" spans="1:15" x14ac:dyDescent="0.3">
      <c r="A11" s="26" t="s">
        <v>75</v>
      </c>
      <c r="B11" s="26"/>
      <c r="C11" s="26"/>
      <c r="D11" s="26"/>
      <c r="E11" s="26"/>
      <c r="F11" s="22"/>
      <c r="G11" s="22"/>
      <c r="H11" s="22"/>
    </row>
    <row r="13" spans="1:15" x14ac:dyDescent="0.3">
      <c r="A13" t="s">
        <v>69</v>
      </c>
      <c r="B13" s="33" t="s">
        <v>71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x14ac:dyDescent="0.3">
      <c r="B14" s="3" t="s">
        <v>65</v>
      </c>
      <c r="C14" s="3" t="s">
        <v>66</v>
      </c>
      <c r="D14" s="3" t="s">
        <v>36</v>
      </c>
      <c r="E14" s="3" t="s">
        <v>37</v>
      </c>
      <c r="F14" s="3" t="s">
        <v>38</v>
      </c>
      <c r="G14" s="3" t="s">
        <v>39</v>
      </c>
      <c r="H14" s="3" t="s">
        <v>40</v>
      </c>
      <c r="I14" s="3" t="s">
        <v>41</v>
      </c>
      <c r="J14" s="3" t="s">
        <v>42</v>
      </c>
      <c r="K14" s="3" t="s">
        <v>43</v>
      </c>
      <c r="L14" s="3" t="s">
        <v>44</v>
      </c>
      <c r="M14" s="3" t="s">
        <v>45</v>
      </c>
      <c r="N14" s="3" t="s">
        <v>46</v>
      </c>
      <c r="O14" s="3" t="s">
        <v>47</v>
      </c>
    </row>
    <row r="15" spans="1:15" x14ac:dyDescent="0.3">
      <c r="B15">
        <v>2015</v>
      </c>
      <c r="D15">
        <v>156</v>
      </c>
      <c r="E15">
        <v>77</v>
      </c>
      <c r="F15">
        <v>88</v>
      </c>
      <c r="G15">
        <v>199</v>
      </c>
      <c r="H15">
        <v>137</v>
      </c>
      <c r="I15">
        <v>166</v>
      </c>
      <c r="J15">
        <v>144</v>
      </c>
      <c r="K15">
        <v>180</v>
      </c>
      <c r="L15">
        <v>168</v>
      </c>
      <c r="M15">
        <v>129</v>
      </c>
      <c r="N15">
        <v>165</v>
      </c>
      <c r="O15">
        <v>139</v>
      </c>
    </row>
    <row r="16" spans="1:15" x14ac:dyDescent="0.3">
      <c r="B16">
        <v>2016</v>
      </c>
      <c r="D16">
        <v>129</v>
      </c>
      <c r="E16">
        <v>221</v>
      </c>
      <c r="F16">
        <v>170</v>
      </c>
      <c r="G16">
        <v>183</v>
      </c>
      <c r="H16">
        <v>162</v>
      </c>
      <c r="I16">
        <v>199</v>
      </c>
      <c r="J16">
        <v>153</v>
      </c>
      <c r="K16">
        <v>228</v>
      </c>
      <c r="L16">
        <v>177</v>
      </c>
      <c r="M16">
        <v>223</v>
      </c>
      <c r="N16">
        <v>189</v>
      </c>
      <c r="O16">
        <v>163</v>
      </c>
    </row>
    <row r="17" spans="1:15" x14ac:dyDescent="0.3">
      <c r="B17">
        <v>2017</v>
      </c>
      <c r="D17">
        <v>217</v>
      </c>
      <c r="E17">
        <v>120</v>
      </c>
      <c r="F17">
        <v>142</v>
      </c>
      <c r="G17">
        <v>146</v>
      </c>
      <c r="H17">
        <v>145</v>
      </c>
      <c r="I17">
        <v>158</v>
      </c>
      <c r="J17">
        <v>144</v>
      </c>
      <c r="K17">
        <v>176</v>
      </c>
      <c r="L17">
        <v>166</v>
      </c>
      <c r="M17">
        <v>144</v>
      </c>
      <c r="N17">
        <v>172</v>
      </c>
      <c r="O17">
        <v>140</v>
      </c>
    </row>
    <row r="18" spans="1:15" x14ac:dyDescent="0.3">
      <c r="B18">
        <v>2018</v>
      </c>
      <c r="D18">
        <v>73</v>
      </c>
      <c r="E18">
        <v>147</v>
      </c>
      <c r="F18">
        <v>185</v>
      </c>
      <c r="G18">
        <v>155</v>
      </c>
      <c r="H18">
        <v>174</v>
      </c>
      <c r="I18">
        <v>169</v>
      </c>
      <c r="J18">
        <v>163</v>
      </c>
      <c r="K18">
        <v>223</v>
      </c>
      <c r="L18">
        <v>154</v>
      </c>
      <c r="M18">
        <v>160</v>
      </c>
      <c r="N18">
        <v>173</v>
      </c>
      <c r="O18">
        <v>194</v>
      </c>
    </row>
    <row r="19" spans="1:15" x14ac:dyDescent="0.3">
      <c r="B19">
        <v>2019</v>
      </c>
      <c r="D19">
        <v>199</v>
      </c>
      <c r="E19">
        <v>157</v>
      </c>
      <c r="F19">
        <v>147</v>
      </c>
      <c r="G19">
        <v>181</v>
      </c>
      <c r="H19">
        <v>154</v>
      </c>
      <c r="I19">
        <v>173</v>
      </c>
      <c r="J19">
        <v>235</v>
      </c>
      <c r="K19">
        <v>192</v>
      </c>
      <c r="L19">
        <v>166</v>
      </c>
      <c r="M19">
        <v>195</v>
      </c>
      <c r="N19">
        <v>157</v>
      </c>
      <c r="O19">
        <v>115</v>
      </c>
    </row>
    <row r="20" spans="1:15" x14ac:dyDescent="0.3">
      <c r="A20" s="34" t="s">
        <v>68</v>
      </c>
      <c r="B20" s="34"/>
      <c r="C20" s="34"/>
      <c r="D20" s="34"/>
      <c r="E20" s="34"/>
    </row>
    <row r="22" spans="1:15" x14ac:dyDescent="0.3">
      <c r="B22" s="33" t="s">
        <v>72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x14ac:dyDescent="0.3">
      <c r="B23" s="3" t="s">
        <v>65</v>
      </c>
      <c r="C23" s="3" t="s">
        <v>66</v>
      </c>
      <c r="D23" s="3" t="s">
        <v>36</v>
      </c>
      <c r="E23" s="3" t="s">
        <v>37</v>
      </c>
      <c r="F23" s="3" t="s">
        <v>38</v>
      </c>
      <c r="G23" s="3" t="s">
        <v>39</v>
      </c>
      <c r="H23" s="3" t="s">
        <v>40</v>
      </c>
      <c r="I23" s="3" t="s">
        <v>41</v>
      </c>
      <c r="J23" s="3" t="s">
        <v>42</v>
      </c>
      <c r="K23" s="3" t="s">
        <v>43</v>
      </c>
      <c r="L23" s="3" t="s">
        <v>44</v>
      </c>
      <c r="M23" s="3" t="s">
        <v>45</v>
      </c>
      <c r="N23" s="3" t="s">
        <v>46</v>
      </c>
      <c r="O23" s="3" t="s">
        <v>47</v>
      </c>
    </row>
    <row r="24" spans="1:15" x14ac:dyDescent="0.3">
      <c r="B24">
        <v>2015</v>
      </c>
      <c r="D24">
        <v>0</v>
      </c>
      <c r="E24">
        <v>1</v>
      </c>
      <c r="F24">
        <v>0</v>
      </c>
      <c r="G24">
        <v>0</v>
      </c>
      <c r="H24">
        <v>2</v>
      </c>
      <c r="I24">
        <v>1</v>
      </c>
    </row>
    <row r="25" spans="1:15" x14ac:dyDescent="0.3">
      <c r="B25">
        <v>2016</v>
      </c>
      <c r="D25">
        <v>1</v>
      </c>
      <c r="E25">
        <v>0</v>
      </c>
      <c r="F25">
        <v>1</v>
      </c>
      <c r="G25">
        <v>1</v>
      </c>
      <c r="H25">
        <v>3</v>
      </c>
      <c r="I25">
        <v>1</v>
      </c>
      <c r="J25">
        <v>11</v>
      </c>
      <c r="K25">
        <v>0</v>
      </c>
      <c r="L25">
        <v>2</v>
      </c>
      <c r="M25">
        <v>1</v>
      </c>
      <c r="N25">
        <v>1</v>
      </c>
      <c r="O25">
        <v>0</v>
      </c>
    </row>
    <row r="26" spans="1:15" x14ac:dyDescent="0.3">
      <c r="B26">
        <v>2017</v>
      </c>
      <c r="D26">
        <v>0</v>
      </c>
      <c r="E26">
        <v>4</v>
      </c>
      <c r="F26">
        <v>6</v>
      </c>
      <c r="G26">
        <v>3</v>
      </c>
      <c r="H26">
        <v>1</v>
      </c>
      <c r="I26">
        <v>1</v>
      </c>
      <c r="J26">
        <v>5</v>
      </c>
      <c r="K26">
        <v>0</v>
      </c>
      <c r="L26">
        <v>0</v>
      </c>
      <c r="M26">
        <v>6</v>
      </c>
      <c r="N26">
        <v>5</v>
      </c>
      <c r="O26">
        <v>0</v>
      </c>
    </row>
    <row r="27" spans="1:15" x14ac:dyDescent="0.3">
      <c r="B27">
        <v>2018</v>
      </c>
      <c r="D27">
        <v>3</v>
      </c>
      <c r="E27">
        <v>5</v>
      </c>
      <c r="F27">
        <v>2</v>
      </c>
      <c r="G27">
        <v>0</v>
      </c>
      <c r="H27">
        <v>4</v>
      </c>
      <c r="I27">
        <v>0</v>
      </c>
      <c r="J27">
        <v>1</v>
      </c>
      <c r="K27">
        <v>0</v>
      </c>
      <c r="L27">
        <v>2</v>
      </c>
      <c r="M27">
        <v>2</v>
      </c>
      <c r="N27">
        <v>2</v>
      </c>
      <c r="O27">
        <v>0</v>
      </c>
    </row>
    <row r="28" spans="1:15" x14ac:dyDescent="0.3">
      <c r="B28">
        <v>2019</v>
      </c>
      <c r="D28">
        <v>0</v>
      </c>
      <c r="E28">
        <v>0</v>
      </c>
      <c r="F28">
        <v>1</v>
      </c>
      <c r="G28">
        <v>3</v>
      </c>
      <c r="H28">
        <v>2</v>
      </c>
      <c r="I28">
        <v>1</v>
      </c>
      <c r="J28">
        <v>3</v>
      </c>
      <c r="K28">
        <v>1</v>
      </c>
      <c r="L28">
        <v>1</v>
      </c>
      <c r="M28">
        <v>3</v>
      </c>
      <c r="N28">
        <v>0</v>
      </c>
      <c r="O28">
        <v>0</v>
      </c>
    </row>
    <row r="29" spans="1:15" x14ac:dyDescent="0.3">
      <c r="A29" s="34" t="s">
        <v>68</v>
      </c>
      <c r="B29" s="34"/>
      <c r="C29" s="34"/>
      <c r="D29" s="34"/>
      <c r="E29" s="34"/>
    </row>
    <row r="30" spans="1:15" s="24" customFormat="1" x14ac:dyDescent="0.3">
      <c r="A30" s="23"/>
      <c r="B30" s="23"/>
      <c r="C30" s="23"/>
      <c r="D30" s="23"/>
      <c r="E30" s="23"/>
    </row>
    <row r="31" spans="1:15" x14ac:dyDescent="0.3">
      <c r="A31" s="7" t="s">
        <v>70</v>
      </c>
      <c r="B31" s="33" t="s">
        <v>76</v>
      </c>
      <c r="C31" s="33"/>
      <c r="D31" s="33"/>
      <c r="E31" s="33"/>
      <c r="F31" s="33"/>
      <c r="G31" s="33"/>
      <c r="H31" s="33"/>
    </row>
    <row r="32" spans="1:15" x14ac:dyDescent="0.3">
      <c r="D32">
        <v>2015</v>
      </c>
      <c r="E32">
        <v>2016</v>
      </c>
      <c r="F32">
        <v>2017</v>
      </c>
      <c r="G32">
        <v>2018</v>
      </c>
      <c r="H32">
        <v>2019</v>
      </c>
    </row>
    <row r="33" spans="2:12" x14ac:dyDescent="0.3">
      <c r="B33" t="s">
        <v>36</v>
      </c>
      <c r="K33" s="19"/>
    </row>
    <row r="34" spans="2:12" x14ac:dyDescent="0.3">
      <c r="C34" t="s">
        <v>5</v>
      </c>
      <c r="D34">
        <v>16267</v>
      </c>
      <c r="E34">
        <f>15923+107+102</f>
        <v>16132</v>
      </c>
      <c r="F34">
        <f>15726+111+97</f>
        <v>15934</v>
      </c>
      <c r="G34">
        <v>15868</v>
      </c>
      <c r="H34">
        <v>15833</v>
      </c>
      <c r="K34" s="19"/>
      <c r="L34" s="19"/>
    </row>
    <row r="35" spans="2:12" x14ac:dyDescent="0.3">
      <c r="C35" t="s">
        <v>74</v>
      </c>
      <c r="D35">
        <v>592</v>
      </c>
      <c r="E35">
        <v>584</v>
      </c>
      <c r="F35">
        <v>579</v>
      </c>
      <c r="G35">
        <v>588</v>
      </c>
      <c r="H35">
        <v>584</v>
      </c>
      <c r="K35" s="19"/>
      <c r="L35" s="19"/>
    </row>
    <row r="36" spans="2:12" x14ac:dyDescent="0.3">
      <c r="C36" t="s">
        <v>7</v>
      </c>
      <c r="D36">
        <v>2</v>
      </c>
      <c r="E36">
        <v>2</v>
      </c>
      <c r="F36">
        <v>2</v>
      </c>
      <c r="G36">
        <v>2</v>
      </c>
      <c r="H36">
        <v>2</v>
      </c>
      <c r="K36" s="19"/>
      <c r="L36" s="19"/>
    </row>
    <row r="37" spans="2:12" x14ac:dyDescent="0.3">
      <c r="C37" t="s">
        <v>8</v>
      </c>
      <c r="D37">
        <v>150</v>
      </c>
      <c r="E37">
        <v>148</v>
      </c>
      <c r="F37">
        <v>151</v>
      </c>
      <c r="G37">
        <v>151</v>
      </c>
      <c r="H37">
        <v>149</v>
      </c>
      <c r="K37" s="19"/>
      <c r="L37" s="19"/>
    </row>
    <row r="38" spans="2:12" x14ac:dyDescent="0.3">
      <c r="C38" t="s">
        <v>9</v>
      </c>
      <c r="D38">
        <v>2187</v>
      </c>
      <c r="E38">
        <v>2138</v>
      </c>
      <c r="F38">
        <v>2080</v>
      </c>
      <c r="G38">
        <v>2062</v>
      </c>
      <c r="H38">
        <v>2055</v>
      </c>
      <c r="K38" s="19"/>
      <c r="L38" s="19"/>
    </row>
    <row r="39" spans="2:12" x14ac:dyDescent="0.3">
      <c r="C39" t="s">
        <v>10</v>
      </c>
      <c r="D39" s="3">
        <v>191</v>
      </c>
      <c r="E39" s="3">
        <v>188</v>
      </c>
      <c r="F39" s="3">
        <v>183</v>
      </c>
      <c r="G39" s="3">
        <v>179</v>
      </c>
      <c r="H39" s="3">
        <v>172</v>
      </c>
      <c r="K39" s="19"/>
      <c r="L39" s="19"/>
    </row>
    <row r="40" spans="2:12" x14ac:dyDescent="0.3">
      <c r="C40" s="7" t="s">
        <v>54</v>
      </c>
      <c r="D40" s="7">
        <f>SUM(D34:D39)</f>
        <v>19389</v>
      </c>
      <c r="E40" s="7">
        <f>SUM(E34:E39)</f>
        <v>19192</v>
      </c>
      <c r="F40" s="7">
        <f>SUM(F34:F39)</f>
        <v>18929</v>
      </c>
      <c r="G40" s="7">
        <f>SUM(G34:G39)</f>
        <v>18850</v>
      </c>
      <c r="H40" s="7">
        <f>SUM(H34:H39)</f>
        <v>18795</v>
      </c>
      <c r="K40" s="19"/>
      <c r="L40" s="19"/>
    </row>
    <row r="41" spans="2:12" x14ac:dyDescent="0.3">
      <c r="B41" t="s">
        <v>73</v>
      </c>
      <c r="K41" s="25"/>
      <c r="L41" s="25"/>
    </row>
    <row r="42" spans="2:12" x14ac:dyDescent="0.3">
      <c r="C42" t="s">
        <v>5</v>
      </c>
      <c r="D42">
        <v>16252</v>
      </c>
      <c r="E42">
        <f>15847+107+103</f>
        <v>16057</v>
      </c>
      <c r="F42">
        <f>15721+112+94</f>
        <v>15927</v>
      </c>
      <c r="G42">
        <v>15891</v>
      </c>
      <c r="H42">
        <v>15821</v>
      </c>
      <c r="K42" s="20"/>
      <c r="L42" s="25"/>
    </row>
    <row r="43" spans="2:12" x14ac:dyDescent="0.3">
      <c r="C43" t="s">
        <v>74</v>
      </c>
      <c r="D43">
        <v>592</v>
      </c>
      <c r="E43">
        <v>582</v>
      </c>
      <c r="F43">
        <v>580</v>
      </c>
      <c r="G43">
        <v>584</v>
      </c>
      <c r="H43">
        <v>583</v>
      </c>
    </row>
    <row r="44" spans="2:12" x14ac:dyDescent="0.3">
      <c r="C44" t="s">
        <v>7</v>
      </c>
      <c r="D44">
        <v>2</v>
      </c>
      <c r="E44">
        <v>2</v>
      </c>
      <c r="F44">
        <v>2</v>
      </c>
      <c r="G44">
        <v>2</v>
      </c>
      <c r="H44">
        <v>2</v>
      </c>
    </row>
    <row r="45" spans="2:12" x14ac:dyDescent="0.3">
      <c r="C45" t="s">
        <v>8</v>
      </c>
      <c r="D45">
        <v>149</v>
      </c>
      <c r="E45">
        <v>148</v>
      </c>
      <c r="F45">
        <v>151</v>
      </c>
      <c r="G45">
        <v>150</v>
      </c>
      <c r="H45">
        <v>149</v>
      </c>
    </row>
    <row r="46" spans="2:12" x14ac:dyDescent="0.3">
      <c r="C46" t="s">
        <v>9</v>
      </c>
      <c r="D46">
        <v>2196</v>
      </c>
      <c r="E46">
        <v>2111</v>
      </c>
      <c r="F46">
        <v>2082</v>
      </c>
      <c r="G46">
        <v>2092</v>
      </c>
      <c r="H46">
        <v>2053</v>
      </c>
    </row>
    <row r="47" spans="2:12" x14ac:dyDescent="0.3">
      <c r="C47" t="s">
        <v>10</v>
      </c>
      <c r="D47" s="3">
        <v>191</v>
      </c>
      <c r="E47" s="3">
        <v>187</v>
      </c>
      <c r="F47" s="3">
        <v>181</v>
      </c>
      <c r="G47" s="3">
        <v>182</v>
      </c>
      <c r="H47" s="3">
        <v>171</v>
      </c>
    </row>
    <row r="48" spans="2:12" x14ac:dyDescent="0.3">
      <c r="C48" t="s">
        <v>54</v>
      </c>
      <c r="D48" s="7">
        <f>SUM(D42:D47)</f>
        <v>19382</v>
      </c>
      <c r="E48" s="7">
        <f>SUM(E42:E47)</f>
        <v>19087</v>
      </c>
      <c r="F48" s="7">
        <f>SUM(F42:F47)</f>
        <v>18923</v>
      </c>
      <c r="G48" s="7">
        <f>SUM(G42:G47)</f>
        <v>18901</v>
      </c>
      <c r="H48" s="7">
        <f>SUM(H42:H47)</f>
        <v>18779</v>
      </c>
    </row>
    <row r="49" spans="2:8" x14ac:dyDescent="0.3">
      <c r="B49" t="s">
        <v>38</v>
      </c>
    </row>
    <row r="50" spans="2:8" x14ac:dyDescent="0.3">
      <c r="C50" t="s">
        <v>5</v>
      </c>
      <c r="D50">
        <v>16249</v>
      </c>
      <c r="E50">
        <f>15843+110+101</f>
        <v>16054</v>
      </c>
      <c r="F50">
        <f>15728+111+94</f>
        <v>15933</v>
      </c>
      <c r="G50">
        <v>15892</v>
      </c>
      <c r="H50">
        <v>15825</v>
      </c>
    </row>
    <row r="51" spans="2:8" x14ac:dyDescent="0.3">
      <c r="C51" t="s">
        <v>74</v>
      </c>
      <c r="D51">
        <v>593</v>
      </c>
      <c r="E51">
        <v>577</v>
      </c>
      <c r="F51">
        <v>577</v>
      </c>
      <c r="G51">
        <v>585</v>
      </c>
      <c r="H51">
        <v>583</v>
      </c>
    </row>
    <row r="52" spans="2:8" x14ac:dyDescent="0.3">
      <c r="C52" t="s">
        <v>7</v>
      </c>
      <c r="D52">
        <v>2</v>
      </c>
      <c r="E52">
        <v>2</v>
      </c>
      <c r="F52">
        <v>2</v>
      </c>
      <c r="G52">
        <v>2</v>
      </c>
      <c r="H52">
        <v>2</v>
      </c>
    </row>
    <row r="53" spans="2:8" x14ac:dyDescent="0.3">
      <c r="C53" t="s">
        <v>8</v>
      </c>
      <c r="D53">
        <v>149</v>
      </c>
      <c r="E53">
        <v>151</v>
      </c>
      <c r="F53">
        <v>151</v>
      </c>
      <c r="G53">
        <v>150</v>
      </c>
      <c r="H53">
        <v>151</v>
      </c>
    </row>
    <row r="54" spans="2:8" x14ac:dyDescent="0.3">
      <c r="C54" t="s">
        <v>9</v>
      </c>
      <c r="D54">
        <v>2181</v>
      </c>
      <c r="E54">
        <v>2114</v>
      </c>
      <c r="F54">
        <v>2087</v>
      </c>
      <c r="G54">
        <v>2067</v>
      </c>
      <c r="H54">
        <v>2050</v>
      </c>
    </row>
    <row r="55" spans="2:8" x14ac:dyDescent="0.3">
      <c r="C55" t="s">
        <v>10</v>
      </c>
      <c r="D55" s="3">
        <v>190</v>
      </c>
      <c r="E55" s="3">
        <v>188</v>
      </c>
      <c r="F55" s="3">
        <v>175</v>
      </c>
      <c r="G55" s="3">
        <v>176</v>
      </c>
      <c r="H55" s="3">
        <v>171</v>
      </c>
    </row>
    <row r="56" spans="2:8" x14ac:dyDescent="0.3">
      <c r="C56" t="s">
        <v>54</v>
      </c>
      <c r="D56" s="7">
        <f>SUM(D50:D55)</f>
        <v>19364</v>
      </c>
      <c r="E56" s="7">
        <f>SUM(E50:E55)</f>
        <v>19086</v>
      </c>
      <c r="F56" s="7">
        <f>SUM(F50:F55)</f>
        <v>18925</v>
      </c>
      <c r="G56" s="7">
        <f>SUM(G50:G55)</f>
        <v>18872</v>
      </c>
      <c r="H56" s="7">
        <f>SUM(H50:H55)</f>
        <v>18782</v>
      </c>
    </row>
    <row r="57" spans="2:8" x14ac:dyDescent="0.3">
      <c r="B57" t="s">
        <v>39</v>
      </c>
    </row>
    <row r="58" spans="2:8" x14ac:dyDescent="0.3">
      <c r="C58" t="s">
        <v>5</v>
      </c>
      <c r="D58">
        <v>16282</v>
      </c>
      <c r="E58">
        <f>15857+110+103</f>
        <v>16070</v>
      </c>
      <c r="F58">
        <f>15724+111+92</f>
        <v>15927</v>
      </c>
      <c r="G58">
        <v>15888</v>
      </c>
      <c r="H58">
        <v>15870</v>
      </c>
    </row>
    <row r="59" spans="2:8" x14ac:dyDescent="0.3">
      <c r="C59" t="s">
        <v>74</v>
      </c>
      <c r="D59">
        <v>592</v>
      </c>
      <c r="E59">
        <v>583</v>
      </c>
      <c r="F59">
        <v>576</v>
      </c>
      <c r="G59">
        <v>585</v>
      </c>
      <c r="H59">
        <v>584</v>
      </c>
    </row>
    <row r="60" spans="2:8" x14ac:dyDescent="0.3">
      <c r="C60" t="s">
        <v>7</v>
      </c>
      <c r="D60">
        <v>2</v>
      </c>
      <c r="E60">
        <v>2</v>
      </c>
      <c r="F60">
        <v>2</v>
      </c>
      <c r="G60">
        <v>2</v>
      </c>
      <c r="H60">
        <v>2</v>
      </c>
    </row>
    <row r="61" spans="2:8" x14ac:dyDescent="0.3">
      <c r="C61" t="s">
        <v>8</v>
      </c>
      <c r="D61">
        <v>150</v>
      </c>
      <c r="E61">
        <v>151</v>
      </c>
      <c r="F61">
        <v>152</v>
      </c>
      <c r="G61">
        <v>150</v>
      </c>
      <c r="H61">
        <v>152</v>
      </c>
    </row>
    <row r="62" spans="2:8" x14ac:dyDescent="0.3">
      <c r="C62" t="s">
        <v>9</v>
      </c>
      <c r="D62">
        <v>2181</v>
      </c>
      <c r="E62">
        <v>2109</v>
      </c>
      <c r="F62">
        <v>2075</v>
      </c>
      <c r="G62">
        <v>2081</v>
      </c>
      <c r="H62">
        <v>2054</v>
      </c>
    </row>
    <row r="63" spans="2:8" x14ac:dyDescent="0.3">
      <c r="C63" t="s">
        <v>10</v>
      </c>
      <c r="D63" s="3">
        <v>188</v>
      </c>
      <c r="E63" s="3">
        <v>186</v>
      </c>
      <c r="F63" s="3">
        <v>177</v>
      </c>
      <c r="G63" s="3">
        <v>173</v>
      </c>
      <c r="H63" s="3">
        <v>169</v>
      </c>
    </row>
    <row r="64" spans="2:8" x14ac:dyDescent="0.3">
      <c r="C64" t="s">
        <v>54</v>
      </c>
      <c r="D64" s="7">
        <f>SUM(D58:D63)</f>
        <v>19395</v>
      </c>
      <c r="E64" s="7">
        <f>SUM(E58:E63)</f>
        <v>19101</v>
      </c>
      <c r="F64" s="7">
        <f>SUM(F58:F63)</f>
        <v>18909</v>
      </c>
      <c r="G64" s="7">
        <f>SUM(G58:G63)</f>
        <v>18879</v>
      </c>
      <c r="H64" s="7">
        <f>SUM(H58:H63)</f>
        <v>18831</v>
      </c>
    </row>
    <row r="65" spans="2:11" x14ac:dyDescent="0.3">
      <c r="B65" t="s">
        <v>40</v>
      </c>
    </row>
    <row r="66" spans="2:11" x14ac:dyDescent="0.3">
      <c r="C66" t="s">
        <v>5</v>
      </c>
      <c r="D66">
        <v>16258</v>
      </c>
      <c r="E66">
        <f>15868+109+100</f>
        <v>16077</v>
      </c>
      <c r="F66">
        <f>15731+111+93</f>
        <v>15935</v>
      </c>
      <c r="G66">
        <v>15931</v>
      </c>
      <c r="H66">
        <v>15857</v>
      </c>
    </row>
    <row r="67" spans="2:11" x14ac:dyDescent="0.3">
      <c r="C67" t="s">
        <v>74</v>
      </c>
      <c r="D67">
        <v>594</v>
      </c>
      <c r="E67">
        <v>578</v>
      </c>
      <c r="F67">
        <v>580</v>
      </c>
      <c r="G67">
        <v>584</v>
      </c>
      <c r="H67">
        <v>587</v>
      </c>
    </row>
    <row r="68" spans="2:11" x14ac:dyDescent="0.3">
      <c r="C68" t="s">
        <v>7</v>
      </c>
      <c r="D68">
        <v>2</v>
      </c>
      <c r="E68">
        <v>2</v>
      </c>
      <c r="F68">
        <v>2</v>
      </c>
      <c r="G68">
        <v>2</v>
      </c>
      <c r="H68">
        <v>2</v>
      </c>
    </row>
    <row r="69" spans="2:11" x14ac:dyDescent="0.3">
      <c r="C69" t="s">
        <v>8</v>
      </c>
      <c r="D69">
        <v>150</v>
      </c>
      <c r="E69">
        <v>151</v>
      </c>
      <c r="F69">
        <v>150</v>
      </c>
      <c r="G69">
        <v>151</v>
      </c>
      <c r="H69">
        <v>152</v>
      </c>
    </row>
    <row r="70" spans="2:11" x14ac:dyDescent="0.3">
      <c r="C70" t="s">
        <v>9</v>
      </c>
      <c r="D70">
        <v>2168</v>
      </c>
      <c r="E70">
        <v>2112</v>
      </c>
      <c r="F70">
        <v>2080</v>
      </c>
      <c r="G70">
        <v>2078</v>
      </c>
      <c r="H70">
        <v>2060</v>
      </c>
    </row>
    <row r="71" spans="2:11" x14ac:dyDescent="0.3">
      <c r="C71" t="s">
        <v>10</v>
      </c>
      <c r="D71" s="3">
        <v>187</v>
      </c>
      <c r="E71" s="3">
        <v>185</v>
      </c>
      <c r="F71" s="3">
        <v>181</v>
      </c>
      <c r="G71" s="3">
        <v>178</v>
      </c>
      <c r="H71" s="3">
        <v>170</v>
      </c>
    </row>
    <row r="72" spans="2:11" x14ac:dyDescent="0.3">
      <c r="C72" t="s">
        <v>54</v>
      </c>
      <c r="D72" s="7">
        <f>SUM(D66:D71)</f>
        <v>19359</v>
      </c>
      <c r="E72" s="7">
        <f>SUM(E66:E71)</f>
        <v>19105</v>
      </c>
      <c r="F72" s="7">
        <f>SUM(F66:F71)</f>
        <v>18928</v>
      </c>
      <c r="G72" s="7">
        <f>SUM(G66:G71)</f>
        <v>18924</v>
      </c>
      <c r="H72" s="7">
        <f>SUM(H66:H71)</f>
        <v>18828</v>
      </c>
    </row>
    <row r="73" spans="2:11" x14ac:dyDescent="0.3">
      <c r="B73" t="s">
        <v>41</v>
      </c>
    </row>
    <row r="74" spans="2:11" x14ac:dyDescent="0.3">
      <c r="C74" t="s">
        <v>5</v>
      </c>
      <c r="D74" s="20">
        <v>16260</v>
      </c>
      <c r="E74" s="20">
        <f>15867+110+99</f>
        <v>16076</v>
      </c>
      <c r="F74" s="20">
        <f>15732+110+90</f>
        <v>15932</v>
      </c>
      <c r="G74" s="20">
        <v>15955</v>
      </c>
      <c r="H74" s="20">
        <v>15869</v>
      </c>
      <c r="I74" s="20"/>
      <c r="J74" s="20"/>
      <c r="K74" s="20"/>
    </row>
    <row r="75" spans="2:11" x14ac:dyDescent="0.3">
      <c r="C75" t="s">
        <v>74</v>
      </c>
      <c r="D75" s="20">
        <v>603</v>
      </c>
      <c r="E75" s="20">
        <v>578</v>
      </c>
      <c r="F75" s="20">
        <v>581</v>
      </c>
      <c r="G75" s="20">
        <v>588</v>
      </c>
      <c r="H75" s="20">
        <v>590</v>
      </c>
      <c r="I75" s="20"/>
      <c r="J75" s="20"/>
      <c r="K75" s="25"/>
    </row>
    <row r="76" spans="2:11" x14ac:dyDescent="0.3">
      <c r="C76" t="s">
        <v>7</v>
      </c>
      <c r="D76" s="20">
        <v>2</v>
      </c>
      <c r="E76" s="20">
        <v>2</v>
      </c>
      <c r="F76" s="20">
        <v>2</v>
      </c>
      <c r="G76" s="20">
        <v>2</v>
      </c>
      <c r="H76" s="20">
        <v>2</v>
      </c>
      <c r="I76" s="20"/>
      <c r="J76" s="20"/>
      <c r="K76" s="25"/>
    </row>
    <row r="77" spans="2:11" x14ac:dyDescent="0.3">
      <c r="C77" t="s">
        <v>8</v>
      </c>
      <c r="D77" s="20">
        <v>150</v>
      </c>
      <c r="E77" s="20">
        <v>151</v>
      </c>
      <c r="F77" s="20">
        <v>150</v>
      </c>
      <c r="G77" s="20">
        <v>152</v>
      </c>
      <c r="H77" s="20">
        <v>152</v>
      </c>
      <c r="I77" s="20"/>
      <c r="J77" s="20"/>
      <c r="K77" s="25"/>
    </row>
    <row r="78" spans="2:11" x14ac:dyDescent="0.3">
      <c r="C78" t="s">
        <v>9</v>
      </c>
      <c r="D78" s="20">
        <v>2173</v>
      </c>
      <c r="E78" s="20">
        <v>2109</v>
      </c>
      <c r="F78" s="20">
        <v>2070</v>
      </c>
      <c r="G78" s="20">
        <v>2089</v>
      </c>
      <c r="H78" s="20">
        <v>2067</v>
      </c>
      <c r="I78" s="20"/>
      <c r="J78" s="20"/>
      <c r="K78" s="25"/>
    </row>
    <row r="79" spans="2:11" x14ac:dyDescent="0.3">
      <c r="C79" t="s">
        <v>10</v>
      </c>
      <c r="D79" s="3">
        <v>190</v>
      </c>
      <c r="E79" s="3">
        <v>185</v>
      </c>
      <c r="F79" s="3">
        <v>180</v>
      </c>
      <c r="G79" s="3">
        <v>176</v>
      </c>
      <c r="H79" s="3">
        <v>161</v>
      </c>
      <c r="I79" s="20"/>
      <c r="J79" s="20"/>
      <c r="K79" s="25"/>
    </row>
    <row r="80" spans="2:11" x14ac:dyDescent="0.3">
      <c r="C80" t="s">
        <v>54</v>
      </c>
      <c r="D80" s="7">
        <f>SUM(D74:D79)</f>
        <v>19378</v>
      </c>
      <c r="E80" s="7">
        <f>SUM(E74:E79)</f>
        <v>19101</v>
      </c>
      <c r="F80" s="7">
        <f>SUM(F74:F79)</f>
        <v>18915</v>
      </c>
      <c r="G80" s="7">
        <f>SUM(G74:G79)</f>
        <v>18962</v>
      </c>
      <c r="H80" s="7">
        <f>SUM(H74:H79)</f>
        <v>18841</v>
      </c>
      <c r="I80" s="20"/>
      <c r="J80" s="20"/>
      <c r="K80" s="25"/>
    </row>
    <row r="81" spans="2:11" x14ac:dyDescent="0.3">
      <c r="B81" t="s">
        <v>42</v>
      </c>
      <c r="I81" s="20"/>
      <c r="J81" s="20"/>
      <c r="K81" s="25"/>
    </row>
    <row r="82" spans="2:11" x14ac:dyDescent="0.3">
      <c r="C82" t="s">
        <v>5</v>
      </c>
      <c r="D82">
        <v>16246</v>
      </c>
      <c r="E82">
        <f>15843+109+98</f>
        <v>16050</v>
      </c>
      <c r="F82">
        <f>15736+111+90</f>
        <v>15937</v>
      </c>
      <c r="G82">
        <v>15983</v>
      </c>
      <c r="H82">
        <v>15860</v>
      </c>
      <c r="I82" s="20"/>
      <c r="J82" s="20"/>
      <c r="K82" s="25"/>
    </row>
    <row r="83" spans="2:11" x14ac:dyDescent="0.3">
      <c r="C83" t="s">
        <v>74</v>
      </c>
      <c r="D83">
        <v>593</v>
      </c>
      <c r="E83">
        <v>579</v>
      </c>
      <c r="F83">
        <v>581</v>
      </c>
      <c r="G83">
        <v>589</v>
      </c>
      <c r="H83">
        <v>589</v>
      </c>
      <c r="I83" s="20"/>
      <c r="J83" s="20"/>
      <c r="K83" s="25"/>
    </row>
    <row r="84" spans="2:11" x14ac:dyDescent="0.3">
      <c r="C84" t="s">
        <v>7</v>
      </c>
      <c r="D84">
        <v>2</v>
      </c>
      <c r="E84">
        <v>2</v>
      </c>
      <c r="F84">
        <v>2</v>
      </c>
      <c r="G84">
        <v>2</v>
      </c>
      <c r="H84">
        <v>2</v>
      </c>
      <c r="I84" s="20"/>
      <c r="J84" s="20"/>
      <c r="K84" s="25"/>
    </row>
    <row r="85" spans="2:11" x14ac:dyDescent="0.3">
      <c r="C85" t="s">
        <v>8</v>
      </c>
      <c r="D85">
        <v>149</v>
      </c>
      <c r="E85">
        <v>151</v>
      </c>
      <c r="F85">
        <v>150</v>
      </c>
      <c r="G85">
        <v>151</v>
      </c>
      <c r="H85">
        <v>152</v>
      </c>
    </row>
    <row r="86" spans="2:11" x14ac:dyDescent="0.3">
      <c r="C86" t="s">
        <v>9</v>
      </c>
      <c r="D86">
        <v>2163</v>
      </c>
      <c r="E86">
        <v>2109</v>
      </c>
      <c r="F86">
        <v>2076</v>
      </c>
      <c r="G86">
        <v>2085</v>
      </c>
      <c r="H86">
        <v>2063</v>
      </c>
    </row>
    <row r="87" spans="2:11" x14ac:dyDescent="0.3">
      <c r="C87" t="s">
        <v>10</v>
      </c>
      <c r="D87" s="3">
        <v>188</v>
      </c>
      <c r="E87" s="3">
        <v>186</v>
      </c>
      <c r="F87" s="3">
        <v>181</v>
      </c>
      <c r="G87" s="3">
        <v>179</v>
      </c>
      <c r="H87" s="3">
        <v>167</v>
      </c>
    </row>
    <row r="88" spans="2:11" x14ac:dyDescent="0.3">
      <c r="C88" t="s">
        <v>54</v>
      </c>
      <c r="D88" s="7">
        <f>SUM(D82:D87)</f>
        <v>19341</v>
      </c>
      <c r="E88" s="7">
        <f>SUM(E82:E87)</f>
        <v>19077</v>
      </c>
      <c r="F88" s="7">
        <f>SUM(F82:F87)</f>
        <v>18927</v>
      </c>
      <c r="G88" s="7">
        <f>SUM(G82:G87)</f>
        <v>18989</v>
      </c>
      <c r="H88" s="7">
        <f>SUM(H82:H87)</f>
        <v>18833</v>
      </c>
    </row>
    <row r="89" spans="2:11" x14ac:dyDescent="0.3">
      <c r="B89" t="s">
        <v>43</v>
      </c>
    </row>
    <row r="90" spans="2:11" x14ac:dyDescent="0.3">
      <c r="C90" t="s">
        <v>5</v>
      </c>
      <c r="D90">
        <v>16248</v>
      </c>
      <c r="E90">
        <f>15867+113+98</f>
        <v>16078</v>
      </c>
      <c r="F90">
        <f>15797+110+89</f>
        <v>15996</v>
      </c>
      <c r="G90">
        <v>15974</v>
      </c>
      <c r="H90">
        <v>15873</v>
      </c>
      <c r="I90" s="20"/>
      <c r="J90" s="20"/>
      <c r="K90" s="25"/>
    </row>
    <row r="91" spans="2:11" x14ac:dyDescent="0.3">
      <c r="C91" t="s">
        <v>74</v>
      </c>
      <c r="D91">
        <v>589</v>
      </c>
      <c r="E91">
        <v>578</v>
      </c>
      <c r="F91">
        <v>581</v>
      </c>
      <c r="G91">
        <v>587</v>
      </c>
      <c r="H91">
        <v>592</v>
      </c>
      <c r="I91" s="20"/>
      <c r="J91" s="20"/>
      <c r="K91" s="25"/>
    </row>
    <row r="92" spans="2:11" x14ac:dyDescent="0.3">
      <c r="C92" t="s">
        <v>7</v>
      </c>
      <c r="D92">
        <v>2</v>
      </c>
      <c r="E92">
        <v>2</v>
      </c>
      <c r="F92">
        <v>2</v>
      </c>
      <c r="G92">
        <v>2</v>
      </c>
      <c r="H92">
        <v>2</v>
      </c>
      <c r="I92" s="20"/>
      <c r="J92" s="20"/>
      <c r="K92" s="25"/>
    </row>
    <row r="93" spans="2:11" x14ac:dyDescent="0.3">
      <c r="C93" t="s">
        <v>8</v>
      </c>
      <c r="D93">
        <v>149</v>
      </c>
      <c r="E93">
        <v>151</v>
      </c>
      <c r="F93">
        <v>150</v>
      </c>
      <c r="G93">
        <v>151</v>
      </c>
      <c r="H93">
        <v>152</v>
      </c>
      <c r="I93" s="20"/>
      <c r="J93" s="20"/>
      <c r="K93" s="25"/>
    </row>
    <row r="94" spans="2:11" x14ac:dyDescent="0.3">
      <c r="C94" t="s">
        <v>9</v>
      </c>
      <c r="D94" s="20">
        <v>2169</v>
      </c>
      <c r="E94" s="20">
        <v>2116</v>
      </c>
      <c r="F94" s="20">
        <v>2072</v>
      </c>
      <c r="G94" s="20">
        <v>2101</v>
      </c>
      <c r="H94" s="20">
        <v>2063</v>
      </c>
      <c r="I94" s="20"/>
      <c r="J94" s="20"/>
      <c r="K94" s="25"/>
    </row>
    <row r="95" spans="2:11" x14ac:dyDescent="0.3">
      <c r="C95" t="s">
        <v>10</v>
      </c>
      <c r="D95" s="3">
        <v>187</v>
      </c>
      <c r="E95" s="3">
        <v>186</v>
      </c>
      <c r="F95" s="3">
        <v>180</v>
      </c>
      <c r="G95" s="3">
        <v>157</v>
      </c>
      <c r="H95" s="3">
        <v>167</v>
      </c>
      <c r="I95" s="20"/>
      <c r="J95" s="20"/>
      <c r="K95" s="25"/>
    </row>
    <row r="96" spans="2:11" x14ac:dyDescent="0.3">
      <c r="C96" t="s">
        <v>54</v>
      </c>
      <c r="D96" s="7">
        <f>SUM(D90:D95)</f>
        <v>19344</v>
      </c>
      <c r="E96" s="7">
        <f>SUM(E90:E95)</f>
        <v>19111</v>
      </c>
      <c r="F96" s="7">
        <f>SUM(F90:F95)</f>
        <v>18981</v>
      </c>
      <c r="G96" s="7">
        <f>SUM(G90:G95)</f>
        <v>18972</v>
      </c>
      <c r="H96" s="7">
        <f>SUM(H90:H95)</f>
        <v>18849</v>
      </c>
      <c r="I96" s="20"/>
      <c r="J96" s="20"/>
      <c r="K96" s="25"/>
    </row>
    <row r="97" spans="2:11" x14ac:dyDescent="0.3">
      <c r="B97" t="s">
        <v>44</v>
      </c>
      <c r="I97" s="20"/>
      <c r="J97" s="20"/>
      <c r="K97" s="25"/>
    </row>
    <row r="98" spans="2:11" x14ac:dyDescent="0.3">
      <c r="C98" t="s">
        <v>5</v>
      </c>
      <c r="D98">
        <v>16259</v>
      </c>
      <c r="E98">
        <f>15818+110+97</f>
        <v>16025</v>
      </c>
      <c r="F98">
        <f>15760+111+89</f>
        <v>15960</v>
      </c>
      <c r="G98">
        <v>15964</v>
      </c>
      <c r="H98">
        <v>15844</v>
      </c>
      <c r="I98" s="20"/>
      <c r="J98" s="20"/>
      <c r="K98" s="25"/>
    </row>
    <row r="99" spans="2:11" x14ac:dyDescent="0.3">
      <c r="C99" t="s">
        <v>74</v>
      </c>
      <c r="D99">
        <v>593</v>
      </c>
      <c r="E99">
        <v>579</v>
      </c>
      <c r="F99">
        <v>581</v>
      </c>
      <c r="G99">
        <v>585</v>
      </c>
      <c r="H99">
        <v>591</v>
      </c>
      <c r="I99" s="20"/>
      <c r="J99" s="20"/>
      <c r="K99" s="25"/>
    </row>
    <row r="100" spans="2:11" x14ac:dyDescent="0.3">
      <c r="C100" t="s">
        <v>7</v>
      </c>
      <c r="D100">
        <v>2</v>
      </c>
      <c r="E100">
        <v>2</v>
      </c>
      <c r="F100">
        <v>2</v>
      </c>
      <c r="G100">
        <v>2</v>
      </c>
      <c r="H100">
        <v>2</v>
      </c>
    </row>
    <row r="101" spans="2:11" x14ac:dyDescent="0.3">
      <c r="C101" t="s">
        <v>8</v>
      </c>
      <c r="D101">
        <v>149</v>
      </c>
      <c r="E101">
        <v>150</v>
      </c>
      <c r="F101">
        <v>151</v>
      </c>
      <c r="G101">
        <v>151</v>
      </c>
      <c r="H101">
        <v>152</v>
      </c>
    </row>
    <row r="102" spans="2:11" x14ac:dyDescent="0.3">
      <c r="C102" t="s">
        <v>9</v>
      </c>
      <c r="D102">
        <v>2164</v>
      </c>
      <c r="E102">
        <v>2106</v>
      </c>
      <c r="F102">
        <v>2072</v>
      </c>
      <c r="G102">
        <v>2072</v>
      </c>
      <c r="H102">
        <v>2052</v>
      </c>
    </row>
    <row r="103" spans="2:11" x14ac:dyDescent="0.3">
      <c r="C103" t="s">
        <v>10</v>
      </c>
      <c r="D103" s="3">
        <v>189</v>
      </c>
      <c r="E103" s="3">
        <v>186</v>
      </c>
      <c r="F103" s="3">
        <v>180</v>
      </c>
      <c r="G103" s="3">
        <v>178</v>
      </c>
      <c r="H103" s="3">
        <v>168</v>
      </c>
    </row>
    <row r="104" spans="2:11" x14ac:dyDescent="0.3">
      <c r="C104" t="s">
        <v>54</v>
      </c>
      <c r="D104" s="7">
        <f>SUM(D98:D103)</f>
        <v>19356</v>
      </c>
      <c r="E104" s="7">
        <f>SUM(E98:E103)</f>
        <v>19048</v>
      </c>
      <c r="F104" s="7">
        <f>SUM(F98:F103)</f>
        <v>18946</v>
      </c>
      <c r="G104" s="7">
        <f>SUM(G98:G103)</f>
        <v>18952</v>
      </c>
      <c r="H104" s="7">
        <f>SUM(H98:H103)</f>
        <v>18809</v>
      </c>
    </row>
    <row r="105" spans="2:11" x14ac:dyDescent="0.3">
      <c r="B105" t="s">
        <v>45</v>
      </c>
    </row>
    <row r="106" spans="2:11" x14ac:dyDescent="0.3">
      <c r="C106" t="s">
        <v>5</v>
      </c>
      <c r="D106">
        <v>16231</v>
      </c>
      <c r="E106">
        <f>15793+111+98</f>
        <v>16002</v>
      </c>
      <c r="F106">
        <v>15957</v>
      </c>
      <c r="G106">
        <v>15961</v>
      </c>
      <c r="H106">
        <v>15843</v>
      </c>
    </row>
    <row r="107" spans="2:11" x14ac:dyDescent="0.3">
      <c r="C107" t="s">
        <v>74</v>
      </c>
      <c r="D107">
        <v>591</v>
      </c>
      <c r="E107">
        <v>582</v>
      </c>
      <c r="F107">
        <v>582</v>
      </c>
      <c r="G107">
        <v>581</v>
      </c>
      <c r="H107">
        <v>592</v>
      </c>
    </row>
    <row r="108" spans="2:11" x14ac:dyDescent="0.3">
      <c r="C108" t="s">
        <v>7</v>
      </c>
      <c r="D108">
        <v>2</v>
      </c>
      <c r="E108">
        <v>2</v>
      </c>
      <c r="F108">
        <v>2</v>
      </c>
      <c r="G108">
        <v>2</v>
      </c>
      <c r="H108">
        <v>2</v>
      </c>
    </row>
    <row r="109" spans="2:11" x14ac:dyDescent="0.3">
      <c r="C109" t="s">
        <v>8</v>
      </c>
      <c r="D109">
        <v>148</v>
      </c>
      <c r="E109">
        <v>151</v>
      </c>
      <c r="F109">
        <v>151</v>
      </c>
      <c r="G109">
        <v>151</v>
      </c>
      <c r="H109">
        <v>151</v>
      </c>
    </row>
    <row r="110" spans="2:11" x14ac:dyDescent="0.3">
      <c r="C110" t="s">
        <v>9</v>
      </c>
      <c r="D110">
        <v>2156</v>
      </c>
      <c r="E110">
        <v>2080</v>
      </c>
      <c r="F110">
        <v>2069</v>
      </c>
      <c r="G110">
        <v>2082</v>
      </c>
      <c r="H110">
        <v>2055</v>
      </c>
    </row>
    <row r="111" spans="2:11" x14ac:dyDescent="0.3">
      <c r="C111" t="s">
        <v>10</v>
      </c>
      <c r="D111" s="3">
        <v>188</v>
      </c>
      <c r="E111" s="3">
        <v>201</v>
      </c>
      <c r="F111" s="3">
        <v>182</v>
      </c>
      <c r="G111" s="3">
        <v>177</v>
      </c>
      <c r="H111" s="3">
        <v>168</v>
      </c>
    </row>
    <row r="112" spans="2:11" x14ac:dyDescent="0.3">
      <c r="C112" t="s">
        <v>54</v>
      </c>
      <c r="D112" s="7">
        <f>SUM(D106:D111)</f>
        <v>19316</v>
      </c>
      <c r="E112" s="7">
        <f>SUM(E106:E111)</f>
        <v>19018</v>
      </c>
      <c r="F112" s="7">
        <f>SUM(F106:F111)</f>
        <v>18943</v>
      </c>
      <c r="G112" s="7">
        <f>SUM(G106:G111)</f>
        <v>18954</v>
      </c>
      <c r="H112" s="7">
        <f>SUM(H106:H111)</f>
        <v>18811</v>
      </c>
    </row>
    <row r="113" spans="2:11" x14ac:dyDescent="0.3">
      <c r="B113" t="s">
        <v>46</v>
      </c>
      <c r="I113" s="20"/>
      <c r="J113" s="20"/>
      <c r="K113" s="25"/>
    </row>
    <row r="114" spans="2:11" x14ac:dyDescent="0.3">
      <c r="C114" t="s">
        <v>5</v>
      </c>
      <c r="D114">
        <v>16197</v>
      </c>
      <c r="E114">
        <f>15791+114+96</f>
        <v>16001</v>
      </c>
      <c r="F114">
        <v>15934</v>
      </c>
      <c r="G114">
        <v>15926</v>
      </c>
      <c r="H114">
        <f>15827</f>
        <v>15827</v>
      </c>
      <c r="I114" s="20"/>
      <c r="J114" s="20"/>
      <c r="K114" s="25"/>
    </row>
    <row r="115" spans="2:11" x14ac:dyDescent="0.3">
      <c r="C115" t="s">
        <v>74</v>
      </c>
      <c r="D115">
        <v>590</v>
      </c>
      <c r="E115">
        <v>582</v>
      </c>
      <c r="F115">
        <v>587</v>
      </c>
      <c r="G115">
        <v>582</v>
      </c>
      <c r="H115">
        <v>588</v>
      </c>
      <c r="I115" s="20"/>
      <c r="J115" s="20"/>
      <c r="K115" s="25"/>
    </row>
    <row r="116" spans="2:11" x14ac:dyDescent="0.3">
      <c r="C116" t="s">
        <v>7</v>
      </c>
      <c r="D116">
        <v>2</v>
      </c>
      <c r="E116">
        <v>2</v>
      </c>
      <c r="F116">
        <v>2</v>
      </c>
      <c r="G116">
        <v>2</v>
      </c>
      <c r="H116">
        <v>2</v>
      </c>
      <c r="I116" s="20"/>
      <c r="J116" s="20"/>
      <c r="K116" s="25"/>
    </row>
    <row r="117" spans="2:11" x14ac:dyDescent="0.3">
      <c r="C117" t="s">
        <v>8</v>
      </c>
      <c r="D117">
        <v>148</v>
      </c>
      <c r="E117">
        <v>151</v>
      </c>
      <c r="F117">
        <v>151</v>
      </c>
      <c r="G117">
        <v>152</v>
      </c>
      <c r="H117">
        <v>150</v>
      </c>
      <c r="I117" s="20"/>
      <c r="J117" s="20"/>
      <c r="K117" s="25"/>
    </row>
    <row r="118" spans="2:11" x14ac:dyDescent="0.3">
      <c r="C118" t="s">
        <v>9</v>
      </c>
      <c r="D118">
        <v>2163</v>
      </c>
      <c r="E118">
        <v>2088</v>
      </c>
      <c r="F118">
        <v>2064</v>
      </c>
      <c r="G118">
        <v>2067</v>
      </c>
      <c r="H118">
        <v>2049</v>
      </c>
      <c r="I118" s="20"/>
      <c r="J118" s="20"/>
      <c r="K118" s="25"/>
    </row>
    <row r="119" spans="2:11" x14ac:dyDescent="0.3">
      <c r="C119" t="s">
        <v>10</v>
      </c>
      <c r="D119" s="3">
        <v>182</v>
      </c>
      <c r="E119" s="3">
        <v>184</v>
      </c>
      <c r="F119" s="3">
        <v>181</v>
      </c>
      <c r="G119" s="3">
        <v>174</v>
      </c>
      <c r="H119" s="3">
        <v>171</v>
      </c>
      <c r="I119" s="20"/>
      <c r="J119" s="20"/>
      <c r="K119" s="25"/>
    </row>
    <row r="120" spans="2:11" x14ac:dyDescent="0.3">
      <c r="C120" t="s">
        <v>54</v>
      </c>
      <c r="D120" s="7">
        <f>SUM(D114:D119)</f>
        <v>19282</v>
      </c>
      <c r="E120" s="7">
        <f>SUM(E114:E119)</f>
        <v>19008</v>
      </c>
      <c r="F120" s="7">
        <f>SUM(F114:F119)</f>
        <v>18919</v>
      </c>
      <c r="G120" s="7">
        <f>SUM(G114:G119)</f>
        <v>18903</v>
      </c>
      <c r="H120" s="7">
        <f>SUM(H114:H119)</f>
        <v>18787</v>
      </c>
      <c r="I120" s="20"/>
      <c r="J120" s="20"/>
      <c r="K120" s="25"/>
    </row>
    <row r="121" spans="2:11" x14ac:dyDescent="0.3">
      <c r="B121" t="s">
        <v>47</v>
      </c>
      <c r="I121" s="20"/>
      <c r="J121" s="20"/>
      <c r="K121" s="25"/>
    </row>
    <row r="122" spans="2:11" x14ac:dyDescent="0.3">
      <c r="C122" t="s">
        <v>5</v>
      </c>
      <c r="D122">
        <v>16162</v>
      </c>
      <c r="E122">
        <f>15757+116+99</f>
        <v>15972</v>
      </c>
      <c r="F122">
        <v>15924</v>
      </c>
      <c r="G122">
        <v>15873</v>
      </c>
      <c r="H122">
        <v>15778</v>
      </c>
      <c r="I122" s="20"/>
      <c r="J122" s="20"/>
      <c r="K122" s="25"/>
    </row>
    <row r="123" spans="2:11" x14ac:dyDescent="0.3">
      <c r="C123" t="s">
        <v>74</v>
      </c>
      <c r="D123">
        <v>586</v>
      </c>
      <c r="E123">
        <v>574</v>
      </c>
      <c r="F123">
        <v>589</v>
      </c>
      <c r="G123">
        <v>585</v>
      </c>
      <c r="H123">
        <v>590</v>
      </c>
    </row>
    <row r="124" spans="2:11" x14ac:dyDescent="0.3">
      <c r="C124" t="s">
        <v>7</v>
      </c>
      <c r="D124">
        <v>2</v>
      </c>
      <c r="E124">
        <v>2</v>
      </c>
      <c r="F124">
        <v>2</v>
      </c>
      <c r="G124">
        <v>2</v>
      </c>
      <c r="H124">
        <v>2</v>
      </c>
    </row>
    <row r="125" spans="2:11" x14ac:dyDescent="0.3">
      <c r="C125" t="s">
        <v>8</v>
      </c>
      <c r="D125">
        <v>148</v>
      </c>
      <c r="E125">
        <v>153</v>
      </c>
      <c r="F125">
        <v>151</v>
      </c>
      <c r="G125">
        <v>151</v>
      </c>
      <c r="H125">
        <v>147</v>
      </c>
    </row>
    <row r="126" spans="2:11" x14ac:dyDescent="0.3">
      <c r="C126" t="s">
        <v>9</v>
      </c>
      <c r="D126">
        <v>2153</v>
      </c>
      <c r="E126">
        <v>2086</v>
      </c>
      <c r="F126">
        <v>2065</v>
      </c>
      <c r="G126">
        <v>2054</v>
      </c>
      <c r="H126">
        <v>2020</v>
      </c>
    </row>
    <row r="127" spans="2:11" x14ac:dyDescent="0.3">
      <c r="C127" t="s">
        <v>10</v>
      </c>
      <c r="D127" s="3">
        <v>180</v>
      </c>
      <c r="E127" s="3">
        <v>184</v>
      </c>
      <c r="F127" s="3">
        <v>178</v>
      </c>
      <c r="G127" s="3">
        <v>174</v>
      </c>
      <c r="H127" s="3">
        <v>169</v>
      </c>
    </row>
    <row r="128" spans="2:11" x14ac:dyDescent="0.3">
      <c r="C128" t="s">
        <v>54</v>
      </c>
      <c r="D128" s="7">
        <f>SUM(D122:D127)</f>
        <v>19231</v>
      </c>
      <c r="E128" s="7">
        <f>SUM(E122:E127)</f>
        <v>18971</v>
      </c>
      <c r="F128" s="7">
        <f>SUM(F122:F127)</f>
        <v>18909</v>
      </c>
      <c r="G128" s="7">
        <f>SUM(G122:G127)</f>
        <v>18839</v>
      </c>
      <c r="H128" s="7">
        <f>SUM(H122:H127)</f>
        <v>18706</v>
      </c>
    </row>
  </sheetData>
  <mergeCells count="8">
    <mergeCell ref="B22:O22"/>
    <mergeCell ref="A29:E29"/>
    <mergeCell ref="B31:H31"/>
    <mergeCell ref="A1:I1"/>
    <mergeCell ref="A2:I2"/>
    <mergeCell ref="B4:O4"/>
    <mergeCell ref="A20:E20"/>
    <mergeCell ref="B13:O13"/>
  </mergeCells>
  <phoneticPr fontId="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BD8D4-02FA-46A6-8670-775DE0278B3B}">
  <dimension ref="A1:I16"/>
  <sheetViews>
    <sheetView workbookViewId="0">
      <selection activeCell="H9" sqref="H9"/>
    </sheetView>
  </sheetViews>
  <sheetFormatPr defaultRowHeight="14.4" x14ac:dyDescent="0.3"/>
  <cols>
    <col min="3" max="6" width="10.44140625" bestFit="1" customWidth="1"/>
  </cols>
  <sheetData>
    <row r="1" spans="1:9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x14ac:dyDescent="0.3">
      <c r="A2" s="33" t="s">
        <v>77</v>
      </c>
      <c r="B2" s="33"/>
      <c r="C2" s="33"/>
      <c r="D2" s="33"/>
      <c r="E2" s="33"/>
      <c r="F2" s="33"/>
      <c r="G2" s="33"/>
      <c r="H2" s="33"/>
      <c r="I2" s="33"/>
    </row>
    <row r="4" spans="1:9" x14ac:dyDescent="0.3">
      <c r="A4" t="s">
        <v>78</v>
      </c>
      <c r="C4">
        <v>2017</v>
      </c>
      <c r="D4">
        <v>2018</v>
      </c>
      <c r="E4">
        <v>2019</v>
      </c>
      <c r="F4">
        <v>2020</v>
      </c>
    </row>
    <row r="5" spans="1:9" x14ac:dyDescent="0.3">
      <c r="B5" t="s">
        <v>36</v>
      </c>
      <c r="C5" s="27">
        <v>22376.83</v>
      </c>
      <c r="D5" s="27">
        <v>21348.82</v>
      </c>
      <c r="E5" s="27">
        <v>20248.740000000002</v>
      </c>
      <c r="F5" s="27">
        <v>19360.05</v>
      </c>
    </row>
    <row r="6" spans="1:9" x14ac:dyDescent="0.3">
      <c r="B6" t="s">
        <v>37</v>
      </c>
      <c r="C6" s="27">
        <v>23157.53</v>
      </c>
      <c r="D6" s="27">
        <v>25256.92</v>
      </c>
      <c r="E6" s="27">
        <v>20268.05</v>
      </c>
      <c r="F6" s="27">
        <v>18345.72</v>
      </c>
    </row>
    <row r="7" spans="1:9" x14ac:dyDescent="0.3">
      <c r="B7" t="s">
        <v>38</v>
      </c>
      <c r="C7" s="27">
        <v>20413.64</v>
      </c>
      <c r="D7" s="27">
        <v>20800.759999999998</v>
      </c>
      <c r="E7" s="27">
        <v>20646.04</v>
      </c>
      <c r="F7" s="27">
        <v>6380.54</v>
      </c>
    </row>
    <row r="8" spans="1:9" x14ac:dyDescent="0.3">
      <c r="B8" t="s">
        <v>39</v>
      </c>
      <c r="C8" s="27">
        <v>21045.33</v>
      </c>
      <c r="D8" s="27">
        <v>20919.05</v>
      </c>
      <c r="E8" s="27">
        <v>18178.71</v>
      </c>
      <c r="F8" s="27">
        <v>0</v>
      </c>
    </row>
    <row r="9" spans="1:9" x14ac:dyDescent="0.3">
      <c r="B9" t="s">
        <v>40</v>
      </c>
      <c r="C9" s="27">
        <v>20301.98</v>
      </c>
      <c r="D9" s="27">
        <v>21647.97</v>
      </c>
      <c r="E9" s="27">
        <v>18742.36</v>
      </c>
      <c r="F9" s="27">
        <v>0</v>
      </c>
    </row>
    <row r="10" spans="1:9" x14ac:dyDescent="0.3">
      <c r="B10" t="s">
        <v>41</v>
      </c>
      <c r="C10" s="27">
        <v>23575.54</v>
      </c>
      <c r="D10" s="27">
        <v>22640.22</v>
      </c>
      <c r="E10" s="27">
        <v>19153.68</v>
      </c>
      <c r="F10" s="27">
        <v>0</v>
      </c>
    </row>
    <row r="11" spans="1:9" x14ac:dyDescent="0.3">
      <c r="B11" t="s">
        <v>42</v>
      </c>
      <c r="C11" s="27">
        <v>24686.22</v>
      </c>
      <c r="D11" s="27">
        <v>24552.17</v>
      </c>
      <c r="E11" s="27">
        <v>20914.599999999999</v>
      </c>
      <c r="F11" s="32" t="s">
        <v>79</v>
      </c>
    </row>
    <row r="12" spans="1:9" x14ac:dyDescent="0.3">
      <c r="B12" t="s">
        <v>43</v>
      </c>
      <c r="C12" s="27">
        <v>22717.93</v>
      </c>
      <c r="D12" s="27">
        <v>24052.22</v>
      </c>
      <c r="E12" s="27">
        <v>19886.04</v>
      </c>
      <c r="F12" s="32" t="s">
        <v>79</v>
      </c>
    </row>
    <row r="13" spans="1:9" x14ac:dyDescent="0.3">
      <c r="B13" t="s">
        <v>44</v>
      </c>
      <c r="C13" s="27">
        <v>22197.200000000001</v>
      </c>
      <c r="D13" s="27">
        <v>21991.13</v>
      </c>
      <c r="E13" s="27">
        <v>20257.04</v>
      </c>
      <c r="F13" s="32" t="s">
        <v>79</v>
      </c>
    </row>
    <row r="14" spans="1:9" x14ac:dyDescent="0.3">
      <c r="B14" t="s">
        <v>45</v>
      </c>
      <c r="C14" s="27">
        <v>23006.73</v>
      </c>
      <c r="D14" s="27">
        <v>21537.84</v>
      </c>
      <c r="E14" s="27">
        <v>22161.599999999999</v>
      </c>
      <c r="F14" s="32" t="s">
        <v>79</v>
      </c>
    </row>
    <row r="15" spans="1:9" x14ac:dyDescent="0.3">
      <c r="B15" t="s">
        <v>46</v>
      </c>
      <c r="C15" s="27">
        <v>22387.4</v>
      </c>
      <c r="D15" s="27">
        <v>20161.77</v>
      </c>
      <c r="E15" s="27">
        <v>20515.759999999998</v>
      </c>
      <c r="F15" s="32" t="s">
        <v>79</v>
      </c>
    </row>
    <row r="16" spans="1:9" x14ac:dyDescent="0.3">
      <c r="B16" t="s">
        <v>47</v>
      </c>
      <c r="C16" s="27">
        <v>21908.81</v>
      </c>
      <c r="D16" s="27">
        <v>23226.9</v>
      </c>
      <c r="E16" s="27">
        <v>19665.32</v>
      </c>
      <c r="F16" s="32" t="s">
        <v>79</v>
      </c>
    </row>
  </sheetData>
  <mergeCells count="2">
    <mergeCell ref="A1:I1"/>
    <mergeCell ref="A2:I2"/>
  </mergeCells>
  <phoneticPr fontId="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4E275-F7CE-43BF-9DE7-93EDD75F8462}">
  <dimension ref="A1:I9"/>
  <sheetViews>
    <sheetView workbookViewId="0">
      <selection activeCell="H28" sqref="H28"/>
    </sheetView>
  </sheetViews>
  <sheetFormatPr defaultRowHeight="14.4" x14ac:dyDescent="0.3"/>
  <cols>
    <col min="2" max="2" width="11.6640625" customWidth="1"/>
    <col min="3" max="3" width="16.77734375" bestFit="1" customWidth="1"/>
    <col min="4" max="4" width="28.109375" bestFit="1" customWidth="1"/>
  </cols>
  <sheetData>
    <row r="1" spans="1:9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x14ac:dyDescent="0.3">
      <c r="A2" s="33" t="s">
        <v>80</v>
      </c>
      <c r="B2" s="33"/>
      <c r="C2" s="33"/>
      <c r="D2" s="33"/>
      <c r="E2" s="33"/>
      <c r="F2" s="33"/>
      <c r="G2" s="33"/>
      <c r="H2" s="33"/>
      <c r="I2" s="33"/>
    </row>
    <row r="4" spans="1:9" x14ac:dyDescent="0.3">
      <c r="A4" t="s">
        <v>81</v>
      </c>
      <c r="B4" s="3" t="s">
        <v>82</v>
      </c>
      <c r="C4" s="3" t="s">
        <v>83</v>
      </c>
      <c r="D4" s="3" t="s">
        <v>84</v>
      </c>
    </row>
    <row r="5" spans="1:9" x14ac:dyDescent="0.3">
      <c r="B5" s="6">
        <v>43891</v>
      </c>
      <c r="C5" s="28">
        <v>99961.600000000006</v>
      </c>
      <c r="D5" s="28">
        <v>9996.16</v>
      </c>
    </row>
    <row r="6" spans="1:9" x14ac:dyDescent="0.3">
      <c r="B6" s="6">
        <v>43922</v>
      </c>
      <c r="C6" s="28">
        <v>238941.1</v>
      </c>
      <c r="D6" s="28">
        <v>23894.11</v>
      </c>
    </row>
    <row r="7" spans="1:9" x14ac:dyDescent="0.3">
      <c r="B7" s="6">
        <v>43952</v>
      </c>
      <c r="C7" s="28">
        <v>178917.1</v>
      </c>
      <c r="D7" s="28">
        <v>17891.71</v>
      </c>
    </row>
    <row r="8" spans="1:9" x14ac:dyDescent="0.3">
      <c r="B8" s="6">
        <v>43983</v>
      </c>
      <c r="C8" s="28">
        <v>183801.9</v>
      </c>
      <c r="D8" s="36">
        <v>18380.189999999999</v>
      </c>
    </row>
    <row r="9" spans="1:9" x14ac:dyDescent="0.3">
      <c r="B9" s="7" t="s">
        <v>54</v>
      </c>
      <c r="C9" s="7"/>
      <c r="D9" s="29">
        <f>SUM(D5:D8)</f>
        <v>70162.17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CE0F7-4D08-4126-A509-1993E0070FCE}">
  <dimension ref="A1:I13"/>
  <sheetViews>
    <sheetView workbookViewId="0">
      <selection activeCell="H12" sqref="H12"/>
    </sheetView>
  </sheetViews>
  <sheetFormatPr defaultRowHeight="14.4" x14ac:dyDescent="0.3"/>
  <cols>
    <col min="2" max="2" width="12" bestFit="1" customWidth="1"/>
    <col min="3" max="3" width="26.44140625" bestFit="1" customWidth="1"/>
    <col min="5" max="5" width="10.44140625" bestFit="1" customWidth="1"/>
  </cols>
  <sheetData>
    <row r="1" spans="1:9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x14ac:dyDescent="0.3">
      <c r="A2" s="33" t="s">
        <v>85</v>
      </c>
      <c r="B2" s="33"/>
      <c r="C2" s="33"/>
      <c r="D2" s="33"/>
      <c r="E2" s="33"/>
      <c r="F2" s="33"/>
      <c r="G2" s="33"/>
      <c r="H2" s="33"/>
      <c r="I2" s="33"/>
    </row>
    <row r="4" spans="1:9" x14ac:dyDescent="0.3">
      <c r="A4" t="s">
        <v>86</v>
      </c>
    </row>
    <row r="5" spans="1:9" x14ac:dyDescent="0.3">
      <c r="B5" s="3" t="s">
        <v>87</v>
      </c>
    </row>
    <row r="6" spans="1:9" x14ac:dyDescent="0.3">
      <c r="C6" s="3" t="s">
        <v>88</v>
      </c>
      <c r="E6" s="3" t="s">
        <v>89</v>
      </c>
    </row>
    <row r="7" spans="1:9" x14ac:dyDescent="0.3">
      <c r="C7" t="s">
        <v>90</v>
      </c>
      <c r="E7" s="31">
        <v>461.81</v>
      </c>
    </row>
    <row r="8" spans="1:9" x14ac:dyDescent="0.3">
      <c r="C8" t="s">
        <v>91</v>
      </c>
      <c r="E8" s="31">
        <v>1091.92</v>
      </c>
    </row>
    <row r="9" spans="1:9" x14ac:dyDescent="0.3">
      <c r="C9" t="s">
        <v>92</v>
      </c>
      <c r="E9" s="31">
        <v>330.86</v>
      </c>
    </row>
    <row r="10" spans="1:9" x14ac:dyDescent="0.3">
      <c r="C10" t="s">
        <v>93</v>
      </c>
      <c r="E10" s="31">
        <v>68.98</v>
      </c>
    </row>
    <row r="11" spans="1:9" x14ac:dyDescent="0.3">
      <c r="C11" t="s">
        <v>94</v>
      </c>
      <c r="E11" s="31">
        <v>566.07000000000005</v>
      </c>
    </row>
    <row r="12" spans="1:9" x14ac:dyDescent="0.3">
      <c r="C12" t="s">
        <v>100</v>
      </c>
      <c r="E12" s="36">
        <v>1650</v>
      </c>
    </row>
    <row r="13" spans="1:9" x14ac:dyDescent="0.3">
      <c r="C13" s="7" t="s">
        <v>54</v>
      </c>
      <c r="D13" s="7"/>
      <c r="E13" s="35">
        <f>SUM(E7:E12)</f>
        <v>4169.6400000000003</v>
      </c>
    </row>
  </sheetData>
  <mergeCells count="2">
    <mergeCell ref="A1:I1"/>
    <mergeCell ref="A2:I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5543C-B49D-4A7C-A945-F42C45B891D5}">
  <dimension ref="A1:I8"/>
  <sheetViews>
    <sheetView workbookViewId="0">
      <selection activeCell="E9" sqref="E9"/>
    </sheetView>
  </sheetViews>
  <sheetFormatPr defaultRowHeight="14.4" x14ac:dyDescent="0.3"/>
  <cols>
    <col min="2" max="2" width="13.5546875" bestFit="1" customWidth="1"/>
    <col min="3" max="3" width="29.21875" bestFit="1" customWidth="1"/>
    <col min="5" max="5" width="11.109375" bestFit="1" customWidth="1"/>
  </cols>
  <sheetData>
    <row r="1" spans="1:9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x14ac:dyDescent="0.3">
      <c r="A2" s="33" t="s">
        <v>95</v>
      </c>
      <c r="B2" s="33"/>
      <c r="C2" s="33"/>
      <c r="D2" s="33"/>
      <c r="E2" s="33"/>
      <c r="F2" s="33"/>
      <c r="G2" s="33"/>
      <c r="H2" s="33"/>
      <c r="I2" s="33"/>
    </row>
    <row r="4" spans="1:9" x14ac:dyDescent="0.3">
      <c r="A4" t="s">
        <v>96</v>
      </c>
    </row>
    <row r="5" spans="1:9" x14ac:dyDescent="0.3">
      <c r="B5" s="3" t="s">
        <v>97</v>
      </c>
    </row>
    <row r="6" spans="1:9" x14ac:dyDescent="0.3">
      <c r="C6" s="3" t="s">
        <v>88</v>
      </c>
      <c r="E6" s="3" t="s">
        <v>89</v>
      </c>
    </row>
    <row r="7" spans="1:9" x14ac:dyDescent="0.3">
      <c r="C7" t="s">
        <v>98</v>
      </c>
      <c r="E7" s="28">
        <v>10471.200000000001</v>
      </c>
    </row>
    <row r="8" spans="1:9" x14ac:dyDescent="0.3">
      <c r="C8" t="s">
        <v>99</v>
      </c>
      <c r="E8" s="28"/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66A5A-301C-4A38-A0A0-3DD9A09B484A}">
  <dimension ref="A1:Q13"/>
  <sheetViews>
    <sheetView workbookViewId="0">
      <selection activeCell="D9" sqref="D9"/>
    </sheetView>
  </sheetViews>
  <sheetFormatPr defaultRowHeight="14.4" x14ac:dyDescent="0.3"/>
  <cols>
    <col min="1" max="1" width="13.109375" customWidth="1"/>
    <col min="2" max="2" width="19.5546875" bestFit="1" customWidth="1"/>
    <col min="4" max="4" width="15.44140625" bestFit="1" customWidth="1"/>
    <col min="12" max="12" width="8.109375" bestFit="1" customWidth="1"/>
    <col min="14" max="14" width="8.77734375" bestFit="1" customWidth="1"/>
  </cols>
  <sheetData>
    <row r="1" spans="1:17" x14ac:dyDescent="0.3">
      <c r="A1" s="33" t="s">
        <v>0</v>
      </c>
      <c r="B1" s="33"/>
      <c r="C1" s="33"/>
      <c r="D1" s="33"/>
    </row>
    <row r="2" spans="1:17" x14ac:dyDescent="0.3">
      <c r="A2" s="33" t="s">
        <v>16</v>
      </c>
      <c r="B2" s="33"/>
      <c r="C2" s="33"/>
      <c r="D2" s="33"/>
    </row>
    <row r="4" spans="1:17" ht="18" x14ac:dyDescent="0.3">
      <c r="A4" t="s">
        <v>2</v>
      </c>
      <c r="B4" s="3" t="s">
        <v>3</v>
      </c>
      <c r="D4" s="3" t="s">
        <v>4</v>
      </c>
      <c r="L4" s="1"/>
    </row>
    <row r="5" spans="1:17" ht="18" x14ac:dyDescent="0.3">
      <c r="B5" t="s">
        <v>5</v>
      </c>
      <c r="D5">
        <v>15722</v>
      </c>
      <c r="N5" s="1"/>
      <c r="Q5" s="2"/>
    </row>
    <row r="6" spans="1:17" ht="18" x14ac:dyDescent="0.3">
      <c r="B6" t="s">
        <v>6</v>
      </c>
      <c r="D6">
        <v>673</v>
      </c>
      <c r="N6" s="1"/>
      <c r="Q6" s="1"/>
    </row>
    <row r="7" spans="1:17" ht="18" x14ac:dyDescent="0.3">
      <c r="B7" t="s">
        <v>7</v>
      </c>
      <c r="D7">
        <v>2</v>
      </c>
      <c r="N7" s="1"/>
      <c r="Q7" s="1"/>
    </row>
    <row r="8" spans="1:17" ht="18" x14ac:dyDescent="0.3">
      <c r="B8" t="s">
        <v>8</v>
      </c>
      <c r="D8">
        <v>145</v>
      </c>
      <c r="N8" s="1"/>
      <c r="P8" s="1"/>
    </row>
    <row r="9" spans="1:17" ht="18" x14ac:dyDescent="0.3">
      <c r="B9" s="4" t="s">
        <v>11</v>
      </c>
      <c r="D9">
        <f>SUM(D5:D8)</f>
        <v>16542</v>
      </c>
      <c r="L9" s="1"/>
    </row>
    <row r="10" spans="1:17" ht="18" x14ac:dyDescent="0.3">
      <c r="M10" s="1"/>
    </row>
    <row r="11" spans="1:17" ht="18" x14ac:dyDescent="0.3">
      <c r="B11" t="s">
        <v>9</v>
      </c>
      <c r="D11">
        <v>2046</v>
      </c>
      <c r="N11" s="1"/>
      <c r="Q11" s="2"/>
    </row>
    <row r="12" spans="1:17" ht="18" x14ac:dyDescent="0.3">
      <c r="B12" s="4" t="s">
        <v>10</v>
      </c>
      <c r="C12" s="4"/>
      <c r="D12" s="5">
        <v>175</v>
      </c>
      <c r="N12" s="1"/>
      <c r="Q12" s="1"/>
    </row>
    <row r="13" spans="1:17" x14ac:dyDescent="0.3">
      <c r="B13" s="4" t="s">
        <v>12</v>
      </c>
      <c r="D13">
        <f>SUM(D11:D12)</f>
        <v>2221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D440E-0ADB-45C6-8B9D-B00F0EAEDC03}">
  <dimension ref="A1:E22"/>
  <sheetViews>
    <sheetView workbookViewId="0">
      <selection activeCell="E12" sqref="E12"/>
    </sheetView>
  </sheetViews>
  <sheetFormatPr defaultRowHeight="14.4" x14ac:dyDescent="0.3"/>
  <cols>
    <col min="4" max="4" width="15.21875" bestFit="1" customWidth="1"/>
    <col min="5" max="5" width="10.44140625" bestFit="1" customWidth="1"/>
  </cols>
  <sheetData>
    <row r="1" spans="1:5" x14ac:dyDescent="0.3">
      <c r="A1" s="33" t="s">
        <v>0</v>
      </c>
      <c r="B1" s="33"/>
      <c r="C1" s="33"/>
      <c r="D1" s="33"/>
    </row>
    <row r="2" spans="1:5" x14ac:dyDescent="0.3">
      <c r="A2" s="33" t="s">
        <v>17</v>
      </c>
      <c r="B2" s="33"/>
      <c r="C2" s="33"/>
      <c r="D2" s="33"/>
    </row>
    <row r="4" spans="1:5" x14ac:dyDescent="0.3">
      <c r="A4" t="s">
        <v>18</v>
      </c>
      <c r="B4" s="7" t="s">
        <v>14</v>
      </c>
      <c r="C4" s="7"/>
      <c r="D4" s="7" t="s">
        <v>19</v>
      </c>
      <c r="E4" s="7" t="s">
        <v>20</v>
      </c>
    </row>
    <row r="5" spans="1:5" x14ac:dyDescent="0.3">
      <c r="B5" t="s">
        <v>21</v>
      </c>
      <c r="D5" s="24">
        <v>51.75</v>
      </c>
      <c r="E5">
        <v>42.94</v>
      </c>
    </row>
    <row r="6" spans="1:5" x14ac:dyDescent="0.3">
      <c r="B6" t="s">
        <v>22</v>
      </c>
      <c r="D6" s="24">
        <v>56.55</v>
      </c>
      <c r="E6">
        <v>41.02</v>
      </c>
    </row>
    <row r="7" spans="1:5" x14ac:dyDescent="0.3">
      <c r="B7" t="s">
        <v>23</v>
      </c>
      <c r="D7" s="24">
        <v>50.36</v>
      </c>
      <c r="E7">
        <v>40.94</v>
      </c>
    </row>
    <row r="8" spans="1:5" x14ac:dyDescent="0.3">
      <c r="B8" s="6">
        <v>43831</v>
      </c>
      <c r="D8" s="24">
        <v>48.83</v>
      </c>
      <c r="E8">
        <v>40.39</v>
      </c>
    </row>
    <row r="9" spans="1:5" x14ac:dyDescent="0.3">
      <c r="B9" s="6">
        <v>43862</v>
      </c>
      <c r="D9" s="24">
        <v>47.6</v>
      </c>
      <c r="E9">
        <v>39.56</v>
      </c>
    </row>
    <row r="10" spans="1:5" x14ac:dyDescent="0.3">
      <c r="B10" s="6">
        <v>43891</v>
      </c>
      <c r="D10" s="24">
        <v>47.16</v>
      </c>
      <c r="E10">
        <v>39.47</v>
      </c>
    </row>
    <row r="11" spans="1:5" x14ac:dyDescent="0.3">
      <c r="B11" s="6">
        <v>43922</v>
      </c>
      <c r="D11" s="24">
        <v>51.09</v>
      </c>
      <c r="E11">
        <v>41.99</v>
      </c>
    </row>
    <row r="12" spans="1:5" x14ac:dyDescent="0.3">
      <c r="B12" s="6">
        <v>43952</v>
      </c>
      <c r="D12" s="24">
        <v>51.28</v>
      </c>
      <c r="E12">
        <v>42.02</v>
      </c>
    </row>
    <row r="13" spans="1:5" x14ac:dyDescent="0.3">
      <c r="D13" s="24"/>
    </row>
    <row r="14" spans="1:5" x14ac:dyDescent="0.3">
      <c r="B14" s="7" t="s">
        <v>15</v>
      </c>
      <c r="D14" s="30" t="s">
        <v>19</v>
      </c>
      <c r="E14" s="7" t="s">
        <v>20</v>
      </c>
    </row>
    <row r="15" spans="1:5" x14ac:dyDescent="0.3">
      <c r="B15" t="s">
        <v>21</v>
      </c>
      <c r="D15" s="24">
        <v>151.21</v>
      </c>
      <c r="E15">
        <v>67.87</v>
      </c>
    </row>
    <row r="16" spans="1:5" x14ac:dyDescent="0.3">
      <c r="B16" t="s">
        <v>22</v>
      </c>
      <c r="D16" s="24">
        <v>170.59</v>
      </c>
      <c r="E16">
        <v>83.91</v>
      </c>
    </row>
    <row r="17" spans="2:5" x14ac:dyDescent="0.3">
      <c r="B17" t="s">
        <v>23</v>
      </c>
      <c r="D17" s="24">
        <v>141.66999999999999</v>
      </c>
      <c r="E17">
        <v>80.739999999999995</v>
      </c>
    </row>
    <row r="18" spans="2:5" x14ac:dyDescent="0.3">
      <c r="B18" s="6">
        <v>43831</v>
      </c>
      <c r="D18" s="24">
        <v>123.19</v>
      </c>
      <c r="E18">
        <v>80.260000000000005</v>
      </c>
    </row>
    <row r="19" spans="2:5" x14ac:dyDescent="0.3">
      <c r="B19" s="6">
        <v>43862</v>
      </c>
      <c r="D19" s="24">
        <v>116.1</v>
      </c>
      <c r="E19">
        <v>81.87</v>
      </c>
    </row>
    <row r="20" spans="2:5" x14ac:dyDescent="0.3">
      <c r="B20" s="6">
        <v>43891</v>
      </c>
      <c r="D20" s="24">
        <v>103.14</v>
      </c>
      <c r="E20">
        <v>80.37</v>
      </c>
    </row>
    <row r="21" spans="2:5" x14ac:dyDescent="0.3">
      <c r="B21" s="6">
        <v>43922</v>
      </c>
      <c r="D21" s="24">
        <v>132.33000000000001</v>
      </c>
      <c r="E21">
        <v>85.98</v>
      </c>
    </row>
    <row r="22" spans="2:5" x14ac:dyDescent="0.3">
      <c r="B22" s="6">
        <v>43952</v>
      </c>
      <c r="D22" s="24">
        <v>121.68</v>
      </c>
      <c r="E22">
        <v>74.03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7F681-F87B-4B0D-BB9A-D74757ABCDB5}">
  <dimension ref="A1:Q29"/>
  <sheetViews>
    <sheetView workbookViewId="0">
      <selection activeCell="B25" sqref="B25"/>
    </sheetView>
  </sheetViews>
  <sheetFormatPr defaultRowHeight="14.4" x14ac:dyDescent="0.3"/>
  <cols>
    <col min="2" max="2" width="13.21875" customWidth="1"/>
    <col min="3" max="3" width="12" customWidth="1"/>
    <col min="4" max="4" width="9.88671875" bestFit="1" customWidth="1"/>
    <col min="5" max="5" width="10.77734375" bestFit="1" customWidth="1"/>
    <col min="6" max="6" width="11" bestFit="1" customWidth="1"/>
    <col min="7" max="7" width="13.88671875" bestFit="1" customWidth="1"/>
  </cols>
  <sheetData>
    <row r="1" spans="1:17" x14ac:dyDescent="0.3">
      <c r="A1" s="33" t="s">
        <v>0</v>
      </c>
      <c r="B1" s="33"/>
      <c r="C1" s="33"/>
      <c r="D1" s="33"/>
    </row>
    <row r="2" spans="1:17" x14ac:dyDescent="0.3">
      <c r="A2" s="33" t="s">
        <v>24</v>
      </c>
      <c r="B2" s="33"/>
      <c r="C2" s="33"/>
      <c r="D2" s="33"/>
    </row>
    <row r="4" spans="1:17" x14ac:dyDescent="0.3">
      <c r="A4" t="s">
        <v>25</v>
      </c>
    </row>
    <row r="5" spans="1:17" x14ac:dyDescent="0.3">
      <c r="B5" s="7" t="s">
        <v>14</v>
      </c>
      <c r="D5" t="s">
        <v>26</v>
      </c>
      <c r="E5" t="s">
        <v>27</v>
      </c>
      <c r="F5" t="s">
        <v>28</v>
      </c>
      <c r="G5" t="s">
        <v>29</v>
      </c>
    </row>
    <row r="6" spans="1:17" x14ac:dyDescent="0.3">
      <c r="B6" t="s">
        <v>21</v>
      </c>
      <c r="D6" s="31">
        <v>55.13</v>
      </c>
      <c r="E6" s="31">
        <v>143.66999999999999</v>
      </c>
      <c r="F6" s="31">
        <v>2063.9</v>
      </c>
      <c r="G6" s="31">
        <v>409.79</v>
      </c>
      <c r="H6" s="9"/>
    </row>
    <row r="7" spans="1:17" x14ac:dyDescent="0.3">
      <c r="B7" t="s">
        <v>22</v>
      </c>
      <c r="D7" s="31">
        <v>51.88</v>
      </c>
      <c r="E7" s="31">
        <v>129.79</v>
      </c>
      <c r="F7" s="31">
        <v>1647.54</v>
      </c>
      <c r="G7" s="31">
        <v>309.64999999999998</v>
      </c>
      <c r="N7" s="9"/>
      <c r="O7" s="9"/>
      <c r="P7" s="9"/>
      <c r="Q7" s="9"/>
    </row>
    <row r="8" spans="1:17" x14ac:dyDescent="0.3">
      <c r="B8" t="s">
        <v>23</v>
      </c>
      <c r="D8" s="31">
        <v>50.06</v>
      </c>
      <c r="E8" s="31">
        <v>125.81</v>
      </c>
      <c r="F8" s="31">
        <v>1683.88</v>
      </c>
      <c r="G8" s="31">
        <v>481.21</v>
      </c>
      <c r="H8" s="9"/>
      <c r="N8" s="9"/>
      <c r="O8" s="9"/>
      <c r="P8" s="9"/>
      <c r="Q8" s="9"/>
    </row>
    <row r="9" spans="1:17" x14ac:dyDescent="0.3">
      <c r="B9" s="8">
        <v>43831</v>
      </c>
      <c r="D9" s="31">
        <v>48.14</v>
      </c>
      <c r="E9" s="31">
        <v>123.11</v>
      </c>
      <c r="F9" s="31">
        <v>1838.93</v>
      </c>
      <c r="G9" s="31">
        <v>488.25</v>
      </c>
      <c r="H9" s="9"/>
    </row>
    <row r="10" spans="1:17" x14ac:dyDescent="0.3">
      <c r="B10" s="8">
        <v>43862</v>
      </c>
      <c r="D10" s="31">
        <v>46.28</v>
      </c>
      <c r="E10" s="31">
        <v>121.28</v>
      </c>
      <c r="F10" s="31">
        <v>1787.45</v>
      </c>
      <c r="G10" s="31">
        <v>587.64</v>
      </c>
      <c r="H10" s="9"/>
    </row>
    <row r="11" spans="1:17" x14ac:dyDescent="0.3">
      <c r="B11" s="8">
        <v>43891</v>
      </c>
      <c r="D11" s="31">
        <v>46.96</v>
      </c>
      <c r="E11" s="31">
        <v>112.91</v>
      </c>
      <c r="F11" s="31">
        <v>1544.41</v>
      </c>
      <c r="G11" s="31">
        <v>578.54999999999995</v>
      </c>
      <c r="H11" s="9"/>
      <c r="N11" s="9"/>
      <c r="O11" s="9"/>
      <c r="P11" s="9"/>
      <c r="Q11" s="9"/>
    </row>
    <row r="12" spans="1:17" x14ac:dyDescent="0.3">
      <c r="B12" s="8">
        <v>43922</v>
      </c>
      <c r="D12" s="31">
        <v>49.87</v>
      </c>
      <c r="E12" s="31">
        <v>107.87</v>
      </c>
      <c r="F12" s="31">
        <v>1987.81</v>
      </c>
      <c r="G12" s="31">
        <v>597.64</v>
      </c>
      <c r="H12" s="9"/>
      <c r="N12" s="9"/>
      <c r="O12" s="9"/>
      <c r="P12" s="9"/>
      <c r="Q12" s="9"/>
    </row>
    <row r="13" spans="1:17" x14ac:dyDescent="0.3">
      <c r="B13" s="8">
        <v>43952</v>
      </c>
      <c r="D13" s="31">
        <v>52.93</v>
      </c>
      <c r="E13" s="31">
        <v>113.36</v>
      </c>
      <c r="F13" s="31">
        <v>1884.01</v>
      </c>
      <c r="G13" s="31">
        <v>484.01</v>
      </c>
      <c r="H13" s="9"/>
      <c r="N13" s="9"/>
      <c r="O13" s="9"/>
      <c r="P13" s="9"/>
      <c r="Q13" s="9"/>
    </row>
    <row r="14" spans="1:17" x14ac:dyDescent="0.3">
      <c r="D14" s="24"/>
      <c r="E14" s="24"/>
      <c r="F14" s="24"/>
      <c r="G14" s="24"/>
      <c r="M14" s="8"/>
      <c r="N14" s="9"/>
      <c r="O14" s="9"/>
      <c r="P14" s="9"/>
      <c r="Q14" s="9"/>
    </row>
    <row r="15" spans="1:17" x14ac:dyDescent="0.3">
      <c r="B15" s="7" t="s">
        <v>15</v>
      </c>
      <c r="D15" s="24" t="s">
        <v>26</v>
      </c>
      <c r="E15" s="24" t="s">
        <v>27</v>
      </c>
      <c r="F15" s="24"/>
      <c r="G15" s="24"/>
      <c r="M15" s="8"/>
      <c r="N15" s="9"/>
      <c r="O15" s="9"/>
      <c r="P15" s="9"/>
      <c r="Q15" s="9"/>
    </row>
    <row r="16" spans="1:17" x14ac:dyDescent="0.3">
      <c r="B16" t="s">
        <v>21</v>
      </c>
      <c r="D16" s="31">
        <v>111.46</v>
      </c>
      <c r="E16" s="31">
        <v>368.6</v>
      </c>
      <c r="F16" s="24"/>
      <c r="G16" s="24"/>
      <c r="M16" s="8"/>
      <c r="N16" s="9"/>
      <c r="O16" s="9"/>
      <c r="P16" s="9"/>
      <c r="Q16" s="9"/>
    </row>
    <row r="17" spans="2:17" x14ac:dyDescent="0.3">
      <c r="B17" t="s">
        <v>22</v>
      </c>
      <c r="D17" s="31">
        <v>145.52000000000001</v>
      </c>
      <c r="E17" s="31">
        <v>447.4</v>
      </c>
      <c r="F17" s="24"/>
      <c r="G17" s="24"/>
      <c r="M17" s="8"/>
      <c r="N17" s="9"/>
      <c r="O17" s="9"/>
      <c r="P17" s="9"/>
      <c r="Q17" s="9"/>
    </row>
    <row r="18" spans="2:17" x14ac:dyDescent="0.3">
      <c r="B18" t="s">
        <v>23</v>
      </c>
      <c r="D18" s="31">
        <v>136.44999999999999</v>
      </c>
      <c r="E18" s="31">
        <v>401.01</v>
      </c>
      <c r="F18" s="24"/>
      <c r="G18" s="24"/>
      <c r="M18" s="8"/>
      <c r="N18" s="9"/>
      <c r="O18" s="9"/>
      <c r="P18" s="9"/>
      <c r="Q18" s="9"/>
    </row>
    <row r="19" spans="2:17" x14ac:dyDescent="0.3">
      <c r="B19" s="8">
        <v>43831</v>
      </c>
      <c r="D19" s="31">
        <v>134.22</v>
      </c>
      <c r="E19" s="31">
        <v>403.73</v>
      </c>
      <c r="F19" s="24"/>
      <c r="G19" s="24"/>
    </row>
    <row r="20" spans="2:17" x14ac:dyDescent="0.3">
      <c r="B20" s="8">
        <v>43862</v>
      </c>
      <c r="D20" s="31">
        <v>135.32</v>
      </c>
      <c r="E20" s="31">
        <v>427.97</v>
      </c>
      <c r="F20" s="24"/>
      <c r="G20" s="24"/>
      <c r="N20" s="9"/>
      <c r="O20" s="9"/>
    </row>
    <row r="21" spans="2:17" x14ac:dyDescent="0.3">
      <c r="B21" s="8">
        <v>43891</v>
      </c>
      <c r="D21" s="31">
        <v>141.41</v>
      </c>
      <c r="E21" s="31">
        <v>378.08</v>
      </c>
      <c r="F21" s="24"/>
      <c r="G21" s="24"/>
      <c r="N21" s="9"/>
      <c r="O21" s="9"/>
    </row>
    <row r="22" spans="2:17" x14ac:dyDescent="0.3">
      <c r="B22" s="8">
        <v>43922</v>
      </c>
      <c r="D22" s="31">
        <v>159.84</v>
      </c>
      <c r="E22" s="31">
        <v>369.03</v>
      </c>
      <c r="F22" s="24"/>
      <c r="G22" s="24"/>
      <c r="N22" s="9"/>
      <c r="O22" s="9"/>
    </row>
    <row r="23" spans="2:17" x14ac:dyDescent="0.3">
      <c r="B23" s="8">
        <v>43952</v>
      </c>
      <c r="D23" s="28">
        <v>132.26</v>
      </c>
      <c r="E23" s="28">
        <v>359.41</v>
      </c>
      <c r="M23" s="8"/>
      <c r="N23" s="9"/>
      <c r="O23" s="9"/>
    </row>
    <row r="24" spans="2:17" x14ac:dyDescent="0.3">
      <c r="M24" s="8"/>
      <c r="N24" s="9"/>
      <c r="O24" s="9"/>
    </row>
    <row r="25" spans="2:17" x14ac:dyDescent="0.3">
      <c r="M25" s="8"/>
      <c r="N25" s="9"/>
      <c r="O25" s="9"/>
    </row>
    <row r="26" spans="2:17" x14ac:dyDescent="0.3">
      <c r="M26" s="8"/>
      <c r="N26" s="9"/>
      <c r="O26" s="9"/>
    </row>
    <row r="27" spans="2:17" x14ac:dyDescent="0.3">
      <c r="M27" s="8"/>
      <c r="N27" s="9"/>
      <c r="O27" s="9"/>
    </row>
    <row r="29" spans="2:17" x14ac:dyDescent="0.3">
      <c r="N29" s="9"/>
      <c r="O29" s="9"/>
    </row>
  </sheetData>
  <mergeCells count="2">
    <mergeCell ref="A1:D1"/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4CC63-12ED-4336-B073-C81CAB402768}">
  <dimension ref="A1:D23"/>
  <sheetViews>
    <sheetView workbookViewId="0">
      <selection activeCell="D16" sqref="D16:D23"/>
    </sheetView>
  </sheetViews>
  <sheetFormatPr defaultRowHeight="14.4" x14ac:dyDescent="0.3"/>
  <cols>
    <col min="1" max="1" width="12.44140625" customWidth="1"/>
    <col min="2" max="2" width="9.109375" bestFit="1" customWidth="1"/>
    <col min="4" max="4" width="16.6640625" customWidth="1"/>
  </cols>
  <sheetData>
    <row r="1" spans="1:4" x14ac:dyDescent="0.3">
      <c r="A1" s="33" t="s">
        <v>0</v>
      </c>
      <c r="B1" s="33"/>
      <c r="C1" s="33"/>
      <c r="D1" s="33"/>
    </row>
    <row r="2" spans="1:4" x14ac:dyDescent="0.3">
      <c r="A2" s="33" t="s">
        <v>33</v>
      </c>
      <c r="B2" s="33"/>
      <c r="C2" s="33"/>
      <c r="D2" s="33"/>
    </row>
    <row r="4" spans="1:4" x14ac:dyDescent="0.3">
      <c r="A4" t="s">
        <v>30</v>
      </c>
    </row>
    <row r="5" spans="1:4" x14ac:dyDescent="0.3">
      <c r="B5" s="7" t="s">
        <v>14</v>
      </c>
      <c r="D5" s="7" t="s">
        <v>20</v>
      </c>
    </row>
    <row r="6" spans="1:4" x14ac:dyDescent="0.3">
      <c r="B6" t="s">
        <v>21</v>
      </c>
      <c r="D6">
        <v>42.94</v>
      </c>
    </row>
    <row r="7" spans="1:4" x14ac:dyDescent="0.3">
      <c r="B7" t="s">
        <v>22</v>
      </c>
      <c r="D7">
        <v>41.02</v>
      </c>
    </row>
    <row r="8" spans="1:4" x14ac:dyDescent="0.3">
      <c r="B8" t="s">
        <v>23</v>
      </c>
      <c r="D8">
        <v>40.94</v>
      </c>
    </row>
    <row r="9" spans="1:4" x14ac:dyDescent="0.3">
      <c r="B9" s="8">
        <v>43831</v>
      </c>
      <c r="D9">
        <v>40.39</v>
      </c>
    </row>
    <row r="10" spans="1:4" x14ac:dyDescent="0.3">
      <c r="B10" s="8">
        <v>43862</v>
      </c>
      <c r="D10">
        <v>39.56</v>
      </c>
    </row>
    <row r="11" spans="1:4" x14ac:dyDescent="0.3">
      <c r="B11" s="8">
        <v>43891</v>
      </c>
      <c r="D11">
        <v>39.47</v>
      </c>
    </row>
    <row r="12" spans="1:4" x14ac:dyDescent="0.3">
      <c r="B12" s="8">
        <v>43922</v>
      </c>
      <c r="D12">
        <v>41.99</v>
      </c>
    </row>
    <row r="13" spans="1:4" x14ac:dyDescent="0.3">
      <c r="B13" s="8">
        <v>43952</v>
      </c>
      <c r="D13">
        <v>42.02</v>
      </c>
    </row>
    <row r="15" spans="1:4" x14ac:dyDescent="0.3">
      <c r="B15" s="7" t="s">
        <v>15</v>
      </c>
      <c r="D15" s="7" t="s">
        <v>20</v>
      </c>
    </row>
    <row r="16" spans="1:4" x14ac:dyDescent="0.3">
      <c r="B16" t="s">
        <v>21</v>
      </c>
      <c r="D16">
        <v>67.87</v>
      </c>
    </row>
    <row r="17" spans="2:4" x14ac:dyDescent="0.3">
      <c r="B17" t="s">
        <v>22</v>
      </c>
      <c r="D17">
        <v>83.91</v>
      </c>
    </row>
    <row r="18" spans="2:4" x14ac:dyDescent="0.3">
      <c r="B18" t="s">
        <v>23</v>
      </c>
      <c r="D18">
        <v>80.739999999999995</v>
      </c>
    </row>
    <row r="19" spans="2:4" x14ac:dyDescent="0.3">
      <c r="B19" s="8">
        <v>43831</v>
      </c>
      <c r="D19">
        <v>80.260000000000005</v>
      </c>
    </row>
    <row r="20" spans="2:4" x14ac:dyDescent="0.3">
      <c r="B20" s="8">
        <v>43862</v>
      </c>
      <c r="D20">
        <v>81.87</v>
      </c>
    </row>
    <row r="21" spans="2:4" x14ac:dyDescent="0.3">
      <c r="B21" s="8">
        <v>43891</v>
      </c>
      <c r="D21">
        <v>80.37</v>
      </c>
    </row>
    <row r="22" spans="2:4" x14ac:dyDescent="0.3">
      <c r="B22" s="8">
        <v>43922</v>
      </c>
      <c r="D22">
        <v>85.98</v>
      </c>
    </row>
    <row r="23" spans="2:4" x14ac:dyDescent="0.3">
      <c r="B23" s="8">
        <v>43952</v>
      </c>
      <c r="D23">
        <v>74.03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BE2F0-0D16-4F1E-8377-C3DB894594F1}">
  <dimension ref="A1:G23"/>
  <sheetViews>
    <sheetView workbookViewId="0">
      <selection activeCell="E24" sqref="E24"/>
    </sheetView>
  </sheetViews>
  <sheetFormatPr defaultRowHeight="14.4" x14ac:dyDescent="0.3"/>
  <cols>
    <col min="4" max="4" width="9.88671875" bestFit="1" customWidth="1"/>
    <col min="5" max="5" width="10.77734375" bestFit="1" customWidth="1"/>
    <col min="6" max="6" width="9" bestFit="1" customWidth="1"/>
    <col min="7" max="7" width="13.88671875" bestFit="1" customWidth="1"/>
  </cols>
  <sheetData>
    <row r="1" spans="1:7" x14ac:dyDescent="0.3">
      <c r="A1" s="33" t="s">
        <v>0</v>
      </c>
      <c r="B1" s="33"/>
      <c r="C1" s="33"/>
      <c r="D1" s="33"/>
      <c r="E1" s="33"/>
      <c r="F1" s="33"/>
      <c r="G1" s="33"/>
    </row>
    <row r="2" spans="1:7" x14ac:dyDescent="0.3">
      <c r="A2" s="33" t="s">
        <v>32</v>
      </c>
      <c r="B2" s="33"/>
      <c r="C2" s="33"/>
      <c r="D2" s="33"/>
      <c r="E2" s="33"/>
      <c r="F2" s="33"/>
      <c r="G2" s="33"/>
    </row>
    <row r="4" spans="1:7" x14ac:dyDescent="0.3">
      <c r="A4" t="s">
        <v>31</v>
      </c>
    </row>
    <row r="5" spans="1:7" x14ac:dyDescent="0.3">
      <c r="B5" s="7" t="s">
        <v>14</v>
      </c>
      <c r="D5" s="7" t="s">
        <v>26</v>
      </c>
      <c r="E5" s="7" t="s">
        <v>27</v>
      </c>
      <c r="F5" s="7" t="s">
        <v>28</v>
      </c>
      <c r="G5" s="7" t="s">
        <v>29</v>
      </c>
    </row>
    <row r="6" spans="1:7" x14ac:dyDescent="0.3">
      <c r="B6" t="s">
        <v>21</v>
      </c>
      <c r="D6" s="9">
        <v>39.380000000000003</v>
      </c>
      <c r="E6" s="9">
        <v>92.69</v>
      </c>
      <c r="F6" s="9">
        <v>2751.87</v>
      </c>
      <c r="G6" s="9">
        <v>182.13</v>
      </c>
    </row>
    <row r="7" spans="1:7" x14ac:dyDescent="0.3">
      <c r="B7" t="s">
        <v>22</v>
      </c>
      <c r="D7" s="9">
        <v>38.04</v>
      </c>
      <c r="E7" s="9">
        <v>84.21</v>
      </c>
      <c r="F7" s="9">
        <v>2224.52</v>
      </c>
      <c r="G7" s="9">
        <v>138.97</v>
      </c>
    </row>
    <row r="8" spans="1:7" x14ac:dyDescent="0.3">
      <c r="B8" t="s">
        <v>23</v>
      </c>
      <c r="D8" s="9">
        <v>37.36</v>
      </c>
      <c r="E8" s="9">
        <v>82.77</v>
      </c>
      <c r="F8" s="9">
        <v>2306.69</v>
      </c>
      <c r="G8" s="9">
        <v>223.82</v>
      </c>
    </row>
    <row r="9" spans="1:7" x14ac:dyDescent="0.3">
      <c r="B9" s="8">
        <v>43831</v>
      </c>
      <c r="D9" s="9">
        <v>36.75</v>
      </c>
      <c r="E9" s="9">
        <v>81.53</v>
      </c>
      <c r="F9" s="9">
        <v>2590.04</v>
      </c>
      <c r="G9" s="9">
        <v>232.5</v>
      </c>
    </row>
    <row r="10" spans="1:7" x14ac:dyDescent="0.3">
      <c r="B10" s="8">
        <v>43862</v>
      </c>
      <c r="D10" s="9">
        <v>35.6</v>
      </c>
      <c r="E10" s="9">
        <v>80.849999999999994</v>
      </c>
      <c r="F10" s="9">
        <v>2517.54</v>
      </c>
      <c r="G10" s="9">
        <v>265.89999999999998</v>
      </c>
    </row>
    <row r="11" spans="1:7" x14ac:dyDescent="0.3">
      <c r="B11" s="8">
        <v>43891</v>
      </c>
      <c r="D11" s="9">
        <v>35.85</v>
      </c>
      <c r="E11" s="9">
        <v>75.27</v>
      </c>
      <c r="F11" s="9">
        <v>1792.54</v>
      </c>
      <c r="G11" s="9">
        <v>260.61</v>
      </c>
    </row>
    <row r="12" spans="1:7" x14ac:dyDescent="0.3">
      <c r="B12" s="8">
        <v>43922</v>
      </c>
      <c r="D12" s="9">
        <v>38.36</v>
      </c>
      <c r="E12" s="9">
        <v>70.97</v>
      </c>
      <c r="F12" s="9">
        <v>2760.85</v>
      </c>
      <c r="G12" s="9">
        <v>280.58</v>
      </c>
    </row>
    <row r="13" spans="1:7" x14ac:dyDescent="0.3">
      <c r="B13" s="8">
        <v>43952</v>
      </c>
      <c r="D13" s="9">
        <v>38.92</v>
      </c>
      <c r="E13" s="9">
        <v>73.61</v>
      </c>
      <c r="F13" s="9">
        <v>2545.96</v>
      </c>
      <c r="G13" s="9">
        <v>217.04</v>
      </c>
    </row>
    <row r="15" spans="1:7" x14ac:dyDescent="0.3">
      <c r="B15" s="7" t="s">
        <v>15</v>
      </c>
      <c r="D15" s="7" t="s">
        <v>26</v>
      </c>
      <c r="E15" s="7" t="s">
        <v>27</v>
      </c>
    </row>
    <row r="16" spans="1:7" x14ac:dyDescent="0.3">
      <c r="B16" t="s">
        <v>21</v>
      </c>
      <c r="D16" s="9">
        <v>56.01</v>
      </c>
      <c r="E16" s="9">
        <v>204.78</v>
      </c>
    </row>
    <row r="17" spans="2:5" x14ac:dyDescent="0.3">
      <c r="B17" t="s">
        <v>22</v>
      </c>
      <c r="D17" s="9">
        <v>70.14</v>
      </c>
      <c r="E17" s="9">
        <v>248.81</v>
      </c>
    </row>
    <row r="18" spans="2:5" x14ac:dyDescent="0.3">
      <c r="B18" t="s">
        <v>23</v>
      </c>
      <c r="D18" s="9">
        <v>68.569999999999993</v>
      </c>
      <c r="E18" s="9">
        <v>217.94</v>
      </c>
    </row>
    <row r="19" spans="2:5" x14ac:dyDescent="0.3">
      <c r="B19" s="8">
        <v>43831</v>
      </c>
      <c r="D19" s="9">
        <v>67.790000000000006</v>
      </c>
      <c r="E19" s="9">
        <v>230.7</v>
      </c>
    </row>
    <row r="20" spans="2:5" x14ac:dyDescent="0.3">
      <c r="B20" s="8">
        <v>43862</v>
      </c>
      <c r="D20" s="9">
        <v>68.69</v>
      </c>
      <c r="E20" s="9">
        <v>235.15</v>
      </c>
    </row>
    <row r="21" spans="2:5" x14ac:dyDescent="0.3">
      <c r="B21" s="8">
        <v>43891</v>
      </c>
      <c r="D21" s="9">
        <v>69.66</v>
      </c>
      <c r="E21" s="9">
        <v>205.48</v>
      </c>
    </row>
    <row r="22" spans="2:5" x14ac:dyDescent="0.3">
      <c r="B22" s="8">
        <v>43922</v>
      </c>
      <c r="D22" s="9">
        <v>76.48</v>
      </c>
      <c r="E22" s="9">
        <v>196.29</v>
      </c>
    </row>
    <row r="23" spans="2:5" x14ac:dyDescent="0.3">
      <c r="B23" s="8">
        <v>43952</v>
      </c>
      <c r="D23" s="9">
        <v>63.28</v>
      </c>
      <c r="E23" s="9">
        <v>199.67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BE22E-EDB6-4534-A148-D5EA785AB4F3}">
  <dimension ref="A1:K19"/>
  <sheetViews>
    <sheetView workbookViewId="0">
      <selection activeCell="E11" sqref="E11"/>
    </sheetView>
  </sheetViews>
  <sheetFormatPr defaultRowHeight="14.4" x14ac:dyDescent="0.3"/>
  <cols>
    <col min="2" max="2" width="9.77734375" bestFit="1" customWidth="1"/>
    <col min="3" max="3" width="11.5546875" customWidth="1"/>
    <col min="4" max="4" width="12.109375" customWidth="1"/>
    <col min="5" max="5" width="12.5546875" customWidth="1"/>
    <col min="10" max="10" width="28.77734375" bestFit="1" customWidth="1"/>
    <col min="11" max="11" width="99.21875" bestFit="1" customWidth="1"/>
  </cols>
  <sheetData>
    <row r="1" spans="1:11" x14ac:dyDescent="0.3">
      <c r="A1" s="33" t="s">
        <v>0</v>
      </c>
      <c r="B1" s="33"/>
      <c r="C1" s="33"/>
      <c r="D1" s="33"/>
      <c r="E1" s="33"/>
      <c r="F1" s="33"/>
      <c r="G1" s="33"/>
    </row>
    <row r="2" spans="1:11" x14ac:dyDescent="0.3">
      <c r="A2" s="33" t="s">
        <v>34</v>
      </c>
      <c r="B2" s="33"/>
      <c r="C2" s="33"/>
      <c r="D2" s="33"/>
      <c r="E2" s="33"/>
      <c r="F2" s="33"/>
      <c r="G2" s="33"/>
    </row>
    <row r="4" spans="1:11" x14ac:dyDescent="0.3">
      <c r="A4" t="s">
        <v>35</v>
      </c>
    </row>
    <row r="5" spans="1:11" x14ac:dyDescent="0.3">
      <c r="C5" s="3">
        <v>2018</v>
      </c>
      <c r="D5" s="3">
        <v>2019</v>
      </c>
      <c r="E5" s="3">
        <v>2020</v>
      </c>
    </row>
    <row r="6" spans="1:11" ht="18" x14ac:dyDescent="0.3">
      <c r="B6" t="s">
        <v>36</v>
      </c>
      <c r="C6" s="9">
        <v>17071.240000000002</v>
      </c>
      <c r="D6" s="9">
        <v>17145.23</v>
      </c>
      <c r="E6" s="9">
        <v>15855.25</v>
      </c>
      <c r="J6" s="10"/>
      <c r="K6" s="11"/>
    </row>
    <row r="7" spans="1:11" ht="18" x14ac:dyDescent="0.3">
      <c r="B7" t="s">
        <v>37</v>
      </c>
      <c r="C7" s="9">
        <v>0</v>
      </c>
      <c r="D7" s="9">
        <v>0</v>
      </c>
      <c r="E7" s="9">
        <v>0</v>
      </c>
      <c r="J7" s="12"/>
      <c r="K7" s="11"/>
    </row>
    <row r="8" spans="1:11" ht="18" x14ac:dyDescent="0.3">
      <c r="B8" t="s">
        <v>38</v>
      </c>
      <c r="C8" s="9">
        <v>0</v>
      </c>
      <c r="D8" s="9">
        <v>0</v>
      </c>
      <c r="E8" s="9">
        <v>0</v>
      </c>
      <c r="J8" s="12"/>
      <c r="K8" s="11"/>
    </row>
    <row r="9" spans="1:11" ht="18" x14ac:dyDescent="0.3">
      <c r="B9" t="s">
        <v>39</v>
      </c>
      <c r="C9" s="9">
        <v>15892.15</v>
      </c>
      <c r="D9" s="9">
        <v>16149.74</v>
      </c>
      <c r="E9" s="15">
        <v>0</v>
      </c>
      <c r="F9" t="s">
        <v>48</v>
      </c>
      <c r="J9" s="12"/>
      <c r="K9" s="11"/>
    </row>
    <row r="10" spans="1:11" ht="18" x14ac:dyDescent="0.3">
      <c r="B10" t="s">
        <v>40</v>
      </c>
      <c r="C10" s="9">
        <v>0</v>
      </c>
      <c r="D10" s="9">
        <v>0</v>
      </c>
      <c r="E10" s="9">
        <v>0</v>
      </c>
      <c r="J10" s="12"/>
      <c r="K10" s="11"/>
    </row>
    <row r="11" spans="1:11" ht="18" x14ac:dyDescent="0.3">
      <c r="B11" t="s">
        <v>41</v>
      </c>
      <c r="C11" s="9">
        <v>0</v>
      </c>
      <c r="D11" s="9">
        <v>0</v>
      </c>
      <c r="E11" s="9">
        <v>0</v>
      </c>
      <c r="J11" s="12"/>
      <c r="K11" s="11"/>
    </row>
    <row r="12" spans="1:11" ht="18" x14ac:dyDescent="0.3">
      <c r="B12" t="s">
        <v>42</v>
      </c>
      <c r="C12" s="9">
        <v>16501.099999999999</v>
      </c>
      <c r="D12" s="9">
        <v>13111.05</v>
      </c>
      <c r="E12" s="9"/>
      <c r="J12" s="12"/>
      <c r="K12" s="11"/>
    </row>
    <row r="13" spans="1:11" ht="18" x14ac:dyDescent="0.3">
      <c r="B13" t="s">
        <v>43</v>
      </c>
      <c r="C13" s="9">
        <v>0</v>
      </c>
      <c r="D13" s="9">
        <v>0</v>
      </c>
      <c r="E13" s="9"/>
      <c r="J13" s="12"/>
      <c r="K13" s="11"/>
    </row>
    <row r="14" spans="1:11" ht="18" x14ac:dyDescent="0.3">
      <c r="B14" t="s">
        <v>44</v>
      </c>
      <c r="C14" s="9">
        <v>0</v>
      </c>
      <c r="D14" s="9">
        <v>0</v>
      </c>
      <c r="E14" s="9"/>
      <c r="J14" s="12"/>
      <c r="K14" s="11"/>
    </row>
    <row r="15" spans="1:11" ht="18" x14ac:dyDescent="0.3">
      <c r="B15" t="s">
        <v>45</v>
      </c>
      <c r="C15" s="9">
        <v>14988.62</v>
      </c>
      <c r="D15" s="9">
        <v>15545.98</v>
      </c>
      <c r="E15" s="9"/>
      <c r="J15" s="13"/>
      <c r="K15" s="14"/>
    </row>
    <row r="16" spans="1:11" x14ac:dyDescent="0.3">
      <c r="B16" t="s">
        <v>46</v>
      </c>
      <c r="C16" s="9">
        <v>0</v>
      </c>
      <c r="D16" s="9">
        <v>0</v>
      </c>
      <c r="E16" s="9"/>
    </row>
    <row r="17" spans="1:9" x14ac:dyDescent="0.3">
      <c r="B17" t="s">
        <v>47</v>
      </c>
      <c r="C17" s="9">
        <v>0</v>
      </c>
      <c r="D17" s="9">
        <v>0</v>
      </c>
      <c r="E17" s="9"/>
    </row>
    <row r="19" spans="1:9" x14ac:dyDescent="0.3">
      <c r="A19" s="22" t="s">
        <v>49</v>
      </c>
      <c r="B19" s="22"/>
      <c r="C19" s="22"/>
      <c r="D19" s="22"/>
      <c r="E19" s="22"/>
      <c r="F19" s="22"/>
      <c r="G19" s="22"/>
      <c r="H19" s="22"/>
      <c r="I19" s="22"/>
    </row>
  </sheetData>
  <mergeCells count="2">
    <mergeCell ref="A1:G1"/>
    <mergeCell ref="A2:G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C9500-E9B9-4B5B-8DC5-90D725AABB2C}">
  <dimension ref="A1:G17"/>
  <sheetViews>
    <sheetView workbookViewId="0">
      <selection sqref="A1:G2"/>
    </sheetView>
  </sheetViews>
  <sheetFormatPr defaultRowHeight="14.4" x14ac:dyDescent="0.3"/>
  <cols>
    <col min="2" max="2" width="13.88671875" bestFit="1" customWidth="1"/>
    <col min="6" max="6" width="18.77734375" customWidth="1"/>
  </cols>
  <sheetData>
    <row r="1" spans="1:7" x14ac:dyDescent="0.3">
      <c r="A1" s="33" t="s">
        <v>0</v>
      </c>
      <c r="B1" s="33"/>
      <c r="C1" s="33"/>
      <c r="D1" s="33"/>
      <c r="E1" s="33"/>
      <c r="F1" s="33"/>
      <c r="G1" s="33"/>
    </row>
    <row r="2" spans="1:7" x14ac:dyDescent="0.3">
      <c r="A2" s="33" t="s">
        <v>55</v>
      </c>
      <c r="B2" s="33"/>
      <c r="C2" s="33"/>
      <c r="D2" s="33"/>
      <c r="E2" s="33"/>
      <c r="F2" s="33"/>
      <c r="G2" s="33"/>
    </row>
    <row r="4" spans="1:7" x14ac:dyDescent="0.3">
      <c r="A4" t="s">
        <v>50</v>
      </c>
    </row>
    <row r="5" spans="1:7" x14ac:dyDescent="0.3">
      <c r="B5" s="7" t="s">
        <v>14</v>
      </c>
    </row>
    <row r="6" spans="1:7" ht="28.8" x14ac:dyDescent="0.3">
      <c r="B6" s="17" t="s">
        <v>3</v>
      </c>
      <c r="F6" s="18" t="s">
        <v>51</v>
      </c>
    </row>
    <row r="7" spans="1:7" x14ac:dyDescent="0.3">
      <c r="B7" t="s">
        <v>26</v>
      </c>
      <c r="F7">
        <v>769</v>
      </c>
    </row>
    <row r="8" spans="1:7" x14ac:dyDescent="0.3">
      <c r="B8" t="s">
        <v>52</v>
      </c>
      <c r="F8">
        <v>12</v>
      </c>
    </row>
    <row r="9" spans="1:7" x14ac:dyDescent="0.3">
      <c r="B9" t="s">
        <v>28</v>
      </c>
      <c r="F9">
        <v>0</v>
      </c>
    </row>
    <row r="10" spans="1:7" x14ac:dyDescent="0.3">
      <c r="B10" t="s">
        <v>29</v>
      </c>
      <c r="F10" s="3">
        <v>4</v>
      </c>
    </row>
    <row r="11" spans="1:7" x14ac:dyDescent="0.3">
      <c r="B11" t="s">
        <v>54</v>
      </c>
      <c r="F11">
        <f>SUM(F7:F10)</f>
        <v>785</v>
      </c>
    </row>
    <row r="13" spans="1:7" x14ac:dyDescent="0.3">
      <c r="B13" s="7"/>
    </row>
    <row r="14" spans="1:7" x14ac:dyDescent="0.3">
      <c r="B14" s="7" t="s">
        <v>15</v>
      </c>
    </row>
    <row r="15" spans="1:7" x14ac:dyDescent="0.3">
      <c r="B15" t="s">
        <v>53</v>
      </c>
      <c r="F15">
        <v>141</v>
      </c>
    </row>
    <row r="16" spans="1:7" x14ac:dyDescent="0.3">
      <c r="B16" t="s">
        <v>27</v>
      </c>
      <c r="F16" s="3">
        <v>6</v>
      </c>
    </row>
    <row r="17" spans="2:6" x14ac:dyDescent="0.3">
      <c r="B17" t="s">
        <v>54</v>
      </c>
      <c r="F17">
        <f>SUM(F15:F16)</f>
        <v>147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26239-E31B-47CF-8539-D98AFC69DB71}">
  <dimension ref="A1:I59"/>
  <sheetViews>
    <sheetView workbookViewId="0">
      <selection activeCell="I12" sqref="I12"/>
    </sheetView>
  </sheetViews>
  <sheetFormatPr defaultRowHeight="14.4" x14ac:dyDescent="0.3"/>
  <cols>
    <col min="2" max="2" width="14.44140625" bestFit="1" customWidth="1"/>
    <col min="5" max="5" width="9.88671875" customWidth="1"/>
    <col min="6" max="8" width="10.21875" customWidth="1"/>
    <col min="9" max="9" width="12" bestFit="1" customWidth="1"/>
  </cols>
  <sheetData>
    <row r="1" spans="1:9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x14ac:dyDescent="0.3">
      <c r="A2" s="33" t="s">
        <v>56</v>
      </c>
      <c r="B2" s="33"/>
      <c r="C2" s="33"/>
      <c r="D2" s="33"/>
      <c r="E2" s="33"/>
      <c r="F2" s="33"/>
      <c r="G2" s="33"/>
      <c r="H2" s="33"/>
      <c r="I2" s="33"/>
    </row>
    <row r="4" spans="1:9" x14ac:dyDescent="0.3">
      <c r="A4" t="s">
        <v>57</v>
      </c>
      <c r="B4" s="34" t="s">
        <v>62</v>
      </c>
      <c r="C4" s="34"/>
      <c r="D4" s="34"/>
      <c r="E4" s="34"/>
      <c r="F4" s="34"/>
      <c r="G4" s="34"/>
      <c r="H4" s="34"/>
      <c r="I4" s="34"/>
    </row>
    <row r="5" spans="1:9" ht="43.2" x14ac:dyDescent="0.3">
      <c r="A5">
        <v>2017</v>
      </c>
      <c r="B5" t="s">
        <v>3</v>
      </c>
      <c r="E5" s="16" t="s">
        <v>58</v>
      </c>
      <c r="F5" s="16" t="s">
        <v>11</v>
      </c>
      <c r="G5" s="16" t="s">
        <v>61</v>
      </c>
      <c r="H5" s="16" t="s">
        <v>60</v>
      </c>
      <c r="I5" s="16" t="s">
        <v>59</v>
      </c>
    </row>
    <row r="6" spans="1:9" x14ac:dyDescent="0.3">
      <c r="B6" t="s">
        <v>26</v>
      </c>
      <c r="F6">
        <v>15868</v>
      </c>
      <c r="G6">
        <v>2062</v>
      </c>
      <c r="H6">
        <f>F6+G6</f>
        <v>17930</v>
      </c>
      <c r="I6" s="21"/>
    </row>
    <row r="7" spans="1:9" x14ac:dyDescent="0.3">
      <c r="B7" t="s">
        <v>27</v>
      </c>
      <c r="F7">
        <v>588</v>
      </c>
      <c r="G7">
        <v>179</v>
      </c>
      <c r="H7">
        <f t="shared" ref="H7:H10" si="0">F7+G7</f>
        <v>767</v>
      </c>
      <c r="I7" s="21"/>
    </row>
    <row r="8" spans="1:9" x14ac:dyDescent="0.3">
      <c r="B8" t="s">
        <v>28</v>
      </c>
      <c r="F8">
        <v>2</v>
      </c>
      <c r="G8">
        <v>0</v>
      </c>
      <c r="H8">
        <f t="shared" si="0"/>
        <v>2</v>
      </c>
      <c r="I8" s="21"/>
    </row>
    <row r="9" spans="1:9" x14ac:dyDescent="0.3">
      <c r="B9" t="s">
        <v>29</v>
      </c>
      <c r="F9">
        <v>151</v>
      </c>
      <c r="G9">
        <v>0</v>
      </c>
      <c r="H9">
        <f t="shared" si="0"/>
        <v>151</v>
      </c>
      <c r="I9" s="21"/>
    </row>
    <row r="10" spans="1:9" x14ac:dyDescent="0.3">
      <c r="B10" s="7" t="s">
        <v>60</v>
      </c>
      <c r="E10">
        <v>14491</v>
      </c>
      <c r="F10">
        <f>SUM(F6:F9)</f>
        <v>16609</v>
      </c>
      <c r="G10">
        <f>SUM(G6:G9)</f>
        <v>2241</v>
      </c>
      <c r="H10">
        <f t="shared" si="0"/>
        <v>18850</v>
      </c>
      <c r="I10" s="21">
        <f>E10/H10</f>
        <v>0.76875331564986737</v>
      </c>
    </row>
    <row r="11" spans="1:9" x14ac:dyDescent="0.3">
      <c r="I11" s="21"/>
    </row>
    <row r="12" spans="1:9" x14ac:dyDescent="0.3">
      <c r="A12">
        <v>2018</v>
      </c>
      <c r="B12" t="s">
        <v>3</v>
      </c>
      <c r="I12" s="21"/>
    </row>
    <row r="13" spans="1:9" x14ac:dyDescent="0.3">
      <c r="B13" t="s">
        <v>26</v>
      </c>
      <c r="F13">
        <v>15873</v>
      </c>
      <c r="G13">
        <v>2054</v>
      </c>
      <c r="H13">
        <f>F13+G13</f>
        <v>17927</v>
      </c>
      <c r="I13" s="21"/>
    </row>
    <row r="14" spans="1:9" x14ac:dyDescent="0.3">
      <c r="B14" t="s">
        <v>27</v>
      </c>
      <c r="F14">
        <v>585</v>
      </c>
      <c r="G14">
        <v>174</v>
      </c>
      <c r="H14">
        <f t="shared" ref="H14:H17" si="1">F14+G14</f>
        <v>759</v>
      </c>
      <c r="I14" s="21"/>
    </row>
    <row r="15" spans="1:9" x14ac:dyDescent="0.3">
      <c r="B15" t="s">
        <v>28</v>
      </c>
      <c r="F15">
        <v>2</v>
      </c>
      <c r="G15">
        <v>0</v>
      </c>
      <c r="H15">
        <f t="shared" si="1"/>
        <v>2</v>
      </c>
      <c r="I15" s="21"/>
    </row>
    <row r="16" spans="1:9" x14ac:dyDescent="0.3">
      <c r="B16" t="s">
        <v>29</v>
      </c>
      <c r="F16" s="3">
        <v>151</v>
      </c>
      <c r="G16" s="3">
        <v>0</v>
      </c>
      <c r="H16">
        <f t="shared" si="1"/>
        <v>151</v>
      </c>
      <c r="I16" s="21"/>
    </row>
    <row r="17" spans="1:9" x14ac:dyDescent="0.3">
      <c r="B17" s="7" t="s">
        <v>60</v>
      </c>
      <c r="E17">
        <v>14668</v>
      </c>
      <c r="F17">
        <f>SUM(F13:F16)</f>
        <v>16611</v>
      </c>
      <c r="G17">
        <f>SUM(G13:G16)</f>
        <v>2228</v>
      </c>
      <c r="H17">
        <f t="shared" si="1"/>
        <v>18839</v>
      </c>
      <c r="I17" s="21">
        <f>E17/H17</f>
        <v>0.7785975901056319</v>
      </c>
    </row>
    <row r="18" spans="1:9" x14ac:dyDescent="0.3">
      <c r="I18" s="21"/>
    </row>
    <row r="19" spans="1:9" x14ac:dyDescent="0.3">
      <c r="A19">
        <v>2019</v>
      </c>
      <c r="B19" t="s">
        <v>3</v>
      </c>
      <c r="I19" s="21"/>
    </row>
    <row r="20" spans="1:9" x14ac:dyDescent="0.3">
      <c r="B20" t="s">
        <v>26</v>
      </c>
      <c r="F20">
        <v>15778</v>
      </c>
      <c r="G20">
        <v>2020</v>
      </c>
      <c r="H20">
        <f>F20+G20</f>
        <v>17798</v>
      </c>
      <c r="I20" s="21"/>
    </row>
    <row r="21" spans="1:9" x14ac:dyDescent="0.3">
      <c r="B21" t="s">
        <v>27</v>
      </c>
      <c r="F21">
        <v>590</v>
      </c>
      <c r="G21">
        <v>169</v>
      </c>
      <c r="H21">
        <f t="shared" ref="H21:H23" si="2">F21+G21</f>
        <v>759</v>
      </c>
      <c r="I21" s="21"/>
    </row>
    <row r="22" spans="1:9" x14ac:dyDescent="0.3">
      <c r="B22" t="s">
        <v>28</v>
      </c>
      <c r="F22">
        <v>2</v>
      </c>
      <c r="G22">
        <v>0</v>
      </c>
      <c r="H22">
        <f t="shared" si="2"/>
        <v>2</v>
      </c>
      <c r="I22" s="21"/>
    </row>
    <row r="23" spans="1:9" x14ac:dyDescent="0.3">
      <c r="B23" t="s">
        <v>29</v>
      </c>
      <c r="F23">
        <v>147</v>
      </c>
      <c r="G23">
        <v>0</v>
      </c>
      <c r="H23">
        <f t="shared" si="2"/>
        <v>147</v>
      </c>
      <c r="I23" s="21"/>
    </row>
    <row r="24" spans="1:9" x14ac:dyDescent="0.3">
      <c r="B24" s="7" t="s">
        <v>60</v>
      </c>
      <c r="E24">
        <v>14600</v>
      </c>
      <c r="F24">
        <f>SUM(F20:F23)</f>
        <v>16517</v>
      </c>
      <c r="G24">
        <f>SUM(G20:G23)</f>
        <v>2189</v>
      </c>
      <c r="H24">
        <f>SUM(H20:H23)</f>
        <v>18706</v>
      </c>
      <c r="I24" s="21">
        <f>E24/H24</f>
        <v>0.78049823586015177</v>
      </c>
    </row>
    <row r="25" spans="1:9" x14ac:dyDescent="0.3">
      <c r="I25" s="21"/>
    </row>
    <row r="26" spans="1:9" x14ac:dyDescent="0.3">
      <c r="A26" s="6">
        <v>43831</v>
      </c>
      <c r="B26" t="s">
        <v>3</v>
      </c>
      <c r="I26" s="21"/>
    </row>
    <row r="27" spans="1:9" x14ac:dyDescent="0.3">
      <c r="B27" t="s">
        <v>26</v>
      </c>
      <c r="F27">
        <v>15739</v>
      </c>
      <c r="G27">
        <v>2026</v>
      </c>
      <c r="H27">
        <f>F27+G27</f>
        <v>17765</v>
      </c>
      <c r="I27" s="21"/>
    </row>
    <row r="28" spans="1:9" x14ac:dyDescent="0.3">
      <c r="B28" t="s">
        <v>27</v>
      </c>
      <c r="F28">
        <v>587</v>
      </c>
      <c r="G28">
        <v>168</v>
      </c>
      <c r="H28">
        <f t="shared" ref="H28:H31" si="3">F28+G28</f>
        <v>755</v>
      </c>
      <c r="I28" s="21"/>
    </row>
    <row r="29" spans="1:9" x14ac:dyDescent="0.3">
      <c r="B29" t="s">
        <v>28</v>
      </c>
      <c r="F29">
        <v>2</v>
      </c>
      <c r="G29">
        <v>0</v>
      </c>
      <c r="H29">
        <f t="shared" si="3"/>
        <v>2</v>
      </c>
      <c r="I29" s="21"/>
    </row>
    <row r="30" spans="1:9" x14ac:dyDescent="0.3">
      <c r="B30" t="s">
        <v>29</v>
      </c>
      <c r="F30">
        <v>146</v>
      </c>
      <c r="G30">
        <v>0</v>
      </c>
      <c r="H30">
        <f t="shared" si="3"/>
        <v>146</v>
      </c>
      <c r="I30" s="21"/>
    </row>
    <row r="31" spans="1:9" x14ac:dyDescent="0.3">
      <c r="E31">
        <v>14410</v>
      </c>
      <c r="F31">
        <f>SUM(F27:F30)</f>
        <v>16474</v>
      </c>
      <c r="G31">
        <f>SUM(G27:G30)</f>
        <v>2194</v>
      </c>
      <c r="H31">
        <f t="shared" si="3"/>
        <v>18668</v>
      </c>
      <c r="I31" s="21">
        <f>E31/H31</f>
        <v>0.77190914934647525</v>
      </c>
    </row>
    <row r="32" spans="1:9" x14ac:dyDescent="0.3">
      <c r="I32" s="21"/>
    </row>
    <row r="33" spans="1:9" x14ac:dyDescent="0.3">
      <c r="A33" s="6">
        <v>43862</v>
      </c>
      <c r="B33" t="s">
        <v>3</v>
      </c>
      <c r="I33" s="21"/>
    </row>
    <row r="34" spans="1:9" x14ac:dyDescent="0.3">
      <c r="B34" t="s">
        <v>26</v>
      </c>
      <c r="F34">
        <v>15739</v>
      </c>
      <c r="G34">
        <v>2024</v>
      </c>
      <c r="H34">
        <f>F34+G34</f>
        <v>17763</v>
      </c>
      <c r="I34" s="21"/>
    </row>
    <row r="35" spans="1:9" x14ac:dyDescent="0.3">
      <c r="B35" t="s">
        <v>27</v>
      </c>
      <c r="F35">
        <v>587</v>
      </c>
      <c r="G35">
        <v>174</v>
      </c>
      <c r="H35">
        <f t="shared" ref="H35:H38" si="4">F35+G35</f>
        <v>761</v>
      </c>
      <c r="I35" s="21"/>
    </row>
    <row r="36" spans="1:9" x14ac:dyDescent="0.3">
      <c r="B36" t="s">
        <v>28</v>
      </c>
      <c r="F36">
        <v>2</v>
      </c>
      <c r="G36">
        <v>0</v>
      </c>
      <c r="H36">
        <f t="shared" si="4"/>
        <v>2</v>
      </c>
      <c r="I36" s="21"/>
    </row>
    <row r="37" spans="1:9" x14ac:dyDescent="0.3">
      <c r="B37" t="s">
        <v>29</v>
      </c>
      <c r="F37">
        <v>146</v>
      </c>
      <c r="G37">
        <v>0</v>
      </c>
      <c r="H37">
        <f t="shared" si="4"/>
        <v>146</v>
      </c>
      <c r="I37" s="21"/>
    </row>
    <row r="38" spans="1:9" x14ac:dyDescent="0.3">
      <c r="E38">
        <v>14721</v>
      </c>
      <c r="F38">
        <f>SUM(F34:F37)</f>
        <v>16474</v>
      </c>
      <c r="G38">
        <f>SUM(G34:G37)</f>
        <v>2198</v>
      </c>
      <c r="H38">
        <f t="shared" si="4"/>
        <v>18672</v>
      </c>
      <c r="I38" s="21">
        <f>E38/H38</f>
        <v>0.78839974293059123</v>
      </c>
    </row>
    <row r="39" spans="1:9" x14ac:dyDescent="0.3">
      <c r="I39" s="21"/>
    </row>
    <row r="40" spans="1:9" x14ac:dyDescent="0.3">
      <c r="A40" s="6">
        <v>43891</v>
      </c>
      <c r="B40" t="s">
        <v>3</v>
      </c>
      <c r="I40" s="21"/>
    </row>
    <row r="41" spans="1:9" x14ac:dyDescent="0.3">
      <c r="B41" t="s">
        <v>26</v>
      </c>
      <c r="F41">
        <v>15737</v>
      </c>
      <c r="G41">
        <v>2032</v>
      </c>
      <c r="H41">
        <f>F41+G41</f>
        <v>17769</v>
      </c>
      <c r="I41" s="21"/>
    </row>
    <row r="42" spans="1:9" x14ac:dyDescent="0.3">
      <c r="B42" t="s">
        <v>27</v>
      </c>
      <c r="F42">
        <v>589</v>
      </c>
      <c r="G42">
        <v>174</v>
      </c>
      <c r="H42">
        <f t="shared" ref="H42:H45" si="5">F42+G42</f>
        <v>763</v>
      </c>
      <c r="I42" s="21"/>
    </row>
    <row r="43" spans="1:9" x14ac:dyDescent="0.3">
      <c r="B43" t="s">
        <v>28</v>
      </c>
      <c r="F43">
        <v>2</v>
      </c>
      <c r="G43">
        <v>0</v>
      </c>
      <c r="H43">
        <f t="shared" si="5"/>
        <v>2</v>
      </c>
      <c r="I43" s="21"/>
    </row>
    <row r="44" spans="1:9" x14ac:dyDescent="0.3">
      <c r="B44" t="s">
        <v>29</v>
      </c>
      <c r="F44">
        <v>146</v>
      </c>
      <c r="G44">
        <v>0</v>
      </c>
      <c r="H44">
        <f t="shared" si="5"/>
        <v>146</v>
      </c>
      <c r="I44" s="21"/>
    </row>
    <row r="45" spans="1:9" x14ac:dyDescent="0.3">
      <c r="E45">
        <v>14689</v>
      </c>
      <c r="F45">
        <f>SUM(F41:F44)</f>
        <v>16474</v>
      </c>
      <c r="G45">
        <f>SUM(G41:G44)</f>
        <v>2206</v>
      </c>
      <c r="H45">
        <f t="shared" si="5"/>
        <v>18680</v>
      </c>
      <c r="I45" s="21">
        <f>E45/H45</f>
        <v>0.78634903640256959</v>
      </c>
    </row>
    <row r="46" spans="1:9" x14ac:dyDescent="0.3">
      <c r="I46" s="21"/>
    </row>
    <row r="47" spans="1:9" x14ac:dyDescent="0.3">
      <c r="A47" s="6">
        <v>43922</v>
      </c>
      <c r="B47" t="s">
        <v>3</v>
      </c>
      <c r="I47" s="21"/>
    </row>
    <row r="48" spans="1:9" x14ac:dyDescent="0.3">
      <c r="B48" t="s">
        <v>26</v>
      </c>
      <c r="F48">
        <v>15750</v>
      </c>
      <c r="G48">
        <v>2032</v>
      </c>
      <c r="H48">
        <f>F48+G48</f>
        <v>17782</v>
      </c>
      <c r="I48" s="21"/>
    </row>
    <row r="49" spans="1:9" x14ac:dyDescent="0.3">
      <c r="B49" t="s">
        <v>27</v>
      </c>
      <c r="F49">
        <v>590</v>
      </c>
      <c r="G49">
        <v>175</v>
      </c>
      <c r="H49">
        <f t="shared" ref="H49:H52" si="6">F49+G49</f>
        <v>765</v>
      </c>
      <c r="I49" s="21"/>
    </row>
    <row r="50" spans="1:9" x14ac:dyDescent="0.3">
      <c r="B50" t="s">
        <v>28</v>
      </c>
      <c r="F50">
        <v>2</v>
      </c>
      <c r="G50">
        <v>0</v>
      </c>
      <c r="H50">
        <f t="shared" si="6"/>
        <v>2</v>
      </c>
      <c r="I50" s="21"/>
    </row>
    <row r="51" spans="1:9" x14ac:dyDescent="0.3">
      <c r="B51" t="s">
        <v>29</v>
      </c>
      <c r="F51">
        <v>145</v>
      </c>
      <c r="G51">
        <v>0</v>
      </c>
      <c r="H51">
        <f t="shared" si="6"/>
        <v>145</v>
      </c>
      <c r="I51" s="21"/>
    </row>
    <row r="52" spans="1:9" x14ac:dyDescent="0.3">
      <c r="E52">
        <v>14250</v>
      </c>
      <c r="F52">
        <f>SUM(F48:F51)</f>
        <v>16487</v>
      </c>
      <c r="G52">
        <f>SUM(G48:G51)</f>
        <v>2207</v>
      </c>
      <c r="H52">
        <f t="shared" si="6"/>
        <v>18694</v>
      </c>
      <c r="I52" s="21">
        <f>E52/H52</f>
        <v>0.76227666631004598</v>
      </c>
    </row>
    <row r="53" spans="1:9" x14ac:dyDescent="0.3">
      <c r="I53" s="21"/>
    </row>
    <row r="54" spans="1:9" x14ac:dyDescent="0.3">
      <c r="A54" s="6">
        <v>43952</v>
      </c>
      <c r="B54" t="s">
        <v>3</v>
      </c>
      <c r="I54" s="21"/>
    </row>
    <row r="55" spans="1:9" x14ac:dyDescent="0.3">
      <c r="B55" t="s">
        <v>26</v>
      </c>
      <c r="F55">
        <v>15807</v>
      </c>
      <c r="G55">
        <v>2046</v>
      </c>
      <c r="H55">
        <f>F55+G55</f>
        <v>17853</v>
      </c>
      <c r="I55" s="21"/>
    </row>
    <row r="56" spans="1:9" x14ac:dyDescent="0.3">
      <c r="B56" t="s">
        <v>27</v>
      </c>
      <c r="F56">
        <v>588</v>
      </c>
      <c r="G56">
        <v>175</v>
      </c>
      <c r="H56">
        <f t="shared" ref="H56:H59" si="7">F56+G56</f>
        <v>763</v>
      </c>
      <c r="I56" s="21"/>
    </row>
    <row r="57" spans="1:9" x14ac:dyDescent="0.3">
      <c r="B57" t="s">
        <v>28</v>
      </c>
      <c r="F57">
        <v>2</v>
      </c>
      <c r="G57">
        <v>0</v>
      </c>
      <c r="H57">
        <f t="shared" si="7"/>
        <v>2</v>
      </c>
      <c r="I57" s="21"/>
    </row>
    <row r="58" spans="1:9" x14ac:dyDescent="0.3">
      <c r="B58" t="s">
        <v>29</v>
      </c>
      <c r="F58">
        <v>145</v>
      </c>
      <c r="G58">
        <v>0</v>
      </c>
      <c r="H58">
        <f t="shared" si="7"/>
        <v>145</v>
      </c>
      <c r="I58" s="21"/>
    </row>
    <row r="59" spans="1:9" x14ac:dyDescent="0.3">
      <c r="E59">
        <v>14189</v>
      </c>
      <c r="F59">
        <f>SUM(F55:F58)</f>
        <v>16542</v>
      </c>
      <c r="G59">
        <f>SUM(G55:G58)</f>
        <v>2221</v>
      </c>
      <c r="H59">
        <f t="shared" si="7"/>
        <v>18763</v>
      </c>
      <c r="I59" s="21">
        <f>E59/H59</f>
        <v>0.7562223525022651</v>
      </c>
    </row>
  </sheetData>
  <mergeCells count="3">
    <mergeCell ref="A1:I1"/>
    <mergeCell ref="A2:I2"/>
    <mergeCell ref="B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Q-1</vt:lpstr>
      <vt:lpstr>Q-2</vt:lpstr>
      <vt:lpstr>Q-3</vt:lpstr>
      <vt:lpstr>Q-4</vt:lpstr>
      <vt:lpstr>Q-5</vt:lpstr>
      <vt:lpstr>Q-6</vt:lpstr>
      <vt:lpstr>Q-7b</vt:lpstr>
      <vt:lpstr>Q-8</vt:lpstr>
      <vt:lpstr>Q-9</vt:lpstr>
      <vt:lpstr>Q-10</vt:lpstr>
      <vt:lpstr>Q-11</vt:lpstr>
      <vt:lpstr>Q-12</vt:lpstr>
      <vt:lpstr>Q-14</vt:lpstr>
      <vt:lpstr>Q-15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Lowe</dc:creator>
  <cp:lastModifiedBy>Kevin Lowe</cp:lastModifiedBy>
  <cp:lastPrinted>2020-07-10T18:00:43Z</cp:lastPrinted>
  <dcterms:created xsi:type="dcterms:W3CDTF">2020-07-10T17:37:45Z</dcterms:created>
  <dcterms:modified xsi:type="dcterms:W3CDTF">2020-07-16T14:05:39Z</dcterms:modified>
</cp:coreProperties>
</file>