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3F5394A-5328-474E-917E-050A95130279}" xr6:coauthVersionLast="44" xr6:coauthVersionMax="44" xr10:uidLastSave="{00000000-0000-0000-0000-000000000000}"/>
  <bookViews>
    <workbookView xWindow="-120" yWindow="-120" windowWidth="29040" windowHeight="16440" xr2:uid="{9193FC88-0D11-4CE9-A2D7-6DED8FF985CB}"/>
  </bookViews>
  <sheets>
    <sheet name="Question 14" sheetId="4" r:id="rId1"/>
    <sheet name="Question 15" sheetId="5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4" l="1"/>
  <c r="J10" i="4"/>
  <c r="H14" i="5" l="1"/>
  <c r="I14" i="5"/>
  <c r="G14" i="5"/>
  <c r="H24" i="5"/>
  <c r="I24" i="5"/>
  <c r="G24" i="5"/>
  <c r="J22" i="5"/>
  <c r="B22" i="5"/>
  <c r="E22" i="5" s="1"/>
  <c r="C22" i="5"/>
  <c r="D22" i="5"/>
  <c r="J12" i="5"/>
  <c r="B12" i="5"/>
  <c r="E12" i="5" s="1"/>
  <c r="C12" i="5"/>
  <c r="D12" i="5"/>
  <c r="J42" i="4" l="1"/>
  <c r="E42" i="4"/>
  <c r="B38" i="4" l="1"/>
  <c r="E8" i="5" l="1"/>
  <c r="J8" i="5"/>
  <c r="H15" i="5"/>
  <c r="C11" i="5"/>
  <c r="C14" i="5" s="1"/>
  <c r="D11" i="5"/>
  <c r="D14" i="5" s="1"/>
  <c r="B11" i="5"/>
  <c r="B14" i="5" s="1"/>
  <c r="J11" i="5"/>
  <c r="I15" i="5"/>
  <c r="E18" i="5"/>
  <c r="J18" i="5"/>
  <c r="B21" i="5"/>
  <c r="B24" i="5" s="1"/>
  <c r="C21" i="5"/>
  <c r="C24" i="5" s="1"/>
  <c r="D21" i="5"/>
  <c r="D24" i="5" s="1"/>
  <c r="J21" i="5"/>
  <c r="G25" i="5"/>
  <c r="H25" i="5"/>
  <c r="E16" i="4"/>
  <c r="C12" i="4"/>
  <c r="H12" i="4"/>
  <c r="I12" i="4"/>
  <c r="J16" i="4"/>
  <c r="E6" i="4"/>
  <c r="G12" i="4"/>
  <c r="E7" i="4"/>
  <c r="J7" i="4"/>
  <c r="E8" i="4"/>
  <c r="J8" i="4"/>
  <c r="E9" i="4"/>
  <c r="J9" i="4"/>
  <c r="E10" i="4"/>
  <c r="E11" i="4"/>
  <c r="J11" i="4"/>
  <c r="D12" i="4"/>
  <c r="B19" i="4"/>
  <c r="C19" i="4"/>
  <c r="B20" i="4"/>
  <c r="J20" i="4"/>
  <c r="C38" i="4"/>
  <c r="H38" i="4"/>
  <c r="I38" i="4"/>
  <c r="G38" i="4"/>
  <c r="E30" i="4"/>
  <c r="J30" i="4"/>
  <c r="E31" i="4"/>
  <c r="J31" i="4"/>
  <c r="E32" i="4"/>
  <c r="J32" i="4"/>
  <c r="E33" i="4"/>
  <c r="J33" i="4"/>
  <c r="E34" i="4"/>
  <c r="J34" i="4"/>
  <c r="E35" i="4"/>
  <c r="E36" i="4"/>
  <c r="J36" i="4"/>
  <c r="E37" i="4"/>
  <c r="J37" i="4"/>
  <c r="D38" i="4"/>
  <c r="B45" i="4"/>
  <c r="B46" i="4"/>
  <c r="J46" i="4"/>
  <c r="C15" i="5" l="1"/>
  <c r="E20" i="4"/>
  <c r="E46" i="4"/>
  <c r="E24" i="5"/>
  <c r="J14" i="5"/>
  <c r="J15" i="5" s="1"/>
  <c r="D25" i="5"/>
  <c r="E11" i="5"/>
  <c r="E14" i="5" s="1"/>
  <c r="B15" i="5"/>
  <c r="J38" i="4"/>
  <c r="E12" i="4"/>
  <c r="E38" i="4"/>
  <c r="C25" i="5"/>
  <c r="B12" i="4"/>
  <c r="B25" i="5"/>
  <c r="D15" i="5"/>
  <c r="G15" i="5"/>
  <c r="C45" i="4"/>
  <c r="J6" i="4"/>
  <c r="J12" i="4" s="1"/>
  <c r="E21" i="5"/>
  <c r="J24" i="5"/>
  <c r="J25" i="5" s="1"/>
  <c r="E15" i="5" l="1"/>
  <c r="D45" i="4"/>
  <c r="I25" i="5"/>
  <c r="D19" i="4"/>
  <c r="J45" i="4"/>
  <c r="J19" i="4"/>
  <c r="E25" i="5"/>
  <c r="E19" i="4" l="1"/>
  <c r="E45" i="4"/>
  <c r="B18" i="4" l="1"/>
  <c r="J18" i="4"/>
  <c r="J21" i="4" s="1"/>
  <c r="G21" i="4"/>
  <c r="G23" i="4" s="1"/>
  <c r="G25" i="4" s="1"/>
  <c r="C18" i="4"/>
  <c r="C21" i="4" s="1"/>
  <c r="C23" i="4" s="1"/>
  <c r="C25" i="4" s="1"/>
  <c r="H21" i="4"/>
  <c r="H23" i="4" s="1"/>
  <c r="H25" i="4" s="1"/>
  <c r="H47" i="4"/>
  <c r="H49" i="4" s="1"/>
  <c r="H51" i="4" s="1"/>
  <c r="C44" i="4"/>
  <c r="C47" i="4" s="1"/>
  <c r="C49" i="4" s="1"/>
  <c r="C51" i="4" s="1"/>
  <c r="D18" i="4"/>
  <c r="D21" i="4" s="1"/>
  <c r="D23" i="4" s="1"/>
  <c r="D25" i="4" s="1"/>
  <c r="I21" i="4"/>
  <c r="I23" i="4" s="1"/>
  <c r="I25" i="4" s="1"/>
  <c r="D44" i="4"/>
  <c r="D47" i="4" s="1"/>
  <c r="D49" i="4" s="1"/>
  <c r="D51" i="4" s="1"/>
  <c r="I47" i="4"/>
  <c r="I49" i="4" s="1"/>
  <c r="I51" i="4" s="1"/>
  <c r="J44" i="4"/>
  <c r="J47" i="4" s="1"/>
  <c r="J49" i="4" s="1"/>
  <c r="J51" i="4" s="1"/>
  <c r="B44" i="4"/>
  <c r="G47" i="4"/>
  <c r="G49" i="4" s="1"/>
  <c r="G51" i="4" s="1"/>
  <c r="J23" i="4" l="1"/>
  <c r="J25" i="4" s="1"/>
  <c r="E44" i="4"/>
  <c r="E47" i="4" s="1"/>
  <c r="E49" i="4" s="1"/>
  <c r="E51" i="4" s="1"/>
  <c r="B47" i="4"/>
  <c r="B49" i="4" s="1"/>
  <c r="B51" i="4" s="1"/>
  <c r="E18" i="4"/>
  <c r="E21" i="4" s="1"/>
  <c r="B21" i="4"/>
  <c r="B23" i="4" s="1"/>
  <c r="B25" i="4" s="1"/>
  <c r="E23" i="4" l="1"/>
  <c r="E25" i="4" s="1"/>
</calcChain>
</file>

<file path=xl/sharedStrings.xml><?xml version="1.0" encoding="utf-8"?>
<sst xmlns="http://schemas.openxmlformats.org/spreadsheetml/2006/main" count="110" uniqueCount="47">
  <si>
    <t>(1) Reflects results normalized for weather.</t>
  </si>
  <si>
    <t>Note: KU Revenues amounts reflect jurisdictionalized totals.  KU Expenses reflect total company.</t>
  </si>
  <si>
    <t>Total</t>
  </si>
  <si>
    <t>Income Tax</t>
  </si>
  <si>
    <t>Total O&amp;M</t>
  </si>
  <si>
    <t>Total Revenue</t>
  </si>
  <si>
    <t>Transmission Revenue</t>
  </si>
  <si>
    <r>
      <t xml:space="preserve">Gas Distribution (net WNA for March and April) </t>
    </r>
    <r>
      <rPr>
        <sz val="11"/>
        <color theme="1"/>
        <rFont val="Calibri"/>
        <family val="2"/>
      </rPr>
      <t>(1)</t>
    </r>
  </si>
  <si>
    <t>Reconnect Fees - Gas</t>
  </si>
  <si>
    <t>Reconnect Fees - Electric</t>
  </si>
  <si>
    <t>May</t>
  </si>
  <si>
    <t xml:space="preserve">April </t>
  </si>
  <si>
    <t xml:space="preserve">March </t>
  </si>
  <si>
    <t>April</t>
  </si>
  <si>
    <t>March</t>
  </si>
  <si>
    <t>Louisville Gas and Electric</t>
  </si>
  <si>
    <t>Actual vs. Budget</t>
  </si>
  <si>
    <t>Actual vs. Prior Year</t>
  </si>
  <si>
    <t>Reconnect Fees</t>
  </si>
  <si>
    <t>Kentucky Utilities KPSC</t>
  </si>
  <si>
    <t>14. Provide a detailed explanation and breakout of any cost increases and decreased income (by customer class if applicable) the utility has experienced as a result of the COVID-19 State of Emergency</t>
  </si>
  <si>
    <t>(2) Reflects results normalized for KPSC base rate change effective May 1, 2019.</t>
  </si>
  <si>
    <t>There was an increase in residential usage due to stay at home orders.  There was a decrease in Non-labor O&amp;M related to training, travel and meals.</t>
  </si>
  <si>
    <t>Residential - Non-Fuel Energy Charges (1) (2)</t>
  </si>
  <si>
    <t>Kentucky Utilities</t>
  </si>
  <si>
    <t>15. Provide a detailed explanation and breakout of any cost decreases and increased income the utility has experienced as a result of the COVID-19 State of Emergency.</t>
  </si>
  <si>
    <t>Non-labor O&amp;M decreases (3)</t>
  </si>
  <si>
    <t>(3) Reflects incremental actual savings</t>
  </si>
  <si>
    <t>Non-Labor Convenience Payments O&amp;M (5)</t>
  </si>
  <si>
    <t>Known Actual Amounts</t>
  </si>
  <si>
    <t>Known Actual Amounts vs. Prior Year</t>
  </si>
  <si>
    <t>Cost of sales - Reactants and Reagents (4)</t>
  </si>
  <si>
    <t>Cost of sales - Reactants and Reagents (4)(5)</t>
  </si>
  <si>
    <t>(4) Includes impact of COVID and weather.</t>
  </si>
  <si>
    <t>(5) Excludes Mill Creek 2 reactants and reagents for May as a result of agreed to summer shutdown with the Louisville Metro Air Pollution Control District.</t>
  </si>
  <si>
    <t>Late Payment Charges (3)</t>
  </si>
  <si>
    <t>Labor O&amp;M (4)</t>
  </si>
  <si>
    <t>Commercial - Non-Fuel Energy Charges (1) (2)</t>
  </si>
  <si>
    <t>Industrial - Non-Fuel Energy Charges (1) (2)</t>
  </si>
  <si>
    <t>Other - Non-Fuel Energy Charges(1) (2)</t>
  </si>
  <si>
    <r>
      <t xml:space="preserve">Demand Charges </t>
    </r>
    <r>
      <rPr>
        <sz val="11"/>
        <color theme="1"/>
        <rFont val="Calibri"/>
        <family val="2"/>
      </rPr>
      <t>(2)</t>
    </r>
  </si>
  <si>
    <t>(3) Actual Late Payment Charges are zero since moratorium went into effect.  The amount shown reflects charges that would have been billed absent the moratorium based on actual past due accounts.</t>
  </si>
  <si>
    <t>Late Payment Charges - Electric and Gas (3)</t>
  </si>
  <si>
    <t>(4) Reflects incremental actual costs.</t>
  </si>
  <si>
    <t>Non-Labor O&amp;M (4)</t>
  </si>
  <si>
    <t>(5) The non-labor convenience charges are actual fees absorbed by the Companies that customers would normally pay when using a credit card, debit card, or e-check to pay their utility bills or paying through a third party vendor at retail locations such as Kroger and Wal-Mart.</t>
  </si>
  <si>
    <t>After-Tax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</si>
</sst>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0" fontId="0" fillId="0" borderId="0" xfId="0" applyAlignment="1">
      <alignment horizontal="left" indent="1"/>
    </xf>
    <xf numFmtId="43" fontId="0" fillId="0" borderId="0" xfId="0" applyNumberFormat="1"/>
    <xf numFmtId="0" fontId="0" fillId="0" borderId="0" xfId="0" applyAlignment="1">
      <alignment wrapText="1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66" fontId="0" fillId="0" borderId="1" xfId="2" applyNumberFormat="1" applyFont="1" applyBorder="1"/>
    <xf numFmtId="166" fontId="0" fillId="0" borderId="0" xfId="2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43" fontId="0" fillId="0" borderId="0" xfId="1" applyFont="1" applyFill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43" fontId="2" fillId="0" borderId="4" xfId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C4F2-55E1-40D5-81CE-07ED50BAE4F5}">
  <sheetPr>
    <pageSetUpPr fitToPage="1"/>
  </sheetPr>
  <dimension ref="A1:N60"/>
  <sheetViews>
    <sheetView tabSelected="1" zoomScale="110" zoomScaleNormal="110" workbookViewId="0"/>
  </sheetViews>
  <sheetFormatPr defaultRowHeight="15" x14ac:dyDescent="0.25"/>
  <cols>
    <col min="1" max="1" width="60.42578125" customWidth="1"/>
    <col min="2" max="2" width="16.140625" style="1" customWidth="1"/>
    <col min="3" max="4" width="16.7109375" style="1" customWidth="1"/>
    <col min="5" max="5" width="17.140625" style="1" customWidth="1"/>
    <col min="6" max="6" width="9.140625" style="1"/>
    <col min="7" max="8" width="16.7109375" style="1" bestFit="1" customWidth="1"/>
    <col min="9" max="9" width="16.140625" style="1" bestFit="1" customWidth="1"/>
    <col min="10" max="10" width="17.140625" style="1" bestFit="1" customWidth="1"/>
    <col min="11" max="11" width="15" bestFit="1" customWidth="1"/>
    <col min="12" max="14" width="15.140625" bestFit="1" customWidth="1"/>
  </cols>
  <sheetData>
    <row r="1" spans="1:11" x14ac:dyDescent="0.25">
      <c r="A1" t="s">
        <v>20</v>
      </c>
    </row>
    <row r="4" spans="1:11" x14ac:dyDescent="0.25">
      <c r="B4" s="22" t="s">
        <v>17</v>
      </c>
      <c r="C4" s="22"/>
      <c r="D4" s="22"/>
      <c r="E4" s="22"/>
      <c r="G4" s="22" t="s">
        <v>16</v>
      </c>
      <c r="H4" s="22"/>
      <c r="I4" s="22"/>
      <c r="J4" s="22"/>
    </row>
    <row r="5" spans="1:11" x14ac:dyDescent="0.25">
      <c r="A5" s="9" t="s">
        <v>19</v>
      </c>
      <c r="B5" s="8" t="s">
        <v>14</v>
      </c>
      <c r="C5" s="8" t="s">
        <v>13</v>
      </c>
      <c r="D5" s="8" t="s">
        <v>10</v>
      </c>
      <c r="E5" s="7" t="s">
        <v>2</v>
      </c>
      <c r="G5" s="8" t="s">
        <v>12</v>
      </c>
      <c r="H5" s="8" t="s">
        <v>11</v>
      </c>
      <c r="I5" s="8" t="s">
        <v>10</v>
      </c>
      <c r="J5" s="7" t="s">
        <v>2</v>
      </c>
    </row>
    <row r="6" spans="1:11" x14ac:dyDescent="0.25">
      <c r="A6" t="s">
        <v>18</v>
      </c>
      <c r="B6" s="1">
        <v>-67172</v>
      </c>
      <c r="C6" s="1">
        <v>-172004</v>
      </c>
      <c r="D6" s="1">
        <v>-170212</v>
      </c>
      <c r="E6" s="1">
        <f t="shared" ref="E6:E10" si="0">SUM(B6:D6)</f>
        <v>-409388</v>
      </c>
      <c r="G6" s="1">
        <v>-93538.666666667006</v>
      </c>
      <c r="H6" s="1">
        <v>-201936</v>
      </c>
      <c r="I6" s="1">
        <v>-170510.66666666701</v>
      </c>
      <c r="J6" s="1">
        <f t="shared" ref="J6:J11" si="1">SUM(G6:I6)</f>
        <v>-465985.33333333395</v>
      </c>
    </row>
    <row r="7" spans="1:11" x14ac:dyDescent="0.25">
      <c r="A7" t="s">
        <v>37</v>
      </c>
      <c r="B7" s="5">
        <v>-1536100.9333399564</v>
      </c>
      <c r="C7" s="5">
        <v>-1201592.4666829936</v>
      </c>
      <c r="D7" s="5">
        <v>-1169704.1120516388</v>
      </c>
      <c r="E7" s="1">
        <f t="shared" si="0"/>
        <v>-3907397.5120745888</v>
      </c>
      <c r="F7"/>
      <c r="G7" s="10">
        <v>-1151961.4522021944</v>
      </c>
      <c r="H7" s="10">
        <v>-1755526.067624297</v>
      </c>
      <c r="I7" s="10">
        <v>-1443726.2828289778</v>
      </c>
      <c r="J7" s="1">
        <f t="shared" si="1"/>
        <v>-4351213.8026554696</v>
      </c>
    </row>
    <row r="8" spans="1:11" x14ac:dyDescent="0.25">
      <c r="A8" t="s">
        <v>38</v>
      </c>
      <c r="B8" s="5">
        <v>-153793.1649668277</v>
      </c>
      <c r="C8" s="5">
        <v>-594345.36021821271</v>
      </c>
      <c r="D8" s="5">
        <v>-349588.39228486037</v>
      </c>
      <c r="E8" s="1">
        <f t="shared" si="0"/>
        <v>-1097726.9174699008</v>
      </c>
      <c r="F8"/>
      <c r="G8" s="5">
        <v>-94781.411981388577</v>
      </c>
      <c r="H8" s="5">
        <v>-227381.9421383194</v>
      </c>
      <c r="I8" s="5">
        <v>-410044.86611283454</v>
      </c>
      <c r="J8" s="1">
        <f t="shared" si="1"/>
        <v>-732208.22023254249</v>
      </c>
    </row>
    <row r="9" spans="1:11" x14ac:dyDescent="0.25">
      <c r="A9" s="6" t="s">
        <v>39</v>
      </c>
      <c r="B9" s="5">
        <v>-493933.73904094636</v>
      </c>
      <c r="C9" s="5">
        <v>-415206.79183606955</v>
      </c>
      <c r="D9" s="5">
        <v>-359995.09444269631</v>
      </c>
      <c r="E9" s="1">
        <f t="shared" si="0"/>
        <v>-1269135.6253197123</v>
      </c>
      <c r="F9"/>
      <c r="G9" s="5">
        <v>-520626.1244455158</v>
      </c>
      <c r="H9" s="5">
        <v>-793335.50435567508</v>
      </c>
      <c r="I9" s="5">
        <v>-677770.32351707155</v>
      </c>
      <c r="J9" s="1">
        <f t="shared" si="1"/>
        <v>-1991731.9523182623</v>
      </c>
    </row>
    <row r="10" spans="1:11" x14ac:dyDescent="0.25">
      <c r="A10" t="s">
        <v>40</v>
      </c>
      <c r="B10" s="1">
        <v>-1278541.8350073206</v>
      </c>
      <c r="C10" s="1">
        <v>-5111359.1180602983</v>
      </c>
      <c r="D10" s="1">
        <v>-2775559.7299999991</v>
      </c>
      <c r="E10" s="1">
        <f t="shared" si="0"/>
        <v>-9165460.6830676179</v>
      </c>
      <c r="G10" s="19">
        <v>-1038212.117282216</v>
      </c>
      <c r="H10" s="19">
        <v>-5072274.8870518608</v>
      </c>
      <c r="I10" s="19">
        <v>-2125928.939689876</v>
      </c>
      <c r="J10" s="1">
        <f t="shared" si="1"/>
        <v>-8236415.9440239538</v>
      </c>
    </row>
    <row r="11" spans="1:11" x14ac:dyDescent="0.25">
      <c r="A11" t="s">
        <v>6</v>
      </c>
      <c r="B11" s="1">
        <v>-701975.19959999993</v>
      </c>
      <c r="C11" s="1">
        <v>-263768.31359999988</v>
      </c>
      <c r="D11" s="1">
        <v>-370884.93479999993</v>
      </c>
      <c r="E11" s="1">
        <f>SUM(B11:D11)</f>
        <v>-1336628.4479999999</v>
      </c>
      <c r="G11" s="1">
        <v>-463080.87065653538</v>
      </c>
      <c r="H11" s="1">
        <v>-300668.96040078043</v>
      </c>
      <c r="I11" s="1">
        <v>-150934.89563697396</v>
      </c>
      <c r="J11" s="1">
        <f t="shared" si="1"/>
        <v>-914684.72669428983</v>
      </c>
    </row>
    <row r="12" spans="1:11" x14ac:dyDescent="0.25">
      <c r="A12" s="4" t="s">
        <v>5</v>
      </c>
      <c r="B12" s="3">
        <f>SUM(B6:B11)</f>
        <v>-4231516.8719550511</v>
      </c>
      <c r="C12" s="3">
        <f>SUM(C6:C11)</f>
        <v>-7758276.050397574</v>
      </c>
      <c r="D12" s="3">
        <f>SUM(D6:D11)</f>
        <v>-5195944.2635791944</v>
      </c>
      <c r="E12" s="3">
        <f>SUM(E6:E11)</f>
        <v>-17185737.18593182</v>
      </c>
      <c r="G12" s="3">
        <f>SUM(G6:G11)</f>
        <v>-3362200.643234517</v>
      </c>
      <c r="H12" s="3">
        <f>SUM(H6:H11)</f>
        <v>-8351123.3615709329</v>
      </c>
      <c r="I12" s="3">
        <f>SUM(I6:I11)</f>
        <v>-4978915.9744524006</v>
      </c>
      <c r="J12" s="3">
        <f>SUM(J6:J11)</f>
        <v>-16692239.979257852</v>
      </c>
    </row>
    <row r="13" spans="1:11" x14ac:dyDescent="0.25">
      <c r="A13" s="4"/>
      <c r="K13" s="5"/>
    </row>
    <row r="14" spans="1:11" x14ac:dyDescent="0.25">
      <c r="B14" s="21" t="s">
        <v>30</v>
      </c>
      <c r="C14" s="21"/>
      <c r="D14" s="21"/>
      <c r="E14" s="21"/>
      <c r="G14" s="21" t="s">
        <v>29</v>
      </c>
      <c r="H14" s="21"/>
      <c r="I14" s="21"/>
      <c r="J14" s="21"/>
    </row>
    <row r="15" spans="1:11" x14ac:dyDescent="0.25">
      <c r="B15" s="7" t="s">
        <v>14</v>
      </c>
      <c r="C15" s="7" t="s">
        <v>13</v>
      </c>
      <c r="D15" s="7" t="s">
        <v>10</v>
      </c>
      <c r="E15" s="7" t="s">
        <v>2</v>
      </c>
      <c r="G15" s="7" t="s">
        <v>12</v>
      </c>
      <c r="H15" s="7" t="s">
        <v>11</v>
      </c>
      <c r="I15" s="7" t="s">
        <v>10</v>
      </c>
      <c r="J15" s="7" t="s">
        <v>2</v>
      </c>
    </row>
    <row r="16" spans="1:11" x14ac:dyDescent="0.25">
      <c r="A16" s="16" t="s">
        <v>35</v>
      </c>
      <c r="B16" s="1">
        <v>-195164.71</v>
      </c>
      <c r="C16" s="1">
        <v>-280946.53999999998</v>
      </c>
      <c r="D16" s="1">
        <v>-210953.69999999998</v>
      </c>
      <c r="E16" s="1">
        <f>SUM(B16:D16)</f>
        <v>-687064.95</v>
      </c>
      <c r="G16" s="1">
        <v>-276688.24000001722</v>
      </c>
      <c r="H16" s="1">
        <v>-417868.73000005039</v>
      </c>
      <c r="I16" s="1">
        <v>-271004.11000000749</v>
      </c>
      <c r="J16" s="1">
        <f>SUM(G16:I16)</f>
        <v>-965561.08000007505</v>
      </c>
    </row>
    <row r="17" spans="1:14" x14ac:dyDescent="0.25">
      <c r="A17" s="17"/>
    </row>
    <row r="18" spans="1:14" x14ac:dyDescent="0.25">
      <c r="A18" s="16" t="s">
        <v>36</v>
      </c>
      <c r="B18" s="1">
        <f t="shared" ref="B18:D20" si="2">G18</f>
        <v>-13815.970000000001</v>
      </c>
      <c r="C18" s="1">
        <f t="shared" si="2"/>
        <v>-39686.841200000003</v>
      </c>
      <c r="D18" s="1">
        <f t="shared" si="2"/>
        <v>-12479.5196</v>
      </c>
      <c r="E18" s="1">
        <f>SUM(B18:D18)</f>
        <v>-65982.330799999996</v>
      </c>
      <c r="G18" s="1">
        <v>-13815.970000000001</v>
      </c>
      <c r="H18" s="1">
        <v>-39686.841200000003</v>
      </c>
      <c r="I18" s="1">
        <v>-12479.5196</v>
      </c>
      <c r="J18" s="1">
        <f>SUM(G18:I18)</f>
        <v>-65982.330799999996</v>
      </c>
    </row>
    <row r="19" spans="1:14" x14ac:dyDescent="0.25">
      <c r="A19" s="16" t="s">
        <v>44</v>
      </c>
      <c r="B19" s="1">
        <f t="shared" si="2"/>
        <v>-211733.39939999994</v>
      </c>
      <c r="C19" s="1">
        <f t="shared" si="2"/>
        <v>-883542.76340000005</v>
      </c>
      <c r="D19" s="1">
        <f t="shared" si="2"/>
        <v>-410275.73060000001</v>
      </c>
      <c r="E19" s="1">
        <f>SUM(B19:D19)</f>
        <v>-1505551.8933999999</v>
      </c>
      <c r="G19" s="1">
        <v>-211733.39939999994</v>
      </c>
      <c r="H19" s="1">
        <v>-883542.76340000005</v>
      </c>
      <c r="I19" s="1">
        <v>-410275.73060000001</v>
      </c>
      <c r="J19" s="1">
        <f>SUM(G19:I19)</f>
        <v>-1505551.8933999999</v>
      </c>
    </row>
    <row r="20" spans="1:14" x14ac:dyDescent="0.25">
      <c r="A20" s="16" t="s">
        <v>28</v>
      </c>
      <c r="B20" s="1">
        <f t="shared" si="2"/>
        <v>0</v>
      </c>
      <c r="C20" s="1">
        <v>-167159.25</v>
      </c>
      <c r="D20" s="1">
        <v>-163613.15</v>
      </c>
      <c r="E20" s="1">
        <f>SUM(B20:D20)</f>
        <v>-330772.40000000002</v>
      </c>
      <c r="G20" s="1">
        <v>0</v>
      </c>
      <c r="H20" s="1">
        <v>-167159.25</v>
      </c>
      <c r="I20" s="1">
        <v>-163613.15</v>
      </c>
      <c r="J20" s="1">
        <f>SUM(G20:I20)</f>
        <v>-330772.40000000002</v>
      </c>
    </row>
    <row r="21" spans="1:14" x14ac:dyDescent="0.25">
      <c r="A21" s="18" t="s">
        <v>4</v>
      </c>
      <c r="B21" s="3">
        <f>SUM(B18:B20)</f>
        <v>-225549.36939999994</v>
      </c>
      <c r="C21" s="3">
        <f>SUM(C18:C20)</f>
        <v>-1090388.8546000002</v>
      </c>
      <c r="D21" s="3">
        <f>SUM(D18:D20)</f>
        <v>-586368.40020000003</v>
      </c>
      <c r="E21" s="3">
        <f>SUM(E18:E20)</f>
        <v>-1902306.6242</v>
      </c>
      <c r="G21" s="3">
        <f>SUM(G18:G20)</f>
        <v>-225549.36939999994</v>
      </c>
      <c r="H21" s="3">
        <f>SUM(H18:H20)</f>
        <v>-1090388.8546000002</v>
      </c>
      <c r="I21" s="3">
        <f>SUM(I18:I20)</f>
        <v>-586368.40020000003</v>
      </c>
      <c r="J21" s="3">
        <f>SUM(J18:J20)</f>
        <v>-1902306.6242</v>
      </c>
    </row>
    <row r="22" spans="1:14" x14ac:dyDescent="0.25">
      <c r="A22" s="4"/>
    </row>
    <row r="23" spans="1:14" x14ac:dyDescent="0.25">
      <c r="A23" t="s">
        <v>3</v>
      </c>
      <c r="B23" s="1">
        <f>-(B12+B21+B16)*0.2495</f>
        <v>1160731.6223630854</v>
      </c>
      <c r="C23" s="1">
        <f>-(C12+C21+C16)*0.2495</f>
        <v>2277838.0555268945</v>
      </c>
      <c r="D23" s="1">
        <f>-(D12+D21+D16)*0.2495</f>
        <v>1495319.9577629091</v>
      </c>
      <c r="E23" s="1">
        <f>-(E12+E21+E16)*0.2495</f>
        <v>4933889.6356528895</v>
      </c>
      <c r="G23" s="1">
        <f>-(G12+G16+G21)*0.2495</f>
        <v>964177.34403231624</v>
      </c>
      <c r="H23" s="1">
        <f>-(H12+H16+H21)*0.2495</f>
        <v>2459915.5460696602</v>
      </c>
      <c r="I23" s="1">
        <f>-(I12+I16+I21)*0.2495</f>
        <v>1456153.9769207758</v>
      </c>
      <c r="J23" s="1">
        <f>-(J12+J16+J21)*0.2495</f>
        <v>4880246.8670227537</v>
      </c>
    </row>
    <row r="25" spans="1:14" ht="15.75" thickBot="1" x14ac:dyDescent="0.3">
      <c r="A25" s="4" t="s">
        <v>46</v>
      </c>
      <c r="B25" s="2">
        <f>B12+B21+B23+B16</f>
        <v>-3491499.3289919659</v>
      </c>
      <c r="C25" s="2">
        <f>C12+C21+C23+C16</f>
        <v>-6851773.3894706797</v>
      </c>
      <c r="D25" s="2">
        <f>D12+D21+D23+D16</f>
        <v>-4497946.4060162855</v>
      </c>
      <c r="E25" s="2">
        <f>E12+E21+E23+E16</f>
        <v>-14841219.124478932</v>
      </c>
      <c r="G25" s="2">
        <f>G12+G16+G21+G23</f>
        <v>-2900260.9086022181</v>
      </c>
      <c r="H25" s="2">
        <f>H12+H16+H21+H23</f>
        <v>-7399465.4001013217</v>
      </c>
      <c r="I25" s="2">
        <f>I12+I16+I21+I23</f>
        <v>-4380134.5077316323</v>
      </c>
      <c r="J25" s="2">
        <f>J12+J16+J21+J23</f>
        <v>-14679860.816435177</v>
      </c>
    </row>
    <row r="26" spans="1:14" ht="15.75" thickTop="1" x14ac:dyDescent="0.25"/>
    <row r="28" spans="1:14" x14ac:dyDescent="0.25">
      <c r="B28" s="22" t="s">
        <v>17</v>
      </c>
      <c r="C28" s="22"/>
      <c r="D28" s="22"/>
      <c r="E28" s="22"/>
      <c r="G28" s="22" t="s">
        <v>16</v>
      </c>
      <c r="H28" s="22"/>
      <c r="I28" s="22"/>
      <c r="J28" s="22"/>
    </row>
    <row r="29" spans="1:14" x14ac:dyDescent="0.25">
      <c r="A29" s="9" t="s">
        <v>15</v>
      </c>
      <c r="B29" s="8" t="s">
        <v>14</v>
      </c>
      <c r="C29" s="8" t="s">
        <v>13</v>
      </c>
      <c r="D29" s="8" t="s">
        <v>10</v>
      </c>
      <c r="E29" s="7" t="s">
        <v>2</v>
      </c>
      <c r="G29" s="8" t="s">
        <v>12</v>
      </c>
      <c r="H29" s="8" t="s">
        <v>11</v>
      </c>
      <c r="I29" s="8" t="s">
        <v>10</v>
      </c>
      <c r="J29" s="7" t="s">
        <v>2</v>
      </c>
    </row>
    <row r="30" spans="1:14" x14ac:dyDescent="0.25">
      <c r="A30" t="s">
        <v>9</v>
      </c>
      <c r="B30" s="1">
        <v>-85820</v>
      </c>
      <c r="C30" s="1">
        <v>-151760</v>
      </c>
      <c r="D30" s="1">
        <v>-140644</v>
      </c>
      <c r="E30" s="1">
        <f t="shared" ref="E30:E35" si="3">SUM(B30:D30)</f>
        <v>-378224</v>
      </c>
      <c r="G30" s="1">
        <v>-43577.333333332994</v>
      </c>
      <c r="H30" s="1">
        <v>-99978.666666666002</v>
      </c>
      <c r="I30" s="1">
        <v>-82161.333333333299</v>
      </c>
      <c r="J30" s="1">
        <f t="shared" ref="J30:J35" si="4">SUM(G30:I30)</f>
        <v>-225717.33333333232</v>
      </c>
      <c r="L30" s="5"/>
      <c r="M30" s="5"/>
      <c r="N30" s="5"/>
    </row>
    <row r="31" spans="1:14" x14ac:dyDescent="0.25">
      <c r="A31" t="s">
        <v>8</v>
      </c>
      <c r="B31" s="1">
        <v>-1036</v>
      </c>
      <c r="C31" s="1">
        <v>-6384</v>
      </c>
      <c r="D31" s="1">
        <v>-7364</v>
      </c>
      <c r="E31" s="1">
        <f t="shared" si="3"/>
        <v>-14784</v>
      </c>
      <c r="G31" s="1">
        <v>-672</v>
      </c>
      <c r="H31" s="1">
        <v>-2874.6666666667006</v>
      </c>
      <c r="I31" s="1">
        <v>-4760</v>
      </c>
      <c r="J31" s="1">
        <f t="shared" si="4"/>
        <v>-8306.6666666667006</v>
      </c>
    </row>
    <row r="32" spans="1:14" x14ac:dyDescent="0.25">
      <c r="A32" t="s">
        <v>37</v>
      </c>
      <c r="B32" s="1">
        <v>-494921.00307943567</v>
      </c>
      <c r="C32" s="1">
        <v>-1137094.9561018024</v>
      </c>
      <c r="D32" s="1">
        <v>-854653.57377565512</v>
      </c>
      <c r="E32" s="1">
        <f t="shared" si="3"/>
        <v>-2486669.5329568931</v>
      </c>
      <c r="G32" s="1">
        <v>-558924.73785802815</v>
      </c>
      <c r="H32" s="1">
        <v>-1088989.8719481507</v>
      </c>
      <c r="I32" s="1">
        <v>-1044938.0537221888</v>
      </c>
      <c r="J32" s="1">
        <f t="shared" si="4"/>
        <v>-2692852.6635283679</v>
      </c>
      <c r="L32" s="5"/>
      <c r="M32" s="5"/>
      <c r="N32" s="5"/>
    </row>
    <row r="33" spans="1:14" x14ac:dyDescent="0.25">
      <c r="A33" t="s">
        <v>38</v>
      </c>
      <c r="B33" s="1">
        <v>41567.054293837733</v>
      </c>
      <c r="C33" s="1">
        <v>-477703.26334888092</v>
      </c>
      <c r="D33" s="1">
        <v>-228261.66400904968</v>
      </c>
      <c r="E33" s="1">
        <f t="shared" si="3"/>
        <v>-664397.87306409283</v>
      </c>
      <c r="G33" s="1">
        <v>-38069.608350781542</v>
      </c>
      <c r="H33" s="1">
        <v>-159352.08449118241</v>
      </c>
      <c r="I33" s="1">
        <v>-210035.59938742121</v>
      </c>
      <c r="J33" s="1">
        <f t="shared" si="4"/>
        <v>-407457.29222938517</v>
      </c>
    </row>
    <row r="34" spans="1:14" x14ac:dyDescent="0.25">
      <c r="A34" s="6" t="s">
        <v>39</v>
      </c>
      <c r="B34" s="1">
        <v>-138735.71875138232</v>
      </c>
      <c r="C34" s="1">
        <v>-289467.51638109708</v>
      </c>
      <c r="D34" s="1">
        <v>-199597.15224737171</v>
      </c>
      <c r="E34" s="1">
        <f t="shared" si="3"/>
        <v>-627800.38737985108</v>
      </c>
      <c r="G34" s="1">
        <v>-142210.07939147079</v>
      </c>
      <c r="H34" s="1">
        <v>-275363.07795004715</v>
      </c>
      <c r="I34" s="1">
        <v>-234821.5600279746</v>
      </c>
      <c r="J34" s="1">
        <f t="shared" si="4"/>
        <v>-652394.71736949263</v>
      </c>
    </row>
    <row r="35" spans="1:14" x14ac:dyDescent="0.25">
      <c r="A35" t="s">
        <v>40</v>
      </c>
      <c r="B35" s="1">
        <v>-1093331.0854916982</v>
      </c>
      <c r="C35" s="1">
        <v>-4187513.2991888756</v>
      </c>
      <c r="D35" s="1">
        <v>-1401644.1700000004</v>
      </c>
      <c r="E35" s="1">
        <f t="shared" si="3"/>
        <v>-6682488.5546805747</v>
      </c>
      <c r="G35" s="19">
        <v>-936294.32245897129</v>
      </c>
      <c r="H35" s="19">
        <v>-4121089.6012976398</v>
      </c>
      <c r="I35" s="19">
        <v>-1080127.2544365404</v>
      </c>
      <c r="J35" s="1">
        <f t="shared" si="4"/>
        <v>-6137511.178193151</v>
      </c>
    </row>
    <row r="36" spans="1:14" x14ac:dyDescent="0.25">
      <c r="A36" t="s">
        <v>7</v>
      </c>
      <c r="B36" s="1">
        <v>-1019095.9747277196</v>
      </c>
      <c r="C36" s="1">
        <v>954040.11631499673</v>
      </c>
      <c r="D36" s="1">
        <v>1542913.8400000008</v>
      </c>
      <c r="E36" s="1">
        <f>SUM(B36:D36)</f>
        <v>1477857.981587278</v>
      </c>
      <c r="G36" s="1">
        <v>-1500839.2064152779</v>
      </c>
      <c r="H36" s="1">
        <v>142927.26943880745</v>
      </c>
      <c r="I36" s="1">
        <v>996275.27775057417</v>
      </c>
      <c r="J36" s="1">
        <f>SUM(G36:I36)</f>
        <v>-361636.65922589635</v>
      </c>
    </row>
    <row r="37" spans="1:14" x14ac:dyDescent="0.25">
      <c r="A37" t="s">
        <v>6</v>
      </c>
      <c r="B37" s="1">
        <v>-308351.80040000007</v>
      </c>
      <c r="C37" s="1">
        <v>-115863.68640000009</v>
      </c>
      <c r="D37" s="1">
        <v>-162916.06520000007</v>
      </c>
      <c r="E37" s="1">
        <f>SUM(B37:D37)</f>
        <v>-587131.55200000026</v>
      </c>
      <c r="G37" s="1">
        <v>-203414.33754227799</v>
      </c>
      <c r="H37" s="1">
        <v>-132072.77880586986</v>
      </c>
      <c r="I37" s="1">
        <v>-66300.129747271581</v>
      </c>
      <c r="J37" s="1">
        <f>SUM(G37:I37)</f>
        <v>-401787.24609541945</v>
      </c>
    </row>
    <row r="38" spans="1:14" x14ac:dyDescent="0.25">
      <c r="A38" s="4" t="s">
        <v>5</v>
      </c>
      <c r="B38" s="3">
        <f>SUM(B30:B37)</f>
        <v>-3099724.5281563979</v>
      </c>
      <c r="C38" s="3">
        <f>SUM(C30:C37)</f>
        <v>-5411746.605105659</v>
      </c>
      <c r="D38" s="3">
        <f>SUM(D30:D37)</f>
        <v>-1452166.7852320764</v>
      </c>
      <c r="E38" s="3">
        <f>SUM(E30:E37)</f>
        <v>-9963637.9184941351</v>
      </c>
      <c r="G38" s="3">
        <f>SUM(G30:G37)</f>
        <v>-3424001.625350141</v>
      </c>
      <c r="H38" s="3">
        <f>SUM(H30:H37)</f>
        <v>-5736793.4783874145</v>
      </c>
      <c r="I38" s="3">
        <f>SUM(I30:I37)</f>
        <v>-1726868.6529041557</v>
      </c>
      <c r="J38" s="3">
        <f>SUM(J30:J37)</f>
        <v>-10887663.75664171</v>
      </c>
    </row>
    <row r="40" spans="1:14" x14ac:dyDescent="0.25">
      <c r="A40" s="15"/>
      <c r="B40" s="21" t="s">
        <v>30</v>
      </c>
      <c r="C40" s="21"/>
      <c r="D40" s="21"/>
      <c r="E40" s="21"/>
      <c r="G40" s="21" t="s">
        <v>29</v>
      </c>
      <c r="H40" s="21"/>
      <c r="I40" s="21"/>
      <c r="J40" s="21"/>
    </row>
    <row r="41" spans="1:14" x14ac:dyDescent="0.25">
      <c r="A41" s="15"/>
      <c r="B41" s="7" t="s">
        <v>14</v>
      </c>
      <c r="C41" s="7" t="s">
        <v>13</v>
      </c>
      <c r="D41" s="7" t="s">
        <v>10</v>
      </c>
      <c r="E41" s="7" t="s">
        <v>2</v>
      </c>
      <c r="G41" s="7" t="s">
        <v>12</v>
      </c>
      <c r="H41" s="7" t="s">
        <v>11</v>
      </c>
      <c r="I41" s="7" t="s">
        <v>10</v>
      </c>
      <c r="J41" s="7" t="s">
        <v>2</v>
      </c>
    </row>
    <row r="42" spans="1:14" x14ac:dyDescent="0.25">
      <c r="A42" s="16" t="s">
        <v>42</v>
      </c>
      <c r="B42" s="1">
        <v>-218801.61000000002</v>
      </c>
      <c r="C42" s="1">
        <v>-246267.09</v>
      </c>
      <c r="D42" s="1">
        <v>-205485.07</v>
      </c>
      <c r="E42" s="1">
        <f>SUM(B42:D42)</f>
        <v>-670553.77</v>
      </c>
      <c r="G42" s="1">
        <v>-237951.86000003343</v>
      </c>
      <c r="H42" s="1">
        <v>-366922.83000001119</v>
      </c>
      <c r="I42" s="1">
        <v>-265291.8999999917</v>
      </c>
      <c r="J42" s="1">
        <f>SUM(G42:I42)</f>
        <v>-870166.59000003641</v>
      </c>
    </row>
    <row r="43" spans="1:14" x14ac:dyDescent="0.25">
      <c r="A43" s="17"/>
    </row>
    <row r="44" spans="1:14" x14ac:dyDescent="0.25">
      <c r="A44" s="16" t="s">
        <v>36</v>
      </c>
      <c r="B44" s="1">
        <f t="shared" ref="B44:D46" si="5">G44</f>
        <v>-8761.4299999999985</v>
      </c>
      <c r="C44" s="1">
        <f t="shared" si="5"/>
        <v>-17699.178800000002</v>
      </c>
      <c r="D44" s="1">
        <f t="shared" si="5"/>
        <v>-14889.122899999998</v>
      </c>
      <c r="E44" s="1">
        <f>SUM(B44:D44)</f>
        <v>-41349.731700000004</v>
      </c>
      <c r="G44" s="1">
        <v>-8761.4299999999985</v>
      </c>
      <c r="H44" s="1">
        <v>-17699.178800000002</v>
      </c>
      <c r="I44" s="1">
        <v>-14889.122899999998</v>
      </c>
      <c r="J44" s="1">
        <f>SUM(G44:I44)</f>
        <v>-41349.731700000004</v>
      </c>
      <c r="L44" s="5"/>
      <c r="M44" s="5"/>
      <c r="N44" s="5"/>
    </row>
    <row r="45" spans="1:14" ht="13.9" customHeight="1" x14ac:dyDescent="0.25">
      <c r="A45" s="16" t="s">
        <v>44</v>
      </c>
      <c r="B45" s="1">
        <f t="shared" si="5"/>
        <v>-76780.6106</v>
      </c>
      <c r="C45" s="1">
        <f t="shared" si="5"/>
        <v>-663734.17409999995</v>
      </c>
      <c r="D45" s="1">
        <f t="shared" si="5"/>
        <v>-369089.45940000005</v>
      </c>
      <c r="E45" s="1">
        <f>SUM(B45:D45)</f>
        <v>-1109604.2441</v>
      </c>
      <c r="G45" s="1">
        <v>-76780.6106</v>
      </c>
      <c r="H45" s="1">
        <v>-663734.17409999995</v>
      </c>
      <c r="I45" s="1">
        <v>-369089.45940000005</v>
      </c>
      <c r="J45" s="1">
        <f>SUM(G45:I45)</f>
        <v>-1109604.2441</v>
      </c>
    </row>
    <row r="46" spans="1:14" x14ac:dyDescent="0.25">
      <c r="A46" s="16" t="s">
        <v>28</v>
      </c>
      <c r="B46" s="1">
        <f t="shared" si="5"/>
        <v>0</v>
      </c>
      <c r="C46" s="1">
        <v>-182461.9</v>
      </c>
      <c r="D46" s="1">
        <v>-177222.39999999999</v>
      </c>
      <c r="E46" s="1">
        <f>SUM(B46:D46)</f>
        <v>-359684.3</v>
      </c>
      <c r="G46" s="1">
        <v>0</v>
      </c>
      <c r="H46" s="1">
        <v>-182461.9</v>
      </c>
      <c r="I46" s="1">
        <v>-177222.39999999999</v>
      </c>
      <c r="J46" s="1">
        <f>SUM(G46:I46)</f>
        <v>-359684.3</v>
      </c>
    </row>
    <row r="47" spans="1:14" x14ac:dyDescent="0.25">
      <c r="A47" s="18" t="s">
        <v>4</v>
      </c>
      <c r="B47" s="3">
        <f>SUM(B44:B46)</f>
        <v>-85542.040599999993</v>
      </c>
      <c r="C47" s="3">
        <f>SUM(C44:C46)</f>
        <v>-863895.25289999996</v>
      </c>
      <c r="D47" s="3">
        <f>SUM(D44:D46)</f>
        <v>-561200.98230000003</v>
      </c>
      <c r="E47" s="3">
        <f>SUM(E44:E46)</f>
        <v>-1510638.2758000002</v>
      </c>
      <c r="G47" s="3">
        <f>SUM(G44:G46)</f>
        <v>-85542.040599999993</v>
      </c>
      <c r="H47" s="3">
        <f>SUM(H44:H46)</f>
        <v>-863895.25289999996</v>
      </c>
      <c r="I47" s="3">
        <f>SUM(I44:I46)</f>
        <v>-561200.98230000003</v>
      </c>
      <c r="J47" s="3">
        <f>SUM(J44:J46)</f>
        <v>-1510638.2758000002</v>
      </c>
    </row>
    <row r="49" spans="1:10" x14ac:dyDescent="0.25">
      <c r="A49" t="s">
        <v>3</v>
      </c>
      <c r="B49" s="1">
        <f>-(B38+B42+B47)*0.2495</f>
        <v>849315.01059972122</v>
      </c>
      <c r="C49" s="1">
        <f t="shared" ref="C49:E49" si="6">-(C38+C42+C47)*0.2495</f>
        <v>1627216.2825274118</v>
      </c>
      <c r="D49" s="1">
        <f t="shared" si="6"/>
        <v>553603.7829642531</v>
      </c>
      <c r="E49" s="1">
        <f t="shared" si="6"/>
        <v>3030135.0760913868</v>
      </c>
      <c r="G49" s="1">
        <f>-(G38+G47+G42)*0.2495</f>
        <v>935000.13372456853</v>
      </c>
      <c r="H49" s="1">
        <f t="shared" ref="H49:J49" si="7">-(H38+H47+H42)*0.2495</f>
        <v>1738419.0845412125</v>
      </c>
      <c r="I49" s="1">
        <f t="shared" si="7"/>
        <v>637063.70303343481</v>
      </c>
      <c r="J49" s="1">
        <f t="shared" si="7"/>
        <v>3310482.9212992163</v>
      </c>
    </row>
    <row r="51" spans="1:10" ht="15.75" thickBot="1" x14ac:dyDescent="0.3">
      <c r="A51" s="4" t="s">
        <v>46</v>
      </c>
      <c r="B51" s="2">
        <f>B38+B42+B47+B49</f>
        <v>-2554753.1681566765</v>
      </c>
      <c r="C51" s="2">
        <f t="shared" ref="C51:E51" si="8">C38+C42+C47+C49</f>
        <v>-4894692.6654782463</v>
      </c>
      <c r="D51" s="2">
        <f t="shared" si="8"/>
        <v>-1665249.0545678234</v>
      </c>
      <c r="E51" s="2">
        <f t="shared" si="8"/>
        <v>-9114694.8882027492</v>
      </c>
      <c r="G51" s="2">
        <f>G38+G42+G47+G49</f>
        <v>-2812495.3922256059</v>
      </c>
      <c r="H51" s="2">
        <f t="shared" ref="H51:J51" si="9">H38+H42+H47+H49</f>
        <v>-5229192.4767462127</v>
      </c>
      <c r="I51" s="2">
        <f t="shared" si="9"/>
        <v>-1916297.8321707128</v>
      </c>
      <c r="J51" s="2">
        <f t="shared" si="9"/>
        <v>-9957985.7011425309</v>
      </c>
    </row>
    <row r="52" spans="1:10" ht="15.75" thickTop="1" x14ac:dyDescent="0.25"/>
    <row r="54" spans="1:10" x14ac:dyDescent="0.25">
      <c r="A54" t="s">
        <v>1</v>
      </c>
    </row>
    <row r="56" spans="1:10" x14ac:dyDescent="0.25">
      <c r="A56" t="s">
        <v>0</v>
      </c>
    </row>
    <row r="57" spans="1:10" x14ac:dyDescent="0.25">
      <c r="A57" t="s">
        <v>21</v>
      </c>
    </row>
    <row r="58" spans="1:10" x14ac:dyDescent="0.25">
      <c r="A58" t="s">
        <v>41</v>
      </c>
    </row>
    <row r="59" spans="1:10" x14ac:dyDescent="0.25">
      <c r="A59" t="s">
        <v>43</v>
      </c>
    </row>
    <row r="60" spans="1:10" ht="31.5" customHeight="1" x14ac:dyDescent="0.25">
      <c r="A60" s="20" t="s">
        <v>45</v>
      </c>
      <c r="B60" s="20"/>
      <c r="C60" s="20"/>
      <c r="D60" s="20"/>
      <c r="E60" s="20"/>
      <c r="F60" s="20"/>
      <c r="G60" s="20"/>
      <c r="H60" s="20"/>
      <c r="I60" s="20"/>
      <c r="J60" s="20"/>
    </row>
  </sheetData>
  <mergeCells count="9">
    <mergeCell ref="A60:J60"/>
    <mergeCell ref="B40:E40"/>
    <mergeCell ref="G40:J40"/>
    <mergeCell ref="B4:E4"/>
    <mergeCell ref="G4:J4"/>
    <mergeCell ref="B28:E28"/>
    <mergeCell ref="G28:J28"/>
    <mergeCell ref="B14:E14"/>
    <mergeCell ref="G14:J14"/>
  </mergeCells>
  <pageMargins left="0.5" right="0.5" top="0.5" bottom="1.75" header="0.5" footer="0.5"/>
  <pageSetup scale="50" orientation="landscape" r:id="rId1"/>
  <headerFooter>
    <oddFooter>&amp;R&amp;"Times New Roman,Bold"&amp;12Case No. 2020-00085&amp;"-,Regular"&amp;11
&amp;"Times New Roman,Bold"&amp;12Attachment to Response to  PSC Question No. 14
Page 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8C4E5-87EA-46DD-86A3-9841407BC080}">
  <dimension ref="A1:N33"/>
  <sheetViews>
    <sheetView zoomScale="130" zoomScaleNormal="130" workbookViewId="0">
      <selection activeCell="A25" sqref="A25"/>
    </sheetView>
  </sheetViews>
  <sheetFormatPr defaultRowHeight="15" x14ac:dyDescent="0.25"/>
  <cols>
    <col min="1" max="1" width="47.140625" customWidth="1"/>
    <col min="2" max="4" width="14.42578125" bestFit="1" customWidth="1"/>
    <col min="5" max="5" width="13.85546875" bestFit="1" customWidth="1"/>
    <col min="6" max="6" width="9.42578125" customWidth="1"/>
    <col min="7" max="9" width="14.42578125" bestFit="1" customWidth="1"/>
    <col min="10" max="10" width="13.85546875" bestFit="1" customWidth="1"/>
  </cols>
  <sheetData>
    <row r="1" spans="1:10" x14ac:dyDescent="0.25">
      <c r="A1" t="s">
        <v>25</v>
      </c>
    </row>
    <row r="6" spans="1:10" x14ac:dyDescent="0.25">
      <c r="B6" s="22" t="s">
        <v>17</v>
      </c>
      <c r="C6" s="22"/>
      <c r="D6" s="22"/>
      <c r="E6" s="22"/>
      <c r="F6" s="1"/>
      <c r="G6" s="22" t="s">
        <v>16</v>
      </c>
      <c r="H6" s="22"/>
      <c r="I6" s="22"/>
      <c r="J6" s="22"/>
    </row>
    <row r="7" spans="1:10" x14ac:dyDescent="0.25">
      <c r="A7" s="9" t="s">
        <v>24</v>
      </c>
      <c r="B7" s="8" t="s">
        <v>14</v>
      </c>
      <c r="C7" s="8" t="s">
        <v>13</v>
      </c>
      <c r="D7" s="8" t="s">
        <v>10</v>
      </c>
      <c r="E7" s="7" t="s">
        <v>2</v>
      </c>
      <c r="G7" s="8" t="s">
        <v>12</v>
      </c>
      <c r="H7" s="8" t="s">
        <v>11</v>
      </c>
      <c r="I7" s="8" t="s">
        <v>10</v>
      </c>
      <c r="J7" s="7" t="s">
        <v>2</v>
      </c>
    </row>
    <row r="8" spans="1:10" x14ac:dyDescent="0.25">
      <c r="A8" t="s">
        <v>23</v>
      </c>
      <c r="B8" s="14">
        <v>1622783.9250900298</v>
      </c>
      <c r="C8" s="14">
        <v>1372305.3795633283</v>
      </c>
      <c r="D8" s="14">
        <v>1692897.3341918839</v>
      </c>
      <c r="E8" s="14">
        <f>SUM(B8:D8)</f>
        <v>4687986.6388452426</v>
      </c>
      <c r="F8" s="14"/>
      <c r="G8" s="14">
        <v>1320900.9901117836</v>
      </c>
      <c r="H8" s="14">
        <v>656932.3383435146</v>
      </c>
      <c r="I8" s="14">
        <v>2676778.527895302</v>
      </c>
      <c r="J8" s="14">
        <f>SUM(G8:I8)</f>
        <v>4654611.8563506007</v>
      </c>
    </row>
    <row r="9" spans="1:10" x14ac:dyDescent="0.25"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5" t="s">
        <v>29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x14ac:dyDescent="0.25">
      <c r="A11" s="4" t="s">
        <v>26</v>
      </c>
      <c r="B11" s="11">
        <f t="shared" ref="B11:D12" si="0">G11</f>
        <v>86000</v>
      </c>
      <c r="C11" s="11">
        <f t="shared" si="0"/>
        <v>152299.99999999997</v>
      </c>
      <c r="D11" s="11">
        <f t="shared" si="0"/>
        <v>171400</v>
      </c>
      <c r="E11" s="11">
        <f>SUM(B11:D11)</f>
        <v>409700</v>
      </c>
      <c r="F11" s="11"/>
      <c r="G11" s="11">
        <v>86000</v>
      </c>
      <c r="H11" s="11">
        <v>152299.99999999997</v>
      </c>
      <c r="I11" s="11">
        <v>171400</v>
      </c>
      <c r="J11" s="11">
        <f>SUM(G11:I11)</f>
        <v>409700</v>
      </c>
    </row>
    <row r="12" spans="1:10" x14ac:dyDescent="0.25">
      <c r="A12" s="4" t="s">
        <v>31</v>
      </c>
      <c r="B12" s="11">
        <f t="shared" si="0"/>
        <v>89252.999999999956</v>
      </c>
      <c r="C12" s="11">
        <f t="shared" si="0"/>
        <v>-98294.000000000015</v>
      </c>
      <c r="D12" s="11">
        <f t="shared" si="0"/>
        <v>8697.00000000006</v>
      </c>
      <c r="E12" s="11">
        <f>SUM(B12:D12)</f>
        <v>-343.99999999999818</v>
      </c>
      <c r="F12" s="11"/>
      <c r="G12" s="11">
        <v>89252.999999999956</v>
      </c>
      <c r="H12" s="11">
        <v>-98294.000000000015</v>
      </c>
      <c r="I12" s="11">
        <v>8697.00000000006</v>
      </c>
      <c r="J12" s="11">
        <f>SUM(G12:I12)</f>
        <v>-343.99999999999818</v>
      </c>
    </row>
    <row r="13" spans="1:10" x14ac:dyDescent="0.25">
      <c r="A13" s="4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t="s">
        <v>3</v>
      </c>
      <c r="B14" s="11">
        <f>-(B8+B11+B12)*0.2495</f>
        <v>-448610.21280996245</v>
      </c>
      <c r="C14" s="11">
        <f t="shared" ref="C14:D14" si="1">-(C8+C11+C12)*0.2495</f>
        <v>-355864.68920105044</v>
      </c>
      <c r="D14" s="11">
        <f t="shared" si="1"/>
        <v>-467312.08638087503</v>
      </c>
      <c r="E14" s="11">
        <f>-(E8+E11)*0.2495</f>
        <v>-1271872.8163918881</v>
      </c>
      <c r="F14" s="11"/>
      <c r="G14" s="11">
        <f>-(G8+G11+G12)*0.2495</f>
        <v>-373290.42053289001</v>
      </c>
      <c r="H14" s="11">
        <f t="shared" ref="H14:I14" si="2">-(H8+H11+H12)*0.2495</f>
        <v>-177379.11541670689</v>
      </c>
      <c r="I14" s="11">
        <f t="shared" si="2"/>
        <v>-712790.44420987787</v>
      </c>
      <c r="J14" s="11">
        <f>-(J8+J11)*0.2495</f>
        <v>-1263545.808159475</v>
      </c>
    </row>
    <row r="15" spans="1:10" ht="15.75" thickBot="1" x14ac:dyDescent="0.3">
      <c r="A15" s="4" t="s">
        <v>46</v>
      </c>
      <c r="B15" s="13">
        <f>SUM(B8:B14)</f>
        <v>1349426.7122800674</v>
      </c>
      <c r="C15" s="13">
        <f>SUM(C8:C14)</f>
        <v>1070446.6903622779</v>
      </c>
      <c r="D15" s="13">
        <f>SUM(D8:D14)</f>
        <v>1405682.2478110089</v>
      </c>
      <c r="E15" s="13">
        <f>SUM(E8:E14)</f>
        <v>3825469.8224533545</v>
      </c>
      <c r="F15" s="14"/>
      <c r="G15" s="13">
        <f>SUM(G8:G14)</f>
        <v>1122863.5695788935</v>
      </c>
      <c r="H15" s="13">
        <f>SUM(H8:H14)</f>
        <v>533559.22292680771</v>
      </c>
      <c r="I15" s="13">
        <f>SUM(I8:I14)</f>
        <v>2144085.0836854242</v>
      </c>
      <c r="J15" s="13">
        <f>SUM(J8:J14)</f>
        <v>3800422.0481911255</v>
      </c>
    </row>
    <row r="16" spans="1:10" ht="15.75" thickTop="1" x14ac:dyDescent="0.25">
      <c r="B16" s="14"/>
      <c r="C16" s="14"/>
      <c r="D16" s="14"/>
      <c r="E16" s="14"/>
      <c r="F16" s="14"/>
      <c r="G16" s="14"/>
      <c r="H16" s="14"/>
      <c r="I16" s="14"/>
      <c r="J16" s="14"/>
    </row>
    <row r="17" spans="1:14" x14ac:dyDescent="0.25">
      <c r="A17" s="9" t="s">
        <v>15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4" x14ac:dyDescent="0.25">
      <c r="A18" t="s">
        <v>23</v>
      </c>
      <c r="B18" s="14">
        <v>185418.56084723072</v>
      </c>
      <c r="C18" s="14">
        <v>830655.40414408501</v>
      </c>
      <c r="D18" s="14">
        <v>1938937.5343146457</v>
      </c>
      <c r="E18" s="14">
        <f>SUM(B18:D18)</f>
        <v>2955011.4993059617</v>
      </c>
      <c r="F18" s="14"/>
      <c r="G18" s="14">
        <v>628420.58802242693</v>
      </c>
      <c r="H18" s="14">
        <v>1310058.6399465373</v>
      </c>
      <c r="I18" s="14">
        <v>1240179.72899959</v>
      </c>
      <c r="J18" s="14">
        <f>SUM(G18:I18)</f>
        <v>3178658.9569685543</v>
      </c>
    </row>
    <row r="19" spans="1:14" x14ac:dyDescent="0.25">
      <c r="B19" s="14"/>
      <c r="C19" s="14"/>
      <c r="D19" s="14"/>
      <c r="E19" s="14"/>
      <c r="F19" s="14"/>
      <c r="G19" s="14"/>
      <c r="H19" s="14"/>
      <c r="I19" s="14"/>
      <c r="J19" s="14"/>
    </row>
    <row r="20" spans="1:14" x14ac:dyDescent="0.25">
      <c r="A20" s="15" t="s">
        <v>29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4" x14ac:dyDescent="0.25">
      <c r="A21" s="4" t="s">
        <v>26</v>
      </c>
      <c r="B21" s="11">
        <f t="shared" ref="B21:D22" si="3">G21</f>
        <v>70000</v>
      </c>
      <c r="C21" s="11">
        <f t="shared" si="3"/>
        <v>172200</v>
      </c>
      <c r="D21" s="11">
        <f t="shared" si="3"/>
        <v>144700</v>
      </c>
      <c r="E21" s="11">
        <f>SUM(B21:D21)</f>
        <v>386900</v>
      </c>
      <c r="F21" s="11"/>
      <c r="G21" s="11">
        <v>70000</v>
      </c>
      <c r="H21" s="11">
        <v>172200</v>
      </c>
      <c r="I21" s="11">
        <v>144700</v>
      </c>
      <c r="J21" s="11">
        <f>SUM(G21:I21)</f>
        <v>386900</v>
      </c>
    </row>
    <row r="22" spans="1:14" x14ac:dyDescent="0.25">
      <c r="A22" s="4" t="s">
        <v>32</v>
      </c>
      <c r="B22" s="11">
        <f t="shared" si="3"/>
        <v>252152</v>
      </c>
      <c r="C22" s="11">
        <f t="shared" si="3"/>
        <v>134694.99999999997</v>
      </c>
      <c r="D22" s="11">
        <f t="shared" si="3"/>
        <v>223323</v>
      </c>
      <c r="E22" s="11">
        <f>SUM(B22:D22)</f>
        <v>610170</v>
      </c>
      <c r="F22" s="11"/>
      <c r="G22" s="11">
        <v>252152</v>
      </c>
      <c r="H22" s="11">
        <v>134694.99999999997</v>
      </c>
      <c r="I22" s="11">
        <v>223323</v>
      </c>
      <c r="J22" s="11">
        <f>SUM(G22:I22)</f>
        <v>610170</v>
      </c>
    </row>
    <row r="23" spans="1:14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1:14" x14ac:dyDescent="0.25">
      <c r="A24" t="s">
        <v>3</v>
      </c>
      <c r="B24" s="11">
        <f>-(B18+B21+B22)*0.2495</f>
        <v>-126638.85493138406</v>
      </c>
      <c r="C24" s="11">
        <f t="shared" ref="C24:D24" si="4">-(C18+C21+C22)*0.2495</f>
        <v>-283818.8258339492</v>
      </c>
      <c r="D24" s="11">
        <f t="shared" si="4"/>
        <v>-575586.65331150405</v>
      </c>
      <c r="E24" s="11">
        <f>SUM(B24:D24)</f>
        <v>-986044.33407683729</v>
      </c>
      <c r="F24" s="11"/>
      <c r="G24" s="11">
        <f>-(G18+G21+G22)*0.2495</f>
        <v>-237167.86071159551</v>
      </c>
      <c r="H24" s="11">
        <f t="shared" ref="H24:I24" si="5">-(H18+H21+H22)*0.2495</f>
        <v>-403429.93316666107</v>
      </c>
      <c r="I24" s="11">
        <f t="shared" si="5"/>
        <v>-401246.58088539774</v>
      </c>
      <c r="J24" s="11">
        <f>SUM(G24:I24)</f>
        <v>-1041844.3747636543</v>
      </c>
    </row>
    <row r="25" spans="1:14" ht="15.75" thickBot="1" x14ac:dyDescent="0.3">
      <c r="A25" s="4" t="s">
        <v>46</v>
      </c>
      <c r="B25" s="13">
        <f>SUM(B18:B24)</f>
        <v>380931.70591584663</v>
      </c>
      <c r="C25" s="13">
        <f>SUM(C18:C24)</f>
        <v>853731.57831013575</v>
      </c>
      <c r="D25" s="13">
        <f>SUM(D18:D24)</f>
        <v>1731373.8810031414</v>
      </c>
      <c r="E25" s="13">
        <f>SUM(E18:E24)</f>
        <v>2966037.1652291245</v>
      </c>
      <c r="F25" s="14"/>
      <c r="G25" s="13">
        <f>SUM(G18:G24)</f>
        <v>713404.72731083143</v>
      </c>
      <c r="H25" s="13">
        <f>SUM(H18:H24)</f>
        <v>1213523.7067798763</v>
      </c>
      <c r="I25" s="13">
        <f>SUM(I18:I24)</f>
        <v>1206956.1481141923</v>
      </c>
      <c r="J25" s="13">
        <f>SUM(J18:J24)</f>
        <v>3133884.5822048998</v>
      </c>
    </row>
    <row r="26" spans="1:14" ht="21" customHeight="1" thickTop="1" x14ac:dyDescent="0.25"/>
    <row r="27" spans="1:14" x14ac:dyDescent="0.25">
      <c r="A27" t="s">
        <v>22</v>
      </c>
    </row>
    <row r="29" spans="1:14" x14ac:dyDescent="0.25">
      <c r="A29" t="s">
        <v>0</v>
      </c>
    </row>
    <row r="30" spans="1:14" x14ac:dyDescent="0.25">
      <c r="A30" t="s">
        <v>21</v>
      </c>
      <c r="G30" s="12"/>
      <c r="H30" s="12"/>
      <c r="I30" s="12"/>
      <c r="J30" s="11"/>
      <c r="K30" s="11"/>
      <c r="L30" s="11"/>
      <c r="M30" s="11"/>
      <c r="N30" s="11"/>
    </row>
    <row r="31" spans="1:14" x14ac:dyDescent="0.25">
      <c r="A31" t="s">
        <v>27</v>
      </c>
      <c r="J31" s="11"/>
      <c r="K31" s="11"/>
      <c r="L31" s="11"/>
      <c r="M31" s="11"/>
      <c r="N31" s="11"/>
    </row>
    <row r="32" spans="1:14" x14ac:dyDescent="0.25">
      <c r="A32" t="s">
        <v>33</v>
      </c>
    </row>
    <row r="33" spans="1:1" x14ac:dyDescent="0.25">
      <c r="A33" t="s">
        <v>34</v>
      </c>
    </row>
  </sheetData>
  <mergeCells count="2">
    <mergeCell ref="B6:E6"/>
    <mergeCell ref="G6:J6"/>
  </mergeCells>
  <pageMargins left="0.5" right="0.5" top="0.5" bottom="1.75" header="0.5" footer="0.5"/>
  <pageSetup scale="67" orientation="landscape" r:id="rId1"/>
  <headerFooter>
    <oddFooter>&amp;R&amp;"Times New Roman,Bold"&amp;12Case No. 2020-00085
Attachment to Response to  PSC Question No. 15
Page &amp;P of &amp;N
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14</vt:lpstr>
      <vt:lpstr>Question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2020-07-08T18:23:59Z</dcterms:created>
  <dcterms:modified xsi:type="dcterms:W3CDTF">2020-07-08T18:24:11Z</dcterms:modified>
</cp:coreProperties>
</file>