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Internal\01_Regulatory Services\02_Cases\2020 Cases\07 2020-00085 COVID-19\04_Discovery\Staff\Set 2 01.XX Supplemental\"/>
    </mc:Choice>
  </mc:AlternateContent>
  <bookViews>
    <workbookView xWindow="0" yWindow="0" windowWidth="28800" windowHeight="12300" activeTab="7"/>
  </bookViews>
  <sheets>
    <sheet name="1_1 and 1_2" sheetId="8" r:id="rId1"/>
    <sheet name="1_3" sheetId="1" r:id="rId2"/>
    <sheet name="1_4" sheetId="2" r:id="rId3"/>
    <sheet name="1_5" sheetId="5" r:id="rId4"/>
    <sheet name="1_6" sheetId="6" r:id="rId5"/>
    <sheet name="1_7b" sheetId="12" r:id="rId6"/>
    <sheet name="1_8" sheetId="3" r:id="rId7"/>
    <sheet name="1_9" sheetId="10" r:id="rId8"/>
    <sheet name="1_10a and 1_10b" sheetId="13" r:id="rId9"/>
    <sheet name="1_10c" sheetId="11" r:id="rId10"/>
    <sheet name="1_11" sheetId="4" r:id="rId11"/>
    <sheet name="1_12" sheetId="7" r:id="rId1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7" i="7" l="1"/>
  <c r="H6" i="7"/>
  <c r="H5" i="7"/>
  <c r="H8" i="7"/>
  <c r="B7" i="8" l="1"/>
  <c r="E7" i="8"/>
  <c r="E78" i="11" l="1"/>
  <c r="E6" i="3" l="1"/>
  <c r="E77" i="11" l="1"/>
  <c r="E76" i="11"/>
  <c r="E75" i="11"/>
  <c r="E74" i="11"/>
  <c r="E73" i="11"/>
  <c r="E72" i="11"/>
  <c r="E71" i="11"/>
  <c r="E8" i="7" l="1"/>
  <c r="D18" i="13"/>
  <c r="D11" i="13"/>
  <c r="E8" i="3"/>
  <c r="D17" i="13" l="1"/>
  <c r="D16" i="13"/>
  <c r="D15" i="13"/>
  <c r="D14" i="13"/>
  <c r="D13" i="13"/>
  <c r="D10" i="13"/>
  <c r="D9" i="13"/>
  <c r="D8" i="13"/>
  <c r="D7" i="13"/>
  <c r="D6" i="13"/>
  <c r="E69" i="11" l="1"/>
  <c r="E68" i="11"/>
  <c r="E67" i="11"/>
  <c r="E66" i="11"/>
  <c r="E65" i="11"/>
  <c r="C64" i="11"/>
  <c r="E64" i="11" s="1"/>
  <c r="C63" i="11"/>
  <c r="E63" i="11" s="1"/>
  <c r="C62" i="11"/>
  <c r="E62" i="11" s="1"/>
  <c r="E61" i="11"/>
  <c r="C61" i="11"/>
  <c r="C60" i="11"/>
  <c r="E60" i="11" s="1"/>
  <c r="E59" i="11"/>
  <c r="C59" i="11"/>
  <c r="C58" i="11"/>
  <c r="E58" i="11" s="1"/>
  <c r="E56" i="11"/>
  <c r="C56" i="11"/>
  <c r="C55" i="11"/>
  <c r="E55" i="11" s="1"/>
  <c r="E54" i="11"/>
  <c r="C54" i="11"/>
  <c r="C53" i="11"/>
  <c r="E53" i="11" s="1"/>
  <c r="E52" i="11"/>
  <c r="C52" i="11"/>
  <c r="C51" i="11"/>
  <c r="E51" i="11" s="1"/>
  <c r="E50" i="11"/>
  <c r="C50" i="11"/>
  <c r="C49" i="11"/>
  <c r="E49" i="11" s="1"/>
  <c r="E48" i="11"/>
  <c r="C48" i="11"/>
  <c r="C47" i="11"/>
  <c r="E47" i="11" s="1"/>
  <c r="E46" i="11"/>
  <c r="C46" i="11"/>
  <c r="C45" i="11"/>
  <c r="E45" i="11" s="1"/>
  <c r="C43" i="11"/>
  <c r="E43" i="11" s="1"/>
  <c r="C42" i="11"/>
  <c r="E42" i="11" s="1"/>
  <c r="C41" i="11"/>
  <c r="E41" i="11" s="1"/>
  <c r="C40" i="11"/>
  <c r="E40" i="11" s="1"/>
  <c r="C39" i="11"/>
  <c r="E39" i="11" s="1"/>
  <c r="C38" i="11"/>
  <c r="E38" i="11" s="1"/>
  <c r="C37" i="11"/>
  <c r="E37" i="11" s="1"/>
  <c r="C36" i="11"/>
  <c r="E36" i="11" s="1"/>
  <c r="C35" i="11"/>
  <c r="E35" i="11" s="1"/>
  <c r="C34" i="11"/>
  <c r="E34" i="11" s="1"/>
  <c r="C33" i="11"/>
  <c r="E33" i="11" s="1"/>
  <c r="C32" i="11"/>
  <c r="E32" i="11" s="1"/>
  <c r="C30" i="11"/>
  <c r="E30" i="11" s="1"/>
  <c r="C29" i="11"/>
  <c r="E29" i="11" s="1"/>
  <c r="C28" i="11"/>
  <c r="E28" i="11" s="1"/>
  <c r="C27" i="11"/>
  <c r="E27" i="11" s="1"/>
  <c r="C26" i="11"/>
  <c r="E26" i="11" s="1"/>
  <c r="C25" i="11"/>
  <c r="E25" i="11" s="1"/>
  <c r="C24" i="11"/>
  <c r="E24" i="11" s="1"/>
  <c r="C23" i="11"/>
  <c r="E23" i="11" s="1"/>
  <c r="C22" i="11"/>
  <c r="E22" i="11" s="1"/>
  <c r="C21" i="11"/>
  <c r="E21" i="11" s="1"/>
  <c r="C20" i="11"/>
  <c r="E20" i="11" s="1"/>
  <c r="C19" i="11"/>
  <c r="E19" i="11" s="1"/>
  <c r="E17" i="11"/>
  <c r="E16" i="11"/>
  <c r="E15" i="11"/>
  <c r="E14" i="11"/>
  <c r="E13" i="11"/>
  <c r="E12" i="11"/>
  <c r="E11" i="11"/>
  <c r="E10" i="11"/>
  <c r="E9" i="11"/>
  <c r="E8" i="11"/>
  <c r="E7" i="11"/>
  <c r="E6" i="11"/>
  <c r="D19" i="12" l="1"/>
  <c r="C19" i="12"/>
  <c r="B19" i="12"/>
  <c r="E17" i="4" l="1"/>
  <c r="D17" i="4"/>
  <c r="C17" i="4"/>
  <c r="B17" i="4"/>
  <c r="B8" i="7" l="1"/>
  <c r="B8" i="3"/>
</calcChain>
</file>

<file path=xl/sharedStrings.xml><?xml version="1.0" encoding="utf-8"?>
<sst xmlns="http://schemas.openxmlformats.org/spreadsheetml/2006/main" count="178" uniqueCount="56">
  <si>
    <t>Average Monthly Bill</t>
  </si>
  <si>
    <t>January</t>
  </si>
  <si>
    <t>February</t>
  </si>
  <si>
    <t>March</t>
  </si>
  <si>
    <t>April</t>
  </si>
  <si>
    <t>May</t>
  </si>
  <si>
    <t>Year</t>
  </si>
  <si>
    <t>Month</t>
  </si>
  <si>
    <t>N/A</t>
  </si>
  <si>
    <t>Residential</t>
  </si>
  <si>
    <t>Commercial</t>
  </si>
  <si>
    <t>Industrial</t>
  </si>
  <si>
    <t>Total</t>
  </si>
  <si>
    <t>Total Income from Late Payment Fees</t>
  </si>
  <si>
    <t>Amount</t>
  </si>
  <si>
    <t>June</t>
  </si>
  <si>
    <t>July</t>
  </si>
  <si>
    <t>August</t>
  </si>
  <si>
    <t>September</t>
  </si>
  <si>
    <t>October</t>
  </si>
  <si>
    <t>November</t>
  </si>
  <si>
    <t>December</t>
  </si>
  <si>
    <t>Class</t>
  </si>
  <si>
    <t>Number of customers as of May 31, 2020</t>
  </si>
  <si>
    <t>Average Bill for Current Service for 
All Customers</t>
  </si>
  <si>
    <t>Average Bill for Current Servcie 
By Class</t>
  </si>
  <si>
    <t>Number of Accounts By Class, Subject to Disconnect During the Billing Month of May 2020</t>
  </si>
  <si>
    <t>ACCOUNT 4265010</t>
  </si>
  <si>
    <t>Accounting Period</t>
  </si>
  <si>
    <t>Account 4265010
Factoring Expense-Bad Debt</t>
  </si>
  <si>
    <t>Kentucky Power Company</t>
  </si>
  <si>
    <t>Commercial Customers</t>
  </si>
  <si>
    <t>Industrial Customers</t>
  </si>
  <si>
    <t>2015</t>
  </si>
  <si>
    <t>2016</t>
  </si>
  <si>
    <t>2017</t>
  </si>
  <si>
    <t>2018</t>
  </si>
  <si>
    <t>b.</t>
  </si>
  <si>
    <t>Total service termination notices issued.</t>
  </si>
  <si>
    <t>Total service terminations</t>
  </si>
  <si>
    <t>Termination Notices and Terminations For Non-Payment</t>
  </si>
  <si>
    <t>a.</t>
  </si>
  <si>
    <t>Percent of Customers that Pay on Time
By Class</t>
  </si>
  <si>
    <t>2017*</t>
  </si>
  <si>
    <t>Residential Customers</t>
  </si>
  <si>
    <t>Average Total Bill for 
All Customers</t>
  </si>
  <si>
    <t>Average Total Bill for
By Class</t>
  </si>
  <si>
    <t>* The data presented for 2017 reflects less than a full year of customer payment information because Kentucky Power's billing system archives such information for finaled accounts after 3 years without account activity.</t>
  </si>
  <si>
    <t>Total Number of Customers By Class and Month</t>
  </si>
  <si>
    <t xml:space="preserve">Late fees the Company would have assessed, absent the Commission’s directive, from March 16, 2020 through June 26, 2020. </t>
  </si>
  <si>
    <t>Late fees the Company would have assessed, absent the Commission’s directive, from March 16, 2020 through September 3, 2020</t>
  </si>
  <si>
    <t>Negative amounts April 2020 through August 2020 are due to billing adjustments to customer electric accounts in which prior period late fees were removed. In each of those months various customers received credits on their accounts. Due to the moratorium the total late fees results in a negative.</t>
  </si>
  <si>
    <t>Number of Accounts By Class, Subject to Disconnect During the Billing Month of August 2020</t>
  </si>
  <si>
    <t>2015 through 2020</t>
  </si>
  <si>
    <t>Number of customers as of August 31, 2020</t>
  </si>
  <si>
    <t>The amount of increase of late fees between June 26, 2020 and September 3, 2020 (68 days)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</si>
</sst>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4" formatCode="_(&quot;$&quot;* #,##0.00_);_(&quot;$&quot;* \(#,##0.00\);_(&quot;$&quot;* &quot;-&quot;??_);_(@_)"/>
    <numFmt numFmtId="43" formatCode="_(* #,##0.00_);_(* \(#,##0.00\);_(* &quot;-&quot;??_);_(@_)"/>
    <numFmt numFmtId="164" formatCode="_(* #,##0_);_(* \(#,##0\);_(* &quot;-&quot;??_);_(@_)"/>
    <numFmt numFmtId="165" formatCode="_(&quot;$&quot;* #,##0_);_(&quot;$&quot;* \(#,##0\);_(&quot;$&quot;* &quot;-&quot;??_);_(@_)"/>
  </numFmts>
  <fonts count="8" x14ac:knownFonts="1">
    <font>
      <sz val="11"/>
      <color theme="1"/>
      <name val="Calibri"/>
      <family val="2"/>
      <scheme val="minor"/>
    </font>
    <font>
      <sz val="11"/>
      <color theme="1"/>
      <name val="Calibri"/>
      <family val="2"/>
      <scheme val="minor"/>
    </font>
    <font>
      <sz val="12"/>
      <color theme="1"/>
      <name val="Times New Roman"/>
      <family val="1"/>
    </font>
    <font>
      <b/>
      <sz val="12"/>
      <color theme="1"/>
      <name val="Times New Roman"/>
      <family val="1"/>
    </font>
    <font>
      <b/>
      <sz val="12"/>
      <name val="Times New Roman"/>
      <family val="1"/>
    </font>
    <font>
      <u/>
      <sz val="12"/>
      <color theme="1"/>
      <name val="Times New Roman"/>
      <family val="1"/>
    </font>
    <font>
      <b/>
      <u/>
      <sz val="12"/>
      <color theme="1"/>
      <name val="Times New Roman"/>
      <family val="1"/>
    </font>
    <font>
      <u val="singleAccounting"/>
      <sz val="12"/>
      <color theme="1"/>
      <name val="Times New Roman"/>
      <family val="1"/>
    </font>
  </fonts>
  <fills count="5">
    <fill>
      <patternFill patternType="none"/>
    </fill>
    <fill>
      <patternFill patternType="gray125"/>
    </fill>
    <fill>
      <patternFill patternType="solid">
        <fgColor theme="3" tint="0.79998168889431442"/>
        <bgColor indexed="64"/>
      </patternFill>
    </fill>
    <fill>
      <patternFill patternType="lightUp"/>
    </fill>
    <fill>
      <patternFill patternType="solid">
        <fgColor theme="0" tint="-0.499984740745262"/>
        <bgColor indexed="64"/>
      </patternFill>
    </fill>
  </fills>
  <borders count="4">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style="thin">
        <color auto="1"/>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cellStyleXfs>
  <cellXfs count="71">
    <xf numFmtId="0" fontId="0" fillId="0" borderId="0" xfId="0"/>
    <xf numFmtId="0" fontId="2" fillId="0" borderId="0" xfId="0" applyFont="1"/>
    <xf numFmtId="44" fontId="2" fillId="0" borderId="2" xfId="2" applyFont="1" applyBorder="1"/>
    <xf numFmtId="0" fontId="2" fillId="0" borderId="2" xfId="0" applyFont="1" applyFill="1" applyBorder="1" applyAlignment="1">
      <alignment horizontal="left"/>
    </xf>
    <xf numFmtId="0" fontId="2" fillId="0" borderId="2" xfId="0" applyFont="1" applyBorder="1"/>
    <xf numFmtId="0" fontId="3" fillId="0" borderId="0" xfId="0" applyFont="1" applyAlignment="1"/>
    <xf numFmtId="0" fontId="3" fillId="0" borderId="2" xfId="0" applyFont="1" applyBorder="1"/>
    <xf numFmtId="44" fontId="3" fillId="0" borderId="2" xfId="2" applyFont="1" applyBorder="1"/>
    <xf numFmtId="44" fontId="2" fillId="0" borderId="2" xfId="2" applyFont="1" applyFill="1" applyBorder="1"/>
    <xf numFmtId="0" fontId="3" fillId="0" borderId="2" xfId="0" applyFont="1" applyBorder="1" applyAlignment="1">
      <alignment horizontal="center" wrapText="1"/>
    </xf>
    <xf numFmtId="0" fontId="5" fillId="0" borderId="1" xfId="0" applyFont="1" applyBorder="1" applyAlignment="1">
      <alignment horizontal="center" wrapText="1"/>
    </xf>
    <xf numFmtId="14" fontId="2" fillId="0" borderId="0" xfId="0" applyNumberFormat="1" applyFont="1"/>
    <xf numFmtId="37" fontId="2" fillId="0" borderId="0" xfId="0" applyNumberFormat="1" applyFont="1"/>
    <xf numFmtId="37" fontId="2" fillId="0" borderId="0" xfId="0" applyNumberFormat="1" applyFont="1" applyFill="1"/>
    <xf numFmtId="14" fontId="2" fillId="0" borderId="0" xfId="0" applyNumberFormat="1" applyFont="1" applyFill="1"/>
    <xf numFmtId="43" fontId="7" fillId="0" borderId="0" xfId="1" applyFont="1" applyAlignment="1">
      <alignment horizontal="center"/>
    </xf>
    <xf numFmtId="164" fontId="2" fillId="0" borderId="0" xfId="1" applyNumberFormat="1" applyFont="1" applyAlignment="1">
      <alignment horizontal="center"/>
    </xf>
    <xf numFmtId="0" fontId="3" fillId="0" borderId="2" xfId="0" applyFont="1" applyBorder="1" applyAlignment="1">
      <alignment horizontal="center"/>
    </xf>
    <xf numFmtId="0" fontId="3" fillId="0" borderId="0" xfId="0" applyFont="1" applyAlignment="1">
      <alignment horizontal="center"/>
    </xf>
    <xf numFmtId="0" fontId="2" fillId="0" borderId="0" xfId="0" applyFont="1" applyAlignment="1">
      <alignment horizontal="center"/>
    </xf>
    <xf numFmtId="0" fontId="2" fillId="0" borderId="0" xfId="0" applyFont="1" applyBorder="1"/>
    <xf numFmtId="164" fontId="2" fillId="0" borderId="0" xfId="1" applyNumberFormat="1" applyFont="1"/>
    <xf numFmtId="0" fontId="3" fillId="0" borderId="0" xfId="0" applyFont="1"/>
    <xf numFmtId="164" fontId="3" fillId="0" borderId="3" xfId="1" applyNumberFormat="1" applyFont="1" applyBorder="1"/>
    <xf numFmtId="0" fontId="2" fillId="0" borderId="2" xfId="0" applyFont="1" applyFill="1" applyBorder="1"/>
    <xf numFmtId="164" fontId="2" fillId="0" borderId="2" xfId="1" applyNumberFormat="1" applyFont="1" applyBorder="1"/>
    <xf numFmtId="164" fontId="3" fillId="0" borderId="2" xfId="1" applyNumberFormat="1" applyFont="1" applyBorder="1"/>
    <xf numFmtId="44" fontId="2" fillId="3" borderId="2" xfId="2" applyFont="1" applyFill="1" applyBorder="1"/>
    <xf numFmtId="0" fontId="3" fillId="2" borderId="2" xfId="0" applyFont="1" applyFill="1" applyBorder="1"/>
    <xf numFmtId="44" fontId="2" fillId="2" borderId="2" xfId="0" applyNumberFormat="1" applyFont="1" applyFill="1" applyBorder="1"/>
    <xf numFmtId="10" fontId="2" fillId="0" borderId="2" xfId="4" applyNumberFormat="1" applyFont="1" applyFill="1" applyBorder="1" applyAlignment="1">
      <alignment horizontal="center"/>
    </xf>
    <xf numFmtId="165" fontId="2" fillId="0" borderId="2" xfId="2" applyNumberFormat="1" applyFont="1" applyBorder="1"/>
    <xf numFmtId="165" fontId="2" fillId="4" borderId="2" xfId="2" applyNumberFormat="1" applyFont="1" applyFill="1" applyBorder="1"/>
    <xf numFmtId="165" fontId="3" fillId="0" borderId="2" xfId="2" applyNumberFormat="1" applyFont="1" applyBorder="1"/>
    <xf numFmtId="37" fontId="2" fillId="3" borderId="0" xfId="0" applyNumberFormat="1" applyFont="1" applyFill="1"/>
    <xf numFmtId="164" fontId="2" fillId="3" borderId="0" xfId="1" applyNumberFormat="1" applyFont="1" applyFill="1" applyAlignment="1">
      <alignment horizontal="center"/>
    </xf>
    <xf numFmtId="0" fontId="2" fillId="0" borderId="0" xfId="0" applyFont="1" applyFill="1"/>
    <xf numFmtId="0" fontId="3" fillId="0" borderId="0" xfId="0" applyFont="1" applyFill="1" applyBorder="1" applyAlignment="1"/>
    <xf numFmtId="0" fontId="3" fillId="0" borderId="0" xfId="0" applyFont="1" applyFill="1"/>
    <xf numFmtId="0" fontId="3" fillId="0" borderId="0" xfId="0" applyFont="1" applyFill="1" applyBorder="1" applyAlignment="1">
      <alignment horizontal="left"/>
    </xf>
    <xf numFmtId="0" fontId="3" fillId="0" borderId="1" xfId="0" applyFont="1" applyFill="1" applyBorder="1" applyAlignment="1">
      <alignment horizontal="center"/>
    </xf>
    <xf numFmtId="0" fontId="3" fillId="0" borderId="1" xfId="0" applyFont="1" applyFill="1" applyBorder="1"/>
    <xf numFmtId="0" fontId="3" fillId="0" borderId="1" xfId="0" applyFont="1" applyFill="1" applyBorder="1" applyAlignment="1">
      <alignment horizontal="center" wrapText="1"/>
    </xf>
    <xf numFmtId="44" fontId="3" fillId="0" borderId="0" xfId="2" applyFont="1" applyFill="1" applyBorder="1" applyAlignment="1"/>
    <xf numFmtId="44" fontId="3" fillId="0" borderId="0" xfId="2" applyFont="1" applyFill="1" applyBorder="1" applyAlignment="1">
      <alignment horizontal="left"/>
    </xf>
    <xf numFmtId="44" fontId="2" fillId="0" borderId="0" xfId="2" applyFont="1" applyFill="1"/>
    <xf numFmtId="44" fontId="2" fillId="0" borderId="0" xfId="0" applyNumberFormat="1" applyFont="1" applyFill="1"/>
    <xf numFmtId="165" fontId="2" fillId="0" borderId="2" xfId="2" applyNumberFormat="1" applyFont="1" applyFill="1" applyBorder="1"/>
    <xf numFmtId="164" fontId="2" fillId="0" borderId="2" xfId="1" applyNumberFormat="1" applyFont="1" applyFill="1" applyBorder="1"/>
    <xf numFmtId="0" fontId="3" fillId="0" borderId="2" xfId="0" applyFont="1" applyFill="1" applyBorder="1"/>
    <xf numFmtId="164" fontId="3" fillId="0" borderId="2" xfId="1" applyNumberFormat="1" applyFont="1" applyFill="1" applyBorder="1"/>
    <xf numFmtId="0" fontId="2" fillId="0" borderId="0" xfId="0" applyFont="1" applyFill="1" applyAlignment="1">
      <alignment horizontal="center"/>
    </xf>
    <xf numFmtId="164" fontId="2" fillId="0" borderId="0" xfId="1" applyNumberFormat="1" applyFont="1" applyFill="1" applyAlignment="1">
      <alignment horizontal="center"/>
    </xf>
    <xf numFmtId="164" fontId="2" fillId="0" borderId="0" xfId="0" applyNumberFormat="1" applyFont="1" applyFill="1"/>
    <xf numFmtId="0" fontId="3" fillId="0" borderId="0" xfId="0" applyFont="1" applyFill="1" applyAlignment="1">
      <alignment horizontal="center"/>
    </xf>
    <xf numFmtId="44" fontId="3" fillId="0" borderId="2" xfId="2" applyFont="1" applyFill="1" applyBorder="1"/>
    <xf numFmtId="0" fontId="3" fillId="0" borderId="0" xfId="0" applyFont="1" applyBorder="1" applyAlignment="1">
      <alignment horizontal="center" wrapText="1"/>
    </xf>
    <xf numFmtId="0" fontId="4" fillId="0" borderId="0" xfId="0" applyFont="1" applyFill="1" applyBorder="1" applyAlignment="1">
      <alignment horizontal="center" vertical="center" wrapText="1"/>
    </xf>
    <xf numFmtId="0" fontId="4" fillId="0" borderId="0" xfId="0" applyFont="1" applyFill="1" applyBorder="1" applyAlignment="1">
      <alignment horizontal="center" wrapText="1"/>
    </xf>
    <xf numFmtId="0" fontId="3" fillId="0" borderId="2" xfId="0" applyFont="1" applyBorder="1" applyAlignment="1">
      <alignment horizontal="center"/>
    </xf>
    <xf numFmtId="0" fontId="3" fillId="0" borderId="0" xfId="0" applyFont="1" applyAlignment="1">
      <alignment horizontal="center" wrapText="1"/>
    </xf>
    <xf numFmtId="0" fontId="3" fillId="0" borderId="0" xfId="0" applyFont="1" applyAlignment="1">
      <alignment horizontal="center"/>
    </xf>
    <xf numFmtId="0" fontId="4" fillId="0" borderId="0" xfId="0" applyFont="1" applyAlignment="1">
      <alignment horizontal="center" wrapText="1"/>
    </xf>
    <xf numFmtId="0" fontId="4" fillId="0" borderId="0" xfId="0" applyFont="1" applyFill="1" applyAlignment="1">
      <alignment horizontal="center" wrapText="1"/>
    </xf>
    <xf numFmtId="0" fontId="2" fillId="0" borderId="0" xfId="0" applyFont="1" applyFill="1" applyAlignment="1">
      <alignment horizontal="left" vertical="top" wrapText="1"/>
    </xf>
    <xf numFmtId="0" fontId="6" fillId="0" borderId="0" xfId="0" applyNumberFormat="1" applyFont="1" applyFill="1" applyAlignment="1">
      <alignment horizontal="center"/>
    </xf>
    <xf numFmtId="49" fontId="6" fillId="0" borderId="0" xfId="0" applyNumberFormat="1" applyFont="1" applyFill="1" applyAlignment="1">
      <alignment horizontal="center"/>
    </xf>
    <xf numFmtId="0" fontId="4" fillId="0" borderId="0" xfId="0" applyFont="1" applyBorder="1" applyAlignment="1">
      <alignment horizontal="center" vertical="center" wrapText="1"/>
    </xf>
    <xf numFmtId="0" fontId="2" fillId="0" borderId="0" xfId="0" applyFont="1" applyAlignment="1">
      <alignment horizontal="left" vertical="center" wrapText="1"/>
    </xf>
    <xf numFmtId="0" fontId="3" fillId="0" borderId="0" xfId="0" applyFont="1" applyFill="1" applyAlignment="1">
      <alignment horizontal="center" vertical="center" wrapText="1"/>
    </xf>
    <xf numFmtId="0" fontId="3" fillId="0" borderId="0" xfId="0" applyFont="1" applyAlignment="1">
      <alignment horizontal="center" vertical="center" wrapText="1"/>
    </xf>
  </cellXfs>
  <cellStyles count="5">
    <cellStyle name="Comma" xfId="1" builtinId="3"/>
    <cellStyle name="Comma 3" xfId="3"/>
    <cellStyle name="Currency" xfId="2" builtinId="4"/>
    <cellStyle name="Normal" xfId="0" builtinId="0"/>
    <cellStyle name="Percent" xfId="4" builtinId="5"/>
  </cellStyles>
  <dxfs count="0"/>
  <tableStyles count="0" defaultTableStyle="TableStyleMedium2" defaultPivotStyle="PivotStyleLight16"/>
  <colors>
    <mruColors>
      <color rgb="FFCCFFFF"/>
      <color rgb="FF33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workbookViewId="0">
      <selection activeCell="E16" sqref="E16"/>
    </sheetView>
  </sheetViews>
  <sheetFormatPr defaultRowHeight="15.75" x14ac:dyDescent="0.25"/>
  <cols>
    <col min="1" max="2" width="12.7109375" style="1" customWidth="1"/>
    <col min="3" max="3" width="9.140625" style="1"/>
    <col min="4" max="4" width="13.28515625" style="1" customWidth="1"/>
    <col min="5" max="5" width="13.42578125" style="1" customWidth="1"/>
    <col min="6" max="16384" width="9.140625" style="1"/>
  </cols>
  <sheetData>
    <row r="1" spans="1:5" x14ac:dyDescent="0.25">
      <c r="A1" s="56" t="s">
        <v>23</v>
      </c>
      <c r="B1" s="56"/>
      <c r="D1" s="56" t="s">
        <v>54</v>
      </c>
      <c r="E1" s="56"/>
    </row>
    <row r="2" spans="1:5" x14ac:dyDescent="0.25">
      <c r="A2" s="56"/>
      <c r="B2" s="56"/>
      <c r="D2" s="56"/>
      <c r="E2" s="56"/>
    </row>
    <row r="3" spans="1:5" x14ac:dyDescent="0.25">
      <c r="A3" s="20"/>
      <c r="B3" s="20"/>
      <c r="D3" s="20"/>
      <c r="E3" s="20"/>
    </row>
    <row r="4" spans="1:5" x14ac:dyDescent="0.25">
      <c r="A4" s="1" t="s">
        <v>9</v>
      </c>
      <c r="B4" s="21">
        <v>134115</v>
      </c>
      <c r="D4" s="1" t="s">
        <v>9</v>
      </c>
      <c r="E4" s="21">
        <v>134531</v>
      </c>
    </row>
    <row r="5" spans="1:5" x14ac:dyDescent="0.25">
      <c r="A5" s="1" t="s">
        <v>10</v>
      </c>
      <c r="B5" s="21">
        <v>30250</v>
      </c>
      <c r="D5" s="1" t="s">
        <v>10</v>
      </c>
      <c r="E5" s="21">
        <v>30439</v>
      </c>
    </row>
    <row r="6" spans="1:5" x14ac:dyDescent="0.25">
      <c r="A6" s="1" t="s">
        <v>11</v>
      </c>
      <c r="B6" s="21">
        <v>1115</v>
      </c>
      <c r="D6" s="1" t="s">
        <v>11</v>
      </c>
      <c r="E6" s="21">
        <v>1116</v>
      </c>
    </row>
    <row r="7" spans="1:5" x14ac:dyDescent="0.25">
      <c r="A7" s="22" t="s">
        <v>12</v>
      </c>
      <c r="B7" s="23">
        <f>SUM(B4:B6)</f>
        <v>165480</v>
      </c>
      <c r="D7" s="22" t="s">
        <v>12</v>
      </c>
      <c r="E7" s="23">
        <f>SUM(E4:E6)</f>
        <v>166086</v>
      </c>
    </row>
    <row r="8" spans="1:5" x14ac:dyDescent="0.25">
      <c r="B8" s="21"/>
    </row>
  </sheetData>
  <mergeCells count="2">
    <mergeCell ref="A1:B2"/>
    <mergeCell ref="D1:E2"/>
  </mergeCells>
  <pageMargins left="0.7" right="0.7" top="0.75" bottom="0.75" header="0.3" footer="0.3"/>
  <pageSetup orientation="portrait" horizontalDpi="1200" verticalDpi="12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7"/>
  <sheetViews>
    <sheetView workbookViewId="0">
      <pane ySplit="4" topLeftCell="A56" activePane="bottomLeft" state="frozen"/>
      <selection pane="bottomLeft" activeCell="I77" sqref="I77"/>
    </sheetView>
  </sheetViews>
  <sheetFormatPr defaultRowHeight="15.75" x14ac:dyDescent="0.25"/>
  <cols>
    <col min="1" max="1" width="11.42578125" style="1" customWidth="1"/>
    <col min="2" max="3" width="12.28515625" style="1" customWidth="1"/>
    <col min="4" max="4" width="11.28515625" style="1" customWidth="1"/>
    <col min="5" max="5" width="11.85546875" style="1" customWidth="1"/>
    <col min="6" max="6" width="9.140625" style="1"/>
    <col min="7" max="7" width="12.140625" style="1" customWidth="1"/>
    <col min="8" max="16384" width="9.140625" style="1"/>
  </cols>
  <sheetData>
    <row r="1" spans="1:7" x14ac:dyDescent="0.25">
      <c r="A1" s="67" t="s">
        <v>48</v>
      </c>
      <c r="B1" s="67"/>
      <c r="C1" s="67"/>
      <c r="D1" s="67"/>
      <c r="E1" s="67"/>
    </row>
    <row r="2" spans="1:7" x14ac:dyDescent="0.25">
      <c r="A2" s="67"/>
      <c r="B2" s="67"/>
      <c r="C2" s="67"/>
      <c r="D2" s="67"/>
      <c r="E2" s="67"/>
    </row>
    <row r="4" spans="1:7" ht="31.5" x14ac:dyDescent="0.25">
      <c r="B4" s="10" t="s">
        <v>44</v>
      </c>
      <c r="C4" s="10" t="s">
        <v>31</v>
      </c>
      <c r="D4" s="10" t="s">
        <v>32</v>
      </c>
      <c r="E4" s="10" t="s">
        <v>12</v>
      </c>
    </row>
    <row r="5" spans="1:7" x14ac:dyDescent="0.25">
      <c r="A5" s="66" t="s">
        <v>33</v>
      </c>
      <c r="B5" s="66"/>
      <c r="C5" s="66"/>
      <c r="D5" s="66"/>
      <c r="E5" s="66"/>
    </row>
    <row r="6" spans="1:7" x14ac:dyDescent="0.25">
      <c r="A6" s="11">
        <v>42035</v>
      </c>
      <c r="B6" s="12">
        <v>138726</v>
      </c>
      <c r="C6" s="12">
        <v>30791</v>
      </c>
      <c r="D6" s="12">
        <v>1286</v>
      </c>
      <c r="E6" s="12">
        <f t="shared" ref="E6:E17" si="0">SUM(B6:D6)</f>
        <v>170803</v>
      </c>
      <c r="G6" s="12"/>
    </row>
    <row r="7" spans="1:7" x14ac:dyDescent="0.25">
      <c r="A7" s="14">
        <v>42063</v>
      </c>
      <c r="B7" s="13">
        <v>138781</v>
      </c>
      <c r="C7" s="13">
        <v>30765</v>
      </c>
      <c r="D7" s="13">
        <v>1266</v>
      </c>
      <c r="E7" s="13">
        <f t="shared" si="0"/>
        <v>170812</v>
      </c>
      <c r="G7" s="12"/>
    </row>
    <row r="8" spans="1:7" x14ac:dyDescent="0.25">
      <c r="A8" s="14">
        <v>42094</v>
      </c>
      <c r="B8" s="13">
        <v>138747</v>
      </c>
      <c r="C8" s="13">
        <v>30821</v>
      </c>
      <c r="D8" s="13">
        <v>1274</v>
      </c>
      <c r="E8" s="13">
        <f t="shared" si="0"/>
        <v>170842</v>
      </c>
      <c r="G8" s="12"/>
    </row>
    <row r="9" spans="1:7" x14ac:dyDescent="0.25">
      <c r="A9" s="14">
        <v>42124</v>
      </c>
      <c r="B9" s="13">
        <v>138064</v>
      </c>
      <c r="C9" s="13">
        <v>30769</v>
      </c>
      <c r="D9" s="13">
        <v>1271</v>
      </c>
      <c r="E9" s="13">
        <f t="shared" si="0"/>
        <v>170104</v>
      </c>
      <c r="G9" s="12"/>
    </row>
    <row r="10" spans="1:7" x14ac:dyDescent="0.25">
      <c r="A10" s="14">
        <v>42155</v>
      </c>
      <c r="B10" s="13">
        <v>137608</v>
      </c>
      <c r="C10" s="13">
        <v>30752</v>
      </c>
      <c r="D10" s="13">
        <v>1260</v>
      </c>
      <c r="E10" s="13">
        <f t="shared" si="0"/>
        <v>169620</v>
      </c>
      <c r="G10" s="12"/>
    </row>
    <row r="11" spans="1:7" x14ac:dyDescent="0.25">
      <c r="A11" s="14">
        <v>42185</v>
      </c>
      <c r="B11" s="13">
        <v>137535</v>
      </c>
      <c r="C11" s="13">
        <v>30814</v>
      </c>
      <c r="D11" s="13">
        <v>1265</v>
      </c>
      <c r="E11" s="13">
        <f t="shared" si="0"/>
        <v>169614</v>
      </c>
      <c r="G11" s="12"/>
    </row>
    <row r="12" spans="1:7" x14ac:dyDescent="0.25">
      <c r="A12" s="14">
        <v>42216</v>
      </c>
      <c r="B12" s="13">
        <v>137529</v>
      </c>
      <c r="C12" s="13">
        <v>31025</v>
      </c>
      <c r="D12" s="13">
        <v>1271</v>
      </c>
      <c r="E12" s="13">
        <f t="shared" si="0"/>
        <v>169825</v>
      </c>
      <c r="G12" s="12"/>
    </row>
    <row r="13" spans="1:7" x14ac:dyDescent="0.25">
      <c r="A13" s="14">
        <v>42247</v>
      </c>
      <c r="B13" s="13">
        <v>137572</v>
      </c>
      <c r="C13" s="13">
        <v>30954</v>
      </c>
      <c r="D13" s="13">
        <v>1257</v>
      </c>
      <c r="E13" s="13">
        <f t="shared" si="0"/>
        <v>169783</v>
      </c>
      <c r="G13" s="12"/>
    </row>
    <row r="14" spans="1:7" x14ac:dyDescent="0.25">
      <c r="A14" s="14">
        <v>42277</v>
      </c>
      <c r="B14" s="13">
        <v>137565</v>
      </c>
      <c r="C14" s="13">
        <v>30857</v>
      </c>
      <c r="D14" s="13">
        <v>1245</v>
      </c>
      <c r="E14" s="13">
        <f t="shared" si="0"/>
        <v>169667</v>
      </c>
      <c r="G14" s="12"/>
    </row>
    <row r="15" spans="1:7" x14ac:dyDescent="0.25">
      <c r="A15" s="14">
        <v>42308</v>
      </c>
      <c r="B15" s="13">
        <v>137600</v>
      </c>
      <c r="C15" s="13">
        <v>30801</v>
      </c>
      <c r="D15" s="13">
        <v>1238</v>
      </c>
      <c r="E15" s="13">
        <f t="shared" si="0"/>
        <v>169639</v>
      </c>
      <c r="G15" s="12"/>
    </row>
    <row r="16" spans="1:7" x14ac:dyDescent="0.25">
      <c r="A16" s="14">
        <v>42338</v>
      </c>
      <c r="B16" s="13">
        <v>137679</v>
      </c>
      <c r="C16" s="13">
        <v>30727</v>
      </c>
      <c r="D16" s="13">
        <v>1235</v>
      </c>
      <c r="E16" s="13">
        <f t="shared" si="0"/>
        <v>169641</v>
      </c>
      <c r="G16" s="12"/>
    </row>
    <row r="17" spans="1:7" x14ac:dyDescent="0.25">
      <c r="A17" s="14">
        <v>42369</v>
      </c>
      <c r="B17" s="13">
        <v>137921</v>
      </c>
      <c r="C17" s="13">
        <v>30749</v>
      </c>
      <c r="D17" s="13">
        <v>1223</v>
      </c>
      <c r="E17" s="13">
        <f t="shared" si="0"/>
        <v>169893</v>
      </c>
      <c r="G17" s="12"/>
    </row>
    <row r="18" spans="1:7" x14ac:dyDescent="0.25">
      <c r="A18" s="66" t="s">
        <v>34</v>
      </c>
      <c r="B18" s="66"/>
      <c r="C18" s="66"/>
      <c r="D18" s="66"/>
      <c r="E18" s="66"/>
    </row>
    <row r="19" spans="1:7" x14ac:dyDescent="0.25">
      <c r="A19" s="11">
        <v>42400</v>
      </c>
      <c r="B19" s="12">
        <v>138019</v>
      </c>
      <c r="C19" s="12">
        <f>30328+352</f>
        <v>30680</v>
      </c>
      <c r="D19" s="12">
        <v>1213</v>
      </c>
      <c r="E19" s="12">
        <f t="shared" ref="E19:E30" si="1">SUM(B19:D19)</f>
        <v>169912</v>
      </c>
    </row>
    <row r="20" spans="1:7" x14ac:dyDescent="0.25">
      <c r="A20" s="14">
        <v>42429</v>
      </c>
      <c r="B20" s="12">
        <v>137998</v>
      </c>
      <c r="C20" s="12">
        <f>30339+351</f>
        <v>30690</v>
      </c>
      <c r="D20" s="12">
        <v>1232</v>
      </c>
      <c r="E20" s="12">
        <f t="shared" si="1"/>
        <v>169920</v>
      </c>
    </row>
    <row r="21" spans="1:7" x14ac:dyDescent="0.25">
      <c r="A21" s="14">
        <v>42460</v>
      </c>
      <c r="B21" s="12">
        <v>137583</v>
      </c>
      <c r="C21" s="12">
        <f>30261+350</f>
        <v>30611</v>
      </c>
      <c r="D21" s="12">
        <v>1216</v>
      </c>
      <c r="E21" s="12">
        <f t="shared" si="1"/>
        <v>169410</v>
      </c>
    </row>
    <row r="22" spans="1:7" x14ac:dyDescent="0.25">
      <c r="A22" s="14">
        <v>42490</v>
      </c>
      <c r="B22" s="12">
        <v>137293</v>
      </c>
      <c r="C22" s="12">
        <f>30243+352</f>
        <v>30595</v>
      </c>
      <c r="D22" s="12">
        <v>1204</v>
      </c>
      <c r="E22" s="12">
        <f t="shared" si="1"/>
        <v>169092</v>
      </c>
    </row>
    <row r="23" spans="1:7" x14ac:dyDescent="0.25">
      <c r="A23" s="14">
        <v>42521</v>
      </c>
      <c r="B23" s="12">
        <v>136978</v>
      </c>
      <c r="C23" s="12">
        <f>30252+351</f>
        <v>30603</v>
      </c>
      <c r="D23" s="12">
        <v>1197</v>
      </c>
      <c r="E23" s="12">
        <f t="shared" si="1"/>
        <v>168778</v>
      </c>
    </row>
    <row r="24" spans="1:7" x14ac:dyDescent="0.25">
      <c r="A24" s="14">
        <v>42551</v>
      </c>
      <c r="B24" s="12">
        <v>136721</v>
      </c>
      <c r="C24" s="12">
        <f>30305+350</f>
        <v>30655</v>
      </c>
      <c r="D24" s="12">
        <v>1200</v>
      </c>
      <c r="E24" s="12">
        <f t="shared" si="1"/>
        <v>168576</v>
      </c>
    </row>
    <row r="25" spans="1:7" x14ac:dyDescent="0.25">
      <c r="A25" s="14">
        <v>42582</v>
      </c>
      <c r="B25" s="12">
        <v>136599</v>
      </c>
      <c r="C25" s="12">
        <f>30300+349</f>
        <v>30649</v>
      </c>
      <c r="D25" s="12">
        <v>1185</v>
      </c>
      <c r="E25" s="12">
        <f t="shared" si="1"/>
        <v>168433</v>
      </c>
    </row>
    <row r="26" spans="1:7" x14ac:dyDescent="0.25">
      <c r="A26" s="14">
        <v>42613</v>
      </c>
      <c r="B26" s="12">
        <v>136648</v>
      </c>
      <c r="C26" s="12">
        <f>30322+347</f>
        <v>30669</v>
      </c>
      <c r="D26" s="12">
        <v>1176</v>
      </c>
      <c r="E26" s="12">
        <f t="shared" si="1"/>
        <v>168493</v>
      </c>
    </row>
    <row r="27" spans="1:7" x14ac:dyDescent="0.25">
      <c r="A27" s="14">
        <v>42643</v>
      </c>
      <c r="B27" s="12">
        <v>136648</v>
      </c>
      <c r="C27" s="12">
        <f>30365+372</f>
        <v>30737</v>
      </c>
      <c r="D27" s="12">
        <v>1171</v>
      </c>
      <c r="E27" s="12">
        <f t="shared" si="1"/>
        <v>168556</v>
      </c>
    </row>
    <row r="28" spans="1:7" x14ac:dyDescent="0.25">
      <c r="A28" s="14">
        <v>42674</v>
      </c>
      <c r="B28" s="12">
        <v>136374</v>
      </c>
      <c r="C28" s="12">
        <f>30315+347</f>
        <v>30662</v>
      </c>
      <c r="D28" s="12">
        <v>1165</v>
      </c>
      <c r="E28" s="12">
        <f t="shared" si="1"/>
        <v>168201</v>
      </c>
    </row>
    <row r="29" spans="1:7" x14ac:dyDescent="0.25">
      <c r="A29" s="14">
        <v>42704</v>
      </c>
      <c r="B29" s="12">
        <v>136515</v>
      </c>
      <c r="C29" s="12">
        <f>30237+347</f>
        <v>30584</v>
      </c>
      <c r="D29" s="12">
        <v>1164</v>
      </c>
      <c r="E29" s="12">
        <f t="shared" si="1"/>
        <v>168263</v>
      </c>
    </row>
    <row r="30" spans="1:7" x14ac:dyDescent="0.25">
      <c r="A30" s="14">
        <v>42735</v>
      </c>
      <c r="B30" s="12">
        <v>136781</v>
      </c>
      <c r="C30" s="12">
        <f>30243+346</f>
        <v>30589</v>
      </c>
      <c r="D30" s="12">
        <v>1163</v>
      </c>
      <c r="E30" s="12">
        <f t="shared" si="1"/>
        <v>168533</v>
      </c>
    </row>
    <row r="31" spans="1:7" x14ac:dyDescent="0.25">
      <c r="A31" s="66" t="s">
        <v>35</v>
      </c>
      <c r="B31" s="66"/>
      <c r="C31" s="66"/>
      <c r="D31" s="66"/>
      <c r="E31" s="66"/>
    </row>
    <row r="32" spans="1:7" x14ac:dyDescent="0.25">
      <c r="A32" s="14">
        <v>42766</v>
      </c>
      <c r="B32" s="12">
        <v>136765</v>
      </c>
      <c r="C32" s="12">
        <f>30198+347</f>
        <v>30545</v>
      </c>
      <c r="D32" s="12">
        <v>1156</v>
      </c>
      <c r="E32" s="12">
        <f t="shared" ref="E32:E43" si="2">SUM(B32:D32)</f>
        <v>168466</v>
      </c>
    </row>
    <row r="33" spans="1:5" x14ac:dyDescent="0.25">
      <c r="A33" s="14">
        <v>42794</v>
      </c>
      <c r="B33" s="12">
        <v>136518</v>
      </c>
      <c r="C33" s="12">
        <f>30147+347</f>
        <v>30494</v>
      </c>
      <c r="D33" s="12">
        <v>1151</v>
      </c>
      <c r="E33" s="12">
        <f t="shared" si="2"/>
        <v>168163</v>
      </c>
    </row>
    <row r="34" spans="1:5" x14ac:dyDescent="0.25">
      <c r="A34" s="14">
        <v>42825</v>
      </c>
      <c r="B34" s="12">
        <v>136448</v>
      </c>
      <c r="C34" s="12">
        <f>30188+348</f>
        <v>30536</v>
      </c>
      <c r="D34" s="12">
        <v>1160</v>
      </c>
      <c r="E34" s="12">
        <f t="shared" si="2"/>
        <v>168144</v>
      </c>
    </row>
    <row r="35" spans="1:5" x14ac:dyDescent="0.25">
      <c r="A35" s="14">
        <v>42855</v>
      </c>
      <c r="B35" s="12">
        <v>135938</v>
      </c>
      <c r="C35" s="12">
        <f>30137+346</f>
        <v>30483</v>
      </c>
      <c r="D35" s="12">
        <v>1155</v>
      </c>
      <c r="E35" s="12">
        <f t="shared" si="2"/>
        <v>167576</v>
      </c>
    </row>
    <row r="36" spans="1:5" x14ac:dyDescent="0.25">
      <c r="A36" s="14">
        <v>42886</v>
      </c>
      <c r="B36" s="12">
        <v>135791</v>
      </c>
      <c r="C36" s="12">
        <f>30213+345</f>
        <v>30558</v>
      </c>
      <c r="D36" s="12">
        <v>1150</v>
      </c>
      <c r="E36" s="12">
        <f t="shared" si="2"/>
        <v>167499</v>
      </c>
    </row>
    <row r="37" spans="1:5" x14ac:dyDescent="0.25">
      <c r="A37" s="14">
        <v>42916</v>
      </c>
      <c r="B37" s="12">
        <v>135598</v>
      </c>
      <c r="C37" s="12">
        <f>30221+345</f>
        <v>30566</v>
      </c>
      <c r="D37" s="12">
        <v>1153</v>
      </c>
      <c r="E37" s="12">
        <f t="shared" si="2"/>
        <v>167317</v>
      </c>
    </row>
    <row r="38" spans="1:5" x14ac:dyDescent="0.25">
      <c r="A38" s="14">
        <v>42947</v>
      </c>
      <c r="B38" s="12">
        <v>135504</v>
      </c>
      <c r="C38" s="12">
        <f>30272+345</f>
        <v>30617</v>
      </c>
      <c r="D38" s="12">
        <v>1161</v>
      </c>
      <c r="E38" s="12">
        <f t="shared" si="2"/>
        <v>167282</v>
      </c>
    </row>
    <row r="39" spans="1:5" x14ac:dyDescent="0.25">
      <c r="A39" s="14">
        <v>42978</v>
      </c>
      <c r="B39" s="12">
        <v>135490</v>
      </c>
      <c r="C39" s="12">
        <f>30232+345</f>
        <v>30577</v>
      </c>
      <c r="D39" s="12">
        <v>1163</v>
      </c>
      <c r="E39" s="12">
        <f t="shared" si="2"/>
        <v>167230</v>
      </c>
    </row>
    <row r="40" spans="1:5" x14ac:dyDescent="0.25">
      <c r="A40" s="14">
        <v>43008</v>
      </c>
      <c r="B40" s="12">
        <v>135656</v>
      </c>
      <c r="C40" s="12">
        <f>30249+341</f>
        <v>30590</v>
      </c>
      <c r="D40" s="12">
        <v>1142</v>
      </c>
      <c r="E40" s="12">
        <f t="shared" si="2"/>
        <v>167388</v>
      </c>
    </row>
    <row r="41" spans="1:5" x14ac:dyDescent="0.25">
      <c r="A41" s="14">
        <v>43039</v>
      </c>
      <c r="B41" s="12">
        <v>135477</v>
      </c>
      <c r="C41" s="12">
        <f>30221+343</f>
        <v>30564</v>
      </c>
      <c r="D41" s="12">
        <v>1151</v>
      </c>
      <c r="E41" s="12">
        <f t="shared" si="2"/>
        <v>167192</v>
      </c>
    </row>
    <row r="42" spans="1:5" x14ac:dyDescent="0.25">
      <c r="A42" s="14">
        <v>43069</v>
      </c>
      <c r="B42" s="12">
        <v>135707</v>
      </c>
      <c r="C42" s="12">
        <f>30230+343</f>
        <v>30573</v>
      </c>
      <c r="D42" s="12">
        <v>1150</v>
      </c>
      <c r="E42" s="12">
        <f t="shared" si="2"/>
        <v>167430</v>
      </c>
    </row>
    <row r="43" spans="1:5" x14ac:dyDescent="0.25">
      <c r="A43" s="14">
        <v>43100</v>
      </c>
      <c r="B43" s="12">
        <v>135787</v>
      </c>
      <c r="C43" s="12">
        <f>30209+343</f>
        <v>30552</v>
      </c>
      <c r="D43" s="12">
        <v>1151</v>
      </c>
      <c r="E43" s="12">
        <f t="shared" si="2"/>
        <v>167490</v>
      </c>
    </row>
    <row r="44" spans="1:5" x14ac:dyDescent="0.25">
      <c r="A44" s="66" t="s">
        <v>36</v>
      </c>
      <c r="B44" s="66"/>
      <c r="C44" s="66"/>
      <c r="D44" s="66"/>
      <c r="E44" s="66"/>
    </row>
    <row r="45" spans="1:5" x14ac:dyDescent="0.25">
      <c r="A45" s="14">
        <v>43131</v>
      </c>
      <c r="B45" s="12">
        <v>135937</v>
      </c>
      <c r="C45" s="12">
        <f>30281+342</f>
        <v>30623</v>
      </c>
      <c r="D45" s="12">
        <v>1147</v>
      </c>
      <c r="E45" s="12">
        <f t="shared" ref="E45:E51" si="3">SUM(B45:D45)</f>
        <v>167707</v>
      </c>
    </row>
    <row r="46" spans="1:5" x14ac:dyDescent="0.25">
      <c r="A46" s="14">
        <v>43159</v>
      </c>
      <c r="B46" s="12">
        <v>135751</v>
      </c>
      <c r="C46" s="12">
        <f>30154+342</f>
        <v>30496</v>
      </c>
      <c r="D46" s="12">
        <v>1154</v>
      </c>
      <c r="E46" s="12">
        <f t="shared" si="3"/>
        <v>167401</v>
      </c>
    </row>
    <row r="47" spans="1:5" x14ac:dyDescent="0.25">
      <c r="A47" s="14">
        <v>43190</v>
      </c>
      <c r="B47" s="12">
        <v>135425</v>
      </c>
      <c r="C47" s="12">
        <f>30095+342</f>
        <v>30437</v>
      </c>
      <c r="D47" s="12">
        <v>1149</v>
      </c>
      <c r="E47" s="12">
        <f t="shared" si="3"/>
        <v>167011</v>
      </c>
    </row>
    <row r="48" spans="1:5" x14ac:dyDescent="0.25">
      <c r="A48" s="14">
        <v>43220</v>
      </c>
      <c r="B48" s="12">
        <v>135126</v>
      </c>
      <c r="C48" s="12">
        <f>30101+342</f>
        <v>30443</v>
      </c>
      <c r="D48" s="12">
        <v>1143</v>
      </c>
      <c r="E48" s="12">
        <f t="shared" si="3"/>
        <v>166712</v>
      </c>
    </row>
    <row r="49" spans="1:5" x14ac:dyDescent="0.25">
      <c r="A49" s="14">
        <v>43251</v>
      </c>
      <c r="B49" s="12">
        <v>134809</v>
      </c>
      <c r="C49" s="12">
        <f>30151+341</f>
        <v>30492</v>
      </c>
      <c r="D49" s="12">
        <v>1140</v>
      </c>
      <c r="E49" s="12">
        <f t="shared" si="3"/>
        <v>166441</v>
      </c>
    </row>
    <row r="50" spans="1:5" x14ac:dyDescent="0.25">
      <c r="A50" s="14">
        <v>43281</v>
      </c>
      <c r="B50" s="12">
        <v>134573</v>
      </c>
      <c r="C50" s="12">
        <f>30149+296</f>
        <v>30445</v>
      </c>
      <c r="D50" s="12">
        <v>1142</v>
      </c>
      <c r="E50" s="12">
        <f t="shared" si="3"/>
        <v>166160</v>
      </c>
    </row>
    <row r="51" spans="1:5" x14ac:dyDescent="0.25">
      <c r="A51" s="14">
        <v>43312</v>
      </c>
      <c r="B51" s="12">
        <v>134735</v>
      </c>
      <c r="C51" s="12">
        <f>30200+378</f>
        <v>30578</v>
      </c>
      <c r="D51" s="12">
        <v>1143</v>
      </c>
      <c r="E51" s="12">
        <f t="shared" si="3"/>
        <v>166456</v>
      </c>
    </row>
    <row r="52" spans="1:5" x14ac:dyDescent="0.25">
      <c r="A52" s="14">
        <v>43343</v>
      </c>
      <c r="B52" s="12">
        <v>134612</v>
      </c>
      <c r="C52" s="12">
        <f>30239+333</f>
        <v>30572</v>
      </c>
      <c r="D52" s="12">
        <v>1142</v>
      </c>
      <c r="E52" s="12">
        <f>SUM(B52:D52)</f>
        <v>166326</v>
      </c>
    </row>
    <row r="53" spans="1:5" x14ac:dyDescent="0.25">
      <c r="A53" s="14">
        <v>43373</v>
      </c>
      <c r="B53" s="12">
        <v>134697</v>
      </c>
      <c r="C53" s="12">
        <f>30221+332</f>
        <v>30553</v>
      </c>
      <c r="D53" s="12">
        <v>1139</v>
      </c>
      <c r="E53" s="12">
        <f t="shared" ref="E53:E56" si="4">SUM(B53:D53)</f>
        <v>166389</v>
      </c>
    </row>
    <row r="54" spans="1:5" x14ac:dyDescent="0.25">
      <c r="A54" s="14">
        <v>43404</v>
      </c>
      <c r="B54" s="12">
        <v>134451</v>
      </c>
      <c r="C54" s="12">
        <f>30141+332</f>
        <v>30473</v>
      </c>
      <c r="D54" s="12">
        <v>1146</v>
      </c>
      <c r="E54" s="12">
        <f t="shared" si="4"/>
        <v>166070</v>
      </c>
    </row>
    <row r="55" spans="1:5" x14ac:dyDescent="0.25">
      <c r="A55" s="14">
        <v>43434</v>
      </c>
      <c r="B55" s="12">
        <v>134642</v>
      </c>
      <c r="C55" s="12">
        <f>30132+331</f>
        <v>30463</v>
      </c>
      <c r="D55" s="12">
        <v>1191</v>
      </c>
      <c r="E55" s="12">
        <f t="shared" si="4"/>
        <v>166296</v>
      </c>
    </row>
    <row r="56" spans="1:5" x14ac:dyDescent="0.25">
      <c r="A56" s="14">
        <v>43465</v>
      </c>
      <c r="B56" s="12">
        <v>134748</v>
      </c>
      <c r="C56" s="12">
        <f>30027+331</f>
        <v>30358</v>
      </c>
      <c r="D56" s="12">
        <v>1148</v>
      </c>
      <c r="E56" s="12">
        <f t="shared" si="4"/>
        <v>166254</v>
      </c>
    </row>
    <row r="57" spans="1:5" x14ac:dyDescent="0.25">
      <c r="A57" s="66">
        <v>2019</v>
      </c>
      <c r="B57" s="66"/>
      <c r="C57" s="66"/>
      <c r="D57" s="66"/>
      <c r="E57" s="66"/>
    </row>
    <row r="58" spans="1:5" x14ac:dyDescent="0.25">
      <c r="A58" s="14">
        <v>43496</v>
      </c>
      <c r="B58" s="12">
        <v>134731</v>
      </c>
      <c r="C58" s="12">
        <f>29951+330</f>
        <v>30281</v>
      </c>
      <c r="D58" s="12">
        <v>1139</v>
      </c>
      <c r="E58" s="12">
        <f t="shared" ref="E58:E78" si="5">SUM(B58:D58)</f>
        <v>166151</v>
      </c>
    </row>
    <row r="59" spans="1:5" x14ac:dyDescent="0.25">
      <c r="A59" s="14">
        <v>43524</v>
      </c>
      <c r="B59" s="12">
        <v>134587</v>
      </c>
      <c r="C59" s="12">
        <f>29936+330</f>
        <v>30266</v>
      </c>
      <c r="D59" s="12">
        <v>1140</v>
      </c>
      <c r="E59" s="12">
        <f t="shared" si="5"/>
        <v>165993</v>
      </c>
    </row>
    <row r="60" spans="1:5" x14ac:dyDescent="0.25">
      <c r="A60" s="14">
        <v>43555</v>
      </c>
      <c r="B60" s="12">
        <v>134347</v>
      </c>
      <c r="C60" s="12">
        <f>29971+329</f>
        <v>30300</v>
      </c>
      <c r="D60" s="12">
        <v>1144</v>
      </c>
      <c r="E60" s="12">
        <f t="shared" si="5"/>
        <v>165791</v>
      </c>
    </row>
    <row r="61" spans="1:5" x14ac:dyDescent="0.25">
      <c r="A61" s="14">
        <v>43585</v>
      </c>
      <c r="B61" s="12">
        <v>134212</v>
      </c>
      <c r="C61" s="12">
        <f>30017+331</f>
        <v>30348</v>
      </c>
      <c r="D61" s="12">
        <v>1196</v>
      </c>
      <c r="E61" s="12">
        <f t="shared" si="5"/>
        <v>165756</v>
      </c>
    </row>
    <row r="62" spans="1:5" x14ac:dyDescent="0.25">
      <c r="A62" s="14">
        <v>43616</v>
      </c>
      <c r="B62" s="12">
        <v>133947</v>
      </c>
      <c r="C62" s="12">
        <f>30002+332</f>
        <v>30334</v>
      </c>
      <c r="D62" s="12">
        <v>1195</v>
      </c>
      <c r="E62" s="12">
        <f t="shared" si="5"/>
        <v>165476</v>
      </c>
    </row>
    <row r="63" spans="1:5" x14ac:dyDescent="0.25">
      <c r="A63" s="14">
        <v>43646</v>
      </c>
      <c r="B63" s="12">
        <v>133735</v>
      </c>
      <c r="C63" s="12">
        <f>29964+329</f>
        <v>30293</v>
      </c>
      <c r="D63" s="12">
        <v>1183</v>
      </c>
      <c r="E63" s="12">
        <f t="shared" si="5"/>
        <v>165211</v>
      </c>
    </row>
    <row r="64" spans="1:5" x14ac:dyDescent="0.25">
      <c r="A64" s="14">
        <v>43677</v>
      </c>
      <c r="B64" s="12">
        <v>133751</v>
      </c>
      <c r="C64" s="12">
        <f>30061+329</f>
        <v>30390</v>
      </c>
      <c r="D64" s="12">
        <v>1201</v>
      </c>
      <c r="E64" s="12">
        <f t="shared" si="5"/>
        <v>165342</v>
      </c>
    </row>
    <row r="65" spans="1:7" x14ac:dyDescent="0.25">
      <c r="A65" s="14">
        <v>43708</v>
      </c>
      <c r="B65" s="12">
        <v>133708</v>
      </c>
      <c r="C65" s="12">
        <v>30328</v>
      </c>
      <c r="D65" s="12">
        <v>1188</v>
      </c>
      <c r="E65" s="12">
        <f t="shared" si="5"/>
        <v>165224</v>
      </c>
    </row>
    <row r="66" spans="1:7" x14ac:dyDescent="0.25">
      <c r="A66" s="14">
        <v>43738</v>
      </c>
      <c r="B66" s="12">
        <v>133732</v>
      </c>
      <c r="C66" s="12">
        <v>30308</v>
      </c>
      <c r="D66" s="12">
        <v>1183</v>
      </c>
      <c r="E66" s="12">
        <f t="shared" si="5"/>
        <v>165223</v>
      </c>
    </row>
    <row r="67" spans="1:7" x14ac:dyDescent="0.25">
      <c r="A67" s="14">
        <v>43769</v>
      </c>
      <c r="B67" s="12">
        <v>133623</v>
      </c>
      <c r="C67" s="12">
        <v>30257</v>
      </c>
      <c r="D67" s="12">
        <v>1174</v>
      </c>
      <c r="E67" s="12">
        <f t="shared" si="5"/>
        <v>165054</v>
      </c>
    </row>
    <row r="68" spans="1:7" x14ac:dyDescent="0.25">
      <c r="A68" s="14">
        <v>43799</v>
      </c>
      <c r="B68" s="12">
        <v>133614</v>
      </c>
      <c r="C68" s="12">
        <v>30233</v>
      </c>
      <c r="D68" s="12">
        <v>1194</v>
      </c>
      <c r="E68" s="12">
        <f t="shared" si="5"/>
        <v>165041</v>
      </c>
    </row>
    <row r="69" spans="1:7" x14ac:dyDescent="0.25">
      <c r="A69" s="14">
        <v>43830</v>
      </c>
      <c r="B69" s="12">
        <v>133854</v>
      </c>
      <c r="C69" s="12">
        <v>30255</v>
      </c>
      <c r="D69" s="12">
        <v>1167</v>
      </c>
      <c r="E69" s="12">
        <f t="shared" si="5"/>
        <v>165276</v>
      </c>
    </row>
    <row r="70" spans="1:7" x14ac:dyDescent="0.25">
      <c r="A70" s="65">
        <v>2020</v>
      </c>
      <c r="B70" s="66"/>
      <c r="C70" s="66"/>
      <c r="D70" s="66"/>
      <c r="E70" s="66"/>
    </row>
    <row r="71" spans="1:7" x14ac:dyDescent="0.25">
      <c r="A71" s="14">
        <v>43861</v>
      </c>
      <c r="B71" s="13">
        <v>133843</v>
      </c>
      <c r="C71" s="13">
        <v>30281</v>
      </c>
      <c r="D71" s="13">
        <v>1148</v>
      </c>
      <c r="E71" s="13">
        <f t="shared" si="5"/>
        <v>165272</v>
      </c>
    </row>
    <row r="72" spans="1:7" x14ac:dyDescent="0.25">
      <c r="A72" s="14">
        <v>43889</v>
      </c>
      <c r="B72" s="13">
        <v>133675</v>
      </c>
      <c r="C72" s="13">
        <v>30189</v>
      </c>
      <c r="D72" s="13">
        <v>1122</v>
      </c>
      <c r="E72" s="13">
        <f t="shared" si="5"/>
        <v>164986</v>
      </c>
    </row>
    <row r="73" spans="1:7" x14ac:dyDescent="0.25">
      <c r="A73" s="14">
        <v>43921</v>
      </c>
      <c r="B73" s="13">
        <v>133756</v>
      </c>
      <c r="C73" s="13">
        <v>30178</v>
      </c>
      <c r="D73" s="13">
        <v>1130</v>
      </c>
      <c r="E73" s="13">
        <f t="shared" si="5"/>
        <v>165064</v>
      </c>
    </row>
    <row r="74" spans="1:7" x14ac:dyDescent="0.25">
      <c r="A74" s="14">
        <v>43951</v>
      </c>
      <c r="B74" s="13">
        <v>133894</v>
      </c>
      <c r="C74" s="13">
        <v>30213</v>
      </c>
      <c r="D74" s="13">
        <v>1134</v>
      </c>
      <c r="E74" s="13">
        <f t="shared" si="5"/>
        <v>165241</v>
      </c>
    </row>
    <row r="75" spans="1:7" x14ac:dyDescent="0.25">
      <c r="A75" s="14">
        <v>43982</v>
      </c>
      <c r="B75" s="13">
        <v>134115</v>
      </c>
      <c r="C75" s="13">
        <v>30250</v>
      </c>
      <c r="D75" s="13">
        <v>1115</v>
      </c>
      <c r="E75" s="13">
        <f t="shared" si="5"/>
        <v>165480</v>
      </c>
      <c r="G75" s="21"/>
    </row>
    <row r="76" spans="1:7" x14ac:dyDescent="0.25">
      <c r="A76" s="14">
        <v>44012</v>
      </c>
      <c r="B76" s="13">
        <v>134289</v>
      </c>
      <c r="C76" s="13">
        <v>30341</v>
      </c>
      <c r="D76" s="13">
        <v>1122</v>
      </c>
      <c r="E76" s="13">
        <f t="shared" si="5"/>
        <v>165752</v>
      </c>
      <c r="G76" s="21"/>
    </row>
    <row r="77" spans="1:7" x14ac:dyDescent="0.25">
      <c r="A77" s="14">
        <v>44043</v>
      </c>
      <c r="B77" s="13">
        <v>134395</v>
      </c>
      <c r="C77" s="13">
        <v>30387</v>
      </c>
      <c r="D77" s="13">
        <v>1119</v>
      </c>
      <c r="E77" s="13">
        <f t="shared" si="5"/>
        <v>165901</v>
      </c>
      <c r="G77" s="21"/>
    </row>
    <row r="78" spans="1:7" x14ac:dyDescent="0.25">
      <c r="A78" s="14">
        <v>44074</v>
      </c>
      <c r="B78" s="13">
        <v>134531</v>
      </c>
      <c r="C78" s="13">
        <v>30439</v>
      </c>
      <c r="D78" s="13">
        <v>1116</v>
      </c>
      <c r="E78" s="13">
        <f t="shared" si="5"/>
        <v>166086</v>
      </c>
      <c r="G78" s="21"/>
    </row>
    <row r="79" spans="1:7" x14ac:dyDescent="0.25">
      <c r="A79" s="14">
        <v>44104</v>
      </c>
      <c r="B79" s="34"/>
      <c r="C79" s="34"/>
      <c r="D79" s="34"/>
      <c r="E79" s="34"/>
    </row>
    <row r="80" spans="1:7" x14ac:dyDescent="0.25">
      <c r="A80" s="14">
        <v>44135</v>
      </c>
      <c r="B80" s="34"/>
      <c r="C80" s="34"/>
      <c r="D80" s="34"/>
      <c r="E80" s="34"/>
    </row>
    <row r="81" spans="1:5" x14ac:dyDescent="0.25">
      <c r="A81" s="14">
        <v>44165</v>
      </c>
      <c r="B81" s="34"/>
      <c r="C81" s="34"/>
      <c r="D81" s="34"/>
      <c r="E81" s="34"/>
    </row>
    <row r="82" spans="1:5" x14ac:dyDescent="0.25">
      <c r="A82" s="14">
        <v>44196</v>
      </c>
      <c r="B82" s="34"/>
      <c r="C82" s="34"/>
      <c r="D82" s="34"/>
      <c r="E82" s="34"/>
    </row>
    <row r="83" spans="1:5" x14ac:dyDescent="0.25">
      <c r="B83" s="12"/>
      <c r="C83" s="12"/>
      <c r="D83" s="12"/>
      <c r="E83" s="12"/>
    </row>
    <row r="84" spans="1:5" x14ac:dyDescent="0.25">
      <c r="B84" s="12"/>
      <c r="C84" s="12"/>
      <c r="D84" s="12"/>
      <c r="E84" s="12"/>
    </row>
    <row r="85" spans="1:5" x14ac:dyDescent="0.25">
      <c r="B85" s="12"/>
      <c r="C85" s="12"/>
      <c r="D85" s="12"/>
      <c r="E85" s="12"/>
    </row>
    <row r="86" spans="1:5" x14ac:dyDescent="0.25">
      <c r="B86" s="12"/>
      <c r="C86" s="12"/>
      <c r="D86" s="12"/>
      <c r="E86" s="12"/>
    </row>
    <row r="87" spans="1:5" x14ac:dyDescent="0.25">
      <c r="B87" s="12"/>
      <c r="C87" s="12"/>
      <c r="D87" s="12"/>
      <c r="E87" s="12"/>
    </row>
    <row r="88" spans="1:5" x14ac:dyDescent="0.25">
      <c r="B88" s="12"/>
      <c r="C88" s="12"/>
      <c r="D88" s="12"/>
      <c r="E88" s="12"/>
    </row>
    <row r="89" spans="1:5" x14ac:dyDescent="0.25">
      <c r="B89" s="12"/>
      <c r="C89" s="12"/>
      <c r="D89" s="12"/>
      <c r="E89" s="12"/>
    </row>
    <row r="90" spans="1:5" x14ac:dyDescent="0.25">
      <c r="B90" s="12"/>
      <c r="C90" s="12"/>
      <c r="D90" s="12"/>
      <c r="E90" s="12"/>
    </row>
    <row r="91" spans="1:5" x14ac:dyDescent="0.25">
      <c r="B91" s="12"/>
      <c r="C91" s="12"/>
      <c r="D91" s="12"/>
      <c r="E91" s="12"/>
    </row>
    <row r="92" spans="1:5" x14ac:dyDescent="0.25">
      <c r="B92" s="12"/>
      <c r="C92" s="12"/>
      <c r="D92" s="12"/>
      <c r="E92" s="12"/>
    </row>
    <row r="93" spans="1:5" x14ac:dyDescent="0.25">
      <c r="B93" s="12"/>
      <c r="C93" s="12"/>
      <c r="D93" s="12"/>
      <c r="E93" s="12"/>
    </row>
    <row r="94" spans="1:5" x14ac:dyDescent="0.25">
      <c r="B94" s="12"/>
      <c r="C94" s="12"/>
      <c r="D94" s="12"/>
      <c r="E94" s="12"/>
    </row>
    <row r="95" spans="1:5" x14ac:dyDescent="0.25">
      <c r="B95" s="12"/>
      <c r="C95" s="12"/>
      <c r="D95" s="12"/>
      <c r="E95" s="12"/>
    </row>
    <row r="96" spans="1:5" x14ac:dyDescent="0.25">
      <c r="B96" s="12"/>
      <c r="C96" s="12"/>
      <c r="D96" s="12"/>
      <c r="E96" s="12"/>
    </row>
    <row r="97" spans="2:5" x14ac:dyDescent="0.25">
      <c r="B97" s="12"/>
      <c r="C97" s="12"/>
      <c r="D97" s="12"/>
      <c r="E97" s="12"/>
    </row>
  </sheetData>
  <mergeCells count="7">
    <mergeCell ref="A70:E70"/>
    <mergeCell ref="A57:E57"/>
    <mergeCell ref="A1:E2"/>
    <mergeCell ref="A5:E5"/>
    <mergeCell ref="A18:E18"/>
    <mergeCell ref="A31:E31"/>
    <mergeCell ref="A44:E44"/>
  </mergeCells>
  <pageMargins left="0.7" right="0.7" top="0.75" bottom="0.75" header="0.3" footer="0.3"/>
  <pageSetup orientation="portrait" horizontalDpi="1200" verticalDpi="1200" r:id="rId1"/>
  <ignoredErrors>
    <ignoredError sqref="E6:E17 A65:E69 E72:E78 A71:E71 B70:E70" formulaRange="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workbookViewId="0">
      <selection activeCell="E10" sqref="E10"/>
    </sheetView>
  </sheetViews>
  <sheetFormatPr defaultRowHeight="15.75" x14ac:dyDescent="0.25"/>
  <cols>
    <col min="1" max="1" width="11.85546875" style="22" customWidth="1"/>
    <col min="2" max="5" width="15.5703125" style="1" customWidth="1"/>
    <col min="6" max="6" width="15.28515625" style="1" bestFit="1" customWidth="1"/>
    <col min="7" max="16384" width="9.140625" style="1"/>
  </cols>
  <sheetData>
    <row r="1" spans="1:5" x14ac:dyDescent="0.25">
      <c r="A1" s="61" t="s">
        <v>13</v>
      </c>
      <c r="B1" s="61"/>
      <c r="C1" s="61"/>
      <c r="D1" s="61"/>
      <c r="E1" s="61"/>
    </row>
    <row r="4" spans="1:5" x14ac:dyDescent="0.25">
      <c r="A4" s="18" t="s">
        <v>7</v>
      </c>
      <c r="B4" s="18">
        <v>2017</v>
      </c>
      <c r="C4" s="18">
        <v>2018</v>
      </c>
      <c r="D4" s="18">
        <v>2019</v>
      </c>
      <c r="E4" s="18">
        <v>2020</v>
      </c>
    </row>
    <row r="5" spans="1:5" x14ac:dyDescent="0.25">
      <c r="A5" s="6" t="s">
        <v>1</v>
      </c>
      <c r="B5" s="2">
        <v>446123.81999999983</v>
      </c>
      <c r="C5" s="2">
        <v>502204.90000000031</v>
      </c>
      <c r="D5" s="2">
        <v>479919.4200000001</v>
      </c>
      <c r="E5" s="2">
        <v>451203.21999999991</v>
      </c>
    </row>
    <row r="6" spans="1:5" x14ac:dyDescent="0.25">
      <c r="A6" s="6" t="s">
        <v>2</v>
      </c>
      <c r="B6" s="2">
        <v>462439.92</v>
      </c>
      <c r="C6" s="2">
        <v>460595.62000000017</v>
      </c>
      <c r="D6" s="2">
        <v>495285.49999999988</v>
      </c>
      <c r="E6" s="2">
        <v>406194.28</v>
      </c>
    </row>
    <row r="7" spans="1:5" x14ac:dyDescent="0.25">
      <c r="A7" s="6" t="s">
        <v>3</v>
      </c>
      <c r="B7" s="2">
        <v>397593.77999999997</v>
      </c>
      <c r="C7" s="2">
        <v>365510.2099999999</v>
      </c>
      <c r="D7" s="2">
        <v>425275.78000000009</v>
      </c>
      <c r="E7" s="2">
        <v>152295.01999999999</v>
      </c>
    </row>
    <row r="8" spans="1:5" x14ac:dyDescent="0.25">
      <c r="A8" s="6" t="s">
        <v>4</v>
      </c>
      <c r="B8" s="2">
        <v>322698.41000000009</v>
      </c>
      <c r="C8" s="2">
        <v>345071.5999999998</v>
      </c>
      <c r="D8" s="2">
        <v>381093.94000000029</v>
      </c>
      <c r="E8" s="2">
        <v>-596.88</v>
      </c>
    </row>
    <row r="9" spans="1:5" x14ac:dyDescent="0.25">
      <c r="A9" s="6" t="s">
        <v>5</v>
      </c>
      <c r="B9" s="2">
        <v>326776.92999999988</v>
      </c>
      <c r="C9" s="2">
        <v>444619.74999999959</v>
      </c>
      <c r="D9" s="2">
        <v>328396.8299999999</v>
      </c>
      <c r="E9" s="2">
        <v>-32.620000000000005</v>
      </c>
    </row>
    <row r="10" spans="1:5" x14ac:dyDescent="0.25">
      <c r="A10" s="6" t="s">
        <v>15</v>
      </c>
      <c r="B10" s="2">
        <v>295872.59000000008</v>
      </c>
      <c r="C10" s="2">
        <v>358505.98</v>
      </c>
      <c r="D10" s="2">
        <v>260667.40000000005</v>
      </c>
      <c r="E10" s="8">
        <v>-190.39</v>
      </c>
    </row>
    <row r="11" spans="1:5" x14ac:dyDescent="0.25">
      <c r="A11" s="6" t="s">
        <v>16</v>
      </c>
      <c r="B11" s="2">
        <v>307061.4200000001</v>
      </c>
      <c r="C11" s="2">
        <v>362624.83000000007</v>
      </c>
      <c r="D11" s="2">
        <v>327424.59999999992</v>
      </c>
      <c r="E11" s="8">
        <v>-37.78</v>
      </c>
    </row>
    <row r="12" spans="1:5" x14ac:dyDescent="0.25">
      <c r="A12" s="6" t="s">
        <v>17</v>
      </c>
      <c r="B12" s="2">
        <v>418598.64999999979</v>
      </c>
      <c r="C12" s="2">
        <v>418293.78</v>
      </c>
      <c r="D12" s="2">
        <v>365992.6</v>
      </c>
      <c r="E12" s="8">
        <v>-36.67</v>
      </c>
    </row>
    <row r="13" spans="1:5" x14ac:dyDescent="0.25">
      <c r="A13" s="6" t="s">
        <v>18</v>
      </c>
      <c r="B13" s="2">
        <v>350923.84</v>
      </c>
      <c r="C13" s="2">
        <v>320729.37999999995</v>
      </c>
      <c r="D13" s="2">
        <v>339295.98999999987</v>
      </c>
      <c r="E13" s="27"/>
    </row>
    <row r="14" spans="1:5" x14ac:dyDescent="0.25">
      <c r="A14" s="6" t="s">
        <v>19</v>
      </c>
      <c r="B14" s="2">
        <v>382560.2899999998</v>
      </c>
      <c r="C14" s="2">
        <v>392537.34000000026</v>
      </c>
      <c r="D14" s="2">
        <v>370941.75000000017</v>
      </c>
      <c r="E14" s="27"/>
    </row>
    <row r="15" spans="1:5" x14ac:dyDescent="0.25">
      <c r="A15" s="6" t="s">
        <v>20</v>
      </c>
      <c r="B15" s="2">
        <v>325080.38</v>
      </c>
      <c r="C15" s="2">
        <v>349333.35999999987</v>
      </c>
      <c r="D15" s="2">
        <v>287121.03000000009</v>
      </c>
      <c r="E15" s="27"/>
    </row>
    <row r="16" spans="1:5" x14ac:dyDescent="0.25">
      <c r="A16" s="6" t="s">
        <v>21</v>
      </c>
      <c r="B16" s="2">
        <v>367462.19999999995</v>
      </c>
      <c r="C16" s="2">
        <v>299357.9099999998</v>
      </c>
      <c r="D16" s="2">
        <v>395490.07000000047</v>
      </c>
      <c r="E16" s="27"/>
    </row>
    <row r="17" spans="1:5" x14ac:dyDescent="0.25">
      <c r="A17" s="28" t="s">
        <v>12</v>
      </c>
      <c r="B17" s="29">
        <f>SUM(B5:B16)</f>
        <v>4403192.2299999995</v>
      </c>
      <c r="C17" s="29">
        <f t="shared" ref="C17:E17" si="0">SUM(C5:C16)</f>
        <v>4619384.66</v>
      </c>
      <c r="D17" s="29">
        <f t="shared" si="0"/>
        <v>4456904.9100000011</v>
      </c>
      <c r="E17" s="29">
        <f t="shared" si="0"/>
        <v>1008798.1799999999</v>
      </c>
    </row>
    <row r="20" spans="1:5" ht="15" customHeight="1" x14ac:dyDescent="0.25">
      <c r="A20" s="68" t="s">
        <v>51</v>
      </c>
      <c r="B20" s="68"/>
      <c r="C20" s="68"/>
      <c r="D20" s="68"/>
      <c r="E20" s="68"/>
    </row>
    <row r="21" spans="1:5" ht="15" customHeight="1" x14ac:dyDescent="0.25">
      <c r="A21" s="68"/>
      <c r="B21" s="68"/>
      <c r="C21" s="68"/>
      <c r="D21" s="68"/>
      <c r="E21" s="68"/>
    </row>
    <row r="22" spans="1:5" ht="15" customHeight="1" x14ac:dyDescent="0.25">
      <c r="A22" s="68"/>
      <c r="B22" s="68"/>
      <c r="C22" s="68"/>
      <c r="D22" s="68"/>
      <c r="E22" s="68"/>
    </row>
    <row r="23" spans="1:5" ht="15" customHeight="1" x14ac:dyDescent="0.25">
      <c r="A23" s="68"/>
      <c r="B23" s="68"/>
      <c r="C23" s="68"/>
      <c r="D23" s="68"/>
      <c r="E23" s="68"/>
    </row>
    <row r="24" spans="1:5" x14ac:dyDescent="0.25">
      <c r="A24" s="68"/>
      <c r="B24" s="68"/>
      <c r="C24" s="68"/>
      <c r="D24" s="68"/>
      <c r="E24" s="68"/>
    </row>
  </sheetData>
  <mergeCells count="2">
    <mergeCell ref="A1:E1"/>
    <mergeCell ref="A20:E24"/>
  </mergeCell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
  <sheetViews>
    <sheetView workbookViewId="0">
      <selection activeCell="G17" sqref="G17"/>
    </sheetView>
  </sheetViews>
  <sheetFormatPr defaultRowHeight="15.75" x14ac:dyDescent="0.25"/>
  <cols>
    <col min="1" max="1" width="22.140625" style="1" customWidth="1"/>
    <col min="2" max="2" width="16.42578125" style="1" customWidth="1"/>
    <col min="3" max="3" width="5.7109375" style="1" customWidth="1"/>
    <col min="4" max="4" width="22.5703125" style="1" customWidth="1"/>
    <col min="5" max="5" width="19.28515625" style="1" customWidth="1"/>
    <col min="6" max="6" width="5.7109375" style="1" customWidth="1"/>
    <col min="7" max="7" width="17.28515625" style="1" customWidth="1"/>
    <col min="8" max="8" width="19" style="1" customWidth="1"/>
    <col min="9" max="13" width="9.140625" style="1"/>
    <col min="14" max="14" width="10.140625" style="1" bestFit="1" customWidth="1"/>
    <col min="15" max="16384" width="9.140625" style="1"/>
  </cols>
  <sheetData>
    <row r="1" spans="1:14" ht="31.5" customHeight="1" x14ac:dyDescent="0.25">
      <c r="A1" s="69" t="s">
        <v>49</v>
      </c>
      <c r="B1" s="69"/>
      <c r="C1" s="5"/>
      <c r="D1" s="69" t="s">
        <v>50</v>
      </c>
      <c r="E1" s="69"/>
      <c r="G1" s="70" t="s">
        <v>55</v>
      </c>
      <c r="H1" s="70"/>
    </row>
    <row r="2" spans="1:14" ht="42.75" customHeight="1" x14ac:dyDescent="0.25">
      <c r="A2" s="69"/>
      <c r="B2" s="69"/>
      <c r="C2" s="18"/>
      <c r="D2" s="69"/>
      <c r="E2" s="69"/>
      <c r="G2" s="70"/>
      <c r="H2" s="70"/>
    </row>
    <row r="3" spans="1:14" x14ac:dyDescent="0.25">
      <c r="A3" s="18"/>
      <c r="B3" s="18"/>
      <c r="C3" s="18"/>
      <c r="D3" s="54"/>
      <c r="E3" s="54"/>
    </row>
    <row r="4" spans="1:14" x14ac:dyDescent="0.25">
      <c r="A4" s="18" t="s">
        <v>22</v>
      </c>
      <c r="B4" s="18" t="s">
        <v>14</v>
      </c>
      <c r="D4" s="54" t="s">
        <v>22</v>
      </c>
      <c r="E4" s="54" t="s">
        <v>14</v>
      </c>
      <c r="G4" s="54" t="s">
        <v>22</v>
      </c>
      <c r="H4" s="54" t="s">
        <v>14</v>
      </c>
      <c r="N4" s="11"/>
    </row>
    <row r="5" spans="1:14" x14ac:dyDescent="0.25">
      <c r="A5" s="4" t="s">
        <v>9</v>
      </c>
      <c r="B5" s="2">
        <v>787620.47999999789</v>
      </c>
      <c r="D5" s="24" t="s">
        <v>9</v>
      </c>
      <c r="E5" s="8">
        <v>1343380.38</v>
      </c>
      <c r="G5" s="24" t="s">
        <v>9</v>
      </c>
      <c r="H5" s="8">
        <f>E5-B5</f>
        <v>555759.900000002</v>
      </c>
      <c r="N5" s="11"/>
    </row>
    <row r="6" spans="1:14" x14ac:dyDescent="0.25">
      <c r="A6" s="4" t="s">
        <v>10</v>
      </c>
      <c r="B6" s="2">
        <v>276910.67</v>
      </c>
      <c r="D6" s="24" t="s">
        <v>10</v>
      </c>
      <c r="E6" s="8">
        <v>512397.2</v>
      </c>
      <c r="G6" s="24" t="s">
        <v>10</v>
      </c>
      <c r="H6" s="8">
        <f>E6-B6</f>
        <v>235486.53000000003</v>
      </c>
    </row>
    <row r="7" spans="1:14" x14ac:dyDescent="0.25">
      <c r="A7" s="4" t="s">
        <v>11</v>
      </c>
      <c r="B7" s="2">
        <v>332126.39999999991</v>
      </c>
      <c r="D7" s="24" t="s">
        <v>11</v>
      </c>
      <c r="E7" s="8">
        <v>508579.3</v>
      </c>
      <c r="G7" s="24" t="s">
        <v>11</v>
      </c>
      <c r="H7" s="8">
        <f>E7-B7</f>
        <v>176452.90000000008</v>
      </c>
    </row>
    <row r="8" spans="1:14" x14ac:dyDescent="0.25">
      <c r="A8" s="6" t="s">
        <v>12</v>
      </c>
      <c r="B8" s="7">
        <f>SUM(B5:B7)</f>
        <v>1396657.5499999977</v>
      </c>
      <c r="D8" s="49" t="s">
        <v>12</v>
      </c>
      <c r="E8" s="55">
        <f>SUM(E5:E7)</f>
        <v>2364356.88</v>
      </c>
      <c r="G8" s="49" t="s">
        <v>12</v>
      </c>
      <c r="H8" s="55">
        <f>SUM(H5:H7)</f>
        <v>967699.33000000217</v>
      </c>
    </row>
  </sheetData>
  <mergeCells count="3">
    <mergeCell ref="A1:B2"/>
    <mergeCell ref="D1:E2"/>
    <mergeCell ref="G1:H2"/>
  </mergeCells>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workbookViewId="0">
      <selection activeCell="E21" sqref="E21"/>
    </sheetView>
  </sheetViews>
  <sheetFormatPr defaultRowHeight="15.75" x14ac:dyDescent="0.25"/>
  <cols>
    <col min="1" max="1" width="10.140625" style="36" customWidth="1"/>
    <col min="2" max="2" width="9.140625" style="36"/>
    <col min="3" max="3" width="15.42578125" style="36" customWidth="1"/>
    <col min="4" max="16384" width="9.140625" style="36"/>
  </cols>
  <sheetData>
    <row r="1" spans="1:3" x14ac:dyDescent="0.25">
      <c r="A1" s="57" t="s">
        <v>45</v>
      </c>
      <c r="B1" s="57"/>
      <c r="C1" s="57"/>
    </row>
    <row r="2" spans="1:3" ht="37.5" customHeight="1" x14ac:dyDescent="0.25">
      <c r="A2" s="57"/>
      <c r="B2" s="57"/>
      <c r="C2" s="57"/>
    </row>
    <row r="3" spans="1:3" x14ac:dyDescent="0.25">
      <c r="A3" s="39"/>
      <c r="B3" s="39"/>
      <c r="C3" s="39"/>
    </row>
    <row r="4" spans="1:3" ht="31.5" x14ac:dyDescent="0.25">
      <c r="A4" s="41" t="s">
        <v>6</v>
      </c>
      <c r="B4" s="41" t="s">
        <v>7</v>
      </c>
      <c r="C4" s="42" t="s">
        <v>0</v>
      </c>
    </row>
    <row r="5" spans="1:3" x14ac:dyDescent="0.25">
      <c r="A5" s="3">
        <v>2017</v>
      </c>
      <c r="B5" s="3" t="s">
        <v>8</v>
      </c>
      <c r="C5" s="8">
        <v>365.44</v>
      </c>
    </row>
    <row r="6" spans="1:3" x14ac:dyDescent="0.25">
      <c r="A6" s="3">
        <v>2018</v>
      </c>
      <c r="B6" s="3" t="s">
        <v>8</v>
      </c>
      <c r="C6" s="8">
        <v>402.61</v>
      </c>
    </row>
    <row r="7" spans="1:3" x14ac:dyDescent="0.25">
      <c r="A7" s="3">
        <v>2019</v>
      </c>
      <c r="B7" s="3" t="s">
        <v>8</v>
      </c>
      <c r="C7" s="8">
        <v>378.95</v>
      </c>
    </row>
    <row r="8" spans="1:3" x14ac:dyDescent="0.25">
      <c r="A8" s="3">
        <v>2020</v>
      </c>
      <c r="B8" s="3" t="s">
        <v>1</v>
      </c>
      <c r="C8" s="8">
        <v>409.56</v>
      </c>
    </row>
    <row r="9" spans="1:3" x14ac:dyDescent="0.25">
      <c r="A9" s="3">
        <v>2020</v>
      </c>
      <c r="B9" s="3" t="s">
        <v>2</v>
      </c>
      <c r="C9" s="8">
        <v>390.23</v>
      </c>
    </row>
    <row r="10" spans="1:3" x14ac:dyDescent="0.25">
      <c r="A10" s="3">
        <v>2020</v>
      </c>
      <c r="B10" s="3" t="s">
        <v>3</v>
      </c>
      <c r="C10" s="8">
        <v>369.37</v>
      </c>
    </row>
    <row r="11" spans="1:3" x14ac:dyDescent="0.25">
      <c r="A11" s="3">
        <v>2020</v>
      </c>
      <c r="B11" s="3" t="s">
        <v>4</v>
      </c>
      <c r="C11" s="8">
        <v>349.02</v>
      </c>
    </row>
    <row r="12" spans="1:3" x14ac:dyDescent="0.25">
      <c r="A12" s="3">
        <v>2020</v>
      </c>
      <c r="B12" s="3" t="s">
        <v>5</v>
      </c>
      <c r="C12" s="8">
        <v>325.83999999999997</v>
      </c>
    </row>
    <row r="13" spans="1:3" x14ac:dyDescent="0.25">
      <c r="A13" s="3">
        <v>2020</v>
      </c>
      <c r="B13" s="3" t="s">
        <v>15</v>
      </c>
      <c r="C13" s="8">
        <v>293.16000000000003</v>
      </c>
    </row>
    <row r="14" spans="1:3" x14ac:dyDescent="0.25">
      <c r="A14" s="3">
        <v>2020</v>
      </c>
      <c r="B14" s="3" t="s">
        <v>16</v>
      </c>
      <c r="C14" s="8">
        <v>340.2</v>
      </c>
    </row>
    <row r="15" spans="1:3" x14ac:dyDescent="0.25">
      <c r="A15" s="3">
        <v>2020</v>
      </c>
      <c r="B15" s="3" t="s">
        <v>17</v>
      </c>
      <c r="C15" s="8">
        <v>382.1</v>
      </c>
    </row>
  </sheetData>
  <mergeCells count="1">
    <mergeCell ref="A1:C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workbookViewId="0">
      <selection activeCell="D14" sqref="D14"/>
    </sheetView>
  </sheetViews>
  <sheetFormatPr defaultRowHeight="15.75" x14ac:dyDescent="0.25"/>
  <cols>
    <col min="1" max="2" width="11.42578125" style="36" customWidth="1"/>
    <col min="3" max="5" width="13.7109375" style="36" customWidth="1"/>
    <col min="6" max="16384" width="9.140625" style="36"/>
  </cols>
  <sheetData>
    <row r="1" spans="1:5" x14ac:dyDescent="0.25">
      <c r="A1" s="58" t="s">
        <v>46</v>
      </c>
      <c r="B1" s="58"/>
      <c r="C1" s="58"/>
      <c r="D1" s="58"/>
      <c r="E1" s="58"/>
    </row>
    <row r="2" spans="1:5" x14ac:dyDescent="0.25">
      <c r="A2" s="58"/>
      <c r="B2" s="58"/>
      <c r="C2" s="58"/>
      <c r="D2" s="58"/>
      <c r="E2" s="58"/>
    </row>
    <row r="4" spans="1:5" x14ac:dyDescent="0.25">
      <c r="A4" s="40" t="s">
        <v>6</v>
      </c>
      <c r="B4" s="40" t="s">
        <v>7</v>
      </c>
      <c r="C4" s="40" t="s">
        <v>9</v>
      </c>
      <c r="D4" s="40" t="s">
        <v>10</v>
      </c>
      <c r="E4" s="40" t="s">
        <v>11</v>
      </c>
    </row>
    <row r="5" spans="1:5" x14ac:dyDescent="0.25">
      <c r="A5" s="3">
        <v>2017</v>
      </c>
      <c r="B5" s="24" t="s">
        <v>8</v>
      </c>
      <c r="C5" s="8">
        <v>230.36</v>
      </c>
      <c r="D5" s="8">
        <v>561.39</v>
      </c>
      <c r="E5" s="8">
        <v>13376.35</v>
      </c>
    </row>
    <row r="6" spans="1:5" x14ac:dyDescent="0.25">
      <c r="A6" s="3">
        <v>2018</v>
      </c>
      <c r="B6" s="24" t="s">
        <v>8</v>
      </c>
      <c r="C6" s="8">
        <v>252.56</v>
      </c>
      <c r="D6" s="8">
        <v>578.03</v>
      </c>
      <c r="E6" s="8">
        <v>16896.349999999999</v>
      </c>
    </row>
    <row r="7" spans="1:5" x14ac:dyDescent="0.25">
      <c r="A7" s="3">
        <v>2019</v>
      </c>
      <c r="B7" s="24" t="s">
        <v>8</v>
      </c>
      <c r="C7" s="8">
        <v>221.8</v>
      </c>
      <c r="D7" s="8">
        <v>547.41</v>
      </c>
      <c r="E7" s="8">
        <v>18278.5</v>
      </c>
    </row>
    <row r="8" spans="1:5" x14ac:dyDescent="0.25">
      <c r="A8" s="3">
        <v>2020</v>
      </c>
      <c r="B8" s="24" t="s">
        <v>1</v>
      </c>
      <c r="C8" s="8">
        <v>259.29000000000002</v>
      </c>
      <c r="D8" s="8">
        <v>589.09</v>
      </c>
      <c r="E8" s="8">
        <v>20081.3</v>
      </c>
    </row>
    <row r="9" spans="1:5" x14ac:dyDescent="0.25">
      <c r="A9" s="3">
        <v>2020</v>
      </c>
      <c r="B9" s="24" t="s">
        <v>2</v>
      </c>
      <c r="C9" s="8">
        <v>252.75</v>
      </c>
      <c r="D9" s="8">
        <v>534.63</v>
      </c>
      <c r="E9" s="8">
        <v>19337.71</v>
      </c>
    </row>
    <row r="10" spans="1:5" x14ac:dyDescent="0.25">
      <c r="A10" s="3">
        <v>2020</v>
      </c>
      <c r="B10" s="24" t="s">
        <v>3</v>
      </c>
      <c r="C10" s="8">
        <v>238.89</v>
      </c>
      <c r="D10" s="8">
        <v>509.78</v>
      </c>
      <c r="E10" s="8">
        <v>18328.47</v>
      </c>
    </row>
    <row r="11" spans="1:5" x14ac:dyDescent="0.25">
      <c r="A11" s="3">
        <v>2020</v>
      </c>
      <c r="B11" s="24" t="s">
        <v>4</v>
      </c>
      <c r="C11" s="8">
        <v>224.01</v>
      </c>
      <c r="D11" s="8">
        <v>465.3</v>
      </c>
      <c r="E11" s="8">
        <v>18440.62</v>
      </c>
    </row>
    <row r="12" spans="1:5" x14ac:dyDescent="0.25">
      <c r="A12" s="3">
        <v>2020</v>
      </c>
      <c r="B12" s="24" t="s">
        <v>5</v>
      </c>
      <c r="C12" s="8">
        <v>196.56</v>
      </c>
      <c r="D12" s="8">
        <v>428.85</v>
      </c>
      <c r="E12" s="8">
        <v>19820.57</v>
      </c>
    </row>
    <row r="13" spans="1:5" x14ac:dyDescent="0.25">
      <c r="A13" s="3">
        <v>2020</v>
      </c>
      <c r="B13" s="24" t="s">
        <v>15</v>
      </c>
      <c r="C13" s="8">
        <v>191.94</v>
      </c>
      <c r="D13" s="8">
        <v>433.98</v>
      </c>
      <c r="E13" s="8">
        <v>13178.97</v>
      </c>
    </row>
    <row r="14" spans="1:5" x14ac:dyDescent="0.25">
      <c r="A14" s="3">
        <v>2020</v>
      </c>
      <c r="B14" s="24" t="s">
        <v>16</v>
      </c>
      <c r="C14" s="8">
        <v>204.92</v>
      </c>
      <c r="D14" s="8">
        <v>495.57</v>
      </c>
      <c r="E14" s="8">
        <v>18856.310000000001</v>
      </c>
    </row>
    <row r="15" spans="1:5" x14ac:dyDescent="0.25">
      <c r="A15" s="3">
        <v>2020</v>
      </c>
      <c r="B15" s="24" t="s">
        <v>17</v>
      </c>
      <c r="C15" s="8">
        <v>231.83</v>
      </c>
      <c r="D15" s="8">
        <v>536.95000000000005</v>
      </c>
      <c r="E15" s="8">
        <v>21578.83</v>
      </c>
    </row>
  </sheetData>
  <mergeCells count="1">
    <mergeCell ref="A1:E2"/>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workbookViewId="0">
      <selection activeCell="C12" sqref="C12"/>
    </sheetView>
  </sheetViews>
  <sheetFormatPr defaultRowHeight="15.75" x14ac:dyDescent="0.25"/>
  <cols>
    <col min="1" max="3" width="14.42578125" style="36" customWidth="1"/>
    <col min="4" max="4" width="9.140625" style="36"/>
    <col min="5" max="5" width="18.140625" style="45" bestFit="1" customWidth="1"/>
    <col min="6" max="6" width="9.140625" style="36"/>
    <col min="7" max="7" width="11.5703125" style="36" bestFit="1" customWidth="1"/>
    <col min="8" max="16384" width="9.140625" style="36"/>
  </cols>
  <sheetData>
    <row r="1" spans="1:7" x14ac:dyDescent="0.25">
      <c r="A1" s="58" t="s">
        <v>24</v>
      </c>
      <c r="B1" s="58"/>
      <c r="C1" s="58"/>
      <c r="D1" s="37"/>
      <c r="E1" s="43"/>
      <c r="F1" s="37"/>
    </row>
    <row r="2" spans="1:7" x14ac:dyDescent="0.25">
      <c r="A2" s="58"/>
      <c r="B2" s="58"/>
      <c r="C2" s="58"/>
      <c r="D2" s="39"/>
      <c r="E2" s="44"/>
      <c r="F2" s="39"/>
    </row>
    <row r="3" spans="1:7" x14ac:dyDescent="0.25">
      <c r="A3" s="39"/>
      <c r="B3" s="39"/>
      <c r="C3" s="39"/>
      <c r="D3" s="39"/>
      <c r="E3" s="44"/>
      <c r="F3" s="39"/>
    </row>
    <row r="4" spans="1:7" ht="31.5" x14ac:dyDescent="0.25">
      <c r="A4" s="41" t="s">
        <v>6</v>
      </c>
      <c r="B4" s="41" t="s">
        <v>7</v>
      </c>
      <c r="C4" s="42" t="s">
        <v>0</v>
      </c>
    </row>
    <row r="5" spans="1:7" x14ac:dyDescent="0.25">
      <c r="A5" s="3">
        <v>2017</v>
      </c>
      <c r="B5" s="3" t="s">
        <v>8</v>
      </c>
      <c r="C5" s="8">
        <v>269.66000000000003</v>
      </c>
    </row>
    <row r="6" spans="1:7" x14ac:dyDescent="0.25">
      <c r="A6" s="3">
        <v>2018</v>
      </c>
      <c r="B6" s="3" t="s">
        <v>8</v>
      </c>
      <c r="C6" s="8">
        <v>289.20999999999998</v>
      </c>
    </row>
    <row r="7" spans="1:7" x14ac:dyDescent="0.25">
      <c r="A7" s="3">
        <v>2019</v>
      </c>
      <c r="B7" s="3" t="s">
        <v>8</v>
      </c>
      <c r="C7" s="8">
        <v>278.07</v>
      </c>
    </row>
    <row r="8" spans="1:7" x14ac:dyDescent="0.25">
      <c r="A8" s="3">
        <v>2020</v>
      </c>
      <c r="B8" s="3" t="s">
        <v>1</v>
      </c>
      <c r="C8" s="8">
        <v>297.08</v>
      </c>
      <c r="G8" s="46"/>
    </row>
    <row r="9" spans="1:7" x14ac:dyDescent="0.25">
      <c r="A9" s="3">
        <v>2020</v>
      </c>
      <c r="B9" s="3" t="s">
        <v>2</v>
      </c>
      <c r="C9" s="8">
        <v>277.07</v>
      </c>
    </row>
    <row r="10" spans="1:7" x14ac:dyDescent="0.25">
      <c r="A10" s="3">
        <v>2020</v>
      </c>
      <c r="B10" s="3" t="s">
        <v>3</v>
      </c>
      <c r="C10" s="8">
        <v>236.2</v>
      </c>
    </row>
    <row r="11" spans="1:7" x14ac:dyDescent="0.25">
      <c r="A11" s="3">
        <v>2020</v>
      </c>
      <c r="B11" s="3" t="s">
        <v>4</v>
      </c>
      <c r="C11" s="8">
        <v>217.58</v>
      </c>
    </row>
    <row r="12" spans="1:7" x14ac:dyDescent="0.25">
      <c r="A12" s="3">
        <v>2020</v>
      </c>
      <c r="B12" s="3" t="s">
        <v>5</v>
      </c>
      <c r="C12" s="8">
        <v>241.96</v>
      </c>
    </row>
    <row r="13" spans="1:7" x14ac:dyDescent="0.25">
      <c r="A13" s="3">
        <v>2020</v>
      </c>
      <c r="B13" s="3" t="s">
        <v>15</v>
      </c>
      <c r="C13" s="8">
        <v>208.08</v>
      </c>
    </row>
    <row r="14" spans="1:7" x14ac:dyDescent="0.25">
      <c r="A14" s="3">
        <v>2020</v>
      </c>
      <c r="B14" s="3" t="s">
        <v>16</v>
      </c>
      <c r="C14" s="8">
        <v>269.66000000000003</v>
      </c>
    </row>
    <row r="15" spans="1:7" x14ac:dyDescent="0.25">
      <c r="A15" s="3">
        <v>2020</v>
      </c>
      <c r="B15" s="3" t="s">
        <v>17</v>
      </c>
      <c r="C15" s="8">
        <v>250.67</v>
      </c>
    </row>
  </sheetData>
  <mergeCells count="1">
    <mergeCell ref="A1:C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workbookViewId="0">
      <selection activeCell="F19" sqref="F19"/>
    </sheetView>
  </sheetViews>
  <sheetFormatPr defaultRowHeight="15.75" x14ac:dyDescent="0.25"/>
  <cols>
    <col min="1" max="1" width="8.7109375" style="36" customWidth="1"/>
    <col min="2" max="2" width="8.85546875" style="36" bestFit="1" customWidth="1"/>
    <col min="3" max="5" width="13.5703125" style="36" customWidth="1"/>
    <col min="6" max="16384" width="9.140625" style="36"/>
  </cols>
  <sheetData>
    <row r="1" spans="1:5" ht="15" customHeight="1" x14ac:dyDescent="0.25">
      <c r="A1" s="58" t="s">
        <v>25</v>
      </c>
      <c r="B1" s="58"/>
      <c r="C1" s="58"/>
      <c r="D1" s="58"/>
      <c r="E1" s="58"/>
    </row>
    <row r="2" spans="1:5" ht="15" customHeight="1" x14ac:dyDescent="0.25">
      <c r="A2" s="58"/>
      <c r="B2" s="58"/>
      <c r="C2" s="58"/>
      <c r="D2" s="58"/>
      <c r="E2" s="58"/>
    </row>
    <row r="4" spans="1:5" s="38" customFormat="1" x14ac:dyDescent="0.25">
      <c r="A4" s="40" t="s">
        <v>6</v>
      </c>
      <c r="B4" s="40" t="s">
        <v>7</v>
      </c>
      <c r="C4" s="40" t="s">
        <v>9</v>
      </c>
      <c r="D4" s="40" t="s">
        <v>10</v>
      </c>
      <c r="E4" s="40" t="s">
        <v>11</v>
      </c>
    </row>
    <row r="5" spans="1:5" x14ac:dyDescent="0.25">
      <c r="A5" s="3">
        <v>2017</v>
      </c>
      <c r="B5" s="24" t="s">
        <v>8</v>
      </c>
      <c r="C5" s="8">
        <v>142.42942460200655</v>
      </c>
      <c r="D5" s="8">
        <v>415.8798022418589</v>
      </c>
      <c r="E5" s="8">
        <v>11380.711193674179</v>
      </c>
    </row>
    <row r="6" spans="1:5" x14ac:dyDescent="0.25">
      <c r="A6" s="3">
        <v>2018</v>
      </c>
      <c r="B6" s="24" t="s">
        <v>8</v>
      </c>
      <c r="C6" s="8">
        <v>160.67808173840453</v>
      </c>
      <c r="D6" s="8">
        <v>434.44378534732465</v>
      </c>
      <c r="E6" s="8">
        <v>11531.040385117494</v>
      </c>
    </row>
    <row r="7" spans="1:5" x14ac:dyDescent="0.25">
      <c r="A7" s="3">
        <v>2019</v>
      </c>
      <c r="B7" s="24" t="s">
        <v>8</v>
      </c>
      <c r="C7" s="8">
        <v>153.66561146479384</v>
      </c>
      <c r="D7" s="8">
        <v>422.39562101210123</v>
      </c>
      <c r="E7" s="8">
        <v>10741.804882269504</v>
      </c>
    </row>
    <row r="8" spans="1:5" x14ac:dyDescent="0.25">
      <c r="A8" s="3">
        <v>2020</v>
      </c>
      <c r="B8" s="24" t="s">
        <v>1</v>
      </c>
      <c r="C8" s="8">
        <v>183.99008569742159</v>
      </c>
      <c r="D8" s="8">
        <v>424.889144347941</v>
      </c>
      <c r="E8" s="8">
        <v>10111.418249128919</v>
      </c>
    </row>
    <row r="9" spans="1:5" x14ac:dyDescent="0.25">
      <c r="A9" s="3">
        <v>2020</v>
      </c>
      <c r="B9" s="24" t="s">
        <v>2</v>
      </c>
      <c r="C9" s="8">
        <v>166.90614123807742</v>
      </c>
      <c r="D9" s="8">
        <v>411.62333763953757</v>
      </c>
      <c r="E9" s="8">
        <v>9782.1173618538323</v>
      </c>
    </row>
    <row r="10" spans="1:5" x14ac:dyDescent="0.25">
      <c r="A10" s="3">
        <v>2020</v>
      </c>
      <c r="B10" s="24" t="s">
        <v>3</v>
      </c>
      <c r="C10" s="8">
        <v>137.08416699063966</v>
      </c>
      <c r="D10" s="8">
        <v>346.34788123798791</v>
      </c>
      <c r="E10" s="8">
        <v>9026.0552743362841</v>
      </c>
    </row>
    <row r="11" spans="1:5" x14ac:dyDescent="0.25">
      <c r="A11" s="3">
        <v>2020</v>
      </c>
      <c r="B11" s="24" t="s">
        <v>4</v>
      </c>
      <c r="C11" s="8">
        <v>116.42640992128102</v>
      </c>
      <c r="D11" s="8">
        <v>332.23673220137027</v>
      </c>
      <c r="E11" s="8">
        <v>9106.2944885361539</v>
      </c>
    </row>
    <row r="12" spans="1:5" x14ac:dyDescent="0.25">
      <c r="A12" s="3">
        <v>2020</v>
      </c>
      <c r="B12" s="24" t="s">
        <v>5</v>
      </c>
      <c r="C12" s="8">
        <v>136.84960123774371</v>
      </c>
      <c r="D12" s="8">
        <v>373.28428925619835</v>
      </c>
      <c r="E12" s="8">
        <v>9322.3186188340806</v>
      </c>
    </row>
    <row r="13" spans="1:5" x14ac:dyDescent="0.25">
      <c r="A13" s="3">
        <v>2020</v>
      </c>
      <c r="B13" s="24" t="s">
        <v>15</v>
      </c>
      <c r="C13" s="8">
        <v>117.11417353617944</v>
      </c>
      <c r="D13" s="8">
        <v>338.59679938037641</v>
      </c>
      <c r="E13" s="8">
        <v>7566.6424509803919</v>
      </c>
    </row>
    <row r="14" spans="1:5" x14ac:dyDescent="0.25">
      <c r="A14" s="3">
        <v>2020</v>
      </c>
      <c r="B14" s="24" t="s">
        <v>16</v>
      </c>
      <c r="C14" s="8">
        <v>167.23470947579895</v>
      </c>
      <c r="D14" s="8">
        <v>445.31447493994142</v>
      </c>
      <c r="E14" s="8">
        <v>7801.5997140303843</v>
      </c>
    </row>
    <row r="15" spans="1:5" x14ac:dyDescent="0.25">
      <c r="A15" s="3">
        <v>2020</v>
      </c>
      <c r="B15" s="24" t="s">
        <v>17</v>
      </c>
      <c r="C15" s="8">
        <v>153.09138265529879</v>
      </c>
      <c r="D15" s="8">
        <v>378.02776142448829</v>
      </c>
      <c r="E15" s="8">
        <v>8540.2792293906805</v>
      </c>
    </row>
  </sheetData>
  <mergeCells count="1">
    <mergeCell ref="A1:E2"/>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workbookViewId="0">
      <selection activeCell="G21" sqref="G21"/>
    </sheetView>
  </sheetViews>
  <sheetFormatPr defaultRowHeight="15.75" x14ac:dyDescent="0.25"/>
  <cols>
    <col min="1" max="1" width="12" style="1" customWidth="1"/>
    <col min="2" max="4" width="13.28515625" style="1" customWidth="1"/>
    <col min="5" max="16384" width="9.140625" style="1"/>
  </cols>
  <sheetData>
    <row r="1" spans="1:4" x14ac:dyDescent="0.25">
      <c r="A1" s="60" t="s">
        <v>29</v>
      </c>
      <c r="B1" s="61"/>
      <c r="C1" s="61"/>
      <c r="D1" s="61"/>
    </row>
    <row r="2" spans="1:4" x14ac:dyDescent="0.25">
      <c r="A2" s="61"/>
      <c r="B2" s="61"/>
      <c r="C2" s="61"/>
      <c r="D2" s="61"/>
    </row>
    <row r="5" spans="1:4" x14ac:dyDescent="0.25">
      <c r="A5" s="59" t="s">
        <v>27</v>
      </c>
      <c r="B5" s="59"/>
      <c r="C5" s="59"/>
      <c r="D5" s="59"/>
    </row>
    <row r="6" spans="1:4" ht="31.5" x14ac:dyDescent="0.25">
      <c r="A6" s="9" t="s">
        <v>28</v>
      </c>
      <c r="B6" s="17">
        <v>2018</v>
      </c>
      <c r="C6" s="17">
        <v>2019</v>
      </c>
      <c r="D6" s="17">
        <v>2020</v>
      </c>
    </row>
    <row r="7" spans="1:4" x14ac:dyDescent="0.25">
      <c r="A7" s="17">
        <v>1</v>
      </c>
      <c r="B7" s="31">
        <v>226543.54</v>
      </c>
      <c r="C7" s="31">
        <v>230799.19</v>
      </c>
      <c r="D7" s="31">
        <v>258283.34</v>
      </c>
    </row>
    <row r="8" spans="1:4" x14ac:dyDescent="0.25">
      <c r="A8" s="17">
        <v>2</v>
      </c>
      <c r="B8" s="31">
        <v>179729.52000000002</v>
      </c>
      <c r="C8" s="31">
        <v>192612.42</v>
      </c>
      <c r="D8" s="31">
        <v>194852.21</v>
      </c>
    </row>
    <row r="9" spans="1:4" x14ac:dyDescent="0.25">
      <c r="A9" s="17">
        <v>3</v>
      </c>
      <c r="B9" s="31">
        <v>150970.41</v>
      </c>
      <c r="C9" s="31">
        <v>176455.88</v>
      </c>
      <c r="D9" s="31">
        <v>197982.40999999997</v>
      </c>
    </row>
    <row r="10" spans="1:4" x14ac:dyDescent="0.25">
      <c r="A10" s="17">
        <v>4</v>
      </c>
      <c r="B10" s="31">
        <v>159817.46</v>
      </c>
      <c r="C10" s="31">
        <v>161995.86000000002</v>
      </c>
      <c r="D10" s="31">
        <v>188456.7</v>
      </c>
    </row>
    <row r="11" spans="1:4" x14ac:dyDescent="0.25">
      <c r="A11" s="17">
        <v>5</v>
      </c>
      <c r="B11" s="31">
        <v>153264.32000000001</v>
      </c>
      <c r="C11" s="31">
        <v>174226.94</v>
      </c>
      <c r="D11" s="47">
        <v>198171.72999999998</v>
      </c>
    </row>
    <row r="12" spans="1:4" x14ac:dyDescent="0.25">
      <c r="A12" s="17">
        <v>6</v>
      </c>
      <c r="B12" s="31">
        <v>159797.06</v>
      </c>
      <c r="C12" s="31">
        <v>165850.29999999999</v>
      </c>
      <c r="D12" s="47">
        <v>365539.18</v>
      </c>
    </row>
    <row r="13" spans="1:4" x14ac:dyDescent="0.25">
      <c r="A13" s="17">
        <v>7</v>
      </c>
      <c r="B13" s="31">
        <v>166239.31999999998</v>
      </c>
      <c r="C13" s="31">
        <v>209039.12999999998</v>
      </c>
      <c r="D13" s="47">
        <v>506684.04000000004</v>
      </c>
    </row>
    <row r="14" spans="1:4" x14ac:dyDescent="0.25">
      <c r="A14" s="17">
        <v>8</v>
      </c>
      <c r="B14" s="31">
        <v>166307.66999999998</v>
      </c>
      <c r="C14" s="31">
        <v>198428.03</v>
      </c>
      <c r="D14" s="47">
        <v>585386.31000000006</v>
      </c>
    </row>
    <row r="15" spans="1:4" x14ac:dyDescent="0.25">
      <c r="A15" s="17">
        <v>9</v>
      </c>
      <c r="B15" s="31">
        <v>139803.43000000002</v>
      </c>
      <c r="C15" s="31">
        <v>174200.38</v>
      </c>
      <c r="D15" s="32"/>
    </row>
    <row r="16" spans="1:4" x14ac:dyDescent="0.25">
      <c r="A16" s="17">
        <v>10</v>
      </c>
      <c r="B16" s="31">
        <v>171953.37</v>
      </c>
      <c r="C16" s="31">
        <v>193995.68</v>
      </c>
      <c r="D16" s="32"/>
    </row>
    <row r="17" spans="1:4" x14ac:dyDescent="0.25">
      <c r="A17" s="17">
        <v>11</v>
      </c>
      <c r="B17" s="31">
        <v>159463.38999999998</v>
      </c>
      <c r="C17" s="31">
        <v>161635.25</v>
      </c>
      <c r="D17" s="32"/>
    </row>
    <row r="18" spans="1:4" x14ac:dyDescent="0.25">
      <c r="A18" s="17">
        <v>12</v>
      </c>
      <c r="B18" s="31">
        <v>163113.55000000002</v>
      </c>
      <c r="C18" s="31">
        <v>220134.15</v>
      </c>
      <c r="D18" s="32"/>
    </row>
    <row r="19" spans="1:4" x14ac:dyDescent="0.25">
      <c r="A19" s="17" t="s">
        <v>12</v>
      </c>
      <c r="B19" s="33">
        <f t="shared" ref="B19:D19" si="0">SUM(B7:B18)</f>
        <v>1997003.04</v>
      </c>
      <c r="C19" s="33">
        <f t="shared" si="0"/>
        <v>2259373.21</v>
      </c>
      <c r="D19" s="33">
        <f t="shared" si="0"/>
        <v>2495355.92</v>
      </c>
    </row>
  </sheetData>
  <mergeCells count="2">
    <mergeCell ref="A5:D5"/>
    <mergeCell ref="A1:D2"/>
  </mergeCells>
  <pageMargins left="0.7" right="0.7" top="0.75" bottom="0.75" header="0.3" footer="0.3"/>
  <pageSetup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workbookViewId="0">
      <selection activeCell="K19" sqref="K19"/>
    </sheetView>
  </sheetViews>
  <sheetFormatPr defaultRowHeight="15.75" x14ac:dyDescent="0.25"/>
  <cols>
    <col min="1" max="2" width="16.7109375" style="1" customWidth="1"/>
    <col min="3" max="3" width="9.140625" style="1"/>
    <col min="4" max="4" width="14.28515625" style="36" customWidth="1"/>
    <col min="5" max="5" width="17.85546875" style="36" customWidth="1"/>
    <col min="6" max="16384" width="9.140625" style="1"/>
  </cols>
  <sheetData>
    <row r="1" spans="1:5" s="22" customFormat="1" x14ac:dyDescent="0.25">
      <c r="A1" s="62" t="s">
        <v>26</v>
      </c>
      <c r="B1" s="62"/>
      <c r="D1" s="63" t="s">
        <v>52</v>
      </c>
      <c r="E1" s="63"/>
    </row>
    <row r="2" spans="1:5" s="22" customFormat="1" ht="34.5" customHeight="1" x14ac:dyDescent="0.25">
      <c r="A2" s="62"/>
      <c r="B2" s="62"/>
      <c r="D2" s="63"/>
      <c r="E2" s="63"/>
    </row>
    <row r="5" spans="1:5" x14ac:dyDescent="0.25">
      <c r="A5" s="4" t="s">
        <v>9</v>
      </c>
      <c r="B5" s="25">
        <v>12371</v>
      </c>
      <c r="D5" s="24" t="s">
        <v>9</v>
      </c>
      <c r="E5" s="48">
        <v>12213</v>
      </c>
    </row>
    <row r="6" spans="1:5" x14ac:dyDescent="0.25">
      <c r="A6" s="4" t="s">
        <v>10</v>
      </c>
      <c r="B6" s="25">
        <v>1226</v>
      </c>
      <c r="D6" s="24" t="s">
        <v>10</v>
      </c>
      <c r="E6" s="48">
        <f>1013+115</f>
        <v>1128</v>
      </c>
    </row>
    <row r="7" spans="1:5" x14ac:dyDescent="0.25">
      <c r="A7" s="4" t="s">
        <v>11</v>
      </c>
      <c r="B7" s="25">
        <v>86</v>
      </c>
      <c r="D7" s="24" t="s">
        <v>11</v>
      </c>
      <c r="E7" s="48">
        <v>91</v>
      </c>
    </row>
    <row r="8" spans="1:5" x14ac:dyDescent="0.25">
      <c r="A8" s="6" t="s">
        <v>12</v>
      </c>
      <c r="B8" s="26">
        <f>SUM(B5:B7)</f>
        <v>13683</v>
      </c>
      <c r="D8" s="49" t="s">
        <v>12</v>
      </c>
      <c r="E8" s="50">
        <f>SUM(E5:E7)</f>
        <v>13432</v>
      </c>
    </row>
  </sheetData>
  <mergeCells count="2">
    <mergeCell ref="A1:B2"/>
    <mergeCell ref="D1:E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9"/>
  <sheetViews>
    <sheetView tabSelected="1" workbookViewId="0">
      <selection activeCell="E19" sqref="E19"/>
    </sheetView>
  </sheetViews>
  <sheetFormatPr defaultRowHeight="15.75" x14ac:dyDescent="0.25"/>
  <cols>
    <col min="1" max="2" width="16.7109375" style="36" customWidth="1"/>
    <col min="3" max="5" width="14.85546875" style="36" customWidth="1"/>
    <col min="6" max="16384" width="9.140625" style="36"/>
  </cols>
  <sheetData>
    <row r="1" spans="1:7" s="38" customFormat="1" ht="14.25" customHeight="1" x14ac:dyDescent="0.25">
      <c r="A1" s="58" t="s">
        <v>42</v>
      </c>
      <c r="B1" s="58"/>
      <c r="C1" s="58"/>
      <c r="D1" s="58"/>
      <c r="E1" s="58"/>
      <c r="F1" s="37"/>
      <c r="G1" s="36"/>
    </row>
    <row r="2" spans="1:7" s="38" customFormat="1" ht="16.5" customHeight="1" x14ac:dyDescent="0.25">
      <c r="A2" s="58"/>
      <c r="B2" s="58"/>
      <c r="C2" s="58"/>
      <c r="D2" s="58"/>
      <c r="E2" s="58"/>
      <c r="F2" s="39"/>
      <c r="G2" s="36"/>
    </row>
    <row r="4" spans="1:7" x14ac:dyDescent="0.25">
      <c r="A4" s="39"/>
      <c r="B4" s="39"/>
      <c r="C4" s="39"/>
      <c r="D4" s="39"/>
      <c r="E4" s="39"/>
      <c r="F4" s="39"/>
    </row>
    <row r="5" spans="1:7" x14ac:dyDescent="0.25">
      <c r="A5" s="40" t="s">
        <v>6</v>
      </c>
      <c r="B5" s="40" t="s">
        <v>7</v>
      </c>
      <c r="C5" s="40" t="s">
        <v>9</v>
      </c>
      <c r="D5" s="40" t="s">
        <v>10</v>
      </c>
      <c r="E5" s="40" t="s">
        <v>11</v>
      </c>
      <c r="F5" s="39"/>
    </row>
    <row r="6" spans="1:7" x14ac:dyDescent="0.25">
      <c r="A6" s="3" t="s">
        <v>43</v>
      </c>
      <c r="B6" s="24" t="s">
        <v>8</v>
      </c>
      <c r="C6" s="30">
        <v>0.79092805947678912</v>
      </c>
      <c r="D6" s="30">
        <v>0.77733254844450872</v>
      </c>
      <c r="E6" s="30">
        <v>0.76290195391220539</v>
      </c>
    </row>
    <row r="7" spans="1:7" x14ac:dyDescent="0.25">
      <c r="A7" s="3">
        <v>2018</v>
      </c>
      <c r="B7" s="24" t="s">
        <v>8</v>
      </c>
      <c r="C7" s="30">
        <v>0.82298244400607967</v>
      </c>
      <c r="D7" s="30">
        <v>0.83471656933106031</v>
      </c>
      <c r="E7" s="30">
        <v>0.80554241297735718</v>
      </c>
    </row>
    <row r="8" spans="1:7" x14ac:dyDescent="0.25">
      <c r="A8" s="3">
        <v>2019</v>
      </c>
      <c r="B8" s="24" t="s">
        <v>8</v>
      </c>
      <c r="C8" s="30">
        <v>0.8235212714001281</v>
      </c>
      <c r="D8" s="30">
        <v>0.8391931592593832</v>
      </c>
      <c r="E8" s="30">
        <v>0.8026298044504383</v>
      </c>
    </row>
    <row r="9" spans="1:7" x14ac:dyDescent="0.25">
      <c r="A9" s="3">
        <v>2020</v>
      </c>
      <c r="B9" s="24" t="s">
        <v>1</v>
      </c>
      <c r="C9" s="30">
        <v>0.81023875178405647</v>
      </c>
      <c r="D9" s="30">
        <v>0.83555066214025753</v>
      </c>
      <c r="E9" s="30">
        <v>0.79591836734693877</v>
      </c>
    </row>
    <row r="10" spans="1:7" x14ac:dyDescent="0.25">
      <c r="A10" s="3">
        <v>2020</v>
      </c>
      <c r="B10" s="24" t="s">
        <v>2</v>
      </c>
      <c r="C10" s="30">
        <v>0.85446495593427674</v>
      </c>
      <c r="D10" s="30">
        <v>0.85397308803878302</v>
      </c>
      <c r="E10" s="30">
        <v>0.84219409282700419</v>
      </c>
    </row>
    <row r="11" spans="1:7" x14ac:dyDescent="0.25">
      <c r="A11" s="3">
        <v>2020</v>
      </c>
      <c r="B11" s="24" t="s">
        <v>3</v>
      </c>
      <c r="C11" s="30">
        <v>0.81199544248217981</v>
      </c>
      <c r="D11" s="30">
        <v>0.81749226006191944</v>
      </c>
      <c r="E11" s="30">
        <v>0.77731788079470199</v>
      </c>
    </row>
    <row r="12" spans="1:7" x14ac:dyDescent="0.25">
      <c r="A12" s="3">
        <v>2020</v>
      </c>
      <c r="B12" s="24" t="s">
        <v>4</v>
      </c>
      <c r="C12" s="30">
        <v>0.8294606127908033</v>
      </c>
      <c r="D12" s="30">
        <v>0.80313418217433885</v>
      </c>
      <c r="E12" s="30">
        <v>0.75466893039049232</v>
      </c>
    </row>
    <row r="13" spans="1:7" x14ac:dyDescent="0.25">
      <c r="A13" s="3">
        <v>2020</v>
      </c>
      <c r="B13" s="24" t="s">
        <v>5</v>
      </c>
      <c r="C13" s="30">
        <v>0.83314201150697054</v>
      </c>
      <c r="D13" s="30">
        <v>0.79612534920442124</v>
      </c>
      <c r="E13" s="30">
        <v>0.7214876033057851</v>
      </c>
    </row>
    <row r="14" spans="1:7" x14ac:dyDescent="0.25">
      <c r="A14" s="3">
        <v>2020</v>
      </c>
      <c r="B14" s="24" t="s">
        <v>15</v>
      </c>
      <c r="C14" s="30">
        <v>0.83099999999999996</v>
      </c>
      <c r="D14" s="30">
        <v>0.80569999999999997</v>
      </c>
      <c r="E14" s="30">
        <v>0.74980000000000002</v>
      </c>
    </row>
    <row r="15" spans="1:7" x14ac:dyDescent="0.25">
      <c r="A15" s="3">
        <v>2020</v>
      </c>
      <c r="B15" s="24" t="s">
        <v>16</v>
      </c>
      <c r="C15" s="30">
        <v>0.81340000000000001</v>
      </c>
      <c r="D15" s="30">
        <v>0.78510000000000002</v>
      </c>
      <c r="E15" s="30">
        <v>0.72650000000000003</v>
      </c>
    </row>
    <row r="16" spans="1:7" x14ac:dyDescent="0.25">
      <c r="A16" s="3">
        <v>2020</v>
      </c>
      <c r="B16" s="24" t="s">
        <v>17</v>
      </c>
      <c r="C16" s="30">
        <v>0.85009999999999997</v>
      </c>
      <c r="D16" s="30">
        <v>0.76049999999999995</v>
      </c>
      <c r="E16" s="30">
        <v>0.72850000000000004</v>
      </c>
    </row>
    <row r="17" spans="1:5" x14ac:dyDescent="0.25">
      <c r="A17" s="3">
        <v>2020</v>
      </c>
      <c r="B17" s="24" t="s">
        <v>18</v>
      </c>
      <c r="C17" s="30">
        <v>0.80115706020998501</v>
      </c>
      <c r="D17" s="30">
        <v>0.77669783464566933</v>
      </c>
      <c r="E17" s="30">
        <v>0.72848788638262318</v>
      </c>
    </row>
    <row r="18" spans="1:5" x14ac:dyDescent="0.25">
      <c r="A18" s="3">
        <v>2020</v>
      </c>
      <c r="B18" s="24" t="s">
        <v>19</v>
      </c>
      <c r="C18" s="30">
        <v>0.84582846637130826</v>
      </c>
      <c r="D18" s="30">
        <v>0.809872252202811</v>
      </c>
      <c r="E18" s="30">
        <v>0.81441590720795354</v>
      </c>
    </row>
    <row r="19" spans="1:5" x14ac:dyDescent="0.25">
      <c r="A19" s="3">
        <v>2020</v>
      </c>
      <c r="B19" s="24" t="s">
        <v>20</v>
      </c>
      <c r="C19" s="30">
        <v>0.86554018113113695</v>
      </c>
      <c r="D19" s="30">
        <v>0.83438611554029185</v>
      </c>
      <c r="E19" s="30">
        <v>0.84272497897392773</v>
      </c>
    </row>
    <row r="20" spans="1:5" x14ac:dyDescent="0.25">
      <c r="A20" s="3">
        <v>2020</v>
      </c>
      <c r="B20" s="24" t="s">
        <v>21</v>
      </c>
      <c r="C20" s="30">
        <v>0.92490000000000006</v>
      </c>
      <c r="D20" s="30">
        <v>0.82179999999999997</v>
      </c>
      <c r="E20" s="30">
        <v>0.82950000000000002</v>
      </c>
    </row>
    <row r="22" spans="1:5" ht="15.75" customHeight="1" x14ac:dyDescent="0.25">
      <c r="A22" s="64" t="s">
        <v>47</v>
      </c>
      <c r="B22" s="64"/>
      <c r="C22" s="64"/>
      <c r="D22" s="64"/>
      <c r="E22" s="64"/>
    </row>
    <row r="23" spans="1:5" x14ac:dyDescent="0.25">
      <c r="A23" s="64"/>
      <c r="B23" s="64"/>
      <c r="C23" s="64"/>
      <c r="D23" s="64"/>
      <c r="E23" s="64"/>
    </row>
    <row r="24" spans="1:5" x14ac:dyDescent="0.25">
      <c r="A24" s="64"/>
      <c r="B24" s="64"/>
      <c r="C24" s="64"/>
      <c r="D24" s="64"/>
      <c r="E24" s="64"/>
    </row>
    <row r="26" spans="1:5" ht="12.75" customHeight="1" x14ac:dyDescent="0.25"/>
    <row r="27" spans="1:5" ht="12.75" customHeight="1" x14ac:dyDescent="0.25"/>
    <row r="28" spans="1:5" ht="12.75" customHeight="1" x14ac:dyDescent="0.25"/>
    <row r="29" spans="1:5" ht="12.75" customHeight="1" x14ac:dyDescent="0.25"/>
  </sheetData>
  <mergeCells count="2">
    <mergeCell ref="A1:E2"/>
    <mergeCell ref="A22:E24"/>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0"/>
  <sheetViews>
    <sheetView workbookViewId="0">
      <selection activeCell="M11" sqref="M11"/>
    </sheetView>
  </sheetViews>
  <sheetFormatPr defaultRowHeight="15.75" x14ac:dyDescent="0.25"/>
  <cols>
    <col min="1" max="1" width="4.42578125" style="1" customWidth="1"/>
    <col min="2" max="2" width="36.28515625" style="1" customWidth="1"/>
    <col min="3" max="3" width="9.140625" style="1"/>
    <col min="4" max="16" width="12.85546875" style="1" customWidth="1"/>
    <col min="17" max="16384" width="9.140625" style="1"/>
  </cols>
  <sheetData>
    <row r="1" spans="1:16" x14ac:dyDescent="0.25">
      <c r="A1" s="61" t="s">
        <v>30</v>
      </c>
      <c r="B1" s="61"/>
      <c r="C1" s="61"/>
      <c r="D1" s="61"/>
      <c r="E1" s="61"/>
      <c r="F1" s="61"/>
      <c r="G1" s="61"/>
      <c r="H1" s="61"/>
      <c r="I1" s="61"/>
      <c r="J1" s="61"/>
      <c r="K1" s="61"/>
      <c r="L1" s="61"/>
      <c r="M1" s="61"/>
      <c r="N1" s="61"/>
      <c r="O1" s="61"/>
      <c r="P1" s="61"/>
    </row>
    <row r="2" spans="1:16" x14ac:dyDescent="0.25">
      <c r="A2" s="61" t="s">
        <v>40</v>
      </c>
      <c r="B2" s="61"/>
      <c r="C2" s="61"/>
      <c r="D2" s="61"/>
      <c r="E2" s="61"/>
      <c r="F2" s="61"/>
      <c r="G2" s="61"/>
      <c r="H2" s="61"/>
      <c r="I2" s="61"/>
      <c r="J2" s="61"/>
      <c r="K2" s="61"/>
      <c r="L2" s="61"/>
      <c r="M2" s="61"/>
      <c r="N2" s="61"/>
      <c r="O2" s="61"/>
      <c r="P2" s="61"/>
    </row>
    <row r="3" spans="1:16" x14ac:dyDescent="0.25">
      <c r="A3" s="61" t="s">
        <v>53</v>
      </c>
      <c r="B3" s="61"/>
      <c r="C3" s="61"/>
      <c r="D3" s="61"/>
      <c r="E3" s="61"/>
      <c r="F3" s="61"/>
      <c r="G3" s="61"/>
      <c r="H3" s="61"/>
      <c r="I3" s="61"/>
      <c r="J3" s="61"/>
      <c r="K3" s="61"/>
      <c r="L3" s="61"/>
      <c r="M3" s="61"/>
      <c r="N3" s="61"/>
      <c r="O3" s="61"/>
      <c r="P3" s="61"/>
    </row>
    <row r="4" spans="1:16" x14ac:dyDescent="0.25">
      <c r="C4" s="19"/>
    </row>
    <row r="5" spans="1:16" ht="18" x14ac:dyDescent="0.4">
      <c r="C5" s="15" t="s">
        <v>6</v>
      </c>
      <c r="D5" s="15" t="s">
        <v>12</v>
      </c>
      <c r="E5" s="15" t="s">
        <v>1</v>
      </c>
      <c r="F5" s="15" t="s">
        <v>2</v>
      </c>
      <c r="G5" s="15" t="s">
        <v>3</v>
      </c>
      <c r="H5" s="15" t="s">
        <v>4</v>
      </c>
      <c r="I5" s="15" t="s">
        <v>5</v>
      </c>
      <c r="J5" s="15" t="s">
        <v>15</v>
      </c>
      <c r="K5" s="15" t="s">
        <v>16</v>
      </c>
      <c r="L5" s="15" t="s">
        <v>17</v>
      </c>
      <c r="M5" s="15" t="s">
        <v>18</v>
      </c>
      <c r="N5" s="15" t="s">
        <v>19</v>
      </c>
      <c r="O5" s="15" t="s">
        <v>20</v>
      </c>
      <c r="P5" s="15" t="s">
        <v>21</v>
      </c>
    </row>
    <row r="6" spans="1:16" x14ac:dyDescent="0.25">
      <c r="A6" s="1" t="s">
        <v>41</v>
      </c>
      <c r="B6" s="1" t="s">
        <v>38</v>
      </c>
      <c r="C6" s="19">
        <v>2015</v>
      </c>
      <c r="D6" s="16">
        <f>SUM(E6:P6)</f>
        <v>239729</v>
      </c>
      <c r="E6" s="16">
        <v>23586</v>
      </c>
      <c r="F6" s="16">
        <v>22479</v>
      </c>
      <c r="G6" s="16">
        <v>23038</v>
      </c>
      <c r="H6" s="16">
        <v>21615</v>
      </c>
      <c r="I6" s="16">
        <v>17798</v>
      </c>
      <c r="J6" s="16">
        <v>18064</v>
      </c>
      <c r="K6" s="16">
        <v>19431</v>
      </c>
      <c r="L6" s="16">
        <v>19020</v>
      </c>
      <c r="M6" s="16">
        <v>19887</v>
      </c>
      <c r="N6" s="16">
        <v>19801</v>
      </c>
      <c r="O6" s="16">
        <v>16260</v>
      </c>
      <c r="P6" s="16">
        <v>18750</v>
      </c>
    </row>
    <row r="7" spans="1:16" x14ac:dyDescent="0.25">
      <c r="C7" s="19">
        <v>2016</v>
      </c>
      <c r="D7" s="16">
        <f t="shared" ref="D7:D11" si="0">SUM(E7:P7)</f>
        <v>253960</v>
      </c>
      <c r="E7" s="16">
        <v>20289</v>
      </c>
      <c r="F7" s="16">
        <v>23975</v>
      </c>
      <c r="G7" s="16">
        <v>22968</v>
      </c>
      <c r="H7" s="16">
        <v>19920</v>
      </c>
      <c r="I7" s="16">
        <v>19736</v>
      </c>
      <c r="J7" s="16">
        <v>19389</v>
      </c>
      <c r="K7" s="16">
        <v>19681</v>
      </c>
      <c r="L7" s="16">
        <v>23611</v>
      </c>
      <c r="M7" s="16">
        <v>22483</v>
      </c>
      <c r="N7" s="16">
        <v>21477</v>
      </c>
      <c r="O7" s="16">
        <v>19566</v>
      </c>
      <c r="P7" s="16">
        <v>20865</v>
      </c>
    </row>
    <row r="8" spans="1:16" x14ac:dyDescent="0.25">
      <c r="C8" s="19">
        <v>2017</v>
      </c>
      <c r="D8" s="16">
        <f t="shared" si="0"/>
        <v>258148</v>
      </c>
      <c r="E8" s="16">
        <v>24257</v>
      </c>
      <c r="F8" s="16">
        <v>23046</v>
      </c>
      <c r="G8" s="16">
        <v>23861</v>
      </c>
      <c r="H8" s="16">
        <v>22379</v>
      </c>
      <c r="I8" s="16">
        <v>21123</v>
      </c>
      <c r="J8" s="16">
        <v>20885</v>
      </c>
      <c r="K8" s="16">
        <v>19350</v>
      </c>
      <c r="L8" s="16">
        <v>23793</v>
      </c>
      <c r="M8" s="16">
        <v>19927</v>
      </c>
      <c r="N8" s="16">
        <v>21602</v>
      </c>
      <c r="O8" s="16">
        <v>18811</v>
      </c>
      <c r="P8" s="16">
        <v>19114</v>
      </c>
    </row>
    <row r="9" spans="1:16" x14ac:dyDescent="0.25">
      <c r="C9" s="51">
        <v>2018</v>
      </c>
      <c r="D9" s="52">
        <f t="shared" si="0"/>
        <v>248058</v>
      </c>
      <c r="E9" s="52">
        <v>20311</v>
      </c>
      <c r="F9" s="52">
        <v>27574</v>
      </c>
      <c r="G9" s="52">
        <v>20827</v>
      </c>
      <c r="H9" s="52">
        <v>19798</v>
      </c>
      <c r="I9" s="52">
        <v>21064</v>
      </c>
      <c r="J9" s="52">
        <v>19985</v>
      </c>
      <c r="K9" s="52">
        <v>19802</v>
      </c>
      <c r="L9" s="16">
        <v>22398</v>
      </c>
      <c r="M9" s="16">
        <v>17492</v>
      </c>
      <c r="N9" s="16">
        <v>21737</v>
      </c>
      <c r="O9" s="16">
        <v>18854</v>
      </c>
      <c r="P9" s="16">
        <v>18216</v>
      </c>
    </row>
    <row r="10" spans="1:16" x14ac:dyDescent="0.25">
      <c r="C10" s="51">
        <v>2019</v>
      </c>
      <c r="D10" s="52">
        <f t="shared" si="0"/>
        <v>240721</v>
      </c>
      <c r="E10" s="52">
        <v>23371</v>
      </c>
      <c r="F10" s="52">
        <v>22398</v>
      </c>
      <c r="G10" s="52">
        <v>20228</v>
      </c>
      <c r="H10" s="52">
        <v>19965</v>
      </c>
      <c r="I10" s="52">
        <v>19569</v>
      </c>
      <c r="J10" s="52">
        <v>17507</v>
      </c>
      <c r="K10" s="52">
        <v>19402</v>
      </c>
      <c r="L10" s="16">
        <v>21022</v>
      </c>
      <c r="M10" s="16">
        <v>19078</v>
      </c>
      <c r="N10" s="16">
        <v>21881</v>
      </c>
      <c r="O10" s="16">
        <v>17206</v>
      </c>
      <c r="P10" s="16">
        <v>19094</v>
      </c>
    </row>
    <row r="11" spans="1:16" x14ac:dyDescent="0.25">
      <c r="C11" s="51">
        <v>2020</v>
      </c>
      <c r="D11" s="52">
        <f t="shared" si="0"/>
        <v>163842</v>
      </c>
      <c r="E11" s="52">
        <v>22438</v>
      </c>
      <c r="F11" s="52">
        <v>20468</v>
      </c>
      <c r="G11" s="52">
        <v>21345</v>
      </c>
      <c r="H11" s="52">
        <v>21914</v>
      </c>
      <c r="I11" s="52">
        <v>18716</v>
      </c>
      <c r="J11" s="52">
        <v>19271</v>
      </c>
      <c r="K11" s="52">
        <v>19804</v>
      </c>
      <c r="L11" s="52">
        <v>19886</v>
      </c>
      <c r="M11" s="35"/>
      <c r="N11" s="35"/>
      <c r="O11" s="35"/>
      <c r="P11" s="35"/>
    </row>
    <row r="12" spans="1:16" x14ac:dyDescent="0.25">
      <c r="C12" s="51"/>
      <c r="D12" s="52"/>
      <c r="E12" s="52"/>
      <c r="F12" s="52"/>
      <c r="G12" s="52"/>
      <c r="H12" s="52"/>
      <c r="I12" s="52"/>
      <c r="J12" s="52"/>
      <c r="K12" s="52"/>
      <c r="L12" s="16"/>
      <c r="M12" s="16"/>
      <c r="N12" s="16"/>
      <c r="O12" s="16"/>
      <c r="P12" s="16"/>
    </row>
    <row r="13" spans="1:16" x14ac:dyDescent="0.25">
      <c r="A13" s="1" t="s">
        <v>37</v>
      </c>
      <c r="B13" s="1" t="s">
        <v>39</v>
      </c>
      <c r="C13" s="51">
        <v>2015</v>
      </c>
      <c r="D13" s="52">
        <f t="shared" ref="D13:D18" si="1">SUM(E13:P13)</f>
        <v>11455</v>
      </c>
      <c r="E13" s="52">
        <v>319</v>
      </c>
      <c r="F13" s="52">
        <v>111</v>
      </c>
      <c r="G13" s="52">
        <v>1442</v>
      </c>
      <c r="H13" s="52">
        <v>1453</v>
      </c>
      <c r="I13" s="52">
        <v>1364</v>
      </c>
      <c r="J13" s="52">
        <v>979</v>
      </c>
      <c r="K13" s="52">
        <v>950</v>
      </c>
      <c r="L13" s="16">
        <v>1187</v>
      </c>
      <c r="M13" s="16">
        <v>1113</v>
      </c>
      <c r="N13" s="16">
        <v>1285</v>
      </c>
      <c r="O13" s="16">
        <v>735</v>
      </c>
      <c r="P13" s="16">
        <v>517</v>
      </c>
    </row>
    <row r="14" spans="1:16" x14ac:dyDescent="0.25">
      <c r="C14" s="51">
        <v>2016</v>
      </c>
      <c r="D14" s="52">
        <f t="shared" si="1"/>
        <v>12228</v>
      </c>
      <c r="E14" s="52">
        <v>173</v>
      </c>
      <c r="F14" s="52">
        <v>686</v>
      </c>
      <c r="G14" s="52">
        <v>1277</v>
      </c>
      <c r="H14" s="52">
        <v>1506</v>
      </c>
      <c r="I14" s="52">
        <v>1595</v>
      </c>
      <c r="J14" s="52">
        <v>1246</v>
      </c>
      <c r="K14" s="52">
        <v>910</v>
      </c>
      <c r="L14" s="16">
        <v>945</v>
      </c>
      <c r="M14" s="16">
        <v>1279</v>
      </c>
      <c r="N14" s="16">
        <v>1370</v>
      </c>
      <c r="O14" s="16">
        <v>1074</v>
      </c>
      <c r="P14" s="16">
        <v>167</v>
      </c>
    </row>
    <row r="15" spans="1:16" x14ac:dyDescent="0.25">
      <c r="C15" s="51">
        <v>2017</v>
      </c>
      <c r="D15" s="52">
        <f t="shared" si="1"/>
        <v>13492</v>
      </c>
      <c r="E15" s="52">
        <v>878</v>
      </c>
      <c r="F15" s="52">
        <v>1010</v>
      </c>
      <c r="G15" s="52">
        <v>1367</v>
      </c>
      <c r="H15" s="52">
        <v>1305</v>
      </c>
      <c r="I15" s="52">
        <v>1777</v>
      </c>
      <c r="J15" s="52">
        <v>1339</v>
      </c>
      <c r="K15" s="52">
        <v>869</v>
      </c>
      <c r="L15" s="16">
        <v>1443</v>
      </c>
      <c r="M15" s="16">
        <v>1259</v>
      </c>
      <c r="N15" s="16">
        <v>1285</v>
      </c>
      <c r="O15" s="16">
        <v>846</v>
      </c>
      <c r="P15" s="16">
        <v>114</v>
      </c>
    </row>
    <row r="16" spans="1:16" x14ac:dyDescent="0.25">
      <c r="C16" s="51">
        <v>2018</v>
      </c>
      <c r="D16" s="52">
        <f t="shared" si="1"/>
        <v>10512</v>
      </c>
      <c r="E16" s="52">
        <v>415</v>
      </c>
      <c r="F16" s="52">
        <v>998</v>
      </c>
      <c r="G16" s="52">
        <v>763</v>
      </c>
      <c r="H16" s="52">
        <v>1155</v>
      </c>
      <c r="I16" s="52">
        <v>1497</v>
      </c>
      <c r="J16" s="52">
        <v>943</v>
      </c>
      <c r="K16" s="52">
        <v>951</v>
      </c>
      <c r="L16" s="16">
        <v>1117</v>
      </c>
      <c r="M16" s="16">
        <v>813</v>
      </c>
      <c r="N16" s="16">
        <v>1060</v>
      </c>
      <c r="O16" s="16">
        <v>521</v>
      </c>
      <c r="P16" s="16">
        <v>279</v>
      </c>
    </row>
    <row r="17" spans="3:16" x14ac:dyDescent="0.25">
      <c r="C17" s="51">
        <v>2019</v>
      </c>
      <c r="D17" s="52">
        <f t="shared" si="1"/>
        <v>11639</v>
      </c>
      <c r="E17" s="52">
        <v>487</v>
      </c>
      <c r="F17" s="52">
        <v>1112</v>
      </c>
      <c r="G17" s="52">
        <v>1087</v>
      </c>
      <c r="H17" s="52">
        <v>1483</v>
      </c>
      <c r="I17" s="52">
        <v>1383</v>
      </c>
      <c r="J17" s="52">
        <v>1089</v>
      </c>
      <c r="K17" s="52">
        <v>903</v>
      </c>
      <c r="L17" s="16">
        <v>975</v>
      </c>
      <c r="M17" s="16">
        <v>805</v>
      </c>
      <c r="N17" s="16">
        <v>1383</v>
      </c>
      <c r="O17" s="16">
        <v>595</v>
      </c>
      <c r="P17" s="16">
        <v>337</v>
      </c>
    </row>
    <row r="18" spans="3:16" x14ac:dyDescent="0.25">
      <c r="C18" s="51">
        <v>2020</v>
      </c>
      <c r="D18" s="52">
        <f t="shared" si="1"/>
        <v>2134</v>
      </c>
      <c r="E18" s="52">
        <v>976</v>
      </c>
      <c r="F18" s="52">
        <v>668</v>
      </c>
      <c r="G18" s="52">
        <v>490</v>
      </c>
      <c r="H18" s="52">
        <v>0</v>
      </c>
      <c r="I18" s="52">
        <v>0</v>
      </c>
      <c r="J18" s="52">
        <v>0</v>
      </c>
      <c r="K18" s="52">
        <v>0</v>
      </c>
      <c r="L18" s="52">
        <v>0</v>
      </c>
      <c r="M18" s="35"/>
      <c r="N18" s="35"/>
      <c r="O18" s="35"/>
      <c r="P18" s="35"/>
    </row>
    <row r="19" spans="3:16" x14ac:dyDescent="0.25">
      <c r="C19" s="36"/>
      <c r="D19" s="36"/>
      <c r="E19" s="36"/>
      <c r="F19" s="36"/>
      <c r="G19" s="36"/>
      <c r="H19" s="36"/>
      <c r="I19" s="36"/>
      <c r="J19" s="36"/>
      <c r="K19" s="36"/>
    </row>
    <row r="20" spans="3:16" x14ac:dyDescent="0.25">
      <c r="C20" s="36"/>
      <c r="D20" s="36"/>
      <c r="E20" s="53"/>
      <c r="F20" s="53"/>
      <c r="G20" s="53"/>
      <c r="H20" s="53"/>
      <c r="I20" s="36"/>
      <c r="J20" s="36"/>
      <c r="K20" s="36"/>
    </row>
  </sheetData>
  <mergeCells count="3">
    <mergeCell ref="A1:P1"/>
    <mergeCell ref="A2:P2"/>
    <mergeCell ref="A3:P3"/>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e9c0b8d7-bdb4-4fd3-b62a-f50327aaefce" origin="userSelected">
  <element uid="50c31824-0780-4910-87d1-eaaffd182d42" value=""/>
</sisl>
</file>

<file path=customXml/itemProps1.xml><?xml version="1.0" encoding="utf-8"?>
<ds:datastoreItem xmlns:ds="http://schemas.openxmlformats.org/officeDocument/2006/customXml" ds:itemID="{33288D32-0B6A-408D-BEB4-2DDC4E39C948}">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1_1 and 1_2</vt:lpstr>
      <vt:lpstr>1_3</vt:lpstr>
      <vt:lpstr>1_4</vt:lpstr>
      <vt:lpstr>1_5</vt:lpstr>
      <vt:lpstr>1_6</vt:lpstr>
      <vt:lpstr>1_7b</vt:lpstr>
      <vt:lpstr>1_8</vt:lpstr>
      <vt:lpstr>1_9</vt:lpstr>
      <vt:lpstr>1_10a and 1_10b</vt:lpstr>
      <vt:lpstr>1_10c</vt:lpstr>
      <vt:lpstr>1_11</vt:lpstr>
      <vt:lpstr>1_12</vt:lpstr>
    </vt:vector>
  </TitlesOfParts>
  <Company>American Electric Power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s290792</dc:creator>
  <cp:keywords/>
  <cp:lastModifiedBy>s290792</cp:lastModifiedBy>
  <dcterms:created xsi:type="dcterms:W3CDTF">2020-06-30T13:12:38Z</dcterms:created>
  <dcterms:modified xsi:type="dcterms:W3CDTF">2021-01-29T18:43:29Z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a69811f1-32e4-4413-afb7-3f8e42c7169f</vt:lpwstr>
  </property>
  <property fmtid="{D5CDD505-2E9C-101B-9397-08002B2CF9AE}" pid="3" name="bjSaver">
    <vt:lpwstr>Lul38S8Zs5wwqaKhef/MXjBsOCoukBO8</vt:lpwstr>
  </property>
  <property fmtid="{D5CDD505-2E9C-101B-9397-08002B2CF9AE}" pid="4" name="bjDocumentLabelXML">
    <vt:lpwstr>&lt;?xml version="1.0" encoding="us-ascii"?&gt;&lt;sisl xmlns:xsi="http://www.w3.org/2001/XMLSchema-instance" xmlns:xsd="http://www.w3.org/2001/XMLSchema" sislVersion="0" policy="e9c0b8d7-bdb4-4fd3-b62a-f50327aaefce" origin="userSelected" xmlns="http://www.boldonj</vt:lpwstr>
  </property>
  <property fmtid="{D5CDD505-2E9C-101B-9397-08002B2CF9AE}" pid="5" name="bjDocumentLabelXML-0">
    <vt:lpwstr>ames.com/2008/01/sie/internal/label"&gt;&lt;element uid="50c31824-0780-4910-87d1-eaaffd182d42" value="" /&gt;&lt;/sisl&gt;</vt:lpwstr>
  </property>
  <property fmtid="{D5CDD505-2E9C-101B-9397-08002B2CF9AE}" pid="6" name="bjDocumentSecurityLabel">
    <vt:lpwstr>AEP Internal</vt:lpwstr>
  </property>
</Properties>
</file>