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P:\Case No 2020-00085\"/>
    </mc:Choice>
  </mc:AlternateContent>
  <xr:revisionPtr revIDLastSave="0" documentId="13_ncr:1_{39CCF942-06F7-484F-B2F5-BF13843A779D}" xr6:coauthVersionLast="36" xr6:coauthVersionMax="36" xr10:uidLastSave="{00000000-0000-0000-0000-000000000000}"/>
  <bookViews>
    <workbookView xWindow="0" yWindow="0" windowWidth="28800" windowHeight="11325" activeTab="8" xr2:uid="{9A874D1B-8AD5-43FA-A422-023A72701304}"/>
  </bookViews>
  <sheets>
    <sheet name="Q1" sheetId="1" r:id="rId1"/>
    <sheet name="Q2" sheetId="2" r:id="rId2"/>
    <sheet name="Q3" sheetId="3" r:id="rId3"/>
    <sheet name="Q4" sheetId="5" r:id="rId4"/>
    <sheet name="Q5" sheetId="6" r:id="rId5"/>
    <sheet name="Q6" sheetId="7" r:id="rId6"/>
    <sheet name="Q7" sheetId="8" r:id="rId7"/>
    <sheet name="Q8" sheetId="9" r:id="rId8"/>
    <sheet name="Q9" sheetId="10" r:id="rId9"/>
    <sheet name="Q10" sheetId="11" r:id="rId10"/>
    <sheet name="Q11" sheetId="12" r:id="rId11"/>
    <sheet name="Q12" sheetId="13" r:id="rId12"/>
    <sheet name="Q13" sheetId="14" r:id="rId13"/>
    <sheet name="Q14" sheetId="15" r:id="rId14"/>
    <sheet name="Q15" sheetId="16" r:id="rId15"/>
    <sheet name="Q16" sheetId="17" r:id="rId16"/>
    <sheet name="Q17" sheetId="18"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3" l="1"/>
  <c r="G26" i="3"/>
  <c r="G27" i="3"/>
  <c r="G28" i="3"/>
  <c r="G29" i="3"/>
  <c r="G30" i="3"/>
  <c r="G31" i="3"/>
  <c r="G32" i="3"/>
  <c r="G33" i="3"/>
  <c r="D56" i="11" l="1"/>
  <c r="D55" i="11"/>
  <c r="D54" i="11"/>
  <c r="D53" i="11"/>
  <c r="D52" i="11"/>
  <c r="D42" i="11"/>
  <c r="D41" i="11"/>
  <c r="D40" i="11"/>
  <c r="D39" i="11"/>
  <c r="D38" i="11"/>
  <c r="D35" i="11"/>
  <c r="D34" i="11"/>
  <c r="D33" i="11"/>
  <c r="D32" i="11"/>
  <c r="D31" i="11"/>
  <c r="G65" i="10" l="1"/>
  <c r="G43" i="10"/>
  <c r="G29" i="10"/>
  <c r="E99" i="7" l="1"/>
  <c r="G99" i="7" s="1"/>
  <c r="G86" i="7"/>
  <c r="G73" i="7"/>
  <c r="G47" i="7"/>
  <c r="G34" i="7"/>
  <c r="G31" i="6" l="1"/>
  <c r="F96" i="5"/>
  <c r="E96" i="5"/>
  <c r="G96" i="5" s="1"/>
  <c r="E95" i="5"/>
  <c r="G83" i="5"/>
  <c r="G70" i="5"/>
  <c r="G48" i="5"/>
  <c r="G34" i="5"/>
  <c r="F35" i="10" l="1"/>
  <c r="G35" i="10" s="1"/>
  <c r="F36" i="10"/>
  <c r="F37" i="10"/>
  <c r="G37" i="10" s="1"/>
  <c r="G36" i="10"/>
  <c r="F21" i="10"/>
  <c r="F22" i="10"/>
  <c r="G22" i="10"/>
  <c r="G21" i="10"/>
  <c r="G23" i="10"/>
  <c r="F23" i="10"/>
  <c r="G42" i="10" l="1"/>
  <c r="G41" i="10"/>
  <c r="G40" i="10"/>
  <c r="G39" i="10"/>
  <c r="G38" i="10"/>
  <c r="F59" i="10"/>
  <c r="G59" i="10" s="1"/>
  <c r="F58" i="10"/>
  <c r="G58" i="10" s="1"/>
  <c r="F57" i="10"/>
  <c r="G57" i="10" s="1"/>
  <c r="G64" i="10"/>
  <c r="G63" i="10"/>
  <c r="G62" i="10"/>
  <c r="G61" i="10"/>
  <c r="G60" i="10"/>
  <c r="G25" i="10"/>
  <c r="G26" i="10"/>
  <c r="G27" i="10"/>
  <c r="G28" i="10"/>
  <c r="G24" i="10"/>
  <c r="G22" i="15" l="1"/>
  <c r="G21" i="15"/>
  <c r="G20" i="15"/>
  <c r="G19" i="15"/>
  <c r="G18" i="15"/>
  <c r="G17" i="15"/>
  <c r="G16" i="15"/>
  <c r="G24" i="15" l="1"/>
  <c r="G82" i="5" l="1"/>
  <c r="G81" i="5"/>
  <c r="G80" i="5"/>
  <c r="G79" i="5"/>
  <c r="G78" i="5"/>
  <c r="G77" i="5"/>
  <c r="G76" i="5"/>
  <c r="G75" i="5"/>
  <c r="E75" i="5"/>
  <c r="G69" i="5"/>
  <c r="G68" i="5"/>
  <c r="G67" i="5"/>
  <c r="G66" i="5"/>
  <c r="G65" i="5"/>
  <c r="G64" i="5"/>
  <c r="G63" i="5"/>
  <c r="G62" i="5"/>
  <c r="G47" i="5"/>
  <c r="G46" i="5"/>
  <c r="G45" i="5"/>
  <c r="G44" i="5"/>
  <c r="G43" i="5"/>
  <c r="G42" i="5"/>
  <c r="G41" i="5"/>
  <c r="G40" i="5"/>
  <c r="G26" i="5"/>
  <c r="G27" i="5"/>
  <c r="G33" i="5"/>
  <c r="G32" i="5"/>
  <c r="G31" i="5"/>
  <c r="G30" i="5"/>
  <c r="G29" i="5"/>
  <c r="G28" i="5"/>
  <c r="G67" i="7"/>
  <c r="G66" i="7"/>
  <c r="G65" i="7"/>
  <c r="G41" i="7"/>
  <c r="G40" i="7"/>
  <c r="G39" i="7"/>
  <c r="G28" i="7"/>
  <c r="G27" i="7"/>
  <c r="G26" i="7"/>
  <c r="G23" i="6" l="1"/>
  <c r="G25" i="6"/>
  <c r="G24" i="6"/>
  <c r="E78" i="7" l="1"/>
  <c r="G78" i="7" s="1"/>
  <c r="G85" i="7"/>
  <c r="G84" i="7"/>
  <c r="G83" i="7"/>
  <c r="G82" i="7"/>
  <c r="G81" i="7"/>
  <c r="G80" i="7"/>
  <c r="G79" i="7"/>
  <c r="G72" i="7"/>
  <c r="G71" i="7"/>
  <c r="G70" i="7"/>
  <c r="G69" i="7"/>
  <c r="G68" i="7"/>
  <c r="G46" i="7"/>
  <c r="G45" i="7"/>
  <c r="G44" i="7"/>
  <c r="G43" i="7"/>
  <c r="G42" i="7"/>
  <c r="G33" i="7"/>
  <c r="G32" i="7"/>
  <c r="G31" i="7"/>
  <c r="G30" i="7"/>
  <c r="G29" i="7"/>
  <c r="H38" i="8" l="1"/>
  <c r="G38" i="8"/>
  <c r="F38" i="8"/>
  <c r="F98" i="7" l="1"/>
  <c r="E98" i="7"/>
  <c r="F97" i="7"/>
  <c r="E97" i="7"/>
  <c r="F96" i="7"/>
  <c r="E96" i="7"/>
  <c r="F95" i="7"/>
  <c r="E95" i="7"/>
  <c r="F94" i="7"/>
  <c r="E94" i="7"/>
  <c r="F93" i="7"/>
  <c r="E93" i="7"/>
  <c r="G93" i="7" s="1"/>
  <c r="F92" i="7"/>
  <c r="E92" i="7"/>
  <c r="G92" i="7" s="1"/>
  <c r="F91" i="7"/>
  <c r="E91" i="7"/>
  <c r="G91" i="7" s="1"/>
  <c r="G30" i="6"/>
  <c r="G29" i="6"/>
  <c r="G28" i="6"/>
  <c r="G27" i="6"/>
  <c r="G26" i="6"/>
  <c r="F95" i="5"/>
  <c r="G95" i="5" s="1"/>
  <c r="F94" i="5"/>
  <c r="F93" i="5"/>
  <c r="G93" i="5" s="1"/>
  <c r="F92" i="5"/>
  <c r="F91" i="5"/>
  <c r="F90" i="5"/>
  <c r="F89" i="5"/>
  <c r="F88" i="5"/>
  <c r="E94" i="5"/>
  <c r="E93" i="5"/>
  <c r="E92" i="5"/>
  <c r="E91" i="5"/>
  <c r="E90" i="5"/>
  <c r="E89" i="5"/>
  <c r="E88" i="5"/>
  <c r="G18" i="2"/>
  <c r="G90" i="5" l="1"/>
  <c r="G94" i="5"/>
  <c r="G91" i="5"/>
  <c r="G89" i="5"/>
  <c r="G88" i="5"/>
  <c r="G92" i="5"/>
  <c r="G98" i="7"/>
  <c r="G96" i="7"/>
  <c r="G95" i="7"/>
  <c r="G97" i="7"/>
  <c r="G94" i="7"/>
</calcChain>
</file>

<file path=xl/sharedStrings.xml><?xml version="1.0" encoding="utf-8"?>
<sst xmlns="http://schemas.openxmlformats.org/spreadsheetml/2006/main" count="559" uniqueCount="168">
  <si>
    <t>Item 1</t>
  </si>
  <si>
    <t>Case No. 2020-00085</t>
  </si>
  <si>
    <t>Commission Staff's Initial Request</t>
  </si>
  <si>
    <t xml:space="preserve">Provide the utility's current number of customers and the date used for that </t>
  </si>
  <si>
    <t>determination:</t>
  </si>
  <si>
    <t>Response:</t>
  </si>
  <si>
    <t>the date used for that determination.</t>
  </si>
  <si>
    <t>accounts per class:</t>
  </si>
  <si>
    <t>Residential</t>
  </si>
  <si>
    <t>Street Lighting</t>
  </si>
  <si>
    <t xml:space="preserve">  Total</t>
  </si>
  <si>
    <t>Item 2</t>
  </si>
  <si>
    <t>Item 3</t>
  </si>
  <si>
    <t>If a utility provides multiple services, such as both electric and gas</t>
  </si>
  <si>
    <t>those customers that receive combined service, provide each service separately if</t>
  </si>
  <si>
    <t>separately served or combined if billed on a combined basis.  Provide the average total</t>
  </si>
  <si>
    <t>bill for all customer for:</t>
  </si>
  <si>
    <t>b. 2018 as a year, not each month;</t>
  </si>
  <si>
    <t>a.   2017 as a year, not each month;</t>
  </si>
  <si>
    <t>b.  2018 as a year, not each month;</t>
  </si>
  <si>
    <t xml:space="preserve">c.   2019 as a year, not each month; and </t>
  </si>
  <si>
    <t>d.  Each month in 2020</t>
  </si>
  <si>
    <t>Period</t>
  </si>
  <si>
    <t>Total</t>
  </si>
  <si>
    <t>Billed</t>
  </si>
  <si>
    <t>Bills</t>
  </si>
  <si>
    <t>Average</t>
  </si>
  <si>
    <t>Bill</t>
  </si>
  <si>
    <t>Total bill is defined as including charges for current service and past service that</t>
  </si>
  <si>
    <t xml:space="preserve">is unpaid, including the accumulation of fees. </t>
  </si>
  <si>
    <t>Item 4</t>
  </si>
  <si>
    <t>bill for all customers in each class for:</t>
  </si>
  <si>
    <t>Commercial &lt; 1,000 kVA</t>
  </si>
  <si>
    <t>Commercial &gt; 1,000 kVA</t>
  </si>
  <si>
    <t>Item  5</t>
  </si>
  <si>
    <t>separately served or combined if billed on a combined basis.  Provide the average bill for</t>
  </si>
  <si>
    <t>current service for all customers for:</t>
  </si>
  <si>
    <t>Item 6</t>
  </si>
  <si>
    <t>current service for all customers in each class for:</t>
  </si>
  <si>
    <t>Item 7</t>
  </si>
  <si>
    <t>Explain how the utility calculates bad debt.</t>
  </si>
  <si>
    <t>a.   Explain the decision criteria governing when the utility writes off bad debt.</t>
  </si>
  <si>
    <t>b.  Provide the monthly bad debt write-offs for each month in 2018,</t>
  </si>
  <si>
    <t>2019, and 2020.</t>
  </si>
  <si>
    <t>c.   If the utility has changed its calculation or determination of bad debt</t>
  </si>
  <si>
    <t>in the past two years, explain its previous calculation or determination of bad debt and</t>
  </si>
  <si>
    <t>the reason for the change.</t>
  </si>
  <si>
    <t>Item 8</t>
  </si>
  <si>
    <t>Item 9</t>
  </si>
  <si>
    <t>Provide the percent of customers, by class, that pay on time for:</t>
  </si>
  <si>
    <t>a. 2017 as a year, not each month;</t>
  </si>
  <si>
    <t>c. 2019 as a year, not each month; and</t>
  </si>
  <si>
    <t>Item 10</t>
  </si>
  <si>
    <t>c. Provide the total number of customers for each month.</t>
  </si>
  <si>
    <t>Item 11</t>
  </si>
  <si>
    <t>a.  Each month in 2017;</t>
  </si>
  <si>
    <t>b.  Each month in 2018;</t>
  </si>
  <si>
    <t>c.  Each month in 2019;</t>
  </si>
  <si>
    <t>d.  Each month in 2020;</t>
  </si>
  <si>
    <t>Item 12</t>
  </si>
  <si>
    <t>Item 13</t>
  </si>
  <si>
    <t>Provide copies of all general communication provided to customers</t>
  </si>
  <si>
    <t>regarding arrearages, late payment, payment plans, etc. since March 16, 2020.</t>
  </si>
  <si>
    <t>Item 14</t>
  </si>
  <si>
    <t>Item 15</t>
  </si>
  <si>
    <t>Item 16</t>
  </si>
  <si>
    <t>Item 17</t>
  </si>
  <si>
    <t>Page 1 of 1</t>
  </si>
  <si>
    <t xml:space="preserve">January </t>
  </si>
  <si>
    <t>February</t>
  </si>
  <si>
    <t>March</t>
  </si>
  <si>
    <t>April</t>
  </si>
  <si>
    <t>May</t>
  </si>
  <si>
    <t>June</t>
  </si>
  <si>
    <t>July</t>
  </si>
  <si>
    <t>August</t>
  </si>
  <si>
    <t>September</t>
  </si>
  <si>
    <t>October</t>
  </si>
  <si>
    <t>November</t>
  </si>
  <si>
    <t>December</t>
  </si>
  <si>
    <t xml:space="preserve">the past two years. </t>
  </si>
  <si>
    <t>Farmers Rural Electric Cooperative Corporation</t>
  </si>
  <si>
    <t>The data requested is as follows:</t>
  </si>
  <si>
    <t xml:space="preserve"> The data requested is as follows:</t>
  </si>
  <si>
    <t>residential service, provide the information requested for each service separately. For</t>
  </si>
  <si>
    <t>Jul - Dec 2017</t>
  </si>
  <si>
    <t>**</t>
  </si>
  <si>
    <t xml:space="preserve">a. A member is issued a final bill and two reminder letters.  Then, four months from the </t>
  </si>
  <si>
    <t>month the member is disconnected, Farmers RECC writes off the bad debt.</t>
  </si>
  <si>
    <t>Sanitizer Disinfecting Supplies</t>
  </si>
  <si>
    <t>Gloves &amp; Masks</t>
  </si>
  <si>
    <t>Thermometers</t>
  </si>
  <si>
    <t>Added Security Measures</t>
  </si>
  <si>
    <t>Est. Lost Revenue Late Fees</t>
  </si>
  <si>
    <t>Est. Lost Revenue Collection Fees</t>
  </si>
  <si>
    <t>TOTAL</t>
  </si>
  <si>
    <t>Customer-specific communication is excluded from this request.</t>
  </si>
  <si>
    <t>If applicable, provide the utility's current number of customers and</t>
  </si>
  <si>
    <t>Provide the total income received from late payment fees for:</t>
  </si>
  <si>
    <t>Quantify the amount of the late payment fees the utility would have assessed</t>
  </si>
  <si>
    <t>since March 16, 2020, absent the Commission's directive.</t>
  </si>
  <si>
    <t xml:space="preserve">See attachments for general communications posted via Farmers RECC's website, Facebook and Twitter.  Farmers RECC also communicated with its members in the May and June issues of Kentucky Living.    </t>
  </si>
  <si>
    <t>January</t>
  </si>
  <si>
    <t>Witness: Tony Wells</t>
  </si>
  <si>
    <t>Witness: Jennie Phelps</t>
  </si>
  <si>
    <t>refer to Q.12 response</t>
  </si>
  <si>
    <t>Provide a detailed explanation and breakout of any cost increases and decreased income (by customer class if applicable) the utility has experienced as a result of the COVID-19 State of Emergency.</t>
  </si>
  <si>
    <t>Farmers RECC continues to monitor the circumstances surrounding the COVID-19 pandemic and related state of emergency.  While it is not possible to provide a complete accounting of the costs associated with these events, Farmers RECC would estimate that its costs are currently as follows:</t>
  </si>
  <si>
    <t>Provide a detailed explanation and breakout of any cost decreases and increased income the utility has experienced as a result of the COVID-19 State of Emergency.</t>
  </si>
  <si>
    <t>Date For Disconnection</t>
  </si>
  <si>
    <t>Number Customers</t>
  </si>
  <si>
    <t>Delinquent</t>
  </si>
  <si>
    <t>Notices</t>
  </si>
  <si>
    <t>Year</t>
  </si>
  <si>
    <t>Annually</t>
  </si>
  <si>
    <t>Total service termination notices issued.</t>
  </si>
  <si>
    <t>Total service terminations</t>
  </si>
  <si>
    <t>Installation of Glass Barriers &amp; Other PPE in Offices</t>
  </si>
  <si>
    <t>Provide any additional information or data the utility believes the Commission should consider in amending or vacating its previous Orders in this matter.</t>
  </si>
  <si>
    <t>If applicable, provide any information or concerns regarding the utility's prepay program as it related to the Commission's previous Orders in this docket.</t>
  </si>
  <si>
    <t xml:space="preserve">Provide the following information for January 1, 2015, until December 31, 2019.  If a utility provides muliple services, such as both electric and gas residential service, provide the information requested for each service separately.  For those customers that receive combined service, provided each service separately if separately served or combined if billed on a combined basis.  Further, provided the following information by class.  </t>
  </si>
  <si>
    <t>a. Provide monthly totals of service termination notices issued to customers only for nonpayment of bills.</t>
  </si>
  <si>
    <t>b. Provide monthly totals of service terminations for customers only for nonpayment of bills.</t>
  </si>
  <si>
    <t>b. The following table shows gross bad debt write-offs by month.</t>
  </si>
  <si>
    <t>Page 1of 1</t>
  </si>
  <si>
    <t>Page 1 of 2</t>
  </si>
  <si>
    <t>Page 2 of 2</t>
  </si>
  <si>
    <t>Page 1 of 24</t>
  </si>
  <si>
    <t>Assuming the Commission's moratorium on disconnections was not in effect, provide the number of customers in each class that would be subject to disconnection and the date used for this determination.</t>
  </si>
  <si>
    <t>3/16/2020 - Post Pay</t>
  </si>
  <si>
    <t>4/8/2020 - Post Pay</t>
  </si>
  <si>
    <t>4/15/2020 - Post Pay</t>
  </si>
  <si>
    <t>4/22/2020 - Post Pay</t>
  </si>
  <si>
    <t>4/30/2020 - Post Pay</t>
  </si>
  <si>
    <t>5/8/2020 - Post Pay</t>
  </si>
  <si>
    <t>5/15/2020 - Post Pay</t>
  </si>
  <si>
    <t>5/22/2020 - Post Pay</t>
  </si>
  <si>
    <t>5/30/2020 - Post Pay</t>
  </si>
  <si>
    <t>3/31/2020 - Pre Pay</t>
  </si>
  <si>
    <t>4/30/2020 - Pre Pay</t>
  </si>
  <si>
    <t>5/31/2020 - Pre Pay</t>
  </si>
  <si>
    <t>Respicaire Purification Devices on HVAC Systems</t>
  </si>
  <si>
    <t>Bills Paid</t>
  </si>
  <si>
    <t>On Time</t>
  </si>
  <si>
    <t>For the month of June, 2020 Farmers RECC billed the following</t>
  </si>
  <si>
    <t>6/8/2020 - Post Pay</t>
  </si>
  <si>
    <t>6/15/2020 - Post Pay</t>
  </si>
  <si>
    <t>6/22/2020 - Post Pay</t>
  </si>
  <si>
    <t>6/30/2020 - Post Pay</t>
  </si>
  <si>
    <t>6/30/2020 - Pre Pay</t>
  </si>
  <si>
    <t xml:space="preserve">The data for year 2020 is provided through June.  </t>
  </si>
  <si>
    <t>Prepay members are subject to disconnection daily.  This is a snapshot of prepay members, subject to disconnection, at the end of March, April, May and June.  Refer to Question 17 for additional details on the prepay accounts.</t>
  </si>
  <si>
    <t xml:space="preserve">The information for year 2020 is provided through June.  </t>
  </si>
  <si>
    <t xml:space="preserve">     Residential and Small Commercial</t>
  </si>
  <si>
    <t xml:space="preserve">     Industrial</t>
  </si>
  <si>
    <t>Total number of customers per month</t>
  </si>
  <si>
    <t>For the month of June, 2020 Farmers RECC billed 25,706 accounts.</t>
  </si>
  <si>
    <t>period.</t>
  </si>
  <si>
    <t xml:space="preserve">member's usage.  Therefore, year 2017 reflects six months of data for the July - December  </t>
  </si>
  <si>
    <r>
      <rPr>
        <sz val="11"/>
        <color rgb="FFFF0000"/>
        <rFont val="Calibri"/>
        <family val="2"/>
      </rPr>
      <t>**</t>
    </r>
    <r>
      <rPr>
        <sz val="11"/>
        <color theme="1"/>
        <rFont val="Calibri"/>
        <family val="2"/>
      </rPr>
      <t>The Cooperative only retains a rolling 36 month historical computer record for each</t>
    </r>
  </si>
  <si>
    <t>c. Farmers RECC has not changed its calculation or determination of bad debts in</t>
  </si>
  <si>
    <r>
      <t xml:space="preserve">Farmers RECC has experienced a decrease in revenue, and subsequently, margins, as a result of the COVID-19 pandemic and related state of emergency.  Several large industrial members (factories) shut down, along with a myriad of small and medium-size businesses due to the Governor's directives.  Farmers RECC has not specifically estimated by class of service, the impact on sales due to the pandemic, but estimates have been made on </t>
    </r>
    <r>
      <rPr>
        <u/>
        <sz val="11"/>
        <color theme="1"/>
        <rFont val="Calibri"/>
        <family val="2"/>
      </rPr>
      <t>total</t>
    </r>
    <r>
      <rPr>
        <sz val="11"/>
        <color theme="1"/>
        <rFont val="Calibri"/>
        <family val="2"/>
      </rPr>
      <t xml:space="preserve"> sales for the months of March, April, May and June.  Those estimations were made, </t>
    </r>
    <r>
      <rPr>
        <u/>
        <sz val="11"/>
        <color theme="1"/>
        <rFont val="Calibri"/>
        <family val="2"/>
      </rPr>
      <t>using a weather normalization process</t>
    </r>
    <r>
      <rPr>
        <sz val="11"/>
        <color theme="1"/>
        <rFont val="Calibri"/>
        <family val="2"/>
      </rPr>
      <t>.   The estimations indicated a decline in total energy sales in March of 7% (estimated $284k), in April of 16% (estimated $519k), in May of 12% (estimated $418k) and in June of 4% (estimated $154k).  Sales began to slowly normalize in late May as the Governor's directives allowed commercial accounts to begin to resume more normal operations.</t>
    </r>
  </si>
  <si>
    <t>Farmers RECC is an electric cooperative owned by the members it serves.  Accordingly, all costs are ultimately paid for by the members.  The Cooperative continually seeks to tightly manage all costs to minimize the impact on our members.  The primary risk posed by the continued moratorium on non-pay disconnections is that the write-offs for non-paid bills will rise.  Higher write-off costs will ultimately have to be borne by the total membership.</t>
  </si>
  <si>
    <t xml:space="preserve">With each additional month the moratorium is in effect, many of our most economically vulnerable members will fall further behind in their past due balances.  The summer months bring hotter temperatures and correspondingly higher electric bills.  Even with extended partial payment plans, arrearage balances may grow to such an amount that budgeting for and catching up balances may prove to be extremely difficult for these members.  </t>
  </si>
  <si>
    <t xml:space="preserve">Farmers RECC, as a normal part of daily business, has always worked with its members in a sensitive and professional manner when they have problems paying for their electric service.  Farmers RECC would suggest that to help minimize increasing costs on the membership, that the Commission look to expedite the lifting of the moratorium.  The Cooperative can then begin to work with its members so they will pay their past-due balances and bring their account current in a mutually-agreed upon manner.  </t>
  </si>
  <si>
    <t xml:space="preserve">Since March 24, 2020, Farmers RECC has tracked the nonpayment of pay-as-you-go (prepay) members.  Referring to the graph below, the prepay accounts in arrears has significantly increased to $70,780, as of July 1, 2020.  25% (380 accounts) of all prepay members are behind on payment and would be subject to disconnection.  As the summer months bring higher temperatures and correspondingly higher electric bills, the dollar value will continue to significantly climb.         </t>
  </si>
  <si>
    <t xml:space="preserve">Employee budgeted training expenses and the associated cost of travel have been deferred during this COVID-19 pandemic and related state of emergency.  Estimated budgeted amount for this training totaled $22,200.  </t>
  </si>
  <si>
    <t>d. Each month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</si>
</sst>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1"/>
      <color theme="1"/>
      <name val="Calibri"/>
      <family val="2"/>
    </font>
    <font>
      <sz val="11"/>
      <color theme="1"/>
      <name val="Calibri"/>
      <family val="2"/>
    </font>
    <font>
      <b/>
      <sz val="11"/>
      <color theme="1"/>
      <name val="Calibri"/>
      <family val="2"/>
    </font>
    <font>
      <sz val="11"/>
      <color rgb="FFFF0000"/>
      <name val="Calibri"/>
      <family val="2"/>
    </font>
    <font>
      <sz val="12"/>
      <name val="Times New Roman"/>
      <family val="1"/>
    </font>
    <font>
      <b/>
      <sz val="12"/>
      <color rgb="FFFF0000"/>
      <name val="Times New Roman"/>
      <family val="1"/>
    </font>
    <font>
      <sz val="10"/>
      <color rgb="FF222222"/>
      <name val="Arial"/>
      <family val="2"/>
    </font>
    <font>
      <b/>
      <u/>
      <sz val="11"/>
      <color theme="1"/>
      <name val="Calibri"/>
      <family val="2"/>
    </font>
    <font>
      <i/>
      <sz val="11"/>
      <color theme="1"/>
      <name val="Calibri"/>
      <family val="2"/>
    </font>
    <font>
      <u val="singleAccounting"/>
      <sz val="11"/>
      <color theme="1"/>
      <name val="Calibri"/>
      <family val="2"/>
    </font>
    <font>
      <u/>
      <sz val="11"/>
      <color theme="1"/>
      <name val="Calibri"/>
      <family val="2"/>
    </font>
  </fonts>
  <fills count="2">
    <fill>
      <patternFill patternType="none"/>
    </fill>
    <fill>
      <patternFill patternType="gray125"/>
    </fill>
  </fills>
  <borders count="3">
    <border>
      <left/>
      <right/>
      <top/>
      <bottom/>
      <diagonal/>
    </border>
    <border>
      <left/>
      <right/>
      <top style="thin">
        <color auto="1"/>
      </top>
      <bottom style="double">
        <color auto="1"/>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9" fontId="1" fillId="0" borderId="0" applyFont="0" applyFill="0" applyBorder="0" applyAlignment="0" applyProtection="0"/>
  </cellStyleXfs>
  <cellXfs count="53">
    <xf numFmtId="0" fontId="0" fillId="0" borderId="0" xfId="0"/>
    <xf numFmtId="0" fontId="0" fillId="0" borderId="0" xfId="0" applyAlignment="1">
      <alignment horizontal="center"/>
    </xf>
    <xf numFmtId="0" fontId="2" fillId="0" borderId="0" xfId="0" applyFont="1" applyAlignment="1">
      <alignment horizontal="right" indent="1"/>
    </xf>
    <xf numFmtId="0" fontId="2" fillId="0" borderId="0" xfId="0" applyFont="1" applyAlignment="1">
      <alignment horizontal="center"/>
    </xf>
    <xf numFmtId="0" fontId="2" fillId="0" borderId="0" xfId="0" applyFont="1"/>
    <xf numFmtId="164" fontId="0" fillId="0" borderId="0" xfId="1" applyNumberFormat="1" applyFont="1"/>
    <xf numFmtId="164" fontId="0" fillId="0" borderId="1" xfId="1" applyNumberFormat="1" applyFont="1" applyBorder="1"/>
    <xf numFmtId="16" fontId="0" fillId="0" borderId="0" xfId="0" applyNumberFormat="1" applyAlignment="1">
      <alignment horizontal="center"/>
    </xf>
    <xf numFmtId="44" fontId="0" fillId="0" borderId="0" xfId="2" applyFont="1"/>
    <xf numFmtId="165" fontId="0" fillId="0" borderId="0" xfId="2" applyNumberFormat="1" applyFont="1"/>
    <xf numFmtId="44" fontId="0" fillId="0" borderId="0" xfId="0" applyNumberFormat="1"/>
    <xf numFmtId="0" fontId="0" fillId="0" borderId="0" xfId="0" quotePrefix="1" applyAlignment="1">
      <alignment horizontal="center"/>
    </xf>
    <xf numFmtId="44" fontId="3" fillId="0" borderId="0" xfId="0" applyNumberFormat="1" applyFont="1" applyAlignment="1">
      <alignment horizontal="left"/>
    </xf>
    <xf numFmtId="165" fontId="0" fillId="0" borderId="0" xfId="0" applyNumberFormat="1"/>
    <xf numFmtId="0" fontId="5" fillId="0" borderId="0" xfId="3" applyNumberFormat="1" applyFont="1" applyAlignment="1" applyProtection="1">
      <alignment horizontal="right"/>
      <protection locked="0"/>
    </xf>
    <xf numFmtId="0" fontId="4" fillId="0" borderId="0" xfId="3" applyNumberFormat="1" applyFont="1" applyAlignment="1" applyProtection="1">
      <protection locked="0"/>
    </xf>
    <xf numFmtId="0" fontId="3" fillId="0" borderId="0" xfId="0" applyFont="1" applyAlignment="1">
      <alignment horizontal="left"/>
    </xf>
    <xf numFmtId="42" fontId="0" fillId="0" borderId="0" xfId="1" applyNumberFormat="1" applyFont="1"/>
    <xf numFmtId="42" fontId="0" fillId="0" borderId="0" xfId="0" applyNumberFormat="1"/>
    <xf numFmtId="0" fontId="6" fillId="0" borderId="0" xfId="0" applyFont="1" applyAlignment="1">
      <alignment horizontal="left" vertical="center" wrapText="1"/>
    </xf>
    <xf numFmtId="0" fontId="2" fillId="0" borderId="0" xfId="0" applyFont="1" applyAlignment="1">
      <alignment horizontal="right"/>
    </xf>
    <xf numFmtId="0" fontId="7" fillId="0" borderId="0" xfId="0" applyFont="1" applyAlignment="1">
      <alignment horizontal="center"/>
    </xf>
    <xf numFmtId="0" fontId="2" fillId="0" borderId="0" xfId="0" applyFont="1" applyAlignment="1">
      <alignment horizontal="center"/>
    </xf>
    <xf numFmtId="43" fontId="0" fillId="0" borderId="0" xfId="1" applyFont="1"/>
    <xf numFmtId="43" fontId="0" fillId="0" borderId="0" xfId="0" applyNumberFormat="1"/>
    <xf numFmtId="164" fontId="0" fillId="0" borderId="2" xfId="1" applyNumberFormat="1" applyFont="1" applyFill="1" applyBorder="1"/>
    <xf numFmtId="0" fontId="8" fillId="0" borderId="0" xfId="0" applyFont="1"/>
    <xf numFmtId="0" fontId="2" fillId="0" borderId="0" xfId="0" applyFont="1" applyAlignment="1">
      <alignment horizontal="center"/>
    </xf>
    <xf numFmtId="14" fontId="0" fillId="0" borderId="0" xfId="0" applyNumberFormat="1"/>
    <xf numFmtId="10" fontId="0" fillId="0" borderId="0" xfId="4" applyNumberFormat="1" applyFont="1"/>
    <xf numFmtId="0" fontId="0" fillId="0" borderId="0" xfId="2" applyNumberFormat="1" applyFont="1"/>
    <xf numFmtId="164" fontId="0" fillId="0" borderId="0" xfId="1" applyNumberFormat="1" applyFont="1" applyFill="1"/>
    <xf numFmtId="0" fontId="2" fillId="0" borderId="0" xfId="0" applyFont="1" applyAlignment="1">
      <alignment horizontal="center"/>
    </xf>
    <xf numFmtId="0" fontId="2" fillId="0" borderId="0" xfId="0" applyFont="1" applyAlignment="1">
      <alignment horizontal="right" vertical="top"/>
    </xf>
    <xf numFmtId="0" fontId="2" fillId="0" borderId="0" xfId="0" applyFont="1" applyAlignment="1">
      <alignment horizontal="center"/>
    </xf>
    <xf numFmtId="165" fontId="0" fillId="0" borderId="0" xfId="0" applyNumberFormat="1" applyAlignment="1">
      <alignment horizontal="center"/>
    </xf>
    <xf numFmtId="43" fontId="0" fillId="0" borderId="0" xfId="1" applyFont="1" applyAlignment="1">
      <alignment horizontal="center"/>
    </xf>
    <xf numFmtId="43" fontId="0" fillId="0" borderId="0" xfId="1" quotePrefix="1" applyFont="1" applyAlignment="1">
      <alignment horizontal="center"/>
    </xf>
    <xf numFmtId="164" fontId="0" fillId="0" borderId="0" xfId="0" applyNumberFormat="1"/>
    <xf numFmtId="0" fontId="0" fillId="0" borderId="0" xfId="0" applyFont="1"/>
    <xf numFmtId="0" fontId="0" fillId="0" borderId="0" xfId="0" applyFont="1" applyAlignment="1">
      <alignment horizontal="right"/>
    </xf>
    <xf numFmtId="43" fontId="9" fillId="0" borderId="0" xfId="1" applyFont="1" applyAlignment="1">
      <alignment horizontal="center"/>
    </xf>
    <xf numFmtId="43" fontId="9" fillId="0" borderId="0" xfId="1" applyFont="1"/>
    <xf numFmtId="0" fontId="0" fillId="0" borderId="0" xfId="0" applyFont="1" applyAlignment="1">
      <alignment horizontal="center"/>
    </xf>
    <xf numFmtId="0" fontId="2" fillId="0" borderId="0" xfId="0" applyFont="1" applyAlignment="1">
      <alignment horizontal="center"/>
    </xf>
    <xf numFmtId="44" fontId="3" fillId="0" borderId="0" xfId="0" applyNumberFormat="1" applyFont="1" applyAlignment="1">
      <alignment horizontal="right"/>
    </xf>
    <xf numFmtId="0" fontId="2" fillId="0" borderId="0" xfId="0" applyFont="1" applyAlignment="1"/>
    <xf numFmtId="0" fontId="0" fillId="0" borderId="0" xfId="0"/>
    <xf numFmtId="0" fontId="0" fillId="0" borderId="0" xfId="0" applyAlignment="1">
      <alignment horizontal="left" vertical="top" wrapText="1"/>
    </xf>
    <xf numFmtId="0" fontId="2" fillId="0" borderId="0" xfId="0" applyFont="1" applyAlignment="1">
      <alignment horizontal="center"/>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0" xfId="0" applyFont="1" applyAlignment="1">
      <alignment horizontal="left" vertical="top" wrapText="1"/>
    </xf>
  </cellXfs>
  <cellStyles count="5">
    <cellStyle name="Comma" xfId="1" builtinId="3"/>
    <cellStyle name="Currency" xfId="2" builtinId="4"/>
    <cellStyle name="Normal" xfId="0" builtinId="0"/>
    <cellStyle name="Normal_SALES" xfId="3" xr:uid="{05DEBAEC-4ACB-4FBF-9B9F-9135CB68641E}"/>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16</xdr:row>
      <xdr:rowOff>47625</xdr:rowOff>
    </xdr:from>
    <xdr:to>
      <xdr:col>11</xdr:col>
      <xdr:colOff>574324</xdr:colOff>
      <xdr:row>47</xdr:row>
      <xdr:rowOff>83985</xdr:rowOff>
    </xdr:to>
    <xdr:pic>
      <xdr:nvPicPr>
        <xdr:cNvPr id="3" name="Picture 2">
          <a:extLst>
            <a:ext uri="{FF2B5EF4-FFF2-40B4-BE49-F238E27FC236}">
              <a16:creationId xmlns:a16="http://schemas.microsoft.com/office/drawing/2014/main" id="{068039AC-2452-4FA0-AC27-C15C5E6C5A61}"/>
            </a:ext>
          </a:extLst>
        </xdr:cNvPr>
        <xdr:cNvPicPr>
          <a:picLocks noChangeAspect="1"/>
        </xdr:cNvPicPr>
      </xdr:nvPicPr>
      <xdr:blipFill>
        <a:blip xmlns:r="http://schemas.openxmlformats.org/officeDocument/2006/relationships" r:embed="rId1"/>
        <a:stretch>
          <a:fillRect/>
        </a:stretch>
      </xdr:blipFill>
      <xdr:spPr>
        <a:xfrm>
          <a:off x="180976" y="3276600"/>
          <a:ext cx="8165748" cy="5941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73475-51AE-421C-80DC-6870656A9267}">
  <dimension ref="A1:H12"/>
  <sheetViews>
    <sheetView workbookViewId="0">
      <selection activeCell="N18" sqref="N18"/>
    </sheetView>
  </sheetViews>
  <sheetFormatPr defaultRowHeight="15" x14ac:dyDescent="0.25"/>
  <cols>
    <col min="1" max="1" width="1" customWidth="1"/>
    <col min="2" max="2" width="10.140625" customWidth="1"/>
    <col min="3" max="3" width="22.5703125" customWidth="1"/>
  </cols>
  <sheetData>
    <row r="1" spans="1:8" x14ac:dyDescent="0.25">
      <c r="H1" s="2" t="s">
        <v>0</v>
      </c>
    </row>
    <row r="2" spans="1:8" x14ac:dyDescent="0.25">
      <c r="H2" s="2" t="s">
        <v>67</v>
      </c>
    </row>
    <row r="3" spans="1:8" x14ac:dyDescent="0.25">
      <c r="H3" s="2" t="s">
        <v>103</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3">
        <v>1</v>
      </c>
      <c r="C9" t="s">
        <v>3</v>
      </c>
    </row>
    <row r="10" spans="1:8" x14ac:dyDescent="0.25">
      <c r="C10" t="s">
        <v>4</v>
      </c>
    </row>
    <row r="12" spans="1:8" x14ac:dyDescent="0.25">
      <c r="B12" s="4" t="s">
        <v>5</v>
      </c>
      <c r="C12" t="s">
        <v>156</v>
      </c>
    </row>
  </sheetData>
  <mergeCells count="3">
    <mergeCell ref="A5:H5"/>
    <mergeCell ref="A6:H6"/>
    <mergeCell ref="A7:H7"/>
  </mergeCells>
  <pageMargins left="0.7" right="0.7" top="0.75" bottom="0.75" header="0.3" footer="0.3"/>
  <pageSetup scale="1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1045C-A0E7-44B7-AC2C-352BABED78F8}">
  <sheetPr>
    <pageSetUpPr fitToPage="1"/>
  </sheetPr>
  <dimension ref="A1:P56"/>
  <sheetViews>
    <sheetView topLeftCell="A7" workbookViewId="0">
      <selection activeCell="I54" sqref="I54"/>
    </sheetView>
  </sheetViews>
  <sheetFormatPr defaultColWidth="9.140625" defaultRowHeight="15" x14ac:dyDescent="0.25"/>
  <cols>
    <col min="1" max="1" width="1.85546875" style="39" customWidth="1"/>
    <col min="2" max="2" width="35.85546875" style="39" bestFit="1" customWidth="1"/>
    <col min="3" max="3" width="7.42578125" style="39" customWidth="1"/>
    <col min="4" max="16" width="13.7109375" style="39" customWidth="1"/>
    <col min="17" max="16384" width="9.140625" style="39"/>
  </cols>
  <sheetData>
    <row r="1" spans="1:16" x14ac:dyDescent="0.25">
      <c r="P1" s="2" t="s">
        <v>52</v>
      </c>
    </row>
    <row r="2" spans="1:16" x14ac:dyDescent="0.25">
      <c r="P2" s="2" t="s">
        <v>67</v>
      </c>
    </row>
    <row r="3" spans="1:16" x14ac:dyDescent="0.25">
      <c r="P3" s="2" t="s">
        <v>103</v>
      </c>
    </row>
    <row r="5" spans="1:16" x14ac:dyDescent="0.25">
      <c r="A5" s="49" t="s">
        <v>81</v>
      </c>
      <c r="B5" s="49"/>
      <c r="C5" s="49"/>
      <c r="D5" s="49"/>
      <c r="E5" s="49"/>
      <c r="F5" s="49"/>
      <c r="G5" s="49"/>
      <c r="H5" s="49"/>
      <c r="I5" s="49"/>
      <c r="J5" s="49"/>
      <c r="K5" s="49"/>
      <c r="L5" s="49"/>
      <c r="M5" s="49"/>
      <c r="N5" s="49"/>
      <c r="O5" s="49"/>
      <c r="P5" s="49"/>
    </row>
    <row r="6" spans="1:16" x14ac:dyDescent="0.25">
      <c r="A6" s="49" t="s">
        <v>1</v>
      </c>
      <c r="B6" s="49"/>
      <c r="C6" s="49"/>
      <c r="D6" s="49"/>
      <c r="E6" s="49"/>
      <c r="F6" s="49"/>
      <c r="G6" s="49"/>
      <c r="H6" s="49"/>
      <c r="I6" s="49"/>
      <c r="J6" s="49"/>
      <c r="K6" s="49"/>
      <c r="L6" s="49"/>
      <c r="M6" s="49"/>
      <c r="N6" s="49"/>
      <c r="O6" s="49"/>
      <c r="P6" s="49"/>
    </row>
    <row r="7" spans="1:16" x14ac:dyDescent="0.25">
      <c r="A7" s="49" t="s">
        <v>2</v>
      </c>
      <c r="B7" s="49"/>
      <c r="C7" s="49"/>
      <c r="D7" s="49"/>
      <c r="E7" s="49"/>
      <c r="F7" s="49"/>
      <c r="G7" s="49"/>
      <c r="H7" s="49"/>
      <c r="I7" s="49"/>
      <c r="J7" s="49"/>
      <c r="K7" s="49"/>
      <c r="L7" s="49"/>
      <c r="M7" s="49"/>
      <c r="N7" s="49"/>
      <c r="O7" s="49"/>
      <c r="P7" s="49"/>
    </row>
    <row r="9" spans="1:16" ht="52.5" customHeight="1" x14ac:dyDescent="0.25">
      <c r="B9" s="33">
        <v>10</v>
      </c>
      <c r="C9" s="52" t="s">
        <v>120</v>
      </c>
      <c r="D9" s="52"/>
      <c r="E9" s="52"/>
      <c r="F9" s="52"/>
      <c r="G9" s="52"/>
      <c r="H9" s="52"/>
      <c r="I9" s="52"/>
      <c r="J9" s="52"/>
      <c r="K9" s="52"/>
      <c r="L9" s="52"/>
      <c r="M9" s="52"/>
      <c r="N9" s="52"/>
      <c r="O9" s="52"/>
      <c r="P9" s="52"/>
    </row>
    <row r="10" spans="1:16" x14ac:dyDescent="0.25">
      <c r="B10" s="40"/>
      <c r="D10" s="39" t="s">
        <v>121</v>
      </c>
    </row>
    <row r="11" spans="1:16" x14ac:dyDescent="0.25">
      <c r="B11" s="40"/>
      <c r="D11" s="39" t="s">
        <v>122</v>
      </c>
    </row>
    <row r="12" spans="1:16" x14ac:dyDescent="0.25">
      <c r="B12" s="40"/>
      <c r="D12" s="39" t="s">
        <v>53</v>
      </c>
    </row>
    <row r="13" spans="1:16" x14ac:dyDescent="0.25">
      <c r="B13" s="40"/>
    </row>
    <row r="14" spans="1:16" x14ac:dyDescent="0.25">
      <c r="B14" s="20" t="s">
        <v>5</v>
      </c>
      <c r="C14" s="39" t="s">
        <v>83</v>
      </c>
    </row>
    <row r="16" spans="1:16" ht="17.25" x14ac:dyDescent="0.4">
      <c r="C16" s="41" t="s">
        <v>113</v>
      </c>
      <c r="D16" s="42" t="s">
        <v>114</v>
      </c>
      <c r="E16" s="42" t="s">
        <v>102</v>
      </c>
      <c r="F16" s="42" t="s">
        <v>69</v>
      </c>
      <c r="G16" s="42" t="s">
        <v>70</v>
      </c>
      <c r="H16" s="42" t="s">
        <v>71</v>
      </c>
      <c r="I16" s="42" t="s">
        <v>72</v>
      </c>
      <c r="J16" s="42" t="s">
        <v>73</v>
      </c>
      <c r="K16" s="42" t="s">
        <v>74</v>
      </c>
      <c r="L16" s="42" t="s">
        <v>75</v>
      </c>
      <c r="M16" s="42" t="s">
        <v>76</v>
      </c>
      <c r="N16" s="42" t="s">
        <v>77</v>
      </c>
      <c r="O16" s="42" t="s">
        <v>78</v>
      </c>
      <c r="P16" s="42" t="s">
        <v>79</v>
      </c>
    </row>
    <row r="17" spans="2:16" x14ac:dyDescent="0.25">
      <c r="B17" s="39" t="s">
        <v>115</v>
      </c>
      <c r="C17" s="43">
        <v>2015</v>
      </c>
      <c r="D17" s="5">
        <v>3582</v>
      </c>
      <c r="E17" s="39">
        <v>319</v>
      </c>
      <c r="F17" s="39">
        <v>330</v>
      </c>
      <c r="G17" s="39">
        <v>350</v>
      </c>
      <c r="H17" s="39">
        <v>497</v>
      </c>
      <c r="I17" s="39">
        <v>359</v>
      </c>
      <c r="J17" s="39">
        <v>250</v>
      </c>
      <c r="K17" s="39">
        <v>167</v>
      </c>
      <c r="L17" s="39">
        <v>219</v>
      </c>
      <c r="M17" s="39">
        <v>254</v>
      </c>
      <c r="N17" s="39">
        <v>280</v>
      </c>
      <c r="O17" s="39">
        <v>256</v>
      </c>
      <c r="P17" s="39">
        <v>301</v>
      </c>
    </row>
    <row r="18" spans="2:16" x14ac:dyDescent="0.25">
      <c r="B18" s="39" t="s">
        <v>153</v>
      </c>
      <c r="C18" s="43">
        <v>2016</v>
      </c>
      <c r="D18" s="5">
        <v>3243</v>
      </c>
      <c r="E18" s="39">
        <v>240</v>
      </c>
      <c r="F18" s="39">
        <v>289</v>
      </c>
      <c r="G18" s="39">
        <v>241</v>
      </c>
      <c r="H18" s="39">
        <v>267</v>
      </c>
      <c r="I18" s="39">
        <v>333</v>
      </c>
      <c r="J18" s="39">
        <v>195</v>
      </c>
      <c r="K18" s="39">
        <v>262</v>
      </c>
      <c r="L18" s="39">
        <v>366</v>
      </c>
      <c r="M18" s="39">
        <v>264</v>
      </c>
      <c r="N18" s="39">
        <v>320</v>
      </c>
      <c r="O18" s="39">
        <v>227</v>
      </c>
      <c r="P18" s="39">
        <v>239</v>
      </c>
    </row>
    <row r="19" spans="2:16" x14ac:dyDescent="0.25">
      <c r="C19" s="43">
        <v>2017</v>
      </c>
      <c r="D19" s="5">
        <v>3841</v>
      </c>
      <c r="E19" s="39">
        <v>370</v>
      </c>
      <c r="F19" s="39">
        <v>265</v>
      </c>
      <c r="G19" s="39">
        <v>268</v>
      </c>
      <c r="H19" s="39">
        <v>343</v>
      </c>
      <c r="I19" s="39">
        <v>442</v>
      </c>
      <c r="J19" s="39">
        <v>244</v>
      </c>
      <c r="K19" s="39">
        <v>184</v>
      </c>
      <c r="L19" s="39">
        <v>308</v>
      </c>
      <c r="M19" s="39">
        <v>390</v>
      </c>
      <c r="N19" s="39">
        <v>487</v>
      </c>
      <c r="O19" s="39">
        <v>250</v>
      </c>
      <c r="P19" s="39">
        <v>290</v>
      </c>
    </row>
    <row r="20" spans="2:16" x14ac:dyDescent="0.25">
      <c r="C20" s="43">
        <v>2018</v>
      </c>
      <c r="D20" s="5">
        <v>3996</v>
      </c>
      <c r="E20" s="39">
        <v>287</v>
      </c>
      <c r="F20" s="39">
        <v>349</v>
      </c>
      <c r="G20" s="39">
        <v>381</v>
      </c>
      <c r="H20" s="39">
        <v>377</v>
      </c>
      <c r="I20" s="39">
        <v>292</v>
      </c>
      <c r="J20" s="39">
        <v>323</v>
      </c>
      <c r="K20" s="39">
        <v>277</v>
      </c>
      <c r="L20" s="39">
        <v>419</v>
      </c>
      <c r="M20" s="39">
        <v>392</v>
      </c>
      <c r="N20" s="39">
        <v>285</v>
      </c>
      <c r="O20" s="39">
        <v>362</v>
      </c>
      <c r="P20" s="39">
        <v>252</v>
      </c>
    </row>
    <row r="21" spans="2:16" x14ac:dyDescent="0.25">
      <c r="C21" s="43">
        <v>2019</v>
      </c>
      <c r="D21" s="5">
        <v>4027</v>
      </c>
      <c r="E21" s="39">
        <v>282</v>
      </c>
      <c r="F21" s="39">
        <v>326</v>
      </c>
      <c r="G21" s="39">
        <v>385</v>
      </c>
      <c r="H21" s="39">
        <v>300</v>
      </c>
      <c r="I21" s="39">
        <v>287</v>
      </c>
      <c r="J21" s="39">
        <v>431</v>
      </c>
      <c r="K21" s="39">
        <v>280</v>
      </c>
      <c r="L21" s="39">
        <v>329</v>
      </c>
      <c r="M21" s="39">
        <v>286</v>
      </c>
      <c r="N21" s="39">
        <v>330</v>
      </c>
      <c r="O21" s="39">
        <v>405</v>
      </c>
      <c r="P21" s="39">
        <v>387</v>
      </c>
    </row>
    <row r="22" spans="2:16" x14ac:dyDescent="0.25">
      <c r="C22" s="43"/>
      <c r="D22" s="5"/>
      <c r="E22" s="5"/>
      <c r="F22" s="5"/>
      <c r="G22" s="5"/>
      <c r="H22" s="5"/>
      <c r="I22" s="5"/>
      <c r="J22" s="5"/>
      <c r="K22" s="5"/>
      <c r="L22" s="5"/>
      <c r="M22" s="5"/>
      <c r="N22" s="5"/>
      <c r="O22" s="5"/>
      <c r="P22" s="5"/>
    </row>
    <row r="23" spans="2:16" ht="17.25" x14ac:dyDescent="0.4">
      <c r="C23" s="41" t="s">
        <v>113</v>
      </c>
      <c r="D23" s="42" t="s">
        <v>114</v>
      </c>
      <c r="E23" s="42" t="s">
        <v>102</v>
      </c>
      <c r="F23" s="42" t="s">
        <v>69</v>
      </c>
      <c r="G23" s="42" t="s">
        <v>70</v>
      </c>
      <c r="H23" s="42" t="s">
        <v>71</v>
      </c>
      <c r="I23" s="42" t="s">
        <v>72</v>
      </c>
      <c r="J23" s="42" t="s">
        <v>73</v>
      </c>
      <c r="K23" s="42" t="s">
        <v>74</v>
      </c>
      <c r="L23" s="42" t="s">
        <v>75</v>
      </c>
      <c r="M23" s="42" t="s">
        <v>76</v>
      </c>
      <c r="N23" s="42" t="s">
        <v>77</v>
      </c>
      <c r="O23" s="42" t="s">
        <v>78</v>
      </c>
      <c r="P23" s="42" t="s">
        <v>79</v>
      </c>
    </row>
    <row r="24" spans="2:16" x14ac:dyDescent="0.25">
      <c r="B24" s="39" t="s">
        <v>154</v>
      </c>
      <c r="C24" s="43">
        <v>2015</v>
      </c>
      <c r="D24" s="5">
        <v>0</v>
      </c>
      <c r="E24" s="5">
        <v>0</v>
      </c>
      <c r="F24" s="5">
        <v>0</v>
      </c>
      <c r="G24" s="5">
        <v>0</v>
      </c>
      <c r="H24" s="5">
        <v>0</v>
      </c>
      <c r="I24" s="5">
        <v>0</v>
      </c>
      <c r="J24" s="5">
        <v>0</v>
      </c>
      <c r="K24" s="5">
        <v>0</v>
      </c>
      <c r="L24" s="5">
        <v>0</v>
      </c>
      <c r="M24" s="5">
        <v>0</v>
      </c>
      <c r="N24" s="5">
        <v>0</v>
      </c>
      <c r="O24" s="5">
        <v>0</v>
      </c>
      <c r="P24" s="5">
        <v>0</v>
      </c>
    </row>
    <row r="25" spans="2:16" x14ac:dyDescent="0.25">
      <c r="C25" s="43">
        <v>2016</v>
      </c>
      <c r="D25" s="5">
        <v>0</v>
      </c>
      <c r="E25" s="5">
        <v>0</v>
      </c>
      <c r="F25" s="5">
        <v>0</v>
      </c>
      <c r="G25" s="5">
        <v>0</v>
      </c>
      <c r="H25" s="5">
        <v>0</v>
      </c>
      <c r="I25" s="5">
        <v>0</v>
      </c>
      <c r="J25" s="5">
        <v>0</v>
      </c>
      <c r="K25" s="5">
        <v>0</v>
      </c>
      <c r="L25" s="5">
        <v>0</v>
      </c>
      <c r="M25" s="5">
        <v>0</v>
      </c>
      <c r="N25" s="5">
        <v>0</v>
      </c>
      <c r="O25" s="5">
        <v>0</v>
      </c>
      <c r="P25" s="5">
        <v>0</v>
      </c>
    </row>
    <row r="26" spans="2:16" x14ac:dyDescent="0.25">
      <c r="C26" s="43">
        <v>2017</v>
      </c>
      <c r="D26" s="5">
        <v>0</v>
      </c>
      <c r="E26" s="5">
        <v>0</v>
      </c>
      <c r="F26" s="5">
        <v>0</v>
      </c>
      <c r="G26" s="5">
        <v>0</v>
      </c>
      <c r="H26" s="5">
        <v>0</v>
      </c>
      <c r="I26" s="5">
        <v>0</v>
      </c>
      <c r="J26" s="5">
        <v>0</v>
      </c>
      <c r="K26" s="5">
        <v>0</v>
      </c>
      <c r="L26" s="5">
        <v>0</v>
      </c>
      <c r="M26" s="5">
        <v>0</v>
      </c>
      <c r="N26" s="5">
        <v>0</v>
      </c>
      <c r="O26" s="5">
        <v>0</v>
      </c>
      <c r="P26" s="5">
        <v>0</v>
      </c>
    </row>
    <row r="27" spans="2:16" x14ac:dyDescent="0.25">
      <c r="C27" s="43">
        <v>2018</v>
      </c>
      <c r="D27" s="5">
        <v>0</v>
      </c>
      <c r="E27" s="5">
        <v>0</v>
      </c>
      <c r="F27" s="5">
        <v>0</v>
      </c>
      <c r="G27" s="5">
        <v>0</v>
      </c>
      <c r="H27" s="5">
        <v>0</v>
      </c>
      <c r="I27" s="5">
        <v>0</v>
      </c>
      <c r="J27" s="5">
        <v>0</v>
      </c>
      <c r="K27" s="5">
        <v>0</v>
      </c>
      <c r="L27" s="5">
        <v>0</v>
      </c>
      <c r="M27" s="5">
        <v>0</v>
      </c>
      <c r="N27" s="5">
        <v>0</v>
      </c>
      <c r="O27" s="5">
        <v>0</v>
      </c>
      <c r="P27" s="5">
        <v>0</v>
      </c>
    </row>
    <row r="28" spans="2:16" x14ac:dyDescent="0.25">
      <c r="C28" s="43">
        <v>2019</v>
      </c>
      <c r="D28" s="5">
        <v>0</v>
      </c>
      <c r="E28" s="5">
        <v>0</v>
      </c>
      <c r="F28" s="5">
        <v>0</v>
      </c>
      <c r="G28" s="5">
        <v>0</v>
      </c>
      <c r="H28" s="5">
        <v>0</v>
      </c>
      <c r="I28" s="5">
        <v>0</v>
      </c>
      <c r="J28" s="5">
        <v>0</v>
      </c>
      <c r="K28" s="5">
        <v>0</v>
      </c>
      <c r="L28" s="5">
        <v>0</v>
      </c>
      <c r="M28" s="5">
        <v>0</v>
      </c>
      <c r="N28" s="5">
        <v>0</v>
      </c>
      <c r="O28" s="5">
        <v>0</v>
      </c>
      <c r="P28" s="5">
        <v>0</v>
      </c>
    </row>
    <row r="29" spans="2:16" x14ac:dyDescent="0.25">
      <c r="C29" s="43"/>
      <c r="D29" s="5"/>
      <c r="E29" s="5"/>
      <c r="F29" s="5"/>
      <c r="G29" s="5"/>
      <c r="H29" s="5"/>
      <c r="I29" s="5"/>
      <c r="J29" s="5"/>
      <c r="K29" s="5"/>
      <c r="L29" s="5"/>
      <c r="M29" s="5"/>
      <c r="N29" s="5"/>
      <c r="O29" s="5"/>
      <c r="P29" s="5"/>
    </row>
    <row r="30" spans="2:16" ht="17.25" x14ac:dyDescent="0.4">
      <c r="C30" s="41" t="s">
        <v>113</v>
      </c>
      <c r="D30" s="42" t="s">
        <v>114</v>
      </c>
      <c r="E30" s="42" t="s">
        <v>102</v>
      </c>
      <c r="F30" s="42" t="s">
        <v>69</v>
      </c>
      <c r="G30" s="42" t="s">
        <v>70</v>
      </c>
      <c r="H30" s="42" t="s">
        <v>71</v>
      </c>
      <c r="I30" s="42" t="s">
        <v>72</v>
      </c>
      <c r="J30" s="42" t="s">
        <v>73</v>
      </c>
      <c r="K30" s="42" t="s">
        <v>74</v>
      </c>
      <c r="L30" s="42" t="s">
        <v>75</v>
      </c>
      <c r="M30" s="42" t="s">
        <v>76</v>
      </c>
      <c r="N30" s="42" t="s">
        <v>77</v>
      </c>
      <c r="O30" s="42" t="s">
        <v>78</v>
      </c>
      <c r="P30" s="42" t="s">
        <v>79</v>
      </c>
    </row>
    <row r="31" spans="2:16" x14ac:dyDescent="0.25">
      <c r="B31" s="39" t="s">
        <v>116</v>
      </c>
      <c r="C31" s="43">
        <v>2015</v>
      </c>
      <c r="D31" s="5">
        <f>SUM(E31:P31)</f>
        <v>907</v>
      </c>
      <c r="E31" s="39">
        <v>60</v>
      </c>
      <c r="F31" s="39">
        <v>65</v>
      </c>
      <c r="G31" s="39">
        <v>118</v>
      </c>
      <c r="H31" s="39">
        <v>94</v>
      </c>
      <c r="I31" s="39">
        <v>81</v>
      </c>
      <c r="J31" s="39">
        <v>63</v>
      </c>
      <c r="K31" s="39">
        <v>54</v>
      </c>
      <c r="L31" s="39">
        <v>89</v>
      </c>
      <c r="M31" s="39">
        <v>68</v>
      </c>
      <c r="N31" s="39">
        <v>99</v>
      </c>
      <c r="O31" s="39">
        <v>62</v>
      </c>
      <c r="P31" s="39">
        <v>54</v>
      </c>
    </row>
    <row r="32" spans="2:16" x14ac:dyDescent="0.25">
      <c r="B32" s="39" t="s">
        <v>153</v>
      </c>
      <c r="C32" s="43">
        <v>2016</v>
      </c>
      <c r="D32" s="5">
        <f t="shared" ref="D32:D35" si="0">SUM(E32:P32)</f>
        <v>848</v>
      </c>
      <c r="E32" s="39">
        <v>52</v>
      </c>
      <c r="F32" s="39">
        <v>78</v>
      </c>
      <c r="G32" s="39">
        <v>91</v>
      </c>
      <c r="H32" s="39">
        <v>69</v>
      </c>
      <c r="I32" s="39">
        <v>88</v>
      </c>
      <c r="J32" s="39">
        <v>38</v>
      </c>
      <c r="K32" s="39">
        <v>71</v>
      </c>
      <c r="L32" s="39">
        <v>90</v>
      </c>
      <c r="M32" s="39">
        <v>83</v>
      </c>
      <c r="N32" s="39">
        <v>92</v>
      </c>
      <c r="O32" s="39">
        <v>33</v>
      </c>
      <c r="P32" s="39">
        <v>63</v>
      </c>
    </row>
    <row r="33" spans="2:16" x14ac:dyDescent="0.25">
      <c r="C33" s="43">
        <v>2017</v>
      </c>
      <c r="D33" s="5">
        <f t="shared" si="0"/>
        <v>920</v>
      </c>
      <c r="E33" s="39">
        <v>74</v>
      </c>
      <c r="F33" s="39">
        <v>66</v>
      </c>
      <c r="G33" s="39">
        <v>91</v>
      </c>
      <c r="H33" s="39">
        <v>91</v>
      </c>
      <c r="I33" s="39">
        <v>105</v>
      </c>
      <c r="J33" s="39">
        <v>53</v>
      </c>
      <c r="K33" s="39">
        <v>34</v>
      </c>
      <c r="L33" s="39">
        <v>73</v>
      </c>
      <c r="M33" s="39">
        <v>119</v>
      </c>
      <c r="N33" s="39">
        <v>100</v>
      </c>
      <c r="O33" s="39">
        <v>76</v>
      </c>
      <c r="P33" s="39">
        <v>38</v>
      </c>
    </row>
    <row r="34" spans="2:16" x14ac:dyDescent="0.25">
      <c r="C34" s="43">
        <v>2018</v>
      </c>
      <c r="D34" s="5">
        <f t="shared" si="0"/>
        <v>1112</v>
      </c>
      <c r="E34" s="39">
        <v>67</v>
      </c>
      <c r="F34" s="39">
        <v>75</v>
      </c>
      <c r="G34" s="39">
        <v>106</v>
      </c>
      <c r="H34" s="39">
        <v>120</v>
      </c>
      <c r="I34" s="39">
        <v>72</v>
      </c>
      <c r="J34" s="39">
        <v>84</v>
      </c>
      <c r="K34" s="39">
        <v>62</v>
      </c>
      <c r="L34" s="39">
        <v>132</v>
      </c>
      <c r="M34" s="39">
        <v>102</v>
      </c>
      <c r="N34" s="39">
        <v>82</v>
      </c>
      <c r="O34" s="39">
        <v>118</v>
      </c>
      <c r="P34" s="39">
        <v>92</v>
      </c>
    </row>
    <row r="35" spans="2:16" x14ac:dyDescent="0.25">
      <c r="C35" s="43">
        <v>2019</v>
      </c>
      <c r="D35" s="5">
        <f t="shared" si="0"/>
        <v>1245</v>
      </c>
      <c r="E35" s="39">
        <v>94</v>
      </c>
      <c r="F35" s="39">
        <v>103</v>
      </c>
      <c r="G35" s="39">
        <v>118</v>
      </c>
      <c r="H35" s="39">
        <v>59</v>
      </c>
      <c r="I35" s="39">
        <v>137</v>
      </c>
      <c r="J35" s="39">
        <v>95</v>
      </c>
      <c r="K35" s="39">
        <v>70</v>
      </c>
      <c r="L35" s="39">
        <v>123</v>
      </c>
      <c r="M35" s="39">
        <v>74</v>
      </c>
      <c r="N35" s="39">
        <v>121</v>
      </c>
      <c r="O35" s="39">
        <v>129</v>
      </c>
      <c r="P35" s="39">
        <v>122</v>
      </c>
    </row>
    <row r="37" spans="2:16" ht="17.25" x14ac:dyDescent="0.4">
      <c r="C37" s="41" t="s">
        <v>113</v>
      </c>
      <c r="D37" s="42" t="s">
        <v>114</v>
      </c>
      <c r="E37" s="42" t="s">
        <v>102</v>
      </c>
      <c r="F37" s="42" t="s">
        <v>69</v>
      </c>
      <c r="G37" s="42" t="s">
        <v>70</v>
      </c>
      <c r="H37" s="42" t="s">
        <v>71</v>
      </c>
      <c r="I37" s="42" t="s">
        <v>72</v>
      </c>
      <c r="J37" s="42" t="s">
        <v>73</v>
      </c>
      <c r="K37" s="42" t="s">
        <v>74</v>
      </c>
      <c r="L37" s="42" t="s">
        <v>75</v>
      </c>
      <c r="M37" s="42" t="s">
        <v>76</v>
      </c>
      <c r="N37" s="42" t="s">
        <v>77</v>
      </c>
      <c r="O37" s="42" t="s">
        <v>78</v>
      </c>
      <c r="P37" s="42" t="s">
        <v>79</v>
      </c>
    </row>
    <row r="38" spans="2:16" x14ac:dyDescent="0.25">
      <c r="B38" s="39" t="s">
        <v>154</v>
      </c>
      <c r="C38" s="43">
        <v>2015</v>
      </c>
      <c r="D38" s="5">
        <f t="shared" ref="D38:D42" si="1">SUM(E38:P38)</f>
        <v>0</v>
      </c>
      <c r="E38" s="5">
        <v>0</v>
      </c>
      <c r="F38" s="5">
        <v>0</v>
      </c>
      <c r="G38" s="5">
        <v>0</v>
      </c>
      <c r="H38" s="5">
        <v>0</v>
      </c>
      <c r="I38" s="5">
        <v>0</v>
      </c>
      <c r="J38" s="5">
        <v>0</v>
      </c>
      <c r="K38" s="5">
        <v>0</v>
      </c>
      <c r="L38" s="5">
        <v>0</v>
      </c>
      <c r="M38" s="5">
        <v>0</v>
      </c>
      <c r="N38" s="5">
        <v>0</v>
      </c>
      <c r="O38" s="5">
        <v>0</v>
      </c>
      <c r="P38" s="5">
        <v>0</v>
      </c>
    </row>
    <row r="39" spans="2:16" x14ac:dyDescent="0.25">
      <c r="C39" s="43">
        <v>2016</v>
      </c>
      <c r="D39" s="5">
        <f t="shared" si="1"/>
        <v>0</v>
      </c>
      <c r="E39" s="5">
        <v>0</v>
      </c>
      <c r="F39" s="5">
        <v>0</v>
      </c>
      <c r="G39" s="5">
        <v>0</v>
      </c>
      <c r="H39" s="5">
        <v>0</v>
      </c>
      <c r="I39" s="5">
        <v>0</v>
      </c>
      <c r="J39" s="5">
        <v>0</v>
      </c>
      <c r="K39" s="5">
        <v>0</v>
      </c>
      <c r="L39" s="5">
        <v>0</v>
      </c>
      <c r="M39" s="5">
        <v>0</v>
      </c>
      <c r="N39" s="5">
        <v>0</v>
      </c>
      <c r="O39" s="5">
        <v>0</v>
      </c>
      <c r="P39" s="5">
        <v>0</v>
      </c>
    </row>
    <row r="40" spans="2:16" x14ac:dyDescent="0.25">
      <c r="C40" s="43">
        <v>2017</v>
      </c>
      <c r="D40" s="5">
        <f t="shared" si="1"/>
        <v>0</v>
      </c>
      <c r="E40" s="5">
        <v>0</v>
      </c>
      <c r="F40" s="5">
        <v>0</v>
      </c>
      <c r="G40" s="5">
        <v>0</v>
      </c>
      <c r="H40" s="5">
        <v>0</v>
      </c>
      <c r="I40" s="5">
        <v>0</v>
      </c>
      <c r="J40" s="5">
        <v>0</v>
      </c>
      <c r="K40" s="5">
        <v>0</v>
      </c>
      <c r="L40" s="5">
        <v>0</v>
      </c>
      <c r="M40" s="5">
        <v>0</v>
      </c>
      <c r="N40" s="5">
        <v>0</v>
      </c>
      <c r="O40" s="5">
        <v>0</v>
      </c>
      <c r="P40" s="5">
        <v>0</v>
      </c>
    </row>
    <row r="41" spans="2:16" x14ac:dyDescent="0.25">
      <c r="C41" s="43">
        <v>2018</v>
      </c>
      <c r="D41" s="5">
        <f t="shared" si="1"/>
        <v>0</v>
      </c>
      <c r="E41" s="5">
        <v>0</v>
      </c>
      <c r="F41" s="5">
        <v>0</v>
      </c>
      <c r="G41" s="5">
        <v>0</v>
      </c>
      <c r="H41" s="5">
        <v>0</v>
      </c>
      <c r="I41" s="5">
        <v>0</v>
      </c>
      <c r="J41" s="5">
        <v>0</v>
      </c>
      <c r="K41" s="5">
        <v>0</v>
      </c>
      <c r="L41" s="5">
        <v>0</v>
      </c>
      <c r="M41" s="5">
        <v>0</v>
      </c>
      <c r="N41" s="5">
        <v>0</v>
      </c>
      <c r="O41" s="5">
        <v>0</v>
      </c>
      <c r="P41" s="5">
        <v>0</v>
      </c>
    </row>
    <row r="42" spans="2:16" x14ac:dyDescent="0.25">
      <c r="C42" s="43">
        <v>2019</v>
      </c>
      <c r="D42" s="5">
        <f t="shared" si="1"/>
        <v>0</v>
      </c>
      <c r="E42" s="5">
        <v>0</v>
      </c>
      <c r="F42" s="5">
        <v>0</v>
      </c>
      <c r="G42" s="5">
        <v>0</v>
      </c>
      <c r="H42" s="5">
        <v>0</v>
      </c>
      <c r="I42" s="5">
        <v>0</v>
      </c>
      <c r="J42" s="5">
        <v>0</v>
      </c>
      <c r="K42" s="5">
        <v>0</v>
      </c>
      <c r="L42" s="5">
        <v>0</v>
      </c>
      <c r="M42" s="5">
        <v>0</v>
      </c>
      <c r="N42" s="5">
        <v>0</v>
      </c>
      <c r="O42" s="5">
        <v>0</v>
      </c>
      <c r="P42" s="5">
        <v>0</v>
      </c>
    </row>
    <row r="44" spans="2:16" ht="17.25" x14ac:dyDescent="0.4">
      <c r="B44" s="39" t="s">
        <v>155</v>
      </c>
      <c r="C44" s="41" t="s">
        <v>113</v>
      </c>
      <c r="D44" s="42" t="s">
        <v>114</v>
      </c>
      <c r="E44" s="42" t="s">
        <v>102</v>
      </c>
      <c r="F44" s="42" t="s">
        <v>69</v>
      </c>
      <c r="G44" s="42" t="s">
        <v>70</v>
      </c>
      <c r="H44" s="42" t="s">
        <v>71</v>
      </c>
      <c r="I44" s="42" t="s">
        <v>72</v>
      </c>
      <c r="J44" s="42" t="s">
        <v>73</v>
      </c>
      <c r="K44" s="42" t="s">
        <v>74</v>
      </c>
      <c r="L44" s="42" t="s">
        <v>75</v>
      </c>
      <c r="M44" s="42" t="s">
        <v>76</v>
      </c>
      <c r="N44" s="42" t="s">
        <v>77</v>
      </c>
      <c r="O44" s="42" t="s">
        <v>78</v>
      </c>
      <c r="P44" s="42" t="s">
        <v>79</v>
      </c>
    </row>
    <row r="45" spans="2:16" x14ac:dyDescent="0.25">
      <c r="B45" s="39" t="s">
        <v>153</v>
      </c>
      <c r="C45" s="43">
        <v>2015</v>
      </c>
      <c r="E45" s="5">
        <v>24926</v>
      </c>
      <c r="F45" s="5">
        <v>24920</v>
      </c>
      <c r="G45" s="5">
        <v>24895</v>
      </c>
      <c r="H45" s="5">
        <v>24985</v>
      </c>
      <c r="I45" s="5">
        <v>24928</v>
      </c>
      <c r="J45" s="5">
        <v>24958</v>
      </c>
      <c r="K45" s="5">
        <v>25019</v>
      </c>
      <c r="L45" s="5">
        <v>24976</v>
      </c>
      <c r="M45" s="5">
        <v>25007</v>
      </c>
      <c r="N45" s="5">
        <v>25077</v>
      </c>
      <c r="O45" s="5">
        <v>24995</v>
      </c>
      <c r="P45" s="5">
        <v>25034</v>
      </c>
    </row>
    <row r="46" spans="2:16" x14ac:dyDescent="0.25">
      <c r="C46" s="43">
        <v>2016</v>
      </c>
      <c r="E46" s="5">
        <v>24986</v>
      </c>
      <c r="F46" s="5">
        <v>25038</v>
      </c>
      <c r="G46" s="5">
        <v>25083</v>
      </c>
      <c r="H46" s="5">
        <v>25009</v>
      </c>
      <c r="I46" s="5">
        <v>25089</v>
      </c>
      <c r="J46" s="5">
        <v>25136</v>
      </c>
      <c r="K46" s="5">
        <v>25117</v>
      </c>
      <c r="L46" s="5">
        <v>25170</v>
      </c>
      <c r="M46" s="5">
        <v>25171</v>
      </c>
      <c r="N46" s="5">
        <v>25183</v>
      </c>
      <c r="O46" s="5">
        <v>25156</v>
      </c>
      <c r="P46" s="5">
        <v>25191</v>
      </c>
    </row>
    <row r="47" spans="2:16" x14ac:dyDescent="0.25">
      <c r="C47" s="43">
        <v>2017</v>
      </c>
      <c r="E47" s="5">
        <v>25193</v>
      </c>
      <c r="F47" s="5">
        <v>25211</v>
      </c>
      <c r="G47" s="5">
        <v>25278</v>
      </c>
      <c r="H47" s="5">
        <v>25208</v>
      </c>
      <c r="I47" s="5">
        <v>25245</v>
      </c>
      <c r="J47" s="5">
        <v>25312</v>
      </c>
      <c r="K47" s="5">
        <v>25274</v>
      </c>
      <c r="L47" s="5">
        <v>25352</v>
      </c>
      <c r="M47" s="5">
        <v>25302</v>
      </c>
      <c r="N47" s="5">
        <v>25343</v>
      </c>
      <c r="O47" s="5">
        <v>25374</v>
      </c>
      <c r="P47" s="5">
        <v>25297</v>
      </c>
    </row>
    <row r="48" spans="2:16" x14ac:dyDescent="0.25">
      <c r="C48" s="43">
        <v>2018</v>
      </c>
      <c r="E48" s="5">
        <v>25315</v>
      </c>
      <c r="F48" s="5">
        <v>25299</v>
      </c>
      <c r="G48" s="5">
        <v>25410</v>
      </c>
      <c r="H48" s="5">
        <v>25317</v>
      </c>
      <c r="I48" s="5">
        <v>25385</v>
      </c>
      <c r="J48" s="5">
        <v>25342</v>
      </c>
      <c r="K48" s="5">
        <v>25360</v>
      </c>
      <c r="L48" s="5">
        <v>25645</v>
      </c>
      <c r="M48" s="5">
        <v>25429</v>
      </c>
      <c r="N48" s="5">
        <v>25458</v>
      </c>
      <c r="O48" s="5">
        <v>25515</v>
      </c>
      <c r="P48" s="5">
        <v>25444</v>
      </c>
    </row>
    <row r="49" spans="2:16" x14ac:dyDescent="0.25">
      <c r="C49" s="43">
        <v>2019</v>
      </c>
      <c r="E49" s="5">
        <v>25457</v>
      </c>
      <c r="F49" s="5">
        <v>25424</v>
      </c>
      <c r="G49" s="5">
        <v>25452</v>
      </c>
      <c r="H49" s="5">
        <v>25444</v>
      </c>
      <c r="I49" s="5">
        <v>25509</v>
      </c>
      <c r="J49" s="5">
        <v>25559</v>
      </c>
      <c r="K49" s="5">
        <v>25536</v>
      </c>
      <c r="L49" s="5">
        <v>25623</v>
      </c>
      <c r="M49" s="5">
        <v>25547</v>
      </c>
      <c r="N49" s="5">
        <v>25644</v>
      </c>
      <c r="O49" s="5">
        <v>25586</v>
      </c>
      <c r="P49" s="5">
        <v>25600</v>
      </c>
    </row>
    <row r="51" spans="2:16" ht="17.25" x14ac:dyDescent="0.4">
      <c r="B51" s="39" t="s">
        <v>154</v>
      </c>
      <c r="C51" s="41" t="s">
        <v>113</v>
      </c>
      <c r="D51" s="42" t="s">
        <v>114</v>
      </c>
      <c r="E51" s="42" t="s">
        <v>102</v>
      </c>
      <c r="F51" s="42" t="s">
        <v>69</v>
      </c>
      <c r="G51" s="42" t="s">
        <v>70</v>
      </c>
      <c r="H51" s="42" t="s">
        <v>71</v>
      </c>
      <c r="I51" s="42" t="s">
        <v>72</v>
      </c>
      <c r="J51" s="42" t="s">
        <v>73</v>
      </c>
      <c r="K51" s="42" t="s">
        <v>74</v>
      </c>
      <c r="L51" s="42" t="s">
        <v>75</v>
      </c>
      <c r="M51" s="42" t="s">
        <v>76</v>
      </c>
      <c r="N51" s="42" t="s">
        <v>77</v>
      </c>
      <c r="O51" s="42" t="s">
        <v>78</v>
      </c>
      <c r="P51" s="42" t="s">
        <v>79</v>
      </c>
    </row>
    <row r="52" spans="2:16" x14ac:dyDescent="0.25">
      <c r="C52" s="43">
        <v>2015</v>
      </c>
      <c r="D52" s="5">
        <f t="shared" ref="D52:D56" si="2">SUM(E52:P52)</f>
        <v>72</v>
      </c>
      <c r="E52" s="39">
        <v>6</v>
      </c>
      <c r="F52" s="39">
        <v>6</v>
      </c>
      <c r="G52" s="39">
        <v>6</v>
      </c>
      <c r="H52" s="39">
        <v>6</v>
      </c>
      <c r="I52" s="39">
        <v>6</v>
      </c>
      <c r="J52" s="39">
        <v>6</v>
      </c>
      <c r="K52" s="39">
        <v>6</v>
      </c>
      <c r="L52" s="39">
        <v>6</v>
      </c>
      <c r="M52" s="39">
        <v>6</v>
      </c>
      <c r="N52" s="39">
        <v>6</v>
      </c>
      <c r="O52" s="39">
        <v>6</v>
      </c>
      <c r="P52" s="39">
        <v>6</v>
      </c>
    </row>
    <row r="53" spans="2:16" x14ac:dyDescent="0.25">
      <c r="C53" s="43">
        <v>2016</v>
      </c>
      <c r="D53" s="5">
        <f t="shared" si="2"/>
        <v>72</v>
      </c>
      <c r="E53" s="39">
        <v>6</v>
      </c>
      <c r="F53" s="39">
        <v>6</v>
      </c>
      <c r="G53" s="39">
        <v>6</v>
      </c>
      <c r="H53" s="39">
        <v>6</v>
      </c>
      <c r="I53" s="39">
        <v>6</v>
      </c>
      <c r="J53" s="39">
        <v>6</v>
      </c>
      <c r="K53" s="39">
        <v>6</v>
      </c>
      <c r="L53" s="39">
        <v>6</v>
      </c>
      <c r="M53" s="39">
        <v>6</v>
      </c>
      <c r="N53" s="39">
        <v>6</v>
      </c>
      <c r="O53" s="39">
        <v>6</v>
      </c>
      <c r="P53" s="39">
        <v>6</v>
      </c>
    </row>
    <row r="54" spans="2:16" x14ac:dyDescent="0.25">
      <c r="C54" s="43">
        <v>2017</v>
      </c>
      <c r="D54" s="5">
        <f t="shared" si="2"/>
        <v>72</v>
      </c>
      <c r="E54" s="39">
        <v>6</v>
      </c>
      <c r="F54" s="39">
        <v>6</v>
      </c>
      <c r="G54" s="39">
        <v>6</v>
      </c>
      <c r="H54" s="39">
        <v>6</v>
      </c>
      <c r="I54" s="39">
        <v>6</v>
      </c>
      <c r="J54" s="39">
        <v>6</v>
      </c>
      <c r="K54" s="39">
        <v>6</v>
      </c>
      <c r="L54" s="39">
        <v>6</v>
      </c>
      <c r="M54" s="39">
        <v>6</v>
      </c>
      <c r="N54" s="39">
        <v>6</v>
      </c>
      <c r="O54" s="39">
        <v>6</v>
      </c>
      <c r="P54" s="39">
        <v>6</v>
      </c>
    </row>
    <row r="55" spans="2:16" x14ac:dyDescent="0.25">
      <c r="C55" s="43">
        <v>2018</v>
      </c>
      <c r="D55" s="5">
        <f t="shared" si="2"/>
        <v>72</v>
      </c>
      <c r="E55" s="39">
        <v>6</v>
      </c>
      <c r="F55" s="39">
        <v>6</v>
      </c>
      <c r="G55" s="39">
        <v>6</v>
      </c>
      <c r="H55" s="39">
        <v>6</v>
      </c>
      <c r="I55" s="39">
        <v>6</v>
      </c>
      <c r="J55" s="39">
        <v>6</v>
      </c>
      <c r="K55" s="39">
        <v>6</v>
      </c>
      <c r="L55" s="39">
        <v>6</v>
      </c>
      <c r="M55" s="39">
        <v>6</v>
      </c>
      <c r="N55" s="39">
        <v>6</v>
      </c>
      <c r="O55" s="39">
        <v>6</v>
      </c>
      <c r="P55" s="39">
        <v>6</v>
      </c>
    </row>
    <row r="56" spans="2:16" x14ac:dyDescent="0.25">
      <c r="C56" s="43">
        <v>2019</v>
      </c>
      <c r="D56" s="5">
        <f t="shared" si="2"/>
        <v>72</v>
      </c>
      <c r="E56" s="39">
        <v>6</v>
      </c>
      <c r="F56" s="39">
        <v>6</v>
      </c>
      <c r="G56" s="39">
        <v>6</v>
      </c>
      <c r="H56" s="39">
        <v>6</v>
      </c>
      <c r="I56" s="39">
        <v>6</v>
      </c>
      <c r="J56" s="39">
        <v>6</v>
      </c>
      <c r="K56" s="39">
        <v>6</v>
      </c>
      <c r="L56" s="39">
        <v>6</v>
      </c>
      <c r="M56" s="39">
        <v>6</v>
      </c>
      <c r="N56" s="39">
        <v>6</v>
      </c>
      <c r="O56" s="39">
        <v>6</v>
      </c>
      <c r="P56" s="39">
        <v>6</v>
      </c>
    </row>
  </sheetData>
  <mergeCells count="4">
    <mergeCell ref="C9:P9"/>
    <mergeCell ref="A5:P5"/>
    <mergeCell ref="A6:P6"/>
    <mergeCell ref="A7:P7"/>
  </mergeCells>
  <pageMargins left="0.7" right="0.7" top="0.75" bottom="0.75" header="0.3" footer="0.3"/>
  <pageSetup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1096-A63D-4693-9F67-4D58CC4D563D}">
  <sheetPr>
    <pageSetUpPr fitToPage="1"/>
  </sheetPr>
  <dimension ref="A1:H33"/>
  <sheetViews>
    <sheetView workbookViewId="0">
      <selection activeCell="G19" sqref="G19"/>
    </sheetView>
  </sheetViews>
  <sheetFormatPr defaultRowHeight="15" x14ac:dyDescent="0.25"/>
  <cols>
    <col min="1" max="1" width="2.5703125" customWidth="1"/>
    <col min="2" max="2" width="10.140625" customWidth="1"/>
    <col min="3" max="3" width="11.5703125" customWidth="1"/>
    <col min="4" max="7" width="12.28515625" customWidth="1"/>
    <col min="8" max="8" width="20.140625" customWidth="1"/>
  </cols>
  <sheetData>
    <row r="1" spans="1:8" x14ac:dyDescent="0.25">
      <c r="H1" s="2" t="s">
        <v>54</v>
      </c>
    </row>
    <row r="2" spans="1:8" x14ac:dyDescent="0.25">
      <c r="H2" s="2" t="s">
        <v>67</v>
      </c>
    </row>
    <row r="3" spans="1:8" x14ac:dyDescent="0.25">
      <c r="H3" s="2" t="s">
        <v>104</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3">
        <v>11</v>
      </c>
      <c r="C9" t="s">
        <v>98</v>
      </c>
    </row>
    <row r="10" spans="1:8" x14ac:dyDescent="0.25">
      <c r="D10" t="s">
        <v>55</v>
      </c>
    </row>
    <row r="11" spans="1:8" x14ac:dyDescent="0.25">
      <c r="D11" t="s">
        <v>56</v>
      </c>
    </row>
    <row r="12" spans="1:8" x14ac:dyDescent="0.25">
      <c r="D12" t="s">
        <v>57</v>
      </c>
    </row>
    <row r="13" spans="1:8" x14ac:dyDescent="0.25">
      <c r="D13" t="s">
        <v>58</v>
      </c>
    </row>
    <row r="15" spans="1:8" x14ac:dyDescent="0.25">
      <c r="B15" s="4" t="s">
        <v>5</v>
      </c>
      <c r="C15" t="s">
        <v>82</v>
      </c>
    </row>
    <row r="16" spans="1:8" x14ac:dyDescent="0.25">
      <c r="C16" t="s">
        <v>152</v>
      </c>
    </row>
    <row r="18" spans="3:7" x14ac:dyDescent="0.25">
      <c r="C18" s="20"/>
      <c r="D18" s="21">
        <v>2017</v>
      </c>
      <c r="E18" s="21">
        <v>2018</v>
      </c>
      <c r="F18" s="21">
        <v>2019</v>
      </c>
      <c r="G18" s="21">
        <v>2020</v>
      </c>
    </row>
    <row r="19" spans="3:7" x14ac:dyDescent="0.25">
      <c r="C19" t="s">
        <v>102</v>
      </c>
      <c r="D19" s="18">
        <v>44329</v>
      </c>
      <c r="E19" s="18">
        <v>49657</v>
      </c>
      <c r="F19" s="18">
        <v>44794</v>
      </c>
      <c r="G19" s="18">
        <v>33272</v>
      </c>
    </row>
    <row r="20" spans="3:7" x14ac:dyDescent="0.25">
      <c r="C20" t="s">
        <v>69</v>
      </c>
      <c r="D20" s="18">
        <v>26138</v>
      </c>
      <c r="E20" s="18">
        <v>36340</v>
      </c>
      <c r="F20" s="18">
        <v>26995</v>
      </c>
      <c r="G20" s="18">
        <v>22594</v>
      </c>
    </row>
    <row r="21" spans="3:7" x14ac:dyDescent="0.25">
      <c r="C21" t="s">
        <v>70</v>
      </c>
      <c r="D21" s="18">
        <v>36698</v>
      </c>
      <c r="E21" s="18">
        <v>50454</v>
      </c>
      <c r="F21" s="18">
        <v>35554</v>
      </c>
      <c r="G21" s="18">
        <v>16636</v>
      </c>
    </row>
    <row r="22" spans="3:7" x14ac:dyDescent="0.25">
      <c r="C22" t="s">
        <v>71</v>
      </c>
      <c r="D22" s="18">
        <v>18737</v>
      </c>
      <c r="E22" s="18">
        <v>27435</v>
      </c>
      <c r="F22" s="18">
        <v>29211</v>
      </c>
      <c r="G22" s="18">
        <v>0</v>
      </c>
    </row>
    <row r="23" spans="3:7" x14ac:dyDescent="0.25">
      <c r="C23" t="s">
        <v>72</v>
      </c>
      <c r="D23" s="18">
        <v>27252</v>
      </c>
      <c r="E23" s="18">
        <v>40330</v>
      </c>
      <c r="F23" s="18">
        <v>21979</v>
      </c>
      <c r="G23" s="18">
        <v>0</v>
      </c>
    </row>
    <row r="24" spans="3:7" x14ac:dyDescent="0.25">
      <c r="C24" t="s">
        <v>73</v>
      </c>
      <c r="D24" s="18">
        <v>14391</v>
      </c>
      <c r="E24" s="18">
        <v>16474</v>
      </c>
      <c r="F24" s="18">
        <v>18978</v>
      </c>
      <c r="G24" s="18">
        <v>0</v>
      </c>
    </row>
    <row r="25" spans="3:7" x14ac:dyDescent="0.25">
      <c r="C25" t="s">
        <v>74</v>
      </c>
      <c r="D25" s="18">
        <v>23236</v>
      </c>
      <c r="E25" s="18">
        <v>37090</v>
      </c>
      <c r="F25" s="18">
        <v>48050</v>
      </c>
      <c r="G25" s="18">
        <v>0</v>
      </c>
    </row>
    <row r="26" spans="3:7" x14ac:dyDescent="0.25">
      <c r="C26" t="s">
        <v>75</v>
      </c>
      <c r="D26" s="18">
        <v>39458</v>
      </c>
      <c r="E26" s="18">
        <v>30633</v>
      </c>
      <c r="F26" s="18">
        <v>20685</v>
      </c>
      <c r="G26" s="18"/>
    </row>
    <row r="27" spans="3:7" x14ac:dyDescent="0.25">
      <c r="C27" t="s">
        <v>76</v>
      </c>
      <c r="D27" s="18">
        <v>20322</v>
      </c>
      <c r="E27" s="18">
        <v>21070</v>
      </c>
      <c r="F27" s="18">
        <v>28211</v>
      </c>
      <c r="G27" s="18"/>
    </row>
    <row r="28" spans="3:7" x14ac:dyDescent="0.25">
      <c r="C28" t="s">
        <v>77</v>
      </c>
      <c r="D28" s="18">
        <v>30813</v>
      </c>
      <c r="E28" s="18">
        <v>32847</v>
      </c>
      <c r="F28" s="18">
        <v>36582</v>
      </c>
      <c r="G28" s="18"/>
    </row>
    <row r="29" spans="3:7" x14ac:dyDescent="0.25">
      <c r="C29" t="s">
        <v>78</v>
      </c>
      <c r="D29" s="18">
        <v>14480</v>
      </c>
      <c r="E29" s="18">
        <v>16166</v>
      </c>
      <c r="F29" s="18">
        <v>15453</v>
      </c>
      <c r="G29" s="18"/>
    </row>
    <row r="30" spans="3:7" x14ac:dyDescent="0.25">
      <c r="C30" t="s">
        <v>79</v>
      </c>
      <c r="D30" s="18">
        <v>24258</v>
      </c>
      <c r="E30" s="18">
        <v>24522</v>
      </c>
      <c r="F30" s="18">
        <v>39566</v>
      </c>
      <c r="G30" s="18"/>
    </row>
    <row r="32" spans="3:7" x14ac:dyDescent="0.25">
      <c r="D32" s="18"/>
    </row>
    <row r="33" spans="4:4" x14ac:dyDescent="0.25">
      <c r="D33" s="18"/>
    </row>
  </sheetData>
  <mergeCells count="3">
    <mergeCell ref="A5:H5"/>
    <mergeCell ref="A6:H6"/>
    <mergeCell ref="A7:H7"/>
  </mergeCells>
  <pageMargins left="0.7" right="0.7" top="0.75" bottom="0.75" header="0.3" footer="0.3"/>
  <pageSetup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C3A5-E465-4499-A45E-AF9D8E193FC8}">
  <sheetPr>
    <pageSetUpPr fitToPage="1"/>
  </sheetPr>
  <dimension ref="A1:H12"/>
  <sheetViews>
    <sheetView workbookViewId="0">
      <selection activeCell="G12" sqref="G12"/>
    </sheetView>
  </sheetViews>
  <sheetFormatPr defaultRowHeight="15" x14ac:dyDescent="0.25"/>
  <cols>
    <col min="1" max="1" width="6.7109375" customWidth="1"/>
    <col min="2" max="2" width="10.140625" customWidth="1"/>
    <col min="3" max="3" width="7.42578125" customWidth="1"/>
    <col min="4" max="4" width="14.140625" customWidth="1"/>
    <col min="5" max="5" width="10.5703125" customWidth="1"/>
    <col min="6" max="6" width="9.28515625" customWidth="1"/>
    <col min="7" max="7" width="15.7109375" customWidth="1"/>
    <col min="8" max="8" width="20.140625" customWidth="1"/>
  </cols>
  <sheetData>
    <row r="1" spans="1:8" x14ac:dyDescent="0.25">
      <c r="H1" s="2" t="s">
        <v>59</v>
      </c>
    </row>
    <row r="2" spans="1:8" x14ac:dyDescent="0.25">
      <c r="H2" s="2" t="s">
        <v>67</v>
      </c>
    </row>
    <row r="3" spans="1:8" x14ac:dyDescent="0.25">
      <c r="H3" s="2" t="s">
        <v>103</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3">
        <v>12</v>
      </c>
      <c r="C9" t="s">
        <v>99</v>
      </c>
    </row>
    <row r="10" spans="1:8" x14ac:dyDescent="0.25">
      <c r="C10" t="s">
        <v>100</v>
      </c>
    </row>
    <row r="12" spans="1:8" x14ac:dyDescent="0.25">
      <c r="B12" s="4" t="s">
        <v>5</v>
      </c>
      <c r="C12" t="s">
        <v>82</v>
      </c>
      <c r="G12" s="9">
        <v>78069</v>
      </c>
    </row>
  </sheetData>
  <mergeCells count="3">
    <mergeCell ref="A5:H5"/>
    <mergeCell ref="A6:H6"/>
    <mergeCell ref="A7:H7"/>
  </mergeCells>
  <pageMargins left="0.7" right="0.7" top="0.75" bottom="0.75" header="0.3" footer="0.3"/>
  <pageSetup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C416-B773-4AA9-849C-5F3F5F659AB3}">
  <sheetPr>
    <pageSetUpPr fitToPage="1"/>
  </sheetPr>
  <dimension ref="A1:H16"/>
  <sheetViews>
    <sheetView workbookViewId="0"/>
  </sheetViews>
  <sheetFormatPr defaultRowHeight="15" x14ac:dyDescent="0.25"/>
  <cols>
    <col min="1" max="1" width="6.7109375" customWidth="1"/>
    <col min="2" max="2" width="10.140625" customWidth="1"/>
    <col min="3" max="3" width="7.42578125" customWidth="1"/>
    <col min="4" max="4" width="14.140625" customWidth="1"/>
    <col min="5" max="5" width="10.5703125" customWidth="1"/>
    <col min="6" max="6" width="9.28515625" customWidth="1"/>
    <col min="7" max="7" width="15.7109375" customWidth="1"/>
    <col min="8" max="8" width="20.140625" customWidth="1"/>
  </cols>
  <sheetData>
    <row r="1" spans="1:8" x14ac:dyDescent="0.25">
      <c r="H1" s="2" t="s">
        <v>60</v>
      </c>
    </row>
    <row r="2" spans="1:8" x14ac:dyDescent="0.25">
      <c r="H2" s="2" t="s">
        <v>127</v>
      </c>
    </row>
    <row r="3" spans="1:8" x14ac:dyDescent="0.25">
      <c r="H3" s="2" t="s">
        <v>104</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3">
        <v>13</v>
      </c>
      <c r="C9" t="s">
        <v>61</v>
      </c>
    </row>
    <row r="10" spans="1:8" x14ac:dyDescent="0.25">
      <c r="C10" t="s">
        <v>62</v>
      </c>
    </row>
    <row r="11" spans="1:8" x14ac:dyDescent="0.25">
      <c r="C11" t="s">
        <v>96</v>
      </c>
    </row>
    <row r="13" spans="1:8" x14ac:dyDescent="0.25">
      <c r="B13" s="4" t="s">
        <v>5</v>
      </c>
      <c r="C13" s="50" t="s">
        <v>101</v>
      </c>
      <c r="D13" s="50"/>
      <c r="E13" s="50"/>
      <c r="F13" s="50"/>
      <c r="G13" s="50"/>
      <c r="H13" s="50"/>
    </row>
    <row r="14" spans="1:8" x14ac:dyDescent="0.25">
      <c r="C14" s="50"/>
      <c r="D14" s="50"/>
      <c r="E14" s="50"/>
      <c r="F14" s="50"/>
      <c r="G14" s="50"/>
      <c r="H14" s="50"/>
    </row>
    <row r="15" spans="1:8" x14ac:dyDescent="0.25">
      <c r="C15" s="50"/>
      <c r="D15" s="50"/>
      <c r="E15" s="50"/>
      <c r="F15" s="50"/>
      <c r="G15" s="50"/>
      <c r="H15" s="50"/>
    </row>
    <row r="16" spans="1:8" x14ac:dyDescent="0.25">
      <c r="C16" s="50"/>
      <c r="D16" s="50"/>
      <c r="E16" s="50"/>
      <c r="F16" s="50"/>
      <c r="G16" s="50"/>
      <c r="H16" s="50"/>
    </row>
  </sheetData>
  <mergeCells count="4">
    <mergeCell ref="A5:H5"/>
    <mergeCell ref="A6:H6"/>
    <mergeCell ref="A7:H7"/>
    <mergeCell ref="C13:H16"/>
  </mergeCells>
  <pageMargins left="0.7" right="0.7" top="0.75" bottom="0.75" header="0.3" footer="0.3"/>
  <pageSetup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75CD-0669-480B-AD55-4D627B0314AC}">
  <sheetPr>
    <pageSetUpPr fitToPage="1"/>
  </sheetPr>
  <dimension ref="A1:I31"/>
  <sheetViews>
    <sheetView topLeftCell="A7" workbookViewId="0">
      <selection activeCell="K31" sqref="K31"/>
    </sheetView>
  </sheetViews>
  <sheetFormatPr defaultRowHeight="15" x14ac:dyDescent="0.25"/>
  <cols>
    <col min="1" max="1" width="6.7109375" customWidth="1"/>
    <col min="2" max="2" width="10.140625" customWidth="1"/>
    <col min="3" max="3" width="7.42578125" customWidth="1"/>
    <col min="4" max="4" width="27.28515625" customWidth="1"/>
    <col min="5" max="5" width="10.5703125" customWidth="1"/>
    <col min="6" max="6" width="9.28515625" customWidth="1"/>
    <col min="7" max="7" width="15.7109375" customWidth="1"/>
    <col min="8" max="8" width="20.140625" customWidth="1"/>
  </cols>
  <sheetData>
    <row r="1" spans="1:8" x14ac:dyDescent="0.25">
      <c r="H1" s="2" t="s">
        <v>63</v>
      </c>
    </row>
    <row r="2" spans="1:8" x14ac:dyDescent="0.25">
      <c r="H2" s="2" t="s">
        <v>67</v>
      </c>
    </row>
    <row r="3" spans="1:8" x14ac:dyDescent="0.25">
      <c r="H3" s="2" t="s">
        <v>104</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27">
        <v>14</v>
      </c>
      <c r="C9" s="50" t="s">
        <v>106</v>
      </c>
      <c r="D9" s="50"/>
      <c r="E9" s="50"/>
      <c r="F9" s="50"/>
      <c r="G9" s="50"/>
      <c r="H9" s="50"/>
    </row>
    <row r="10" spans="1:8" ht="36.75" customHeight="1" x14ac:dyDescent="0.25">
      <c r="C10" s="50"/>
      <c r="D10" s="50"/>
      <c r="E10" s="50"/>
      <c r="F10" s="50"/>
      <c r="G10" s="50"/>
      <c r="H10" s="50"/>
    </row>
    <row r="12" spans="1:8" x14ac:dyDescent="0.25">
      <c r="B12" s="4" t="s">
        <v>5</v>
      </c>
      <c r="C12" s="50" t="s">
        <v>107</v>
      </c>
      <c r="D12" s="50"/>
      <c r="E12" s="50"/>
      <c r="F12" s="50"/>
      <c r="G12" s="50"/>
      <c r="H12" s="50"/>
    </row>
    <row r="13" spans="1:8" x14ac:dyDescent="0.25">
      <c r="C13" s="50"/>
      <c r="D13" s="50"/>
      <c r="E13" s="50"/>
      <c r="F13" s="50"/>
      <c r="G13" s="50"/>
      <c r="H13" s="50"/>
    </row>
    <row r="14" spans="1:8" x14ac:dyDescent="0.25">
      <c r="C14" s="50"/>
      <c r="D14" s="50"/>
      <c r="E14" s="50"/>
      <c r="F14" s="50"/>
      <c r="G14" s="50"/>
      <c r="H14" s="50"/>
    </row>
    <row r="15" spans="1:8" x14ac:dyDescent="0.25">
      <c r="C15" s="50"/>
      <c r="D15" s="50"/>
      <c r="E15" s="50"/>
      <c r="F15" s="50"/>
      <c r="G15" s="50"/>
      <c r="H15" s="50"/>
    </row>
    <row r="16" spans="1:8" x14ac:dyDescent="0.25">
      <c r="D16" t="s">
        <v>89</v>
      </c>
      <c r="G16" s="9">
        <f>90.1+15.36+5.22+87.02+76.27+55.41+32.22+19.08+21.7+13.52+225.41+58.28+19.38+90.1+15+212+338.84+29.68</f>
        <v>1404.59</v>
      </c>
    </row>
    <row r="17" spans="3:9" x14ac:dyDescent="0.25">
      <c r="D17" t="s">
        <v>90</v>
      </c>
      <c r="G17" s="5">
        <f>28.79+16.74+279.05+1921.25+89.04+33.39+165.32+3264.11+160+165.32</f>
        <v>6123.01</v>
      </c>
    </row>
    <row r="18" spans="3:9" x14ac:dyDescent="0.25">
      <c r="D18" t="s">
        <v>91</v>
      </c>
      <c r="G18" s="5">
        <f>38.8+369.14</f>
        <v>407.94</v>
      </c>
    </row>
    <row r="19" spans="3:9" x14ac:dyDescent="0.25">
      <c r="D19" t="s">
        <v>117</v>
      </c>
      <c r="G19" s="5">
        <f>4450+350+8143.98</f>
        <v>12943.98</v>
      </c>
    </row>
    <row r="20" spans="3:9" x14ac:dyDescent="0.25">
      <c r="D20" t="s">
        <v>141</v>
      </c>
      <c r="G20" s="5">
        <f>548+2908</f>
        <v>3456</v>
      </c>
    </row>
    <row r="21" spans="3:9" x14ac:dyDescent="0.25">
      <c r="D21" t="s">
        <v>92</v>
      </c>
      <c r="G21" s="5">
        <f>111.43+122.96+87.9+753.66</f>
        <v>1075.9499999999998</v>
      </c>
      <c r="H21" s="23"/>
      <c r="I21" s="24"/>
    </row>
    <row r="22" spans="3:9" x14ac:dyDescent="0.25">
      <c r="D22" t="s">
        <v>93</v>
      </c>
      <c r="G22" s="31">
        <f>'Q12'!G12</f>
        <v>78069</v>
      </c>
      <c r="H22" s="26" t="s">
        <v>105</v>
      </c>
    </row>
    <row r="23" spans="3:9" x14ac:dyDescent="0.25">
      <c r="D23" t="s">
        <v>94</v>
      </c>
      <c r="G23" s="25">
        <v>19185</v>
      </c>
    </row>
    <row r="24" spans="3:9" x14ac:dyDescent="0.25">
      <c r="F24" t="s">
        <v>95</v>
      </c>
      <c r="G24" s="9">
        <f>SUM(G16:G23)</f>
        <v>122665.47</v>
      </c>
    </row>
    <row r="25" spans="3:9" x14ac:dyDescent="0.25">
      <c r="G25" s="10"/>
    </row>
    <row r="27" spans="3:9" x14ac:dyDescent="0.25">
      <c r="C27" s="50" t="s">
        <v>161</v>
      </c>
      <c r="D27" s="50"/>
      <c r="E27" s="50"/>
      <c r="F27" s="50"/>
      <c r="G27" s="50"/>
      <c r="H27" s="50"/>
    </row>
    <row r="28" spans="3:9" x14ac:dyDescent="0.25">
      <c r="C28" s="50"/>
      <c r="D28" s="50"/>
      <c r="E28" s="50"/>
      <c r="F28" s="50"/>
      <c r="G28" s="50"/>
      <c r="H28" s="50"/>
    </row>
    <row r="29" spans="3:9" x14ac:dyDescent="0.25">
      <c r="C29" s="50"/>
      <c r="D29" s="50"/>
      <c r="E29" s="50"/>
      <c r="F29" s="50"/>
      <c r="G29" s="50"/>
      <c r="H29" s="50"/>
    </row>
    <row r="30" spans="3:9" x14ac:dyDescent="0.25">
      <c r="C30" s="50"/>
      <c r="D30" s="50"/>
      <c r="E30" s="50"/>
      <c r="F30" s="50"/>
      <c r="G30" s="50"/>
      <c r="H30" s="50"/>
    </row>
    <row r="31" spans="3:9" ht="112.5" customHeight="1" x14ac:dyDescent="0.25">
      <c r="C31" s="50"/>
      <c r="D31" s="50"/>
      <c r="E31" s="50"/>
      <c r="F31" s="50"/>
      <c r="G31" s="50"/>
      <c r="H31" s="50"/>
    </row>
  </sheetData>
  <mergeCells count="6">
    <mergeCell ref="C27:H31"/>
    <mergeCell ref="A5:H5"/>
    <mergeCell ref="A6:H6"/>
    <mergeCell ref="A7:H7"/>
    <mergeCell ref="C12:H15"/>
    <mergeCell ref="C9:H10"/>
  </mergeCells>
  <pageMargins left="0.7" right="0.7" top="0.75" bottom="0.75" header="0.3" footer="0.3"/>
  <pageSetup scale="8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32DA3-14B8-4C61-8005-F20FCDD2A5D5}">
  <sheetPr>
    <pageSetUpPr fitToPage="1"/>
  </sheetPr>
  <dimension ref="A1:H14"/>
  <sheetViews>
    <sheetView workbookViewId="0"/>
  </sheetViews>
  <sheetFormatPr defaultRowHeight="15" x14ac:dyDescent="0.25"/>
  <cols>
    <col min="1" max="1" width="6.7109375" customWidth="1"/>
    <col min="2" max="2" width="10.140625" customWidth="1"/>
    <col min="3" max="3" width="7.42578125" customWidth="1"/>
    <col min="4" max="4" width="14.140625" customWidth="1"/>
    <col min="5" max="5" width="10.5703125" customWidth="1"/>
    <col min="6" max="6" width="9.28515625" customWidth="1"/>
    <col min="7" max="7" width="15.7109375" customWidth="1"/>
    <col min="8" max="8" width="20.140625" customWidth="1"/>
  </cols>
  <sheetData>
    <row r="1" spans="1:8" x14ac:dyDescent="0.25">
      <c r="H1" s="2" t="s">
        <v>64</v>
      </c>
    </row>
    <row r="2" spans="1:8" x14ac:dyDescent="0.25">
      <c r="H2" s="2" t="s">
        <v>67</v>
      </c>
    </row>
    <row r="3" spans="1:8" x14ac:dyDescent="0.25">
      <c r="H3" s="2" t="s">
        <v>104</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27">
        <v>15</v>
      </c>
      <c r="C9" s="50" t="s">
        <v>108</v>
      </c>
      <c r="D9" s="50"/>
      <c r="E9" s="50"/>
      <c r="F9" s="50"/>
      <c r="G9" s="50"/>
      <c r="H9" s="50"/>
    </row>
    <row r="10" spans="1:8" x14ac:dyDescent="0.25">
      <c r="C10" s="50"/>
      <c r="D10" s="50"/>
      <c r="E10" s="50"/>
      <c r="F10" s="50"/>
      <c r="G10" s="50"/>
      <c r="H10" s="50"/>
    </row>
    <row r="12" spans="1:8" x14ac:dyDescent="0.25">
      <c r="B12" s="4" t="s">
        <v>5</v>
      </c>
      <c r="C12" s="50" t="s">
        <v>166</v>
      </c>
      <c r="D12" s="50"/>
      <c r="E12" s="50"/>
      <c r="F12" s="50"/>
      <c r="G12" s="50"/>
      <c r="H12" s="50"/>
    </row>
    <row r="13" spans="1:8" x14ac:dyDescent="0.25">
      <c r="C13" s="50"/>
      <c r="D13" s="50"/>
      <c r="E13" s="50"/>
      <c r="F13" s="50"/>
      <c r="G13" s="50"/>
      <c r="H13" s="50"/>
    </row>
    <row r="14" spans="1:8" ht="22.5" customHeight="1" x14ac:dyDescent="0.25">
      <c r="C14" s="50"/>
      <c r="D14" s="50"/>
      <c r="E14" s="50"/>
      <c r="F14" s="50"/>
      <c r="G14" s="50"/>
      <c r="H14" s="50"/>
    </row>
  </sheetData>
  <mergeCells count="5">
    <mergeCell ref="C12:H14"/>
    <mergeCell ref="A5:H5"/>
    <mergeCell ref="A6:H6"/>
    <mergeCell ref="A7:H7"/>
    <mergeCell ref="C9:H10"/>
  </mergeCells>
  <pageMargins left="0.7" right="0.7" top="0.75" bottom="0.75" header="0.3" footer="0.3"/>
  <pageSetup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B0C2F-45FF-4448-B4BA-1B0426F81370}">
  <sheetPr>
    <pageSetUpPr fitToPage="1"/>
  </sheetPr>
  <dimension ref="A1:H22"/>
  <sheetViews>
    <sheetView workbookViewId="0">
      <selection activeCell="C9" sqref="C9:H10"/>
    </sheetView>
  </sheetViews>
  <sheetFormatPr defaultRowHeight="15" x14ac:dyDescent="0.25"/>
  <cols>
    <col min="1" max="1" width="6.7109375" customWidth="1"/>
    <col min="2" max="2" width="10.140625" customWidth="1"/>
    <col min="3" max="3" width="7.42578125" customWidth="1"/>
    <col min="4" max="4" width="14.140625" customWidth="1"/>
    <col min="5" max="5" width="10.5703125" customWidth="1"/>
    <col min="6" max="6" width="9.28515625" customWidth="1"/>
    <col min="7" max="7" width="15.7109375" customWidth="1"/>
    <col min="8" max="8" width="20.140625" customWidth="1"/>
  </cols>
  <sheetData>
    <row r="1" spans="1:8" x14ac:dyDescent="0.25">
      <c r="H1" s="2" t="s">
        <v>65</v>
      </c>
    </row>
    <row r="2" spans="1:8" x14ac:dyDescent="0.25">
      <c r="H2" s="2" t="s">
        <v>67</v>
      </c>
    </row>
    <row r="3" spans="1:8" x14ac:dyDescent="0.25">
      <c r="H3" s="2" t="s">
        <v>104</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27">
        <v>16</v>
      </c>
      <c r="C9" s="50" t="s">
        <v>118</v>
      </c>
      <c r="D9" s="50"/>
      <c r="E9" s="50"/>
      <c r="F9" s="50"/>
      <c r="G9" s="50"/>
      <c r="H9" s="50"/>
    </row>
    <row r="10" spans="1:8" x14ac:dyDescent="0.25">
      <c r="C10" s="50"/>
      <c r="D10" s="50"/>
      <c r="E10" s="50"/>
      <c r="F10" s="50"/>
      <c r="G10" s="50"/>
      <c r="H10" s="50"/>
    </row>
    <row r="12" spans="1:8" x14ac:dyDescent="0.25">
      <c r="B12" s="4" t="s">
        <v>5</v>
      </c>
      <c r="C12" s="50" t="s">
        <v>162</v>
      </c>
      <c r="D12" s="50"/>
      <c r="E12" s="50"/>
      <c r="F12" s="50"/>
      <c r="G12" s="50"/>
      <c r="H12" s="50"/>
    </row>
    <row r="13" spans="1:8" x14ac:dyDescent="0.25">
      <c r="C13" s="50"/>
      <c r="D13" s="50"/>
      <c r="E13" s="50"/>
      <c r="F13" s="50"/>
      <c r="G13" s="50"/>
      <c r="H13" s="50"/>
    </row>
    <row r="14" spans="1:8" ht="72.75" customHeight="1" x14ac:dyDescent="0.25">
      <c r="C14" s="50"/>
      <c r="D14" s="50"/>
      <c r="E14" s="50"/>
      <c r="F14" s="50"/>
      <c r="G14" s="50"/>
      <c r="H14" s="50"/>
    </row>
    <row r="15" spans="1:8" s="47" customFormat="1" ht="15" customHeight="1" x14ac:dyDescent="0.25">
      <c r="C15" s="48"/>
      <c r="D15" s="48"/>
      <c r="E15" s="48"/>
      <c r="F15" s="48"/>
      <c r="G15" s="48"/>
      <c r="H15" s="48"/>
    </row>
    <row r="16" spans="1:8" s="47" customFormat="1" ht="98.25" customHeight="1" x14ac:dyDescent="0.25">
      <c r="C16" s="50" t="s">
        <v>163</v>
      </c>
      <c r="D16" s="50"/>
      <c r="E16" s="50"/>
      <c r="F16" s="50"/>
      <c r="G16" s="50"/>
      <c r="H16" s="50"/>
    </row>
    <row r="17" spans="3:8" ht="15" customHeight="1" x14ac:dyDescent="0.25"/>
    <row r="18" spans="3:8" s="47" customFormat="1" x14ac:dyDescent="0.25">
      <c r="C18" s="50" t="s">
        <v>164</v>
      </c>
      <c r="D18" s="50"/>
      <c r="E18" s="50"/>
      <c r="F18" s="50"/>
      <c r="G18" s="50"/>
      <c r="H18" s="50"/>
    </row>
    <row r="19" spans="3:8" s="47" customFormat="1" x14ac:dyDescent="0.25">
      <c r="C19" s="50"/>
      <c r="D19" s="50"/>
      <c r="E19" s="50"/>
      <c r="F19" s="50"/>
      <c r="G19" s="50"/>
      <c r="H19" s="50"/>
    </row>
    <row r="20" spans="3:8" s="47" customFormat="1" x14ac:dyDescent="0.25">
      <c r="C20" s="50"/>
      <c r="D20" s="50"/>
      <c r="E20" s="50"/>
      <c r="F20" s="50"/>
      <c r="G20" s="50"/>
      <c r="H20" s="50"/>
    </row>
    <row r="21" spans="3:8" ht="57" customHeight="1" x14ac:dyDescent="0.25">
      <c r="C21" s="50"/>
      <c r="D21" s="50"/>
      <c r="E21" s="50"/>
      <c r="F21" s="50"/>
      <c r="G21" s="50"/>
      <c r="H21" s="50"/>
    </row>
    <row r="22" spans="3:8" ht="6.6" customHeight="1" x14ac:dyDescent="0.25">
      <c r="C22" s="50"/>
      <c r="D22" s="50"/>
      <c r="E22" s="50"/>
      <c r="F22" s="50"/>
      <c r="G22" s="50"/>
      <c r="H22" s="50"/>
    </row>
  </sheetData>
  <mergeCells count="7">
    <mergeCell ref="C18:H22"/>
    <mergeCell ref="A5:H5"/>
    <mergeCell ref="A6:H6"/>
    <mergeCell ref="A7:H7"/>
    <mergeCell ref="C12:H14"/>
    <mergeCell ref="C9:H10"/>
    <mergeCell ref="C16:H16"/>
  </mergeCells>
  <pageMargins left="0.7" right="0.7" top="0.75" bottom="0.75" header="0.3" footer="0.3"/>
  <pageSetup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DF910-589F-4F85-A162-06A5752C8C12}">
  <sheetPr>
    <pageSetUpPr fitToPage="1"/>
  </sheetPr>
  <dimension ref="A1:L15"/>
  <sheetViews>
    <sheetView workbookViewId="0">
      <selection activeCell="O25" sqref="O25"/>
    </sheetView>
  </sheetViews>
  <sheetFormatPr defaultRowHeight="15" x14ac:dyDescent="0.25"/>
  <cols>
    <col min="1" max="1" width="1.7109375" customWidth="1"/>
    <col min="2" max="2" width="10.140625" customWidth="1"/>
    <col min="3" max="3" width="7.42578125" customWidth="1"/>
    <col min="4" max="4" width="14.140625" customWidth="1"/>
    <col min="5" max="5" width="10.5703125" customWidth="1"/>
    <col min="6" max="6" width="9.28515625" customWidth="1"/>
    <col min="7" max="7" width="15.7109375" customWidth="1"/>
    <col min="8" max="8" width="20.140625" customWidth="1"/>
  </cols>
  <sheetData>
    <row r="1" spans="1:12" x14ac:dyDescent="0.25">
      <c r="L1" s="2" t="s">
        <v>66</v>
      </c>
    </row>
    <row r="2" spans="1:12" x14ac:dyDescent="0.25">
      <c r="L2" s="2" t="s">
        <v>67</v>
      </c>
    </row>
    <row r="3" spans="1:12" x14ac:dyDescent="0.25">
      <c r="L3" s="2" t="s">
        <v>103</v>
      </c>
    </row>
    <row r="5" spans="1:12" x14ac:dyDescent="0.25">
      <c r="A5" s="49" t="s">
        <v>81</v>
      </c>
      <c r="B5" s="49"/>
      <c r="C5" s="49"/>
      <c r="D5" s="49"/>
      <c r="E5" s="49"/>
      <c r="F5" s="49"/>
      <c r="G5" s="49"/>
      <c r="H5" s="49"/>
      <c r="I5" s="49"/>
      <c r="J5" s="49"/>
      <c r="K5" s="49"/>
      <c r="L5" s="49"/>
    </row>
    <row r="6" spans="1:12" x14ac:dyDescent="0.25">
      <c r="A6" s="49" t="s">
        <v>1</v>
      </c>
      <c r="B6" s="49"/>
      <c r="C6" s="49"/>
      <c r="D6" s="49"/>
      <c r="E6" s="49"/>
      <c r="F6" s="49"/>
      <c r="G6" s="49"/>
      <c r="H6" s="49"/>
      <c r="I6" s="49"/>
      <c r="J6" s="49"/>
      <c r="K6" s="49"/>
      <c r="L6" s="49"/>
    </row>
    <row r="7" spans="1:12" x14ac:dyDescent="0.25">
      <c r="A7" s="49" t="s">
        <v>2</v>
      </c>
      <c r="B7" s="49"/>
      <c r="C7" s="49"/>
      <c r="D7" s="49"/>
      <c r="E7" s="49"/>
      <c r="F7" s="49"/>
      <c r="G7" s="49"/>
      <c r="H7" s="49"/>
      <c r="I7" s="49"/>
      <c r="J7" s="49"/>
      <c r="K7" s="49"/>
      <c r="L7" s="49"/>
    </row>
    <row r="9" spans="1:12" ht="15" customHeight="1" x14ac:dyDescent="0.25">
      <c r="B9" s="27">
        <v>17</v>
      </c>
      <c r="C9" s="50" t="s">
        <v>119</v>
      </c>
      <c r="D9" s="50"/>
      <c r="E9" s="50"/>
      <c r="F9" s="50"/>
      <c r="G9" s="50"/>
      <c r="H9" s="50"/>
      <c r="I9" s="50"/>
      <c r="J9" s="50"/>
      <c r="K9" s="50"/>
      <c r="L9" s="50"/>
    </row>
    <row r="10" spans="1:12" ht="24" customHeight="1" x14ac:dyDescent="0.25">
      <c r="C10" s="50"/>
      <c r="D10" s="50"/>
      <c r="E10" s="50"/>
      <c r="F10" s="50"/>
      <c r="G10" s="50"/>
      <c r="H10" s="50"/>
      <c r="I10" s="50"/>
      <c r="J10" s="50"/>
      <c r="K10" s="50"/>
      <c r="L10" s="50"/>
    </row>
    <row r="12" spans="1:12" ht="15" customHeight="1" x14ac:dyDescent="0.25">
      <c r="B12" s="4" t="s">
        <v>5</v>
      </c>
      <c r="C12" s="50" t="s">
        <v>165</v>
      </c>
      <c r="D12" s="50"/>
      <c r="E12" s="50"/>
      <c r="F12" s="50"/>
      <c r="G12" s="50"/>
      <c r="H12" s="50"/>
      <c r="I12" s="50"/>
      <c r="J12" s="50"/>
      <c r="K12" s="50"/>
      <c r="L12" s="50"/>
    </row>
    <row r="13" spans="1:12" x14ac:dyDescent="0.25">
      <c r="C13" s="50"/>
      <c r="D13" s="50"/>
      <c r="E13" s="50"/>
      <c r="F13" s="50"/>
      <c r="G13" s="50"/>
      <c r="H13" s="50"/>
      <c r="I13" s="50"/>
      <c r="J13" s="50"/>
      <c r="K13" s="50"/>
      <c r="L13" s="50"/>
    </row>
    <row r="14" spans="1:12" x14ac:dyDescent="0.25">
      <c r="C14" s="50"/>
      <c r="D14" s="50"/>
      <c r="E14" s="50"/>
      <c r="F14" s="50"/>
      <c r="G14" s="50"/>
      <c r="H14" s="50"/>
      <c r="I14" s="50"/>
      <c r="J14" s="50"/>
      <c r="K14" s="50"/>
      <c r="L14" s="50"/>
    </row>
    <row r="15" spans="1:12" ht="27" customHeight="1" x14ac:dyDescent="0.25">
      <c r="C15" s="50"/>
      <c r="D15" s="50"/>
      <c r="E15" s="50"/>
      <c r="F15" s="50"/>
      <c r="G15" s="50"/>
      <c r="H15" s="50"/>
      <c r="I15" s="50"/>
      <c r="J15" s="50"/>
      <c r="K15" s="50"/>
      <c r="L15" s="50"/>
    </row>
  </sheetData>
  <mergeCells count="5">
    <mergeCell ref="C9:L10"/>
    <mergeCell ref="A5:L5"/>
    <mergeCell ref="A6:L6"/>
    <mergeCell ref="A7:L7"/>
    <mergeCell ref="C12:L15"/>
  </mergeCells>
  <pageMargins left="0.7" right="0.7" top="0.75" bottom="0.75" header="0.3" footer="0.3"/>
  <pageSetup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3031B-85D4-4A3B-A232-F7D9049DADDA}">
  <dimension ref="A1:H19"/>
  <sheetViews>
    <sheetView workbookViewId="0">
      <selection activeCell="G18" sqref="G18"/>
    </sheetView>
  </sheetViews>
  <sheetFormatPr defaultRowHeight="15" x14ac:dyDescent="0.25"/>
  <cols>
    <col min="1" max="1" width="1" customWidth="1"/>
    <col min="2" max="2" width="10.140625" customWidth="1"/>
    <col min="3" max="3" width="7.140625" customWidth="1"/>
    <col min="4" max="4" width="13.28515625" customWidth="1"/>
    <col min="5" max="5" width="10" customWidth="1"/>
    <col min="7" max="7" width="10.5703125" bestFit="1" customWidth="1"/>
  </cols>
  <sheetData>
    <row r="1" spans="1:8" x14ac:dyDescent="0.25">
      <c r="H1" s="2" t="s">
        <v>11</v>
      </c>
    </row>
    <row r="2" spans="1:8" x14ac:dyDescent="0.25">
      <c r="H2" s="2" t="s">
        <v>67</v>
      </c>
    </row>
    <row r="3" spans="1:8" x14ac:dyDescent="0.25">
      <c r="H3" s="2" t="s">
        <v>103</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3">
        <v>2</v>
      </c>
      <c r="C9" t="s">
        <v>97</v>
      </c>
    </row>
    <row r="10" spans="1:8" x14ac:dyDescent="0.25">
      <c r="C10" t="s">
        <v>6</v>
      </c>
    </row>
    <row r="12" spans="1:8" x14ac:dyDescent="0.25">
      <c r="B12" s="4" t="s">
        <v>5</v>
      </c>
      <c r="C12" t="s">
        <v>144</v>
      </c>
    </row>
    <row r="13" spans="1:8" x14ac:dyDescent="0.25">
      <c r="C13" t="s">
        <v>7</v>
      </c>
    </row>
    <row r="14" spans="1:8" x14ac:dyDescent="0.25">
      <c r="D14" t="s">
        <v>8</v>
      </c>
      <c r="G14" s="5">
        <v>23883</v>
      </c>
    </row>
    <row r="15" spans="1:8" x14ac:dyDescent="0.25">
      <c r="D15" t="s">
        <v>32</v>
      </c>
      <c r="G15" s="5">
        <v>1811</v>
      </c>
    </row>
    <row r="16" spans="1:8" x14ac:dyDescent="0.25">
      <c r="D16" t="s">
        <v>33</v>
      </c>
      <c r="G16" s="5">
        <v>6</v>
      </c>
    </row>
    <row r="17" spans="4:7" x14ac:dyDescent="0.25">
      <c r="D17" t="s">
        <v>9</v>
      </c>
      <c r="G17" s="5">
        <v>6</v>
      </c>
    </row>
    <row r="18" spans="4:7" ht="15.75" thickBot="1" x14ac:dyDescent="0.3">
      <c r="D18" t="s">
        <v>10</v>
      </c>
      <c r="G18" s="6">
        <f>SUM(G14:G17)</f>
        <v>25706</v>
      </c>
    </row>
    <row r="19" spans="4:7" ht="15.75" thickTop="1" x14ac:dyDescent="0.25"/>
  </sheetData>
  <mergeCells count="3">
    <mergeCell ref="A5:H5"/>
    <mergeCell ref="A6:H6"/>
    <mergeCell ref="A7:H7"/>
  </mergeCells>
  <pageMargins left="0.7" right="0.7" top="0.75" bottom="0.75" header="0.3" footer="0.3"/>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EC3CD-E8E3-4BA3-980A-00F51280FCE9}">
  <sheetPr>
    <pageSetUpPr fitToPage="1"/>
  </sheetPr>
  <dimension ref="A1:M38"/>
  <sheetViews>
    <sheetView topLeftCell="A7" workbookViewId="0">
      <selection activeCell="E33" sqref="E33"/>
    </sheetView>
  </sheetViews>
  <sheetFormatPr defaultRowHeight="15" x14ac:dyDescent="0.25"/>
  <cols>
    <col min="1" max="1" width="0.7109375" customWidth="1"/>
    <col min="2" max="2" width="10.140625" customWidth="1"/>
    <col min="3" max="3" width="9.5703125" customWidth="1"/>
    <col min="4" max="4" width="14.140625" customWidth="1"/>
    <col min="5" max="5" width="13.85546875" customWidth="1"/>
    <col min="6" max="6" width="9.28515625" customWidth="1"/>
    <col min="7" max="7" width="15.7109375" customWidth="1"/>
    <col min="8" max="8" width="19" customWidth="1"/>
    <col min="10" max="10" width="12.5703125" bestFit="1" customWidth="1"/>
    <col min="11" max="11" width="8" bestFit="1" customWidth="1"/>
  </cols>
  <sheetData>
    <row r="1" spans="1:8" x14ac:dyDescent="0.25">
      <c r="H1" s="2" t="s">
        <v>12</v>
      </c>
    </row>
    <row r="2" spans="1:8" x14ac:dyDescent="0.25">
      <c r="H2" s="2" t="s">
        <v>124</v>
      </c>
    </row>
    <row r="3" spans="1:8" x14ac:dyDescent="0.25">
      <c r="H3" s="2" t="s">
        <v>103</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3">
        <v>3</v>
      </c>
      <c r="C9" t="s">
        <v>13</v>
      </c>
    </row>
    <row r="10" spans="1:8" x14ac:dyDescent="0.25">
      <c r="C10" t="s">
        <v>84</v>
      </c>
    </row>
    <row r="11" spans="1:8" x14ac:dyDescent="0.25">
      <c r="C11" t="s">
        <v>14</v>
      </c>
    </row>
    <row r="12" spans="1:8" x14ac:dyDescent="0.25">
      <c r="C12" t="s">
        <v>15</v>
      </c>
    </row>
    <row r="13" spans="1:8" x14ac:dyDescent="0.25">
      <c r="C13" t="s">
        <v>16</v>
      </c>
    </row>
    <row r="14" spans="1:8" x14ac:dyDescent="0.25">
      <c r="D14" t="s">
        <v>18</v>
      </c>
    </row>
    <row r="15" spans="1:8" x14ac:dyDescent="0.25">
      <c r="D15" t="s">
        <v>19</v>
      </c>
    </row>
    <row r="16" spans="1:8" x14ac:dyDescent="0.25">
      <c r="D16" t="s">
        <v>20</v>
      </c>
    </row>
    <row r="17" spans="2:13" x14ac:dyDescent="0.25">
      <c r="D17" t="s">
        <v>21</v>
      </c>
    </row>
    <row r="18" spans="2:13" x14ac:dyDescent="0.25">
      <c r="C18" t="s">
        <v>28</v>
      </c>
    </row>
    <row r="19" spans="2:13" x14ac:dyDescent="0.25">
      <c r="C19" t="s">
        <v>29</v>
      </c>
    </row>
    <row r="21" spans="2:13" x14ac:dyDescent="0.25">
      <c r="B21" s="4" t="s">
        <v>5</v>
      </c>
      <c r="C21" t="s">
        <v>82</v>
      </c>
    </row>
    <row r="23" spans="2:13" x14ac:dyDescent="0.25">
      <c r="B23" s="4"/>
      <c r="E23" s="3" t="s">
        <v>23</v>
      </c>
      <c r="F23" s="3" t="s">
        <v>23</v>
      </c>
      <c r="G23" s="3" t="s">
        <v>26</v>
      </c>
      <c r="J23" s="34"/>
      <c r="K23" s="34"/>
      <c r="L23" s="34"/>
    </row>
    <row r="24" spans="2:13" x14ac:dyDescent="0.25">
      <c r="D24" s="3" t="s">
        <v>22</v>
      </c>
      <c r="E24" s="3" t="s">
        <v>24</v>
      </c>
      <c r="F24" s="3" t="s">
        <v>25</v>
      </c>
      <c r="G24" s="3" t="s">
        <v>27</v>
      </c>
      <c r="I24" s="34"/>
      <c r="J24" s="34"/>
      <c r="K24" s="34"/>
      <c r="L24" s="34"/>
    </row>
    <row r="25" spans="2:13" x14ac:dyDescent="0.25">
      <c r="D25" s="11" t="s">
        <v>85</v>
      </c>
      <c r="E25" s="9">
        <v>27665590.900000002</v>
      </c>
      <c r="F25" s="5">
        <v>25335</v>
      </c>
      <c r="G25" s="8">
        <f>+(E25/F25)/6</f>
        <v>181.99849286231168</v>
      </c>
      <c r="H25" s="12" t="s">
        <v>86</v>
      </c>
      <c r="I25" s="11"/>
      <c r="J25" s="9"/>
      <c r="K25" s="5"/>
      <c r="L25" s="8"/>
      <c r="M25" s="12"/>
    </row>
    <row r="26" spans="2:13" x14ac:dyDescent="0.25">
      <c r="D26" s="1">
        <v>2018</v>
      </c>
      <c r="E26" s="9">
        <v>60192517.279999986</v>
      </c>
      <c r="F26" s="5">
        <v>25421</v>
      </c>
      <c r="G26" s="8">
        <f>+(E26/F26)/12</f>
        <v>197.31887442141007</v>
      </c>
      <c r="I26" s="1"/>
      <c r="J26" s="9"/>
      <c r="K26" s="5"/>
      <c r="L26" s="8"/>
    </row>
    <row r="27" spans="2:13" x14ac:dyDescent="0.25">
      <c r="D27" s="1">
        <v>2019</v>
      </c>
      <c r="E27" s="9">
        <v>56682423</v>
      </c>
      <c r="F27" s="5">
        <v>25544</v>
      </c>
      <c r="G27" s="8">
        <f>+E27/F27/12</f>
        <v>184.91760295959912</v>
      </c>
      <c r="I27" s="1"/>
      <c r="J27" s="9"/>
      <c r="K27" s="5"/>
      <c r="L27" s="8"/>
    </row>
    <row r="28" spans="2:13" x14ac:dyDescent="0.25">
      <c r="D28" s="7">
        <v>43850</v>
      </c>
      <c r="E28" s="9">
        <v>4837351.8599999994</v>
      </c>
      <c r="F28" s="5">
        <v>25674</v>
      </c>
      <c r="G28" s="8">
        <f t="shared" ref="G28:G33" si="0">+E28/F28</f>
        <v>188.4144215938303</v>
      </c>
      <c r="I28" s="7"/>
      <c r="J28" s="9"/>
      <c r="K28" s="5"/>
      <c r="L28" s="8"/>
    </row>
    <row r="29" spans="2:13" x14ac:dyDescent="0.25">
      <c r="D29" s="7">
        <v>43881</v>
      </c>
      <c r="E29" s="9">
        <v>5461271.4699999997</v>
      </c>
      <c r="F29" s="5">
        <v>25631</v>
      </c>
      <c r="G29" s="8">
        <f t="shared" si="0"/>
        <v>213.07289883344387</v>
      </c>
      <c r="I29" s="7"/>
      <c r="J29" s="9"/>
      <c r="K29" s="5"/>
      <c r="L29" s="8"/>
    </row>
    <row r="30" spans="2:13" x14ac:dyDescent="0.25">
      <c r="D30" s="7">
        <v>43910</v>
      </c>
      <c r="E30" s="9">
        <v>4586085.879999999</v>
      </c>
      <c r="F30" s="5">
        <v>25653</v>
      </c>
      <c r="G30" s="8">
        <f t="shared" si="0"/>
        <v>178.77386192648029</v>
      </c>
      <c r="I30" s="7"/>
      <c r="J30" s="9"/>
      <c r="K30" s="5"/>
      <c r="L30" s="8"/>
    </row>
    <row r="31" spans="2:13" x14ac:dyDescent="0.25">
      <c r="D31" s="7">
        <v>43941</v>
      </c>
      <c r="E31" s="9">
        <v>3924913.8599999994</v>
      </c>
      <c r="F31" s="5">
        <v>25652</v>
      </c>
      <c r="G31" s="8">
        <f t="shared" si="0"/>
        <v>153.00615390612816</v>
      </c>
      <c r="I31" s="7"/>
      <c r="J31" s="9"/>
      <c r="K31" s="5"/>
      <c r="L31" s="8"/>
    </row>
    <row r="32" spans="2:13" x14ac:dyDescent="0.25">
      <c r="D32" s="7">
        <v>43971</v>
      </c>
      <c r="E32" s="9">
        <v>3773866.6700000004</v>
      </c>
      <c r="F32" s="5">
        <v>25661</v>
      </c>
      <c r="G32" s="8">
        <f t="shared" si="0"/>
        <v>147.06623553252018</v>
      </c>
      <c r="I32" s="7"/>
      <c r="J32" s="9"/>
      <c r="K32" s="5"/>
      <c r="L32" s="8"/>
    </row>
    <row r="33" spans="4:7" x14ac:dyDescent="0.25">
      <c r="D33" s="7">
        <v>44002</v>
      </c>
      <c r="E33" s="9">
        <v>3754793.31</v>
      </c>
      <c r="F33" s="5">
        <v>25706</v>
      </c>
      <c r="G33" s="8">
        <f t="shared" si="0"/>
        <v>146.06680580409244</v>
      </c>
    </row>
    <row r="34" spans="4:7" s="47" customFormat="1" x14ac:dyDescent="0.25">
      <c r="D34" s="7"/>
      <c r="F34" s="5"/>
      <c r="G34" s="8"/>
    </row>
    <row r="36" spans="4:7" x14ac:dyDescent="0.25">
      <c r="D36" s="39" t="s">
        <v>159</v>
      </c>
    </row>
    <row r="37" spans="4:7" x14ac:dyDescent="0.25">
      <c r="D37" t="s">
        <v>158</v>
      </c>
    </row>
    <row r="38" spans="4:7" x14ac:dyDescent="0.25">
      <c r="D38" t="s">
        <v>157</v>
      </c>
    </row>
  </sheetData>
  <mergeCells count="3">
    <mergeCell ref="A5:H5"/>
    <mergeCell ref="A6:H6"/>
    <mergeCell ref="A7:H7"/>
  </mergeCells>
  <pageMargins left="0.7" right="0.7" top="0.75" bottom="0.75" header="0.3" footer="0.3"/>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051D-C851-4C44-B311-3A6565892D94}">
  <dimension ref="A1:N101"/>
  <sheetViews>
    <sheetView topLeftCell="B85" workbookViewId="0">
      <selection activeCell="E111" sqref="E111"/>
    </sheetView>
  </sheetViews>
  <sheetFormatPr defaultRowHeight="15" x14ac:dyDescent="0.25"/>
  <cols>
    <col min="1" max="1" width="2.140625" customWidth="1"/>
    <col min="2" max="2" width="10.140625" customWidth="1"/>
    <col min="3" max="3" width="9.5703125" customWidth="1"/>
    <col min="4" max="4" width="14.140625" customWidth="1"/>
    <col min="5" max="5" width="15.7109375" customWidth="1"/>
    <col min="6" max="6" width="13.28515625" customWidth="1"/>
    <col min="7" max="7" width="15.7109375" customWidth="1"/>
    <col min="8" max="8" width="19" customWidth="1"/>
    <col min="10" max="10" width="12.7109375" bestFit="1" customWidth="1"/>
    <col min="11" max="11" width="9.5703125" bestFit="1" customWidth="1"/>
    <col min="12" max="13" width="9.28515625" bestFit="1" customWidth="1"/>
    <col min="14" max="14" width="12.5703125" bestFit="1" customWidth="1"/>
  </cols>
  <sheetData>
    <row r="1" spans="1:8" x14ac:dyDescent="0.25">
      <c r="H1" s="2" t="s">
        <v>30</v>
      </c>
    </row>
    <row r="2" spans="1:8" x14ac:dyDescent="0.25">
      <c r="H2" s="2" t="s">
        <v>125</v>
      </c>
    </row>
    <row r="3" spans="1:8" x14ac:dyDescent="0.25">
      <c r="H3" s="2" t="s">
        <v>103</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3">
        <v>4</v>
      </c>
      <c r="C9" t="s">
        <v>13</v>
      </c>
    </row>
    <row r="10" spans="1:8" x14ac:dyDescent="0.25">
      <c r="C10" t="s">
        <v>84</v>
      </c>
    </row>
    <row r="11" spans="1:8" x14ac:dyDescent="0.25">
      <c r="C11" t="s">
        <v>14</v>
      </c>
    </row>
    <row r="12" spans="1:8" x14ac:dyDescent="0.25">
      <c r="C12" t="s">
        <v>15</v>
      </c>
    </row>
    <row r="13" spans="1:8" x14ac:dyDescent="0.25">
      <c r="C13" t="s">
        <v>31</v>
      </c>
    </row>
    <row r="14" spans="1:8" x14ac:dyDescent="0.25">
      <c r="D14" t="s">
        <v>18</v>
      </c>
    </row>
    <row r="15" spans="1:8" x14ac:dyDescent="0.25">
      <c r="D15" t="s">
        <v>19</v>
      </c>
    </row>
    <row r="16" spans="1:8" x14ac:dyDescent="0.25">
      <c r="D16" t="s">
        <v>20</v>
      </c>
    </row>
    <row r="17" spans="2:9" x14ac:dyDescent="0.25">
      <c r="D17" t="s">
        <v>21</v>
      </c>
    </row>
    <row r="18" spans="2:9" x14ac:dyDescent="0.25">
      <c r="C18" t="s">
        <v>28</v>
      </c>
    </row>
    <row r="19" spans="2:9" x14ac:dyDescent="0.25">
      <c r="C19" t="s">
        <v>29</v>
      </c>
    </row>
    <row r="21" spans="2:9" x14ac:dyDescent="0.25">
      <c r="B21" s="4" t="s">
        <v>5</v>
      </c>
      <c r="C21" t="s">
        <v>82</v>
      </c>
    </row>
    <row r="23" spans="2:9" x14ac:dyDescent="0.25">
      <c r="D23" s="49" t="s">
        <v>8</v>
      </c>
      <c r="E23" s="49"/>
      <c r="F23" s="49"/>
      <c r="G23" s="49"/>
    </row>
    <row r="24" spans="2:9" x14ac:dyDescent="0.25">
      <c r="B24" s="4"/>
      <c r="E24" s="3" t="s">
        <v>23</v>
      </c>
      <c r="F24" s="3" t="s">
        <v>23</v>
      </c>
      <c r="G24" s="3" t="s">
        <v>26</v>
      </c>
    </row>
    <row r="25" spans="2:9" x14ac:dyDescent="0.25">
      <c r="D25" s="3" t="s">
        <v>22</v>
      </c>
      <c r="E25" s="3" t="s">
        <v>24</v>
      </c>
      <c r="F25" s="3" t="s">
        <v>25</v>
      </c>
      <c r="G25" s="3" t="s">
        <v>27</v>
      </c>
      <c r="I25" s="32"/>
    </row>
    <row r="26" spans="2:9" x14ac:dyDescent="0.25">
      <c r="D26" s="11" t="s">
        <v>85</v>
      </c>
      <c r="E26" s="13">
        <v>18581593.240000002</v>
      </c>
      <c r="F26" s="5">
        <v>23462</v>
      </c>
      <c r="G26" s="8">
        <f>+E26/F26/6</f>
        <v>131.99779245872762</v>
      </c>
      <c r="H26" s="12" t="s">
        <v>86</v>
      </c>
    </row>
    <row r="27" spans="2:9" x14ac:dyDescent="0.25">
      <c r="D27" s="1">
        <v>2018</v>
      </c>
      <c r="E27" s="13">
        <v>41618163.279999986</v>
      </c>
      <c r="F27" s="5">
        <v>23490</v>
      </c>
      <c r="G27" s="8">
        <f>+E27/F27/12</f>
        <v>147.6449669362849</v>
      </c>
    </row>
    <row r="28" spans="2:9" x14ac:dyDescent="0.25">
      <c r="D28" s="1">
        <v>2019</v>
      </c>
      <c r="E28" s="13">
        <v>39222325.539999999</v>
      </c>
      <c r="F28" s="5">
        <v>23652</v>
      </c>
      <c r="G28" s="8">
        <f>+E28/F28/12</f>
        <v>138.19242044365521</v>
      </c>
    </row>
    <row r="29" spans="2:9" x14ac:dyDescent="0.25">
      <c r="D29" s="7">
        <v>43850</v>
      </c>
      <c r="E29" s="13">
        <v>3555289.63</v>
      </c>
      <c r="F29" s="5">
        <v>23816</v>
      </c>
      <c r="G29" s="8">
        <f t="shared" ref="G29:G34" si="0">+E29/F29</f>
        <v>149.28155987571381</v>
      </c>
    </row>
    <row r="30" spans="2:9" x14ac:dyDescent="0.25">
      <c r="D30" s="7">
        <v>43881</v>
      </c>
      <c r="E30" s="13">
        <v>4015243.76</v>
      </c>
      <c r="F30" s="5">
        <v>23777</v>
      </c>
      <c r="G30" s="8">
        <f t="shared" si="0"/>
        <v>168.87091559069688</v>
      </c>
    </row>
    <row r="31" spans="2:9" x14ac:dyDescent="0.25">
      <c r="D31" s="7">
        <v>43910</v>
      </c>
      <c r="E31" s="13">
        <v>3347299.4099999997</v>
      </c>
      <c r="F31" s="5">
        <v>23793</v>
      </c>
      <c r="G31" s="8">
        <f t="shared" si="0"/>
        <v>140.68421006178286</v>
      </c>
    </row>
    <row r="32" spans="2:9" x14ac:dyDescent="0.25">
      <c r="D32" s="7">
        <v>43941</v>
      </c>
      <c r="E32" s="13">
        <v>2778365.4099999997</v>
      </c>
      <c r="F32" s="5">
        <v>23790</v>
      </c>
      <c r="G32" s="8">
        <f t="shared" si="0"/>
        <v>116.78711265237493</v>
      </c>
    </row>
    <row r="33" spans="4:14" x14ac:dyDescent="0.25">
      <c r="D33" s="7">
        <v>43971</v>
      </c>
      <c r="E33" s="13">
        <v>2656118.1300000004</v>
      </c>
      <c r="F33" s="5">
        <v>23829</v>
      </c>
      <c r="G33" s="8">
        <f t="shared" si="0"/>
        <v>111.46578244995595</v>
      </c>
    </row>
    <row r="34" spans="4:14" s="47" customFormat="1" x14ac:dyDescent="0.25">
      <c r="D34" s="7">
        <v>44002</v>
      </c>
      <c r="E34" s="13">
        <v>2697270.99</v>
      </c>
      <c r="F34" s="5">
        <v>23883</v>
      </c>
      <c r="G34" s="8">
        <f t="shared" si="0"/>
        <v>112.93685843487</v>
      </c>
    </row>
    <row r="35" spans="4:14" s="47" customFormat="1" x14ac:dyDescent="0.25">
      <c r="D35" s="7"/>
      <c r="E35" s="10"/>
      <c r="F35" s="5"/>
      <c r="G35" s="8"/>
    </row>
    <row r="37" spans="4:14" x14ac:dyDescent="0.25">
      <c r="D37" s="49" t="s">
        <v>32</v>
      </c>
      <c r="E37" s="49"/>
      <c r="F37" s="49"/>
      <c r="G37" s="49"/>
    </row>
    <row r="38" spans="4:14" x14ac:dyDescent="0.25">
      <c r="E38" s="3" t="s">
        <v>23</v>
      </c>
      <c r="F38" s="3" t="s">
        <v>23</v>
      </c>
      <c r="G38" s="3" t="s">
        <v>26</v>
      </c>
    </row>
    <row r="39" spans="4:14" x14ac:dyDescent="0.25">
      <c r="D39" s="3" t="s">
        <v>22</v>
      </c>
      <c r="E39" s="3" t="s">
        <v>24</v>
      </c>
      <c r="F39" s="3" t="s">
        <v>25</v>
      </c>
      <c r="G39" s="3" t="s">
        <v>27</v>
      </c>
    </row>
    <row r="40" spans="4:14" x14ac:dyDescent="0.25">
      <c r="D40" s="11" t="s">
        <v>85</v>
      </c>
      <c r="E40" s="9">
        <v>4350883.4400000004</v>
      </c>
      <c r="F40" s="5">
        <v>1860</v>
      </c>
      <c r="G40" s="8">
        <f>+E40/F40/6</f>
        <v>389.86410752688175</v>
      </c>
      <c r="H40" s="12" t="s">
        <v>86</v>
      </c>
    </row>
    <row r="41" spans="4:14" x14ac:dyDescent="0.25">
      <c r="D41" s="1">
        <v>2018</v>
      </c>
      <c r="E41" s="9">
        <v>8866154.0099999998</v>
      </c>
      <c r="F41" s="5">
        <v>1918</v>
      </c>
      <c r="G41" s="8">
        <f>+E41/F41/12</f>
        <v>385.21697992700729</v>
      </c>
    </row>
    <row r="42" spans="4:14" x14ac:dyDescent="0.25">
      <c r="D42" s="1">
        <v>2019</v>
      </c>
      <c r="E42" s="9">
        <v>8779458.9800000004</v>
      </c>
      <c r="F42" s="5">
        <v>1880</v>
      </c>
      <c r="G42" s="8">
        <f>+E42/F42/12</f>
        <v>389.16041578014188</v>
      </c>
    </row>
    <row r="43" spans="4:14" x14ac:dyDescent="0.25">
      <c r="D43" s="7">
        <v>43850</v>
      </c>
      <c r="E43" s="9">
        <v>671473.34</v>
      </c>
      <c r="F43" s="5">
        <v>1846</v>
      </c>
      <c r="G43" s="8">
        <f t="shared" ref="G43:G48" si="1">+E43/F43</f>
        <v>363.74503791982664</v>
      </c>
    </row>
    <row r="44" spans="4:14" x14ac:dyDescent="0.25">
      <c r="D44" s="7">
        <v>43881</v>
      </c>
      <c r="E44" s="9">
        <v>725532.5</v>
      </c>
      <c r="F44" s="5">
        <v>1842</v>
      </c>
      <c r="G44" s="8">
        <f t="shared" si="1"/>
        <v>393.88300760043433</v>
      </c>
    </row>
    <row r="45" spans="4:14" x14ac:dyDescent="0.25">
      <c r="D45" s="7">
        <v>43910</v>
      </c>
      <c r="E45" s="9">
        <v>622296.94999999995</v>
      </c>
      <c r="F45" s="5">
        <v>1848</v>
      </c>
      <c r="G45" s="8">
        <f t="shared" si="1"/>
        <v>336.74077380952377</v>
      </c>
    </row>
    <row r="46" spans="4:14" x14ac:dyDescent="0.25">
      <c r="D46" s="7">
        <v>43941</v>
      </c>
      <c r="E46" s="9">
        <v>605535.49</v>
      </c>
      <c r="F46" s="5">
        <v>1850</v>
      </c>
      <c r="G46" s="8">
        <f t="shared" si="1"/>
        <v>327.31648108108106</v>
      </c>
    </row>
    <row r="47" spans="4:14" x14ac:dyDescent="0.25">
      <c r="D47" s="7">
        <v>43971</v>
      </c>
      <c r="E47" s="9">
        <v>568860.02</v>
      </c>
      <c r="F47" s="5">
        <v>1820</v>
      </c>
      <c r="G47" s="8">
        <f t="shared" si="1"/>
        <v>312.56045054945054</v>
      </c>
      <c r="J47" s="5"/>
      <c r="K47" s="5"/>
      <c r="L47" s="5"/>
      <c r="M47" s="5"/>
      <c r="N47" s="5"/>
    </row>
    <row r="48" spans="4:14" x14ac:dyDescent="0.25">
      <c r="D48" s="7">
        <v>44002</v>
      </c>
      <c r="E48" s="9">
        <v>611119.85</v>
      </c>
      <c r="F48" s="5">
        <v>1811</v>
      </c>
      <c r="G48" s="8">
        <f t="shared" si="1"/>
        <v>337.44884041965764</v>
      </c>
    </row>
    <row r="53" spans="4:8" x14ac:dyDescent="0.25">
      <c r="H53" s="2" t="s">
        <v>30</v>
      </c>
    </row>
    <row r="54" spans="4:8" x14ac:dyDescent="0.25">
      <c r="H54" s="2" t="s">
        <v>126</v>
      </c>
    </row>
    <row r="55" spans="4:8" x14ac:dyDescent="0.25">
      <c r="H55" s="2" t="s">
        <v>103</v>
      </c>
    </row>
    <row r="59" spans="4:8" x14ac:dyDescent="0.25">
      <c r="D59" s="49" t="s">
        <v>33</v>
      </c>
      <c r="E59" s="49"/>
      <c r="F59" s="49"/>
      <c r="G59" s="49"/>
    </row>
    <row r="60" spans="4:8" x14ac:dyDescent="0.25">
      <c r="E60" s="3" t="s">
        <v>23</v>
      </c>
      <c r="F60" s="3" t="s">
        <v>23</v>
      </c>
      <c r="G60" s="3" t="s">
        <v>26</v>
      </c>
    </row>
    <row r="61" spans="4:8" x14ac:dyDescent="0.25">
      <c r="D61" s="3" t="s">
        <v>22</v>
      </c>
      <c r="E61" s="3" t="s">
        <v>24</v>
      </c>
      <c r="F61" s="3" t="s">
        <v>25</v>
      </c>
      <c r="G61" s="3" t="s">
        <v>27</v>
      </c>
    </row>
    <row r="62" spans="4:8" x14ac:dyDescent="0.25">
      <c r="D62" s="11" t="s">
        <v>85</v>
      </c>
      <c r="E62" s="9">
        <v>4696597.22</v>
      </c>
      <c r="F62" s="5">
        <v>6</v>
      </c>
      <c r="G62" s="8">
        <f>+E62/F62/6</f>
        <v>130461.03388888888</v>
      </c>
      <c r="H62" s="12" t="s">
        <v>86</v>
      </c>
    </row>
    <row r="63" spans="4:8" x14ac:dyDescent="0.25">
      <c r="D63" s="1">
        <v>2018</v>
      </c>
      <c r="E63" s="9">
        <v>9632870.9900000002</v>
      </c>
      <c r="F63" s="5">
        <v>6</v>
      </c>
      <c r="G63" s="8">
        <f>+E63/F63/12</f>
        <v>133789.87486111111</v>
      </c>
    </row>
    <row r="64" spans="4:8" x14ac:dyDescent="0.25">
      <c r="D64" s="1">
        <v>2019</v>
      </c>
      <c r="E64" s="9">
        <v>8599732.4800000004</v>
      </c>
      <c r="F64" s="5">
        <v>6</v>
      </c>
      <c r="G64" s="8">
        <f>+E64/F64/12</f>
        <v>119440.7288888889</v>
      </c>
    </row>
    <row r="65" spans="4:8" x14ac:dyDescent="0.25">
      <c r="D65" s="7">
        <v>43850</v>
      </c>
      <c r="E65" s="9">
        <v>603338.89</v>
      </c>
      <c r="F65" s="5">
        <v>6</v>
      </c>
      <c r="G65" s="8">
        <f t="shared" ref="G65:G70" si="2">+E65/F65</f>
        <v>100556.48166666667</v>
      </c>
    </row>
    <row r="66" spans="4:8" x14ac:dyDescent="0.25">
      <c r="D66" s="7">
        <v>43881</v>
      </c>
      <c r="E66" s="9">
        <v>714154.21</v>
      </c>
      <c r="F66" s="5">
        <v>6</v>
      </c>
      <c r="G66" s="8">
        <f t="shared" si="2"/>
        <v>119025.70166666666</v>
      </c>
    </row>
    <row r="67" spans="4:8" x14ac:dyDescent="0.25">
      <c r="D67" s="7">
        <v>43910</v>
      </c>
      <c r="E67" s="9">
        <v>610050.52</v>
      </c>
      <c r="F67" s="5">
        <v>6</v>
      </c>
      <c r="G67" s="8">
        <f t="shared" si="2"/>
        <v>101675.08666666667</v>
      </c>
    </row>
    <row r="68" spans="4:8" x14ac:dyDescent="0.25">
      <c r="D68" s="7">
        <v>43941</v>
      </c>
      <c r="E68" s="9">
        <v>534581.96</v>
      </c>
      <c r="F68" s="5">
        <v>6</v>
      </c>
      <c r="G68" s="8">
        <f t="shared" si="2"/>
        <v>89096.993333333332</v>
      </c>
    </row>
    <row r="69" spans="4:8" x14ac:dyDescent="0.25">
      <c r="D69" s="7">
        <v>43971</v>
      </c>
      <c r="E69" s="9">
        <v>542362.52</v>
      </c>
      <c r="F69" s="5">
        <v>6</v>
      </c>
      <c r="G69" s="8">
        <f t="shared" si="2"/>
        <v>90393.753333333341</v>
      </c>
    </row>
    <row r="70" spans="4:8" x14ac:dyDescent="0.25">
      <c r="D70" s="7">
        <v>44002</v>
      </c>
      <c r="E70" s="9">
        <v>439599.94</v>
      </c>
      <c r="F70" s="5">
        <v>6</v>
      </c>
      <c r="G70" s="8">
        <f t="shared" si="2"/>
        <v>73266.656666666662</v>
      </c>
    </row>
    <row r="71" spans="4:8" s="47" customFormat="1" x14ac:dyDescent="0.25">
      <c r="D71" s="7"/>
    </row>
    <row r="72" spans="4:8" x14ac:dyDescent="0.25">
      <c r="D72" s="49" t="s">
        <v>9</v>
      </c>
      <c r="E72" s="49"/>
      <c r="F72" s="49"/>
      <c r="G72" s="49"/>
    </row>
    <row r="73" spans="4:8" x14ac:dyDescent="0.25">
      <c r="E73" s="3" t="s">
        <v>23</v>
      </c>
      <c r="F73" s="3" t="s">
        <v>23</v>
      </c>
      <c r="G73" s="3" t="s">
        <v>26</v>
      </c>
    </row>
    <row r="74" spans="4:8" x14ac:dyDescent="0.25">
      <c r="D74" s="3" t="s">
        <v>22</v>
      </c>
      <c r="E74" s="3" t="s">
        <v>24</v>
      </c>
      <c r="F74" s="3" t="s">
        <v>25</v>
      </c>
      <c r="G74" s="3" t="s">
        <v>27</v>
      </c>
    </row>
    <row r="75" spans="4:8" x14ac:dyDescent="0.25">
      <c r="D75" s="11" t="s">
        <v>85</v>
      </c>
      <c r="E75" s="9">
        <f>5831+5808+5646+6301+6546+6385</f>
        <v>36517</v>
      </c>
      <c r="F75" s="5">
        <v>7</v>
      </c>
      <c r="G75" s="8">
        <f>+E75/F75</f>
        <v>5216.7142857142853</v>
      </c>
      <c r="H75" s="12" t="s">
        <v>86</v>
      </c>
    </row>
    <row r="76" spans="4:8" x14ac:dyDescent="0.25">
      <c r="D76" s="1">
        <v>2018</v>
      </c>
      <c r="E76" s="9">
        <v>75329</v>
      </c>
      <c r="F76" s="5">
        <v>7</v>
      </c>
      <c r="G76" s="8">
        <f t="shared" ref="G76:G83" si="3">+E76/F76</f>
        <v>10761.285714285714</v>
      </c>
    </row>
    <row r="77" spans="4:8" x14ac:dyDescent="0.25">
      <c r="D77" s="1">
        <v>2019</v>
      </c>
      <c r="E77" s="9">
        <v>80906</v>
      </c>
      <c r="F77" s="5">
        <v>6</v>
      </c>
      <c r="G77" s="8">
        <f t="shared" si="3"/>
        <v>13484.333333333334</v>
      </c>
    </row>
    <row r="78" spans="4:8" x14ac:dyDescent="0.25">
      <c r="D78" s="7">
        <v>43850</v>
      </c>
      <c r="E78" s="9">
        <v>7250</v>
      </c>
      <c r="F78" s="5">
        <v>6</v>
      </c>
      <c r="G78" s="8">
        <f t="shared" si="3"/>
        <v>1208.3333333333333</v>
      </c>
    </row>
    <row r="79" spans="4:8" x14ac:dyDescent="0.25">
      <c r="D79" s="7">
        <v>43881</v>
      </c>
      <c r="E79" s="9">
        <v>6341</v>
      </c>
      <c r="F79" s="5">
        <v>6</v>
      </c>
      <c r="G79" s="8">
        <f t="shared" si="3"/>
        <v>1056.8333333333333</v>
      </c>
    </row>
    <row r="80" spans="4:8" x14ac:dyDescent="0.25">
      <c r="D80" s="7">
        <v>43910</v>
      </c>
      <c r="E80" s="9">
        <v>6439</v>
      </c>
      <c r="F80" s="5">
        <v>6</v>
      </c>
      <c r="G80" s="8">
        <f t="shared" si="3"/>
        <v>1073.1666666666667</v>
      </c>
    </row>
    <row r="81" spans="4:14" x14ac:dyDescent="0.25">
      <c r="D81" s="7">
        <v>43941</v>
      </c>
      <c r="E81" s="9">
        <v>6431</v>
      </c>
      <c r="F81" s="5">
        <v>6</v>
      </c>
      <c r="G81" s="8">
        <f t="shared" si="3"/>
        <v>1071.8333333333333</v>
      </c>
    </row>
    <row r="82" spans="4:14" x14ac:dyDescent="0.25">
      <c r="D82" s="7">
        <v>43971</v>
      </c>
      <c r="E82" s="9">
        <v>6526</v>
      </c>
      <c r="F82" s="5">
        <v>6</v>
      </c>
      <c r="G82" s="8">
        <f t="shared" si="3"/>
        <v>1087.6666666666667</v>
      </c>
    </row>
    <row r="83" spans="4:14" x14ac:dyDescent="0.25">
      <c r="D83" s="7">
        <v>44002</v>
      </c>
      <c r="E83" s="9">
        <v>6802.53</v>
      </c>
      <c r="F83" s="5">
        <v>6</v>
      </c>
      <c r="G83" s="8">
        <f t="shared" si="3"/>
        <v>1133.7549999999999</v>
      </c>
    </row>
    <row r="84" spans="4:14" s="47" customFormat="1" x14ac:dyDescent="0.25">
      <c r="D84" s="7"/>
    </row>
    <row r="85" spans="4:14" x14ac:dyDescent="0.25">
      <c r="D85" s="49" t="s">
        <v>23</v>
      </c>
      <c r="E85" s="49"/>
      <c r="F85" s="49"/>
      <c r="G85" s="49"/>
    </row>
    <row r="86" spans="4:14" x14ac:dyDescent="0.25">
      <c r="E86" s="3" t="s">
        <v>23</v>
      </c>
      <c r="F86" s="3" t="s">
        <v>23</v>
      </c>
      <c r="G86" s="3" t="s">
        <v>26</v>
      </c>
      <c r="J86" s="27"/>
      <c r="K86" s="27"/>
      <c r="L86" s="27"/>
    </row>
    <row r="87" spans="4:14" x14ac:dyDescent="0.25">
      <c r="D87" s="3" t="s">
        <v>22</v>
      </c>
      <c r="E87" s="3" t="s">
        <v>24</v>
      </c>
      <c r="F87" s="3" t="s">
        <v>25</v>
      </c>
      <c r="G87" s="3" t="s">
        <v>27</v>
      </c>
      <c r="I87" s="27"/>
      <c r="J87" s="27"/>
      <c r="K87" s="27"/>
      <c r="L87" s="27"/>
    </row>
    <row r="88" spans="4:14" x14ac:dyDescent="0.25">
      <c r="D88" s="11" t="s">
        <v>85</v>
      </c>
      <c r="E88" s="9">
        <f t="shared" ref="E88:F96" si="4">+E26+E40+E62+E75</f>
        <v>27665590.900000002</v>
      </c>
      <c r="F88" s="5">
        <f t="shared" si="4"/>
        <v>25335</v>
      </c>
      <c r="G88" s="8">
        <f>+E88/F88/6</f>
        <v>181.99849286231168</v>
      </c>
      <c r="H88" s="12" t="s">
        <v>86</v>
      </c>
      <c r="I88" s="1"/>
      <c r="J88" s="9"/>
      <c r="K88" s="5"/>
      <c r="L88" s="8"/>
      <c r="N88" s="10"/>
    </row>
    <row r="89" spans="4:14" x14ac:dyDescent="0.25">
      <c r="D89" s="1">
        <v>2018</v>
      </c>
      <c r="E89" s="9">
        <f t="shared" si="4"/>
        <v>60192517.279999986</v>
      </c>
      <c r="F89" s="5">
        <f t="shared" si="4"/>
        <v>25421</v>
      </c>
      <c r="G89" s="8">
        <f>+E89/F89/12</f>
        <v>197.31887442141007</v>
      </c>
      <c r="I89" s="1"/>
      <c r="J89" s="9"/>
      <c r="K89" s="5"/>
      <c r="L89" s="8"/>
      <c r="N89" s="10"/>
    </row>
    <row r="90" spans="4:14" x14ac:dyDescent="0.25">
      <c r="D90" s="1">
        <v>2019</v>
      </c>
      <c r="E90" s="9">
        <f t="shared" si="4"/>
        <v>56682423</v>
      </c>
      <c r="F90" s="5">
        <f t="shared" si="4"/>
        <v>25544</v>
      </c>
      <c r="G90" s="8">
        <f>+E90/F90/12</f>
        <v>184.91760295959912</v>
      </c>
      <c r="I90" s="1"/>
      <c r="J90" s="9"/>
      <c r="K90" s="5"/>
      <c r="L90" s="8"/>
      <c r="N90" s="10"/>
    </row>
    <row r="91" spans="4:14" x14ac:dyDescent="0.25">
      <c r="D91" s="7">
        <v>43850</v>
      </c>
      <c r="E91" s="9">
        <f t="shared" si="4"/>
        <v>4837351.8599999994</v>
      </c>
      <c r="F91" s="5">
        <f t="shared" si="4"/>
        <v>25674</v>
      </c>
      <c r="G91" s="8">
        <f t="shared" ref="G91:G96" si="5">+E91/F91</f>
        <v>188.4144215938303</v>
      </c>
      <c r="I91" s="7"/>
      <c r="J91" s="9"/>
      <c r="K91" s="5"/>
      <c r="L91" s="8"/>
      <c r="N91" s="10"/>
    </row>
    <row r="92" spans="4:14" x14ac:dyDescent="0.25">
      <c r="D92" s="7">
        <v>43881</v>
      </c>
      <c r="E92" s="9">
        <f t="shared" si="4"/>
        <v>5461271.4699999997</v>
      </c>
      <c r="F92" s="5">
        <f t="shared" si="4"/>
        <v>25631</v>
      </c>
      <c r="G92" s="8">
        <f t="shared" si="5"/>
        <v>213.07289883344387</v>
      </c>
      <c r="I92" s="7"/>
      <c r="J92" s="9"/>
      <c r="K92" s="5"/>
      <c r="L92" s="8"/>
      <c r="N92" s="10"/>
    </row>
    <row r="93" spans="4:14" x14ac:dyDescent="0.25">
      <c r="D93" s="7">
        <v>43910</v>
      </c>
      <c r="E93" s="9">
        <f t="shared" si="4"/>
        <v>4586085.879999999</v>
      </c>
      <c r="F93" s="5">
        <f t="shared" si="4"/>
        <v>25653</v>
      </c>
      <c r="G93" s="8">
        <f t="shared" si="5"/>
        <v>178.77386192648029</v>
      </c>
      <c r="I93" s="7"/>
      <c r="J93" s="9"/>
      <c r="K93" s="5"/>
      <c r="L93" s="8"/>
      <c r="N93" s="10"/>
    </row>
    <row r="94" spans="4:14" x14ac:dyDescent="0.25">
      <c r="D94" s="7">
        <v>43941</v>
      </c>
      <c r="E94" s="9">
        <f t="shared" si="4"/>
        <v>3924913.8599999994</v>
      </c>
      <c r="F94" s="5">
        <f t="shared" si="4"/>
        <v>25652</v>
      </c>
      <c r="G94" s="8">
        <f t="shared" si="5"/>
        <v>153.00615390612816</v>
      </c>
      <c r="I94" s="7"/>
      <c r="J94" s="9"/>
      <c r="K94" s="5"/>
      <c r="L94" s="8"/>
      <c r="N94" s="10"/>
    </row>
    <row r="95" spans="4:14" x14ac:dyDescent="0.25">
      <c r="D95" s="7">
        <v>43971</v>
      </c>
      <c r="E95" s="9">
        <f t="shared" si="4"/>
        <v>3773866.6700000004</v>
      </c>
      <c r="F95" s="5">
        <f t="shared" si="4"/>
        <v>25661</v>
      </c>
      <c r="G95" s="8">
        <f t="shared" si="5"/>
        <v>147.06623553252018</v>
      </c>
      <c r="I95" s="7"/>
      <c r="J95" s="9"/>
      <c r="K95" s="5"/>
      <c r="L95" s="8"/>
      <c r="N95" s="10"/>
    </row>
    <row r="96" spans="4:14" x14ac:dyDescent="0.25">
      <c r="D96" s="7">
        <v>44002</v>
      </c>
      <c r="E96" s="9">
        <f t="shared" si="4"/>
        <v>3754793.31</v>
      </c>
      <c r="F96" s="5">
        <f t="shared" si="4"/>
        <v>25706</v>
      </c>
      <c r="G96" s="8">
        <f t="shared" si="5"/>
        <v>146.06680580409244</v>
      </c>
    </row>
    <row r="97" spans="4:9" s="47" customFormat="1" x14ac:dyDescent="0.25">
      <c r="D97" s="7"/>
    </row>
    <row r="99" spans="4:9" x14ac:dyDescent="0.25">
      <c r="D99" s="39" t="s">
        <v>159</v>
      </c>
      <c r="E99" s="47"/>
      <c r="F99" s="47"/>
      <c r="G99" s="47"/>
      <c r="H99" s="47"/>
      <c r="I99" s="47"/>
    </row>
    <row r="100" spans="4:9" x14ac:dyDescent="0.25">
      <c r="D100" s="47" t="s">
        <v>158</v>
      </c>
      <c r="E100" s="47"/>
      <c r="F100" s="47"/>
      <c r="G100" s="47"/>
      <c r="H100" s="47"/>
      <c r="I100" s="47"/>
    </row>
    <row r="101" spans="4:9" x14ac:dyDescent="0.25">
      <c r="D101" s="47" t="s">
        <v>157</v>
      </c>
      <c r="E101" s="47"/>
      <c r="F101" s="47"/>
      <c r="G101" s="47"/>
      <c r="H101" s="47"/>
      <c r="I101" s="47"/>
    </row>
  </sheetData>
  <mergeCells count="8">
    <mergeCell ref="D72:G72"/>
    <mergeCell ref="D85:G85"/>
    <mergeCell ref="A5:H5"/>
    <mergeCell ref="A6:H6"/>
    <mergeCell ref="A7:H7"/>
    <mergeCell ref="D23:G23"/>
    <mergeCell ref="D37:G37"/>
    <mergeCell ref="D59:G59"/>
  </mergeCells>
  <pageMargins left="0.7" right="0.7" top="0.75" bottom="0.7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633B8-0F1B-4668-89E4-38028436C848}">
  <sheetPr>
    <pageSetUpPr fitToPage="1"/>
  </sheetPr>
  <dimension ref="A1:H36"/>
  <sheetViews>
    <sheetView topLeftCell="A10" workbookViewId="0">
      <selection activeCell="G30" sqref="G30"/>
    </sheetView>
  </sheetViews>
  <sheetFormatPr defaultRowHeight="15" x14ac:dyDescent="0.25"/>
  <cols>
    <col min="1" max="1" width="6.7109375" customWidth="1"/>
    <col min="2" max="2" width="10.140625" customWidth="1"/>
    <col min="3" max="3" width="9.5703125" customWidth="1"/>
    <col min="4" max="4" width="14.140625" customWidth="1"/>
    <col min="5" max="5" width="14.28515625" bestFit="1" customWidth="1"/>
    <col min="6" max="6" width="9.28515625" customWidth="1"/>
    <col min="7" max="7" width="15.7109375" customWidth="1"/>
    <col min="8" max="8" width="20.28515625" customWidth="1"/>
  </cols>
  <sheetData>
    <row r="1" spans="1:8" x14ac:dyDescent="0.25">
      <c r="H1" s="2" t="s">
        <v>34</v>
      </c>
    </row>
    <row r="2" spans="1:8" x14ac:dyDescent="0.25">
      <c r="H2" s="2" t="s">
        <v>67</v>
      </c>
    </row>
    <row r="3" spans="1:8" x14ac:dyDescent="0.25">
      <c r="H3" s="2" t="s">
        <v>103</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3">
        <v>5</v>
      </c>
      <c r="C9" t="s">
        <v>13</v>
      </c>
    </row>
    <row r="10" spans="1:8" x14ac:dyDescent="0.25">
      <c r="C10" t="s">
        <v>84</v>
      </c>
    </row>
    <row r="11" spans="1:8" x14ac:dyDescent="0.25">
      <c r="C11" t="s">
        <v>14</v>
      </c>
    </row>
    <row r="12" spans="1:8" x14ac:dyDescent="0.25">
      <c r="C12" t="s">
        <v>35</v>
      </c>
    </row>
    <row r="13" spans="1:8" x14ac:dyDescent="0.25">
      <c r="C13" t="s">
        <v>36</v>
      </c>
    </row>
    <row r="14" spans="1:8" x14ac:dyDescent="0.25">
      <c r="D14" t="s">
        <v>18</v>
      </c>
    </row>
    <row r="15" spans="1:8" x14ac:dyDescent="0.25">
      <c r="D15" t="s">
        <v>19</v>
      </c>
    </row>
    <row r="16" spans="1:8" x14ac:dyDescent="0.25">
      <c r="D16" t="s">
        <v>20</v>
      </c>
    </row>
    <row r="17" spans="2:8" x14ac:dyDescent="0.25">
      <c r="D17" t="s">
        <v>21</v>
      </c>
    </row>
    <row r="19" spans="2:8" x14ac:dyDescent="0.25">
      <c r="B19" s="4" t="s">
        <v>5</v>
      </c>
      <c r="C19" t="s">
        <v>82</v>
      </c>
    </row>
    <row r="21" spans="2:8" x14ac:dyDescent="0.25">
      <c r="B21" s="4"/>
      <c r="E21" s="3" t="s">
        <v>23</v>
      </c>
      <c r="F21" s="3" t="s">
        <v>23</v>
      </c>
      <c r="G21" s="3" t="s">
        <v>26</v>
      </c>
    </row>
    <row r="22" spans="2:8" x14ac:dyDescent="0.25">
      <c r="D22" s="3" t="s">
        <v>22</v>
      </c>
      <c r="E22" s="3" t="s">
        <v>24</v>
      </c>
      <c r="F22" s="3" t="s">
        <v>25</v>
      </c>
      <c r="G22" s="3" t="s">
        <v>27</v>
      </c>
    </row>
    <row r="23" spans="2:8" x14ac:dyDescent="0.25">
      <c r="D23" s="11" t="s">
        <v>85</v>
      </c>
      <c r="E23" s="9">
        <v>25555492.43</v>
      </c>
      <c r="F23" s="5">
        <v>25335</v>
      </c>
      <c r="G23" s="8">
        <f>+E23/F23/6</f>
        <v>168.11717933030721</v>
      </c>
      <c r="H23" s="12" t="s">
        <v>86</v>
      </c>
    </row>
    <row r="24" spans="2:8" x14ac:dyDescent="0.25">
      <c r="D24" s="1">
        <v>2018</v>
      </c>
      <c r="E24" s="9">
        <v>53984216.210000001</v>
      </c>
      <c r="F24" s="5">
        <v>25421</v>
      </c>
      <c r="G24" s="8">
        <f t="shared" ref="G24:G25" si="0">+E24/F24/12</f>
        <v>176.96725872965919</v>
      </c>
    </row>
    <row r="25" spans="2:8" x14ac:dyDescent="0.25">
      <c r="D25" s="1">
        <v>2019</v>
      </c>
      <c r="E25" s="9">
        <v>51624777.210000001</v>
      </c>
      <c r="F25" s="5">
        <v>25544</v>
      </c>
      <c r="G25" s="8">
        <f t="shared" si="0"/>
        <v>168.41781895944254</v>
      </c>
    </row>
    <row r="26" spans="2:8" x14ac:dyDescent="0.25">
      <c r="D26" s="7">
        <v>43850</v>
      </c>
      <c r="E26" s="9">
        <v>4394580.63</v>
      </c>
      <c r="F26" s="5">
        <v>25674</v>
      </c>
      <c r="G26" s="8">
        <f t="shared" ref="G26:G31" si="1">+E26/F26</f>
        <v>171.16852185089974</v>
      </c>
    </row>
    <row r="27" spans="2:8" x14ac:dyDescent="0.25">
      <c r="D27" s="7">
        <v>43881</v>
      </c>
      <c r="E27" s="9">
        <v>5025126.1500000004</v>
      </c>
      <c r="F27" s="5">
        <v>25631</v>
      </c>
      <c r="G27" s="8">
        <f t="shared" si="1"/>
        <v>196.05657797198705</v>
      </c>
    </row>
    <row r="28" spans="2:8" x14ac:dyDescent="0.25">
      <c r="D28" s="7">
        <v>43910</v>
      </c>
      <c r="E28" s="9">
        <v>4077139.21</v>
      </c>
      <c r="F28" s="5">
        <v>25653</v>
      </c>
      <c r="G28" s="8">
        <f t="shared" si="1"/>
        <v>158.93420691537051</v>
      </c>
    </row>
    <row r="29" spans="2:8" x14ac:dyDescent="0.25">
      <c r="D29" s="7">
        <v>43941</v>
      </c>
      <c r="E29" s="9">
        <v>3409725.63</v>
      </c>
      <c r="F29" s="5">
        <v>25652</v>
      </c>
      <c r="G29" s="8">
        <f t="shared" si="1"/>
        <v>132.92240877904257</v>
      </c>
    </row>
    <row r="30" spans="2:8" x14ac:dyDescent="0.25">
      <c r="D30" s="7">
        <v>43971</v>
      </c>
      <c r="E30" s="9">
        <v>3106059.16</v>
      </c>
      <c r="F30" s="5">
        <v>25661</v>
      </c>
      <c r="G30" s="8">
        <f t="shared" si="1"/>
        <v>121.04201550991777</v>
      </c>
    </row>
    <row r="31" spans="2:8" x14ac:dyDescent="0.25">
      <c r="D31" s="7">
        <v>44002</v>
      </c>
      <c r="E31" s="9">
        <v>3283342.44</v>
      </c>
      <c r="F31" s="5">
        <v>25706</v>
      </c>
      <c r="G31" s="8">
        <f t="shared" si="1"/>
        <v>127.72669571306309</v>
      </c>
    </row>
    <row r="34" spans="3:7" x14ac:dyDescent="0.25">
      <c r="C34" s="39" t="s">
        <v>159</v>
      </c>
      <c r="D34" s="47"/>
      <c r="E34" s="47"/>
      <c r="F34" s="47"/>
      <c r="G34" s="47"/>
    </row>
    <row r="35" spans="3:7" x14ac:dyDescent="0.25">
      <c r="C35" s="47" t="s">
        <v>158</v>
      </c>
      <c r="D35" s="47"/>
      <c r="E35" s="47"/>
      <c r="F35" s="47"/>
      <c r="G35" s="47"/>
    </row>
    <row r="36" spans="3:7" x14ac:dyDescent="0.25">
      <c r="C36" s="47" t="s">
        <v>157</v>
      </c>
      <c r="D36" s="47"/>
      <c r="E36" s="47"/>
      <c r="F36" s="47"/>
      <c r="G36" s="47"/>
    </row>
  </sheetData>
  <mergeCells count="3">
    <mergeCell ref="A5:H5"/>
    <mergeCell ref="A6:H6"/>
    <mergeCell ref="A7:H7"/>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28F48-5029-4AC5-B304-D05219C0326D}">
  <dimension ref="A1:O113"/>
  <sheetViews>
    <sheetView topLeftCell="B79" workbookViewId="0">
      <selection activeCell="B1" sqref="B1"/>
    </sheetView>
  </sheetViews>
  <sheetFormatPr defaultRowHeight="15" x14ac:dyDescent="0.25"/>
  <cols>
    <col min="1" max="1" width="6.7109375" customWidth="1"/>
    <col min="2" max="2" width="10.140625" customWidth="1"/>
    <col min="3" max="3" width="9.5703125" customWidth="1"/>
    <col min="4" max="4" width="14.140625" customWidth="1"/>
    <col min="5" max="5" width="16.28515625" bestFit="1" customWidth="1"/>
    <col min="6" max="6" width="12.5703125" bestFit="1" customWidth="1"/>
    <col min="7" max="7" width="15.7109375" customWidth="1"/>
    <col min="8" max="8" width="19" customWidth="1"/>
    <col min="9" max="9" width="15.28515625" customWidth="1"/>
    <col min="10" max="10" width="12.5703125" bestFit="1" customWidth="1"/>
    <col min="11" max="11" width="14.7109375" customWidth="1"/>
    <col min="14" max="14" width="10" bestFit="1" customWidth="1"/>
  </cols>
  <sheetData>
    <row r="1" spans="1:8" x14ac:dyDescent="0.25">
      <c r="H1" s="2" t="s">
        <v>37</v>
      </c>
    </row>
    <row r="2" spans="1:8" x14ac:dyDescent="0.25">
      <c r="H2" s="2" t="s">
        <v>125</v>
      </c>
    </row>
    <row r="3" spans="1:8" x14ac:dyDescent="0.25">
      <c r="H3" s="2" t="s">
        <v>103</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3">
        <v>6</v>
      </c>
      <c r="C9" t="s">
        <v>13</v>
      </c>
    </row>
    <row r="10" spans="1:8" x14ac:dyDescent="0.25">
      <c r="C10" t="s">
        <v>84</v>
      </c>
    </row>
    <row r="11" spans="1:8" x14ac:dyDescent="0.25">
      <c r="C11" t="s">
        <v>14</v>
      </c>
    </row>
    <row r="12" spans="1:8" x14ac:dyDescent="0.25">
      <c r="C12" t="s">
        <v>35</v>
      </c>
    </row>
    <row r="13" spans="1:8" x14ac:dyDescent="0.25">
      <c r="C13" t="s">
        <v>38</v>
      </c>
    </row>
    <row r="14" spans="1:8" x14ac:dyDescent="0.25">
      <c r="D14" t="s">
        <v>18</v>
      </c>
    </row>
    <row r="15" spans="1:8" x14ac:dyDescent="0.25">
      <c r="D15" t="s">
        <v>19</v>
      </c>
    </row>
    <row r="16" spans="1:8" x14ac:dyDescent="0.25">
      <c r="D16" t="s">
        <v>20</v>
      </c>
    </row>
    <row r="17" spans="2:8" x14ac:dyDescent="0.25">
      <c r="D17" t="s">
        <v>21</v>
      </c>
    </row>
    <row r="18" spans="2:8" x14ac:dyDescent="0.25">
      <c r="C18" t="s">
        <v>28</v>
      </c>
    </row>
    <row r="19" spans="2:8" x14ac:dyDescent="0.25">
      <c r="C19" t="s">
        <v>29</v>
      </c>
    </row>
    <row r="21" spans="2:8" x14ac:dyDescent="0.25">
      <c r="B21" s="4" t="s">
        <v>5</v>
      </c>
      <c r="C21" t="s">
        <v>82</v>
      </c>
    </row>
    <row r="23" spans="2:8" x14ac:dyDescent="0.25">
      <c r="D23" s="49" t="s">
        <v>8</v>
      </c>
      <c r="E23" s="49"/>
      <c r="F23" s="49"/>
      <c r="G23" s="49"/>
    </row>
    <row r="24" spans="2:8" x14ac:dyDescent="0.25">
      <c r="B24" s="4"/>
      <c r="E24" s="3" t="s">
        <v>23</v>
      </c>
      <c r="F24" s="3" t="s">
        <v>23</v>
      </c>
      <c r="G24" s="3" t="s">
        <v>26</v>
      </c>
    </row>
    <row r="25" spans="2:8" x14ac:dyDescent="0.25">
      <c r="D25" s="3" t="s">
        <v>22</v>
      </c>
      <c r="E25" s="3" t="s">
        <v>24</v>
      </c>
      <c r="F25" s="3" t="s">
        <v>25</v>
      </c>
      <c r="G25" s="3" t="s">
        <v>27</v>
      </c>
    </row>
    <row r="26" spans="2:8" x14ac:dyDescent="0.25">
      <c r="D26" s="11" t="s">
        <v>85</v>
      </c>
      <c r="E26" s="9">
        <v>16566216.67</v>
      </c>
      <c r="F26" s="5">
        <v>23462</v>
      </c>
      <c r="G26" s="8">
        <f>+E26/F26/6</f>
        <v>117.68119135907709</v>
      </c>
      <c r="H26" s="12" t="s">
        <v>86</v>
      </c>
    </row>
    <row r="27" spans="2:8" x14ac:dyDescent="0.25">
      <c r="D27" s="1">
        <v>2018</v>
      </c>
      <c r="E27" s="9">
        <v>36025291.369999997</v>
      </c>
      <c r="F27" s="5">
        <v>23490</v>
      </c>
      <c r="G27" s="8">
        <f>+E27/F27/12</f>
        <v>127.80364470696749</v>
      </c>
    </row>
    <row r="28" spans="2:8" x14ac:dyDescent="0.25">
      <c r="D28" s="1">
        <v>2019</v>
      </c>
      <c r="E28" s="9">
        <v>34539340.789999999</v>
      </c>
      <c r="F28" s="5">
        <v>23652</v>
      </c>
      <c r="G28" s="8">
        <f>+E28/F28/12</f>
        <v>121.69281241191725</v>
      </c>
    </row>
    <row r="29" spans="2:8" x14ac:dyDescent="0.25">
      <c r="D29" s="7">
        <v>43850</v>
      </c>
      <c r="E29" s="9">
        <v>3144005.62</v>
      </c>
      <c r="F29" s="5">
        <v>23816</v>
      </c>
      <c r="G29" s="8">
        <f t="shared" ref="G29:G34" si="0">+E29/F29</f>
        <v>132.01232868659724</v>
      </c>
    </row>
    <row r="30" spans="2:8" x14ac:dyDescent="0.25">
      <c r="D30" s="7">
        <v>43881</v>
      </c>
      <c r="E30" s="9">
        <v>3598909.9</v>
      </c>
      <c r="F30" s="5">
        <v>23777</v>
      </c>
      <c r="G30" s="8">
        <f t="shared" si="0"/>
        <v>151.36097489170206</v>
      </c>
    </row>
    <row r="31" spans="2:8" x14ac:dyDescent="0.25">
      <c r="D31" s="7">
        <v>43910</v>
      </c>
      <c r="E31" s="9">
        <v>2857789.78</v>
      </c>
      <c r="F31" s="5">
        <v>23793</v>
      </c>
      <c r="G31" s="8">
        <f t="shared" si="0"/>
        <v>120.11052746606144</v>
      </c>
    </row>
    <row r="32" spans="2:8" x14ac:dyDescent="0.25">
      <c r="D32" s="7">
        <v>43941</v>
      </c>
      <c r="E32" s="9">
        <v>2292008.2599999998</v>
      </c>
      <c r="F32" s="5">
        <v>23790</v>
      </c>
      <c r="G32" s="8">
        <f t="shared" si="0"/>
        <v>96.343348465741897</v>
      </c>
    </row>
    <row r="33" spans="4:8" x14ac:dyDescent="0.25">
      <c r="D33" s="7">
        <v>43971</v>
      </c>
      <c r="E33" s="9">
        <v>2248709.91</v>
      </c>
      <c r="F33" s="5">
        <v>23829</v>
      </c>
      <c r="G33" s="8">
        <f t="shared" si="0"/>
        <v>94.36862268664234</v>
      </c>
    </row>
    <row r="34" spans="4:8" s="47" customFormat="1" x14ac:dyDescent="0.25">
      <c r="D34" s="7">
        <v>44002</v>
      </c>
      <c r="E34" s="9">
        <v>2279355.7000000002</v>
      </c>
      <c r="F34" s="5">
        <v>23883</v>
      </c>
      <c r="G34" s="8">
        <f t="shared" si="0"/>
        <v>95.438416446845039</v>
      </c>
    </row>
    <row r="36" spans="4:8" x14ac:dyDescent="0.25">
      <c r="D36" s="49" t="s">
        <v>32</v>
      </c>
      <c r="E36" s="49"/>
      <c r="F36" s="49"/>
      <c r="G36" s="49"/>
    </row>
    <row r="37" spans="4:8" x14ac:dyDescent="0.25">
      <c r="E37" s="3" t="s">
        <v>23</v>
      </c>
      <c r="F37" s="3" t="s">
        <v>23</v>
      </c>
      <c r="G37" s="3" t="s">
        <v>26</v>
      </c>
    </row>
    <row r="38" spans="4:8" x14ac:dyDescent="0.25">
      <c r="D38" s="3" t="s">
        <v>22</v>
      </c>
      <c r="E38" s="3" t="s">
        <v>24</v>
      </c>
      <c r="F38" s="3" t="s">
        <v>25</v>
      </c>
      <c r="G38" s="3" t="s">
        <v>27</v>
      </c>
    </row>
    <row r="39" spans="4:8" x14ac:dyDescent="0.25">
      <c r="D39" s="11" t="s">
        <v>85</v>
      </c>
      <c r="E39" s="9">
        <v>4255798.74</v>
      </c>
      <c r="F39" s="5">
        <v>1860</v>
      </c>
      <c r="G39" s="8">
        <f>+E39/F39/6</f>
        <v>381.34397311827956</v>
      </c>
      <c r="H39" s="12" t="s">
        <v>86</v>
      </c>
    </row>
    <row r="40" spans="4:8" x14ac:dyDescent="0.25">
      <c r="D40" s="1">
        <v>2018</v>
      </c>
      <c r="E40" s="9">
        <v>8600113.3599999994</v>
      </c>
      <c r="F40" s="5">
        <v>1918</v>
      </c>
      <c r="G40" s="8">
        <f>+E40/F40/12</f>
        <v>373.65803614876609</v>
      </c>
    </row>
    <row r="41" spans="4:8" x14ac:dyDescent="0.25">
      <c r="D41" s="1">
        <v>2019</v>
      </c>
      <c r="E41" s="9">
        <v>8529388.8200000003</v>
      </c>
      <c r="F41" s="5">
        <v>1880</v>
      </c>
      <c r="G41" s="8">
        <f>+E41/F41/12</f>
        <v>378.07574556737592</v>
      </c>
    </row>
    <row r="42" spans="4:8" x14ac:dyDescent="0.25">
      <c r="D42" s="7">
        <v>43850</v>
      </c>
      <c r="E42" s="9">
        <v>640248.51</v>
      </c>
      <c r="F42" s="5">
        <v>1846</v>
      </c>
      <c r="G42" s="8">
        <f t="shared" ref="G42:G47" si="1">+E42/F42</f>
        <v>346.83017876489708</v>
      </c>
    </row>
    <row r="43" spans="4:8" x14ac:dyDescent="0.25">
      <c r="D43" s="7">
        <v>43881</v>
      </c>
      <c r="E43" s="9">
        <v>704943.04</v>
      </c>
      <c r="F43" s="5">
        <v>1842</v>
      </c>
      <c r="G43" s="8">
        <f t="shared" si="1"/>
        <v>382.70523344191099</v>
      </c>
    </row>
    <row r="44" spans="4:8" x14ac:dyDescent="0.25">
      <c r="D44" s="7">
        <v>43910</v>
      </c>
      <c r="E44" s="9">
        <v>602463.59</v>
      </c>
      <c r="F44" s="5">
        <v>1848</v>
      </c>
      <c r="G44" s="8">
        <f t="shared" si="1"/>
        <v>326.0084361471861</v>
      </c>
    </row>
    <row r="45" spans="4:8" x14ac:dyDescent="0.25">
      <c r="D45" s="7">
        <v>43941</v>
      </c>
      <c r="E45" s="9">
        <v>576328.77</v>
      </c>
      <c r="F45" s="5">
        <v>1850</v>
      </c>
      <c r="G45" s="8">
        <f t="shared" si="1"/>
        <v>311.52906486486489</v>
      </c>
    </row>
    <row r="46" spans="4:8" x14ac:dyDescent="0.25">
      <c r="D46" s="7">
        <v>43971</v>
      </c>
      <c r="E46" s="9">
        <v>530159.12</v>
      </c>
      <c r="F46" s="5">
        <v>1820</v>
      </c>
      <c r="G46" s="8">
        <f t="shared" si="1"/>
        <v>291.29621978021976</v>
      </c>
    </row>
    <row r="47" spans="4:8" x14ac:dyDescent="0.25">
      <c r="D47" s="7">
        <v>44002</v>
      </c>
      <c r="E47" s="9">
        <v>557584.27</v>
      </c>
      <c r="F47" s="5">
        <v>1811</v>
      </c>
      <c r="G47" s="8">
        <f t="shared" si="1"/>
        <v>307.88750414135836</v>
      </c>
    </row>
    <row r="48" spans="4:8" x14ac:dyDescent="0.25">
      <c r="D48" s="7"/>
      <c r="E48" s="9"/>
      <c r="F48" s="5"/>
      <c r="G48" s="8"/>
    </row>
    <row r="49" spans="4:8" x14ac:dyDescent="0.25">
      <c r="D49" s="7"/>
      <c r="E49" s="9"/>
      <c r="F49" s="5"/>
      <c r="G49" s="8"/>
    </row>
    <row r="50" spans="4:8" x14ac:dyDescent="0.25">
      <c r="D50" s="7"/>
      <c r="E50" s="9"/>
      <c r="F50" s="5"/>
      <c r="G50" s="8"/>
    </row>
    <row r="51" spans="4:8" x14ac:dyDescent="0.25">
      <c r="D51" s="7"/>
      <c r="E51" s="9"/>
      <c r="F51" s="5"/>
      <c r="G51" s="8"/>
    </row>
    <row r="52" spans="4:8" x14ac:dyDescent="0.25">
      <c r="D52" s="7"/>
      <c r="E52" s="9"/>
      <c r="F52" s="5"/>
      <c r="G52" s="8"/>
    </row>
    <row r="53" spans="4:8" x14ac:dyDescent="0.25">
      <c r="D53" s="7"/>
      <c r="E53" s="9"/>
      <c r="F53" s="5"/>
      <c r="G53" s="8"/>
    </row>
    <row r="54" spans="4:8" x14ac:dyDescent="0.25">
      <c r="D54" s="7"/>
      <c r="E54" s="9"/>
      <c r="F54" s="5"/>
      <c r="G54" s="8"/>
    </row>
    <row r="55" spans="4:8" x14ac:dyDescent="0.25">
      <c r="D55" s="7"/>
      <c r="E55" s="9"/>
      <c r="F55" s="5"/>
      <c r="G55" s="8"/>
    </row>
    <row r="56" spans="4:8" x14ac:dyDescent="0.25">
      <c r="D56" s="7"/>
      <c r="E56" s="9"/>
      <c r="F56" s="5"/>
      <c r="G56" s="8"/>
    </row>
    <row r="57" spans="4:8" x14ac:dyDescent="0.25">
      <c r="D57" s="7"/>
      <c r="E57" s="9"/>
      <c r="F57" s="5"/>
      <c r="G57" s="8"/>
      <c r="H57" s="2" t="s">
        <v>37</v>
      </c>
    </row>
    <row r="58" spans="4:8" x14ac:dyDescent="0.25">
      <c r="D58" s="7"/>
      <c r="E58" s="9"/>
      <c r="F58" s="5"/>
      <c r="G58" s="8"/>
      <c r="H58" s="2" t="s">
        <v>126</v>
      </c>
    </row>
    <row r="59" spans="4:8" x14ac:dyDescent="0.25">
      <c r="D59" s="7"/>
      <c r="E59" s="9"/>
      <c r="F59" s="5"/>
      <c r="G59" s="8"/>
      <c r="H59" s="2" t="s">
        <v>103</v>
      </c>
    </row>
    <row r="60" spans="4:8" x14ac:dyDescent="0.25">
      <c r="D60" s="7"/>
      <c r="E60" s="9"/>
      <c r="F60" s="5"/>
      <c r="G60" s="8"/>
    </row>
    <row r="62" spans="4:8" x14ac:dyDescent="0.25">
      <c r="D62" s="49" t="s">
        <v>33</v>
      </c>
      <c r="E62" s="49"/>
      <c r="F62" s="49"/>
      <c r="G62" s="49"/>
    </row>
    <row r="63" spans="4:8" x14ac:dyDescent="0.25">
      <c r="E63" s="3" t="s">
        <v>23</v>
      </c>
      <c r="F63" s="3" t="s">
        <v>23</v>
      </c>
      <c r="G63" s="3" t="s">
        <v>26</v>
      </c>
    </row>
    <row r="64" spans="4:8" x14ac:dyDescent="0.25">
      <c r="D64" s="3" t="s">
        <v>22</v>
      </c>
      <c r="E64" s="3" t="s">
        <v>24</v>
      </c>
      <c r="F64" s="3" t="s">
        <v>25</v>
      </c>
      <c r="G64" s="3" t="s">
        <v>27</v>
      </c>
    </row>
    <row r="65" spans="4:8" x14ac:dyDescent="0.25">
      <c r="D65" s="11" t="s">
        <v>85</v>
      </c>
      <c r="E65" s="9">
        <v>4696597.22</v>
      </c>
      <c r="F65" s="5">
        <v>6</v>
      </c>
      <c r="G65" s="8">
        <f>+E65/F65/6</f>
        <v>130461.03388888888</v>
      </c>
      <c r="H65" s="12" t="s">
        <v>86</v>
      </c>
    </row>
    <row r="66" spans="4:8" x14ac:dyDescent="0.25">
      <c r="D66" s="1">
        <v>2018</v>
      </c>
      <c r="E66" s="9">
        <v>9282076.6500000004</v>
      </c>
      <c r="F66" s="5">
        <v>6</v>
      </c>
      <c r="G66" s="8">
        <f>+E66/F66/12</f>
        <v>128917.73125000001</v>
      </c>
      <c r="H66" s="16"/>
    </row>
    <row r="67" spans="4:8" x14ac:dyDescent="0.25">
      <c r="D67" s="1">
        <v>2019</v>
      </c>
      <c r="E67" s="9">
        <v>8473784.3499999996</v>
      </c>
      <c r="F67" s="5">
        <v>6</v>
      </c>
      <c r="G67" s="8">
        <f>+E67/F67/12</f>
        <v>117691.44930555555</v>
      </c>
    </row>
    <row r="68" spans="4:8" x14ac:dyDescent="0.25">
      <c r="D68" s="7">
        <v>43850</v>
      </c>
      <c r="E68" s="9">
        <v>603338.89</v>
      </c>
      <c r="F68" s="5">
        <v>6</v>
      </c>
      <c r="G68" s="8">
        <f t="shared" ref="G68:G73" si="2">+E68/F68</f>
        <v>100556.48166666667</v>
      </c>
    </row>
    <row r="69" spans="4:8" x14ac:dyDescent="0.25">
      <c r="D69" s="7">
        <v>43881</v>
      </c>
      <c r="E69" s="9">
        <v>714154.21</v>
      </c>
      <c r="F69" s="5">
        <v>6</v>
      </c>
      <c r="G69" s="8">
        <f t="shared" si="2"/>
        <v>119025.70166666666</v>
      </c>
    </row>
    <row r="70" spans="4:8" x14ac:dyDescent="0.25">
      <c r="D70" s="7">
        <v>43910</v>
      </c>
      <c r="E70" s="9">
        <v>610050.52</v>
      </c>
      <c r="F70" s="5">
        <v>6</v>
      </c>
      <c r="G70" s="8">
        <f t="shared" si="2"/>
        <v>101675.08666666667</v>
      </c>
    </row>
    <row r="71" spans="4:8" x14ac:dyDescent="0.25">
      <c r="D71" s="7">
        <v>43941</v>
      </c>
      <c r="E71" s="9">
        <v>534581.96</v>
      </c>
      <c r="F71" s="5">
        <v>6</v>
      </c>
      <c r="G71" s="8">
        <f t="shared" si="2"/>
        <v>89096.993333333332</v>
      </c>
    </row>
    <row r="72" spans="4:8" x14ac:dyDescent="0.25">
      <c r="D72" s="7">
        <v>43971</v>
      </c>
      <c r="E72" s="9">
        <v>320395.15000000002</v>
      </c>
      <c r="F72" s="5">
        <v>6</v>
      </c>
      <c r="G72" s="8">
        <f t="shared" si="2"/>
        <v>53399.191666666673</v>
      </c>
    </row>
    <row r="73" spans="4:8" s="47" customFormat="1" x14ac:dyDescent="0.25">
      <c r="D73" s="7">
        <v>44002</v>
      </c>
      <c r="E73" s="9">
        <v>439599.94</v>
      </c>
      <c r="F73" s="5">
        <v>6</v>
      </c>
      <c r="G73" s="8">
        <f t="shared" si="2"/>
        <v>73266.656666666662</v>
      </c>
    </row>
    <row r="75" spans="4:8" x14ac:dyDescent="0.25">
      <c r="D75" s="49" t="s">
        <v>9</v>
      </c>
      <c r="E75" s="49"/>
      <c r="F75" s="49"/>
      <c r="G75" s="49"/>
    </row>
    <row r="76" spans="4:8" x14ac:dyDescent="0.25">
      <c r="E76" s="3" t="s">
        <v>23</v>
      </c>
      <c r="F76" s="3" t="s">
        <v>23</v>
      </c>
      <c r="G76" s="3" t="s">
        <v>26</v>
      </c>
    </row>
    <row r="77" spans="4:8" x14ac:dyDescent="0.25">
      <c r="D77" s="3" t="s">
        <v>22</v>
      </c>
      <c r="E77" s="3" t="s">
        <v>24</v>
      </c>
      <c r="F77" s="3" t="s">
        <v>25</v>
      </c>
      <c r="G77" s="3" t="s">
        <v>27</v>
      </c>
    </row>
    <row r="78" spans="4:8" x14ac:dyDescent="0.25">
      <c r="D78" s="11" t="s">
        <v>85</v>
      </c>
      <c r="E78" s="9">
        <f>5831+5808+5646+6301+6546+6385</f>
        <v>36517</v>
      </c>
      <c r="F78" s="5">
        <v>7</v>
      </c>
      <c r="G78" s="8">
        <f>+E78/F78</f>
        <v>5216.7142857142853</v>
      </c>
      <c r="H78" s="12" t="s">
        <v>86</v>
      </c>
    </row>
    <row r="79" spans="4:8" x14ac:dyDescent="0.25">
      <c r="D79" s="1">
        <v>2018</v>
      </c>
      <c r="E79" s="9">
        <v>75329</v>
      </c>
      <c r="F79" s="5">
        <v>7</v>
      </c>
      <c r="G79" s="8">
        <f t="shared" ref="G79:G86" si="3">+E79/F79</f>
        <v>10761.285714285714</v>
      </c>
    </row>
    <row r="80" spans="4:8" x14ac:dyDescent="0.25">
      <c r="D80" s="1">
        <v>2019</v>
      </c>
      <c r="E80" s="9">
        <v>80906</v>
      </c>
      <c r="F80" s="5">
        <v>6</v>
      </c>
      <c r="G80" s="8">
        <f t="shared" si="3"/>
        <v>13484.333333333334</v>
      </c>
    </row>
    <row r="81" spans="4:15" x14ac:dyDescent="0.25">
      <c r="D81" s="7">
        <v>43850</v>
      </c>
      <c r="E81" s="9">
        <v>7250</v>
      </c>
      <c r="F81" s="5">
        <v>6</v>
      </c>
      <c r="G81" s="8">
        <f t="shared" si="3"/>
        <v>1208.3333333333333</v>
      </c>
    </row>
    <row r="82" spans="4:15" x14ac:dyDescent="0.25">
      <c r="D82" s="7">
        <v>43881</v>
      </c>
      <c r="E82" s="9">
        <v>6341</v>
      </c>
      <c r="F82" s="5">
        <v>6</v>
      </c>
      <c r="G82" s="8">
        <f t="shared" si="3"/>
        <v>1056.8333333333333</v>
      </c>
    </row>
    <row r="83" spans="4:15" x14ac:dyDescent="0.25">
      <c r="D83" s="7">
        <v>43910</v>
      </c>
      <c r="E83" s="9">
        <v>6439</v>
      </c>
      <c r="F83" s="5">
        <v>6</v>
      </c>
      <c r="G83" s="8">
        <f t="shared" si="3"/>
        <v>1073.1666666666667</v>
      </c>
    </row>
    <row r="84" spans="4:15" x14ac:dyDescent="0.25">
      <c r="D84" s="7">
        <v>43941</v>
      </c>
      <c r="E84" s="9">
        <v>6431</v>
      </c>
      <c r="F84" s="5">
        <v>6</v>
      </c>
      <c r="G84" s="8">
        <f t="shared" si="3"/>
        <v>1071.8333333333333</v>
      </c>
    </row>
    <row r="85" spans="4:15" x14ac:dyDescent="0.25">
      <c r="D85" s="7">
        <v>43971</v>
      </c>
      <c r="E85" s="9">
        <v>6526</v>
      </c>
      <c r="F85" s="5">
        <v>6</v>
      </c>
      <c r="G85" s="8">
        <f t="shared" si="3"/>
        <v>1087.6666666666667</v>
      </c>
    </row>
    <row r="86" spans="4:15" s="47" customFormat="1" x14ac:dyDescent="0.25">
      <c r="D86" s="7">
        <v>44002</v>
      </c>
      <c r="E86" s="9">
        <v>6802.53</v>
      </c>
      <c r="F86" s="5">
        <v>6</v>
      </c>
      <c r="G86" s="8">
        <f t="shared" si="3"/>
        <v>1133.7549999999999</v>
      </c>
    </row>
    <row r="88" spans="4:15" x14ac:dyDescent="0.25">
      <c r="D88" s="49" t="s">
        <v>23</v>
      </c>
      <c r="E88" s="49"/>
      <c r="F88" s="49"/>
      <c r="G88" s="49"/>
    </row>
    <row r="89" spans="4:15" x14ac:dyDescent="0.25">
      <c r="E89" s="3" t="s">
        <v>23</v>
      </c>
      <c r="F89" s="3" t="s">
        <v>23</v>
      </c>
      <c r="G89" s="3" t="s">
        <v>26</v>
      </c>
    </row>
    <row r="90" spans="4:15" x14ac:dyDescent="0.25">
      <c r="D90" s="3" t="s">
        <v>22</v>
      </c>
      <c r="E90" s="3" t="s">
        <v>24</v>
      </c>
      <c r="F90" s="3" t="s">
        <v>25</v>
      </c>
      <c r="G90" s="3" t="s">
        <v>27</v>
      </c>
    </row>
    <row r="91" spans="4:15" x14ac:dyDescent="0.25">
      <c r="D91" s="1">
        <v>2017</v>
      </c>
      <c r="E91" s="9">
        <f t="shared" ref="E91:F98" si="4">+E26+E39+E65+E78</f>
        <v>25555129.629999999</v>
      </c>
      <c r="F91" s="5">
        <f t="shared" si="4"/>
        <v>25335</v>
      </c>
      <c r="G91" s="10">
        <f>+E91/F91/6</f>
        <v>168.11479264522072</v>
      </c>
      <c r="I91" s="37"/>
      <c r="J91" s="11"/>
      <c r="K91" s="9"/>
      <c r="L91" s="5"/>
      <c r="M91" s="8"/>
      <c r="N91" s="13"/>
    </row>
    <row r="92" spans="4:15" x14ac:dyDescent="0.25">
      <c r="D92" s="1">
        <v>2018</v>
      </c>
      <c r="E92" s="9">
        <f t="shared" si="4"/>
        <v>53982810.379999995</v>
      </c>
      <c r="F92" s="5">
        <f t="shared" si="4"/>
        <v>25421</v>
      </c>
      <c r="G92" s="10">
        <f>+E92/F92/12</f>
        <v>176.96265023668093</v>
      </c>
      <c r="I92" s="36"/>
      <c r="J92" s="35"/>
      <c r="K92" s="29"/>
      <c r="L92" s="5"/>
      <c r="M92" s="8"/>
      <c r="N92" s="13"/>
    </row>
    <row r="93" spans="4:15" x14ac:dyDescent="0.25">
      <c r="D93" s="1">
        <v>2019</v>
      </c>
      <c r="E93" s="9">
        <f t="shared" si="4"/>
        <v>51623419.960000001</v>
      </c>
      <c r="F93" s="5">
        <f t="shared" si="4"/>
        <v>25544</v>
      </c>
      <c r="G93" s="10">
        <f>+E93/F93/12</f>
        <v>168.41339114208162</v>
      </c>
      <c r="I93" s="36"/>
      <c r="J93" s="35"/>
      <c r="K93" s="29"/>
      <c r="L93" s="5"/>
      <c r="M93" s="8"/>
      <c r="N93" s="13"/>
    </row>
    <row r="94" spans="4:15" x14ac:dyDescent="0.25">
      <c r="D94" s="7">
        <v>43850</v>
      </c>
      <c r="E94" s="9">
        <f t="shared" si="4"/>
        <v>4394843.0199999996</v>
      </c>
      <c r="F94" s="5">
        <f t="shared" si="4"/>
        <v>25674</v>
      </c>
      <c r="G94" s="10">
        <f t="shared" ref="G94:G99" si="5">+E94/F94</f>
        <v>171.17874191789357</v>
      </c>
      <c r="I94" s="36"/>
      <c r="J94" s="35"/>
      <c r="K94" s="29"/>
      <c r="L94" s="5"/>
      <c r="M94" s="8"/>
      <c r="N94" s="13"/>
      <c r="O94" s="13"/>
    </row>
    <row r="95" spans="4:15" x14ac:dyDescent="0.25">
      <c r="D95" s="7">
        <v>43881</v>
      </c>
      <c r="E95" s="9">
        <f t="shared" si="4"/>
        <v>5024348.1499999994</v>
      </c>
      <c r="F95" s="5">
        <f t="shared" si="4"/>
        <v>25631</v>
      </c>
      <c r="G95" s="10">
        <f t="shared" si="5"/>
        <v>196.02622410362449</v>
      </c>
      <c r="I95" s="36"/>
      <c r="J95" s="35"/>
      <c r="K95" s="29"/>
      <c r="L95" s="5"/>
      <c r="M95" s="8"/>
      <c r="N95" s="13"/>
      <c r="O95" s="13"/>
    </row>
    <row r="96" spans="4:15" x14ac:dyDescent="0.25">
      <c r="D96" s="7">
        <v>43910</v>
      </c>
      <c r="E96" s="9">
        <f t="shared" si="4"/>
        <v>4076742.8899999997</v>
      </c>
      <c r="F96" s="5">
        <f t="shared" si="4"/>
        <v>25653</v>
      </c>
      <c r="G96" s="10">
        <f t="shared" si="5"/>
        <v>158.91875765017735</v>
      </c>
      <c r="I96" s="36"/>
      <c r="J96" s="35"/>
      <c r="K96" s="29"/>
      <c r="L96" s="5"/>
      <c r="M96" s="8"/>
      <c r="N96" s="13"/>
      <c r="O96" s="13"/>
    </row>
    <row r="97" spans="4:15" x14ac:dyDescent="0.25">
      <c r="D97" s="7">
        <v>43941</v>
      </c>
      <c r="E97" s="9">
        <f t="shared" si="4"/>
        <v>3409349.9899999998</v>
      </c>
      <c r="F97" s="5">
        <f t="shared" si="4"/>
        <v>25652</v>
      </c>
      <c r="G97" s="10">
        <f t="shared" si="5"/>
        <v>132.90776508654295</v>
      </c>
      <c r="I97" s="36"/>
      <c r="J97" s="35"/>
      <c r="K97" s="29"/>
      <c r="L97" s="5"/>
      <c r="M97" s="8"/>
      <c r="N97" s="13"/>
      <c r="O97" s="13"/>
    </row>
    <row r="98" spans="4:15" x14ac:dyDescent="0.25">
      <c r="D98" s="7">
        <v>43971</v>
      </c>
      <c r="E98" s="9">
        <f t="shared" si="4"/>
        <v>3105790.18</v>
      </c>
      <c r="F98" s="5">
        <f t="shared" si="4"/>
        <v>25661</v>
      </c>
      <c r="G98" s="10">
        <f t="shared" si="5"/>
        <v>121.03153345543822</v>
      </c>
      <c r="I98" s="36"/>
      <c r="J98" s="35"/>
      <c r="K98" s="29"/>
      <c r="L98" s="5"/>
      <c r="M98" s="8"/>
      <c r="N98" s="13"/>
      <c r="O98" s="13"/>
    </row>
    <row r="99" spans="4:15" s="47" customFormat="1" x14ac:dyDescent="0.25">
      <c r="D99" s="7">
        <v>44002</v>
      </c>
      <c r="E99" s="9">
        <f>+E34+E47+E73+E86</f>
        <v>3283342.44</v>
      </c>
      <c r="F99" s="5">
        <v>25706</v>
      </c>
      <c r="G99" s="8">
        <f t="shared" si="5"/>
        <v>127.72669571306309</v>
      </c>
      <c r="I99" s="36"/>
      <c r="J99" s="35"/>
      <c r="K99" s="29"/>
      <c r="L99" s="5"/>
      <c r="M99" s="8"/>
      <c r="N99" s="13"/>
      <c r="O99" s="13"/>
    </row>
    <row r="100" spans="4:15" x14ac:dyDescent="0.25">
      <c r="I100" s="23"/>
    </row>
    <row r="101" spans="4:15" x14ac:dyDescent="0.25">
      <c r="I101" s="23"/>
    </row>
    <row r="102" spans="4:15" x14ac:dyDescent="0.25">
      <c r="D102" s="39" t="s">
        <v>159</v>
      </c>
      <c r="E102" s="47"/>
      <c r="F102" s="47"/>
      <c r="G102" s="47"/>
      <c r="H102" s="47"/>
      <c r="I102" s="47"/>
    </row>
    <row r="103" spans="4:15" x14ac:dyDescent="0.25">
      <c r="D103" s="47" t="s">
        <v>158</v>
      </c>
      <c r="E103" s="47"/>
      <c r="F103" s="47"/>
      <c r="G103" s="47"/>
      <c r="H103" s="47"/>
      <c r="I103" s="47"/>
    </row>
    <row r="104" spans="4:15" x14ac:dyDescent="0.25">
      <c r="D104" s="47" t="s">
        <v>157</v>
      </c>
      <c r="E104" s="47"/>
      <c r="F104" s="47"/>
      <c r="G104" s="47"/>
      <c r="H104" s="47"/>
      <c r="I104" s="47"/>
    </row>
    <row r="105" spans="4:15" ht="15.75" x14ac:dyDescent="0.25">
      <c r="D105" s="14"/>
      <c r="E105" s="15"/>
      <c r="F105" s="15"/>
    </row>
    <row r="106" spans="4:15" ht="15.75" x14ac:dyDescent="0.25">
      <c r="D106" s="15"/>
      <c r="E106" s="15"/>
      <c r="F106" s="15"/>
      <c r="I106" s="38"/>
    </row>
    <row r="107" spans="4:15" x14ac:dyDescent="0.25">
      <c r="I107" s="38"/>
    </row>
    <row r="108" spans="4:15" x14ac:dyDescent="0.25">
      <c r="I108" s="38"/>
    </row>
    <row r="109" spans="4:15" x14ac:dyDescent="0.25">
      <c r="E109" s="13"/>
      <c r="I109" s="38"/>
    </row>
    <row r="110" spans="4:15" x14ac:dyDescent="0.25">
      <c r="I110" s="38"/>
    </row>
    <row r="111" spans="4:15" x14ac:dyDescent="0.25">
      <c r="I111" s="38"/>
    </row>
    <row r="112" spans="4:15" x14ac:dyDescent="0.25">
      <c r="I112" s="38"/>
    </row>
    <row r="113" spans="9:9" x14ac:dyDescent="0.25">
      <c r="I113" s="38"/>
    </row>
  </sheetData>
  <mergeCells count="8">
    <mergeCell ref="D75:G75"/>
    <mergeCell ref="D88:G88"/>
    <mergeCell ref="A5:H5"/>
    <mergeCell ref="A6:H6"/>
    <mergeCell ref="A7:H7"/>
    <mergeCell ref="D23:G23"/>
    <mergeCell ref="D36:G36"/>
    <mergeCell ref="D62:G62"/>
  </mergeCells>
  <pageMargins left="0.7" right="0.7" top="0.75" bottom="0.75" header="0.3" footer="0.3"/>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0306E-40FB-4F7E-9166-90947A149B0E}">
  <sheetPr>
    <pageSetUpPr fitToPage="1"/>
  </sheetPr>
  <dimension ref="A1:L42"/>
  <sheetViews>
    <sheetView topLeftCell="A16" workbookViewId="0">
      <selection activeCell="B1" sqref="B1"/>
    </sheetView>
  </sheetViews>
  <sheetFormatPr defaultRowHeight="15" x14ac:dyDescent="0.25"/>
  <cols>
    <col min="1" max="1" width="2.140625" customWidth="1"/>
    <col min="2" max="2" width="10.140625" customWidth="1"/>
    <col min="3" max="3" width="7.42578125" customWidth="1"/>
    <col min="4" max="4" width="8.28515625" customWidth="1"/>
    <col min="5" max="5" width="11.42578125" customWidth="1"/>
    <col min="6" max="6" width="12.5703125" customWidth="1"/>
    <col min="7" max="7" width="12" customWidth="1"/>
    <col min="8" max="8" width="11.42578125" customWidth="1"/>
    <col min="9" max="9" width="27" customWidth="1"/>
  </cols>
  <sheetData>
    <row r="1" spans="1:12" x14ac:dyDescent="0.25">
      <c r="I1" s="2" t="s">
        <v>39</v>
      </c>
    </row>
    <row r="2" spans="1:12" x14ac:dyDescent="0.25">
      <c r="I2" s="2" t="s">
        <v>67</v>
      </c>
    </row>
    <row r="3" spans="1:12" x14ac:dyDescent="0.25">
      <c r="I3" s="2" t="s">
        <v>104</v>
      </c>
    </row>
    <row r="5" spans="1:12" x14ac:dyDescent="0.25">
      <c r="A5" s="49" t="s">
        <v>81</v>
      </c>
      <c r="B5" s="49"/>
      <c r="C5" s="49"/>
      <c r="D5" s="49"/>
      <c r="E5" s="49"/>
      <c r="F5" s="49"/>
      <c r="G5" s="49"/>
      <c r="H5" s="49"/>
      <c r="I5" s="49"/>
    </row>
    <row r="6" spans="1:12" x14ac:dyDescent="0.25">
      <c r="A6" s="49" t="s">
        <v>1</v>
      </c>
      <c r="B6" s="49"/>
      <c r="C6" s="49"/>
      <c r="D6" s="49"/>
      <c r="E6" s="49"/>
      <c r="F6" s="49"/>
      <c r="G6" s="49"/>
      <c r="H6" s="49"/>
      <c r="I6" s="49"/>
    </row>
    <row r="7" spans="1:12" x14ac:dyDescent="0.25">
      <c r="A7" s="49" t="s">
        <v>2</v>
      </c>
      <c r="B7" s="49"/>
      <c r="C7" s="49"/>
      <c r="D7" s="49"/>
      <c r="E7" s="49"/>
      <c r="F7" s="49"/>
      <c r="G7" s="49"/>
      <c r="H7" s="49"/>
      <c r="I7" s="49"/>
    </row>
    <row r="9" spans="1:12" x14ac:dyDescent="0.25">
      <c r="B9" s="3">
        <v>7</v>
      </c>
      <c r="C9" t="s">
        <v>40</v>
      </c>
      <c r="L9" s="19"/>
    </row>
    <row r="10" spans="1:12" x14ac:dyDescent="0.25">
      <c r="D10" t="s">
        <v>41</v>
      </c>
    </row>
    <row r="11" spans="1:12" x14ac:dyDescent="0.25">
      <c r="D11" t="s">
        <v>42</v>
      </c>
    </row>
    <row r="12" spans="1:12" x14ac:dyDescent="0.25">
      <c r="D12" t="s">
        <v>43</v>
      </c>
    </row>
    <row r="13" spans="1:12" x14ac:dyDescent="0.25">
      <c r="D13" t="s">
        <v>44</v>
      </c>
    </row>
    <row r="14" spans="1:12" x14ac:dyDescent="0.25">
      <c r="D14" t="s">
        <v>45</v>
      </c>
    </row>
    <row r="15" spans="1:12" x14ac:dyDescent="0.25">
      <c r="D15" t="s">
        <v>46</v>
      </c>
    </row>
    <row r="17" spans="2:8" x14ac:dyDescent="0.25">
      <c r="B17" s="4" t="s">
        <v>5</v>
      </c>
      <c r="D17" t="s">
        <v>87</v>
      </c>
    </row>
    <row r="18" spans="2:8" x14ac:dyDescent="0.25">
      <c r="B18" s="4"/>
      <c r="D18" t="s">
        <v>88</v>
      </c>
    </row>
    <row r="19" spans="2:8" x14ac:dyDescent="0.25">
      <c r="B19" s="4"/>
    </row>
    <row r="20" spans="2:8" x14ac:dyDescent="0.25">
      <c r="B20" s="4"/>
    </row>
    <row r="21" spans="2:8" x14ac:dyDescent="0.25">
      <c r="D21" t="s">
        <v>123</v>
      </c>
    </row>
    <row r="22" spans="2:8" x14ac:dyDescent="0.25">
      <c r="D22" t="s">
        <v>150</v>
      </c>
    </row>
    <row r="24" spans="2:8" x14ac:dyDescent="0.25">
      <c r="F24" s="3">
        <v>2018</v>
      </c>
      <c r="G24" s="3">
        <v>2019</v>
      </c>
      <c r="H24" s="3">
        <v>2020</v>
      </c>
    </row>
    <row r="25" spans="2:8" x14ac:dyDescent="0.25">
      <c r="E25" t="s">
        <v>68</v>
      </c>
      <c r="F25" s="17">
        <v>3839.71</v>
      </c>
      <c r="G25" s="17">
        <v>6375.37</v>
      </c>
      <c r="H25" s="17">
        <v>1983.82</v>
      </c>
    </row>
    <row r="26" spans="2:8" x14ac:dyDescent="0.25">
      <c r="E26" t="s">
        <v>69</v>
      </c>
      <c r="F26" s="17">
        <v>2119.7399999999998</v>
      </c>
      <c r="G26" s="17">
        <v>2276.46</v>
      </c>
      <c r="H26" s="17">
        <v>2636.2</v>
      </c>
    </row>
    <row r="27" spans="2:8" x14ac:dyDescent="0.25">
      <c r="E27" t="s">
        <v>70</v>
      </c>
      <c r="F27" s="17">
        <v>1792.98</v>
      </c>
      <c r="G27" s="17">
        <v>3812.2700000000004</v>
      </c>
      <c r="H27" s="17">
        <v>3592</v>
      </c>
    </row>
    <row r="28" spans="2:8" x14ac:dyDescent="0.25">
      <c r="E28" t="s">
        <v>71</v>
      </c>
      <c r="F28" s="17">
        <v>2865.55</v>
      </c>
      <c r="G28" s="17">
        <v>8101.39</v>
      </c>
      <c r="H28" s="17">
        <v>4077.91</v>
      </c>
    </row>
    <row r="29" spans="2:8" x14ac:dyDescent="0.25">
      <c r="E29" t="s">
        <v>72</v>
      </c>
      <c r="F29" s="17">
        <v>10054.530000000001</v>
      </c>
      <c r="G29" s="17">
        <v>4002.88</v>
      </c>
      <c r="H29" s="17">
        <v>5036.0600000000004</v>
      </c>
    </row>
    <row r="30" spans="2:8" x14ac:dyDescent="0.25">
      <c r="E30" t="s">
        <v>73</v>
      </c>
      <c r="F30" s="17">
        <v>8753.08</v>
      </c>
      <c r="G30" s="17">
        <v>3794.64</v>
      </c>
      <c r="H30" s="18">
        <v>3734</v>
      </c>
    </row>
    <row r="31" spans="2:8" x14ac:dyDescent="0.25">
      <c r="E31" t="s">
        <v>74</v>
      </c>
      <c r="F31" s="17">
        <v>8891.69</v>
      </c>
      <c r="G31" s="17">
        <v>7320.06</v>
      </c>
      <c r="H31" s="18"/>
    </row>
    <row r="32" spans="2:8" x14ac:dyDescent="0.25">
      <c r="E32" t="s">
        <v>75</v>
      </c>
      <c r="F32" s="17">
        <v>4606.88</v>
      </c>
      <c r="G32" s="17">
        <v>4055.32</v>
      </c>
      <c r="H32" s="18"/>
    </row>
    <row r="33" spans="4:8" x14ac:dyDescent="0.25">
      <c r="E33" t="s">
        <v>76</v>
      </c>
      <c r="F33" s="17">
        <v>3014.51</v>
      </c>
      <c r="G33" s="17">
        <v>3283.64</v>
      </c>
      <c r="H33" s="18"/>
    </row>
    <row r="34" spans="4:8" x14ac:dyDescent="0.25">
      <c r="E34" t="s">
        <v>77</v>
      </c>
      <c r="F34" s="17">
        <v>4579.33</v>
      </c>
      <c r="G34" s="17">
        <v>3409.46</v>
      </c>
      <c r="H34" s="18"/>
    </row>
    <row r="35" spans="4:8" x14ac:dyDescent="0.25">
      <c r="E35" t="s">
        <v>78</v>
      </c>
      <c r="F35" s="17">
        <v>5244.99</v>
      </c>
      <c r="G35" s="17">
        <v>4444.46</v>
      </c>
      <c r="H35" s="18"/>
    </row>
    <row r="36" spans="4:8" x14ac:dyDescent="0.25">
      <c r="E36" t="s">
        <v>79</v>
      </c>
      <c r="F36" s="17">
        <v>8277.75</v>
      </c>
      <c r="G36" s="17">
        <v>3595.29</v>
      </c>
      <c r="H36" s="18"/>
    </row>
    <row r="37" spans="4:8" x14ac:dyDescent="0.25">
      <c r="F37" s="17"/>
      <c r="G37" s="17"/>
      <c r="H37" s="18"/>
    </row>
    <row r="38" spans="4:8" x14ac:dyDescent="0.25">
      <c r="E38" t="s">
        <v>23</v>
      </c>
      <c r="F38" s="18">
        <f>SUM(F25:F36)</f>
        <v>64040.740000000005</v>
      </c>
      <c r="G38" s="17">
        <f>SUM(G25:G36)</f>
        <v>54471.24</v>
      </c>
      <c r="H38" s="17">
        <f>SUM(H25:H36)</f>
        <v>21059.99</v>
      </c>
    </row>
    <row r="39" spans="4:8" x14ac:dyDescent="0.25">
      <c r="F39" s="18"/>
      <c r="G39" s="17"/>
      <c r="H39" s="17"/>
    </row>
    <row r="41" spans="4:8" x14ac:dyDescent="0.25">
      <c r="D41" t="s">
        <v>160</v>
      </c>
    </row>
    <row r="42" spans="4:8" x14ac:dyDescent="0.25">
      <c r="D42" t="s">
        <v>80</v>
      </c>
    </row>
  </sheetData>
  <mergeCells count="3">
    <mergeCell ref="A5:I5"/>
    <mergeCell ref="A6:I6"/>
    <mergeCell ref="A7:I7"/>
  </mergeCells>
  <pageMargins left="0.7" right="0.7" top="0.75" bottom="0.75" header="0.3" footer="0.3"/>
  <pageSetup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41D9D-CE9C-4010-ACFF-EBC238829A7F}">
  <sheetPr>
    <pageSetUpPr fitToPage="1"/>
  </sheetPr>
  <dimension ref="A1:H62"/>
  <sheetViews>
    <sheetView topLeftCell="A55" workbookViewId="0">
      <selection activeCell="K51" sqref="K51"/>
    </sheetView>
  </sheetViews>
  <sheetFormatPr defaultRowHeight="15" x14ac:dyDescent="0.25"/>
  <cols>
    <col min="1" max="1" width="1.42578125" customWidth="1"/>
    <col min="2" max="2" width="10.140625" customWidth="1"/>
    <col min="3" max="3" width="7.42578125" customWidth="1"/>
    <col min="4" max="4" width="21.140625" customWidth="1"/>
    <col min="5" max="5" width="10.5703125" customWidth="1"/>
    <col min="6" max="6" width="9.28515625" customWidth="1"/>
    <col min="7" max="7" width="18.42578125" bestFit="1" customWidth="1"/>
    <col min="8" max="8" width="16.42578125" customWidth="1"/>
  </cols>
  <sheetData>
    <row r="1" spans="1:8" x14ac:dyDescent="0.25">
      <c r="H1" s="2" t="s">
        <v>47</v>
      </c>
    </row>
    <row r="2" spans="1:8" x14ac:dyDescent="0.25">
      <c r="H2" s="2" t="s">
        <v>67</v>
      </c>
    </row>
    <row r="3" spans="1:8" x14ac:dyDescent="0.25">
      <c r="H3" s="2" t="s">
        <v>103</v>
      </c>
    </row>
    <row r="5" spans="1:8" x14ac:dyDescent="0.25">
      <c r="A5" s="49" t="s">
        <v>81</v>
      </c>
      <c r="B5" s="49"/>
      <c r="C5" s="49"/>
      <c r="D5" s="49"/>
      <c r="E5" s="49"/>
      <c r="F5" s="49"/>
      <c r="G5" s="49"/>
      <c r="H5" s="49"/>
    </row>
    <row r="6" spans="1:8" x14ac:dyDescent="0.25">
      <c r="A6" s="49" t="s">
        <v>1</v>
      </c>
      <c r="B6" s="49"/>
      <c r="C6" s="49"/>
      <c r="D6" s="49"/>
      <c r="E6" s="49"/>
      <c r="F6" s="49"/>
      <c r="G6" s="49"/>
      <c r="H6" s="49"/>
    </row>
    <row r="7" spans="1:8" x14ac:dyDescent="0.25">
      <c r="A7" s="49" t="s">
        <v>2</v>
      </c>
      <c r="B7" s="49"/>
      <c r="C7" s="49"/>
      <c r="D7" s="49"/>
      <c r="E7" s="49"/>
      <c r="F7" s="49"/>
      <c r="G7" s="49"/>
      <c r="H7" s="49"/>
    </row>
    <row r="9" spans="1:8" x14ac:dyDescent="0.25">
      <c r="B9" s="3">
        <v>8</v>
      </c>
      <c r="C9" s="50" t="s">
        <v>128</v>
      </c>
      <c r="D9" s="50"/>
      <c r="E9" s="50"/>
      <c r="F9" s="50"/>
      <c r="G9" s="50"/>
      <c r="H9" s="50"/>
    </row>
    <row r="10" spans="1:8" x14ac:dyDescent="0.25">
      <c r="C10" s="50"/>
      <c r="D10" s="50"/>
      <c r="E10" s="50"/>
      <c r="F10" s="50"/>
      <c r="G10" s="50"/>
      <c r="H10" s="50"/>
    </row>
    <row r="11" spans="1:8" x14ac:dyDescent="0.25">
      <c r="C11" s="50"/>
      <c r="D11" s="50"/>
      <c r="E11" s="50"/>
      <c r="F11" s="50"/>
      <c r="G11" s="50"/>
      <c r="H11" s="50"/>
    </row>
    <row r="13" spans="1:8" x14ac:dyDescent="0.25">
      <c r="B13" s="4" t="s">
        <v>5</v>
      </c>
      <c r="C13" t="s">
        <v>82</v>
      </c>
    </row>
    <row r="15" spans="1:8" x14ac:dyDescent="0.25">
      <c r="D15" s="49" t="s">
        <v>8</v>
      </c>
      <c r="E15" s="49"/>
      <c r="F15" s="49"/>
      <c r="G15" s="49"/>
    </row>
    <row r="16" spans="1:8" ht="9.9499999999999993" customHeight="1" x14ac:dyDescent="0.25"/>
    <row r="17" spans="4:8" x14ac:dyDescent="0.25">
      <c r="D17" s="4" t="s">
        <v>109</v>
      </c>
      <c r="G17" s="4" t="s">
        <v>110</v>
      </c>
    </row>
    <row r="18" spans="4:8" x14ac:dyDescent="0.25">
      <c r="D18" s="28" t="s">
        <v>129</v>
      </c>
      <c r="G18">
        <v>47</v>
      </c>
    </row>
    <row r="19" spans="4:8" x14ac:dyDescent="0.25">
      <c r="D19" s="28" t="s">
        <v>130</v>
      </c>
      <c r="G19">
        <v>145</v>
      </c>
    </row>
    <row r="20" spans="4:8" x14ac:dyDescent="0.25">
      <c r="D20" s="28" t="s">
        <v>131</v>
      </c>
      <c r="G20">
        <v>259</v>
      </c>
    </row>
    <row r="21" spans="4:8" x14ac:dyDescent="0.25">
      <c r="D21" s="28" t="s">
        <v>132</v>
      </c>
      <c r="G21">
        <v>232</v>
      </c>
    </row>
    <row r="22" spans="4:8" x14ac:dyDescent="0.25">
      <c r="D22" s="28" t="s">
        <v>133</v>
      </c>
      <c r="G22">
        <v>162</v>
      </c>
    </row>
    <row r="23" spans="4:8" x14ac:dyDescent="0.25">
      <c r="D23" s="28" t="s">
        <v>134</v>
      </c>
      <c r="G23">
        <v>256</v>
      </c>
    </row>
    <row r="24" spans="4:8" x14ac:dyDescent="0.25">
      <c r="D24" s="28" t="s">
        <v>135</v>
      </c>
      <c r="G24">
        <v>224</v>
      </c>
    </row>
    <row r="25" spans="4:8" x14ac:dyDescent="0.25">
      <c r="D25" s="28" t="s">
        <v>136</v>
      </c>
      <c r="G25">
        <v>210</v>
      </c>
    </row>
    <row r="26" spans="4:8" x14ac:dyDescent="0.25">
      <c r="D26" s="28" t="s">
        <v>137</v>
      </c>
      <c r="G26">
        <v>211</v>
      </c>
    </row>
    <row r="27" spans="4:8" s="47" customFormat="1" x14ac:dyDescent="0.25">
      <c r="D27" s="28" t="s">
        <v>145</v>
      </c>
      <c r="G27" s="47">
        <v>221</v>
      </c>
    </row>
    <row r="28" spans="4:8" s="47" customFormat="1" x14ac:dyDescent="0.25">
      <c r="D28" s="28" t="s">
        <v>146</v>
      </c>
      <c r="G28" s="47">
        <v>198</v>
      </c>
    </row>
    <row r="29" spans="4:8" s="47" customFormat="1" x14ac:dyDescent="0.25">
      <c r="D29" s="28" t="s">
        <v>147</v>
      </c>
      <c r="G29" s="47">
        <v>163</v>
      </c>
    </row>
    <row r="30" spans="4:8" s="47" customFormat="1" x14ac:dyDescent="0.25">
      <c r="D30" s="28" t="s">
        <v>148</v>
      </c>
      <c r="G30" s="47">
        <v>175</v>
      </c>
    </row>
    <row r="31" spans="4:8" ht="8.25" customHeight="1" x14ac:dyDescent="0.25">
      <c r="D31" s="28"/>
    </row>
    <row r="32" spans="4:8" x14ac:dyDescent="0.25">
      <c r="D32" s="28" t="s">
        <v>138</v>
      </c>
      <c r="G32">
        <v>231</v>
      </c>
      <c r="H32" s="12" t="s">
        <v>86</v>
      </c>
    </row>
    <row r="33" spans="3:8" x14ac:dyDescent="0.25">
      <c r="D33" s="28" t="s">
        <v>139</v>
      </c>
      <c r="G33">
        <v>298</v>
      </c>
      <c r="H33" s="12" t="s">
        <v>86</v>
      </c>
    </row>
    <row r="34" spans="3:8" x14ac:dyDescent="0.25">
      <c r="D34" s="28" t="s">
        <v>140</v>
      </c>
      <c r="G34">
        <v>310</v>
      </c>
      <c r="H34" s="12" t="s">
        <v>86</v>
      </c>
    </row>
    <row r="35" spans="3:8" s="47" customFormat="1" x14ac:dyDescent="0.25">
      <c r="D35" s="28" t="s">
        <v>149</v>
      </c>
      <c r="G35" s="47">
        <v>370</v>
      </c>
      <c r="H35" s="12" t="s">
        <v>86</v>
      </c>
    </row>
    <row r="36" spans="3:8" x14ac:dyDescent="0.25">
      <c r="D36" s="28"/>
      <c r="H36" s="12"/>
    </row>
    <row r="37" spans="3:8" x14ac:dyDescent="0.25">
      <c r="C37" s="45" t="s">
        <v>86</v>
      </c>
      <c r="D37" s="51" t="s">
        <v>151</v>
      </c>
      <c r="E37" s="51"/>
      <c r="F37" s="51"/>
      <c r="G37" s="51"/>
      <c r="H37" s="51"/>
    </row>
    <row r="38" spans="3:8" ht="35.25" customHeight="1" x14ac:dyDescent="0.25">
      <c r="C38" s="45"/>
      <c r="D38" s="51"/>
      <c r="E38" s="51"/>
      <c r="F38" s="51"/>
      <c r="G38" s="51"/>
      <c r="H38" s="51"/>
    </row>
    <row r="39" spans="3:8" x14ac:dyDescent="0.25">
      <c r="D39" s="28"/>
    </row>
    <row r="40" spans="3:8" x14ac:dyDescent="0.25">
      <c r="D40" s="49" t="s">
        <v>32</v>
      </c>
      <c r="E40" s="49"/>
      <c r="F40" s="49"/>
      <c r="G40" s="49"/>
    </row>
    <row r="41" spans="3:8" ht="9.9499999999999993" customHeight="1" x14ac:dyDescent="0.25"/>
    <row r="42" spans="3:8" x14ac:dyDescent="0.25">
      <c r="D42" s="4" t="s">
        <v>109</v>
      </c>
      <c r="G42" s="4" t="s">
        <v>110</v>
      </c>
    </row>
    <row r="43" spans="3:8" x14ac:dyDescent="0.25">
      <c r="D43" s="28">
        <v>43906</v>
      </c>
      <c r="G43" s="47">
        <v>1</v>
      </c>
    </row>
    <row r="44" spans="3:8" x14ac:dyDescent="0.25">
      <c r="D44" s="28">
        <v>43929</v>
      </c>
      <c r="G44" s="47">
        <v>3</v>
      </c>
    </row>
    <row r="45" spans="3:8" x14ac:dyDescent="0.25">
      <c r="D45" s="28">
        <v>43936</v>
      </c>
      <c r="G45" s="47">
        <v>3</v>
      </c>
    </row>
    <row r="46" spans="3:8" x14ac:dyDescent="0.25">
      <c r="D46" s="28">
        <v>43943</v>
      </c>
      <c r="G46" s="47">
        <v>2</v>
      </c>
    </row>
    <row r="47" spans="3:8" x14ac:dyDescent="0.25">
      <c r="D47" s="28">
        <v>43951</v>
      </c>
      <c r="G47" s="47">
        <v>19</v>
      </c>
    </row>
    <row r="48" spans="3:8" x14ac:dyDescent="0.25">
      <c r="D48" s="28">
        <v>43959</v>
      </c>
      <c r="G48" s="47">
        <v>9</v>
      </c>
    </row>
    <row r="49" spans="4:7" x14ac:dyDescent="0.25">
      <c r="D49" s="28">
        <v>43966</v>
      </c>
      <c r="G49" s="47">
        <v>6</v>
      </c>
    </row>
    <row r="50" spans="4:7" x14ac:dyDescent="0.25">
      <c r="D50" s="28">
        <v>43973</v>
      </c>
      <c r="G50" s="47">
        <v>5</v>
      </c>
    </row>
    <row r="51" spans="4:7" x14ac:dyDescent="0.25">
      <c r="D51" s="28">
        <v>43981</v>
      </c>
      <c r="G51" s="47">
        <v>23</v>
      </c>
    </row>
    <row r="52" spans="4:7" s="47" customFormat="1" x14ac:dyDescent="0.25">
      <c r="D52" s="28">
        <v>43990</v>
      </c>
      <c r="G52" s="47">
        <v>9</v>
      </c>
    </row>
    <row r="53" spans="4:7" s="47" customFormat="1" x14ac:dyDescent="0.25">
      <c r="D53" s="28">
        <v>43997</v>
      </c>
      <c r="G53" s="47">
        <v>3</v>
      </c>
    </row>
    <row r="54" spans="4:7" s="47" customFormat="1" x14ac:dyDescent="0.25">
      <c r="D54" s="28">
        <v>44004</v>
      </c>
      <c r="G54" s="47">
        <v>4</v>
      </c>
    </row>
    <row r="55" spans="4:7" s="47" customFormat="1" x14ac:dyDescent="0.25">
      <c r="D55" s="28">
        <v>44012</v>
      </c>
      <c r="G55" s="47">
        <v>15</v>
      </c>
    </row>
    <row r="58" spans="4:7" x14ac:dyDescent="0.25">
      <c r="D58" s="49" t="s">
        <v>33</v>
      </c>
      <c r="E58" s="49"/>
      <c r="F58" s="49"/>
      <c r="G58" s="49"/>
    </row>
    <row r="59" spans="4:7" ht="9.9499999999999993" customHeight="1" x14ac:dyDescent="0.25"/>
    <row r="60" spans="4:7" x14ac:dyDescent="0.25">
      <c r="D60" s="28">
        <v>43941</v>
      </c>
      <c r="G60">
        <v>0</v>
      </c>
    </row>
    <row r="61" spans="4:7" x14ac:dyDescent="0.25">
      <c r="D61" s="28">
        <v>43970</v>
      </c>
      <c r="G61">
        <v>0</v>
      </c>
    </row>
    <row r="62" spans="4:7" x14ac:dyDescent="0.25">
      <c r="D62" s="28">
        <v>44005</v>
      </c>
      <c r="E62" s="47"/>
      <c r="F62" s="47"/>
      <c r="G62" s="47">
        <v>0</v>
      </c>
    </row>
  </sheetData>
  <mergeCells count="8">
    <mergeCell ref="D58:G58"/>
    <mergeCell ref="A5:H5"/>
    <mergeCell ref="A6:H6"/>
    <mergeCell ref="A7:H7"/>
    <mergeCell ref="D15:G15"/>
    <mergeCell ref="D40:G40"/>
    <mergeCell ref="C9:H11"/>
    <mergeCell ref="D37:H38"/>
  </mergeCells>
  <pageMargins left="0.7" right="0.7" top="0.75" bottom="0.75" header="0.3" footer="0.3"/>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FB341-027B-4E25-BF09-90B5CEB5433A}">
  <dimension ref="A1:H90"/>
  <sheetViews>
    <sheetView tabSelected="1" workbookViewId="0">
      <selection activeCell="D15" sqref="D15"/>
    </sheetView>
  </sheetViews>
  <sheetFormatPr defaultRowHeight="15" x14ac:dyDescent="0.25"/>
  <cols>
    <col min="1" max="1" width="6.7109375" customWidth="1"/>
    <col min="2" max="2" width="10.140625" customWidth="1"/>
    <col min="3" max="3" width="7.42578125" customWidth="1"/>
    <col min="4" max="7" width="15.7109375" customWidth="1"/>
    <col min="8" max="8" width="19" customWidth="1"/>
  </cols>
  <sheetData>
    <row r="1" spans="1:8" x14ac:dyDescent="0.25">
      <c r="G1" s="2" t="s">
        <v>48</v>
      </c>
    </row>
    <row r="2" spans="1:8" x14ac:dyDescent="0.25">
      <c r="G2" s="2" t="s">
        <v>125</v>
      </c>
    </row>
    <row r="3" spans="1:8" x14ac:dyDescent="0.25">
      <c r="G3" s="2" t="s">
        <v>103</v>
      </c>
    </row>
    <row r="4" spans="1:8" x14ac:dyDescent="0.25">
      <c r="G4" s="2"/>
    </row>
    <row r="6" spans="1:8" x14ac:dyDescent="0.25">
      <c r="A6" s="49" t="s">
        <v>81</v>
      </c>
      <c r="B6" s="49"/>
      <c r="C6" s="49"/>
      <c r="D6" s="49"/>
      <c r="E6" s="49"/>
      <c r="F6" s="49"/>
      <c r="G6" s="49"/>
      <c r="H6" s="46"/>
    </row>
    <row r="7" spans="1:8" x14ac:dyDescent="0.25">
      <c r="A7" s="49" t="s">
        <v>1</v>
      </c>
      <c r="B7" s="49"/>
      <c r="C7" s="49"/>
      <c r="D7" s="49"/>
      <c r="E7" s="49"/>
      <c r="F7" s="49"/>
      <c r="G7" s="49"/>
      <c r="H7" s="46"/>
    </row>
    <row r="8" spans="1:8" x14ac:dyDescent="0.25">
      <c r="A8" s="49" t="s">
        <v>2</v>
      </c>
      <c r="B8" s="49"/>
      <c r="C8" s="49"/>
      <c r="D8" s="49"/>
      <c r="E8" s="49"/>
      <c r="F8" s="49"/>
      <c r="G8" s="49"/>
      <c r="H8" s="46"/>
    </row>
    <row r="10" spans="1:8" x14ac:dyDescent="0.25">
      <c r="B10" s="3">
        <v>9</v>
      </c>
      <c r="C10" t="s">
        <v>49</v>
      </c>
    </row>
    <row r="11" spans="1:8" x14ac:dyDescent="0.25">
      <c r="D11" t="s">
        <v>50</v>
      </c>
    </row>
    <row r="12" spans="1:8" x14ac:dyDescent="0.25">
      <c r="D12" t="s">
        <v>17</v>
      </c>
    </row>
    <row r="13" spans="1:8" x14ac:dyDescent="0.25">
      <c r="D13" t="s">
        <v>51</v>
      </c>
    </row>
    <row r="14" spans="1:8" x14ac:dyDescent="0.25">
      <c r="D14" t="s">
        <v>167</v>
      </c>
    </row>
    <row r="16" spans="1:8" x14ac:dyDescent="0.25">
      <c r="B16" s="4" t="s">
        <v>5</v>
      </c>
      <c r="C16" t="s">
        <v>82</v>
      </c>
    </row>
    <row r="18" spans="4:7" x14ac:dyDescent="0.25">
      <c r="D18" s="49" t="s">
        <v>8</v>
      </c>
      <c r="E18" s="49"/>
      <c r="F18" s="49"/>
      <c r="G18" s="49"/>
    </row>
    <row r="19" spans="4:7" x14ac:dyDescent="0.25">
      <c r="E19" s="22" t="s">
        <v>111</v>
      </c>
      <c r="F19" s="22" t="s">
        <v>23</v>
      </c>
      <c r="G19" s="22" t="s">
        <v>142</v>
      </c>
    </row>
    <row r="20" spans="4:7" x14ac:dyDescent="0.25">
      <c r="D20" s="22" t="s">
        <v>22</v>
      </c>
      <c r="E20" s="22" t="s">
        <v>112</v>
      </c>
      <c r="F20" s="22" t="s">
        <v>25</v>
      </c>
      <c r="G20" s="22" t="s">
        <v>143</v>
      </c>
    </row>
    <row r="21" spans="4:7" x14ac:dyDescent="0.25">
      <c r="D21" s="11" t="s">
        <v>85</v>
      </c>
      <c r="E21" s="5">
        <v>21026</v>
      </c>
      <c r="F21" s="5">
        <f>23448+23509+23482+23442+23488+23403</f>
        <v>140772</v>
      </c>
      <c r="G21" s="29">
        <f t="shared" ref="G21:G22" si="0">1-(+E21/F21)</f>
        <v>0.85063791094819996</v>
      </c>
    </row>
    <row r="22" spans="4:7" x14ac:dyDescent="0.25">
      <c r="D22" s="1">
        <v>2018</v>
      </c>
      <c r="E22" s="5">
        <v>42461</v>
      </c>
      <c r="F22" s="5">
        <f>23453+23512+23435+23393+23618+23516+23498+23539+23460+23549+23449+23457</f>
        <v>281879</v>
      </c>
      <c r="G22" s="29">
        <f t="shared" si="0"/>
        <v>0.84936444360878249</v>
      </c>
    </row>
    <row r="23" spans="4:7" x14ac:dyDescent="0.25">
      <c r="D23" s="1">
        <v>2019</v>
      </c>
      <c r="E23" s="5">
        <v>41505</v>
      </c>
      <c r="F23" s="5">
        <f>23771+23750+23795+23709+23763+23676+23690+23624+23562+23515+23471+23494</f>
        <v>283820</v>
      </c>
      <c r="G23" s="29">
        <f>1-(+E23/F23)</f>
        <v>0.85376294834754418</v>
      </c>
    </row>
    <row r="24" spans="4:7" x14ac:dyDescent="0.25">
      <c r="D24" s="7">
        <v>43850</v>
      </c>
      <c r="E24" s="5">
        <v>3505</v>
      </c>
      <c r="F24" s="5">
        <v>23816</v>
      </c>
      <c r="G24" s="29">
        <f>1-(+E24/F24)</f>
        <v>0.85283003023177695</v>
      </c>
    </row>
    <row r="25" spans="4:7" x14ac:dyDescent="0.25">
      <c r="D25" s="7">
        <v>43881</v>
      </c>
      <c r="E25" s="5">
        <v>3320</v>
      </c>
      <c r="F25" s="5">
        <v>23777</v>
      </c>
      <c r="G25" s="29">
        <f t="shared" ref="G25:G29" si="1">1-(+E25/F25)</f>
        <v>0.86036926441519113</v>
      </c>
    </row>
    <row r="26" spans="4:7" x14ac:dyDescent="0.25">
      <c r="D26" s="7">
        <v>43910</v>
      </c>
      <c r="E26" s="5">
        <v>3622</v>
      </c>
      <c r="F26" s="5">
        <v>23793</v>
      </c>
      <c r="G26" s="29">
        <f t="shared" si="1"/>
        <v>0.84777035262472156</v>
      </c>
    </row>
    <row r="27" spans="4:7" x14ac:dyDescent="0.25">
      <c r="D27" s="7">
        <v>43941</v>
      </c>
      <c r="E27" s="5">
        <v>2888</v>
      </c>
      <c r="F27" s="5">
        <v>23790</v>
      </c>
      <c r="G27" s="29">
        <f t="shared" si="1"/>
        <v>0.87860445565363599</v>
      </c>
    </row>
    <row r="28" spans="4:7" x14ac:dyDescent="0.25">
      <c r="D28" s="7">
        <v>43971</v>
      </c>
      <c r="E28" s="5">
        <v>3002</v>
      </c>
      <c r="F28" s="5">
        <v>23829</v>
      </c>
      <c r="G28" s="29">
        <f t="shared" si="1"/>
        <v>0.87401905241512445</v>
      </c>
    </row>
    <row r="29" spans="4:7" s="47" customFormat="1" x14ac:dyDescent="0.25">
      <c r="D29" s="7">
        <v>44002</v>
      </c>
      <c r="E29" s="5">
        <v>1559</v>
      </c>
      <c r="F29" s="5">
        <v>23883</v>
      </c>
      <c r="G29" s="29">
        <f t="shared" si="1"/>
        <v>0.93472344345350244</v>
      </c>
    </row>
    <row r="30" spans="4:7" x14ac:dyDescent="0.25">
      <c r="D30" s="7"/>
      <c r="E30" s="5"/>
      <c r="F30" s="5"/>
      <c r="G30" s="29"/>
    </row>
    <row r="32" spans="4:7" x14ac:dyDescent="0.25">
      <c r="D32" s="49" t="s">
        <v>32</v>
      </c>
      <c r="E32" s="49"/>
      <c r="F32" s="49"/>
      <c r="G32" s="49"/>
    </row>
    <row r="33" spans="4:7" x14ac:dyDescent="0.25">
      <c r="E33" s="22" t="s">
        <v>111</v>
      </c>
      <c r="F33" s="22" t="s">
        <v>23</v>
      </c>
      <c r="G33" s="44" t="s">
        <v>142</v>
      </c>
    </row>
    <row r="34" spans="4:7" x14ac:dyDescent="0.25">
      <c r="D34" s="22" t="s">
        <v>22</v>
      </c>
      <c r="E34" s="22" t="s">
        <v>112</v>
      </c>
      <c r="F34" s="22" t="s">
        <v>25</v>
      </c>
      <c r="G34" s="44" t="s">
        <v>143</v>
      </c>
    </row>
    <row r="35" spans="4:7" x14ac:dyDescent="0.25">
      <c r="D35" s="11" t="s">
        <v>85</v>
      </c>
      <c r="E35" s="5">
        <v>1016</v>
      </c>
      <c r="F35" s="5">
        <f>1849+1865+1861+1860+1864+1871</f>
        <v>11170</v>
      </c>
      <c r="G35" s="29">
        <f t="shared" ref="G35:G37" si="2">1-(+E35/F35)</f>
        <v>0.90904207699194273</v>
      </c>
    </row>
    <row r="36" spans="4:7" x14ac:dyDescent="0.25">
      <c r="D36" s="1">
        <v>2018</v>
      </c>
      <c r="E36" s="5">
        <v>1926</v>
      </c>
      <c r="F36" s="5">
        <f>1991+2003+2023+2036+2027+1844+1844+1846+1857+1861+1850+1858</f>
        <v>23040</v>
      </c>
      <c r="G36" s="29">
        <f t="shared" si="2"/>
        <v>0.91640624999999998</v>
      </c>
    </row>
    <row r="37" spans="4:7" x14ac:dyDescent="0.25">
      <c r="D37" s="1">
        <v>2019</v>
      </c>
      <c r="E37" s="5">
        <v>1986</v>
      </c>
      <c r="F37" s="5">
        <f>1829+1836+1849+1838+1860+1860+1869+1885+1882+1937+1953+1963</f>
        <v>22561</v>
      </c>
      <c r="G37" s="29">
        <f t="shared" si="2"/>
        <v>0.91197198705731131</v>
      </c>
    </row>
    <row r="38" spans="4:7" x14ac:dyDescent="0.25">
      <c r="D38" s="7">
        <v>43850</v>
      </c>
      <c r="E38" s="23">
        <v>124</v>
      </c>
      <c r="F38" s="5">
        <v>1846</v>
      </c>
      <c r="G38" s="29">
        <f>1-(+E38/F38)</f>
        <v>0.93282773564463706</v>
      </c>
    </row>
    <row r="39" spans="4:7" x14ac:dyDescent="0.25">
      <c r="D39" s="7">
        <v>43881</v>
      </c>
      <c r="E39" s="23">
        <v>168</v>
      </c>
      <c r="F39" s="5">
        <v>1842</v>
      </c>
      <c r="G39" s="29">
        <f t="shared" ref="G39:G43" si="3">1-(+E39/F39)</f>
        <v>0.90879478827361559</v>
      </c>
    </row>
    <row r="40" spans="4:7" x14ac:dyDescent="0.25">
      <c r="D40" s="7">
        <v>43910</v>
      </c>
      <c r="E40" s="23">
        <v>155</v>
      </c>
      <c r="F40" s="5">
        <v>1848</v>
      </c>
      <c r="G40" s="29">
        <f t="shared" si="3"/>
        <v>0.91612554112554112</v>
      </c>
    </row>
    <row r="41" spans="4:7" x14ac:dyDescent="0.25">
      <c r="D41" s="7">
        <v>43941</v>
      </c>
      <c r="E41" s="23">
        <v>179</v>
      </c>
      <c r="F41" s="5">
        <v>1850</v>
      </c>
      <c r="G41" s="29">
        <f t="shared" si="3"/>
        <v>0.90324324324324323</v>
      </c>
    </row>
    <row r="42" spans="4:7" x14ac:dyDescent="0.25">
      <c r="D42" s="7">
        <v>43971</v>
      </c>
      <c r="E42" s="23">
        <v>178</v>
      </c>
      <c r="F42" s="5">
        <v>1820</v>
      </c>
      <c r="G42" s="29">
        <f t="shared" si="3"/>
        <v>0.90219780219780221</v>
      </c>
    </row>
    <row r="43" spans="4:7" x14ac:dyDescent="0.25">
      <c r="D43" s="7">
        <v>44002</v>
      </c>
      <c r="E43" s="23">
        <v>93</v>
      </c>
      <c r="F43" s="5">
        <v>1811</v>
      </c>
      <c r="G43" s="29">
        <f t="shared" si="3"/>
        <v>0.94864715626725571</v>
      </c>
    </row>
    <row r="44" spans="4:7" x14ac:dyDescent="0.25">
      <c r="D44" s="7"/>
      <c r="E44" s="23"/>
      <c r="F44" s="5"/>
      <c r="G44" s="29"/>
    </row>
    <row r="45" spans="4:7" x14ac:dyDescent="0.25">
      <c r="D45" s="7"/>
      <c r="E45" s="23"/>
      <c r="F45" s="5"/>
      <c r="G45" s="29"/>
    </row>
    <row r="46" spans="4:7" x14ac:dyDescent="0.25">
      <c r="D46" s="7"/>
      <c r="E46" s="30"/>
      <c r="F46" s="5"/>
      <c r="G46" s="29"/>
    </row>
    <row r="47" spans="4:7" x14ac:dyDescent="0.25">
      <c r="D47" s="7"/>
      <c r="E47" s="30"/>
      <c r="F47" s="5"/>
      <c r="G47" s="29"/>
    </row>
    <row r="48" spans="4:7" x14ac:dyDescent="0.25">
      <c r="D48" s="7"/>
      <c r="E48" s="30"/>
      <c r="F48" s="5"/>
      <c r="G48" s="29"/>
    </row>
    <row r="49" spans="4:7" x14ac:dyDescent="0.25">
      <c r="D49" s="7"/>
      <c r="E49" s="30"/>
      <c r="F49" s="5"/>
      <c r="G49" s="29"/>
    </row>
    <row r="50" spans="4:7" x14ac:dyDescent="0.25">
      <c r="D50" s="7"/>
      <c r="E50" s="30"/>
      <c r="F50" s="5"/>
      <c r="G50" s="2" t="s">
        <v>48</v>
      </c>
    </row>
    <row r="51" spans="4:7" x14ac:dyDescent="0.25">
      <c r="D51" s="7"/>
      <c r="E51" s="30"/>
      <c r="F51" s="5"/>
      <c r="G51" s="2" t="s">
        <v>126</v>
      </c>
    </row>
    <row r="52" spans="4:7" x14ac:dyDescent="0.25">
      <c r="D52" s="7"/>
      <c r="E52" s="30"/>
      <c r="F52" s="5"/>
      <c r="G52" s="2" t="s">
        <v>103</v>
      </c>
    </row>
    <row r="54" spans="4:7" x14ac:dyDescent="0.25">
      <c r="D54" s="49" t="s">
        <v>33</v>
      </c>
      <c r="E54" s="49"/>
      <c r="F54" s="49"/>
      <c r="G54" s="49"/>
    </row>
    <row r="55" spans="4:7" x14ac:dyDescent="0.25">
      <c r="E55" s="22" t="s">
        <v>111</v>
      </c>
      <c r="F55" s="22" t="s">
        <v>23</v>
      </c>
      <c r="G55" s="44" t="s">
        <v>142</v>
      </c>
    </row>
    <row r="56" spans="4:7" x14ac:dyDescent="0.25">
      <c r="D56" s="22" t="s">
        <v>22</v>
      </c>
      <c r="E56" s="22" t="s">
        <v>112</v>
      </c>
      <c r="F56" s="22" t="s">
        <v>25</v>
      </c>
      <c r="G56" s="44" t="s">
        <v>143</v>
      </c>
    </row>
    <row r="57" spans="4:7" x14ac:dyDescent="0.25">
      <c r="D57" s="11" t="s">
        <v>85</v>
      </c>
      <c r="E57" s="30">
        <v>0</v>
      </c>
      <c r="F57" s="5">
        <f>6*6</f>
        <v>36</v>
      </c>
      <c r="G57" s="29">
        <f>1-(E57/(6*F57))</f>
        <v>1</v>
      </c>
    </row>
    <row r="58" spans="4:7" x14ac:dyDescent="0.25">
      <c r="D58" s="1">
        <v>2018</v>
      </c>
      <c r="E58" s="30">
        <v>2</v>
      </c>
      <c r="F58" s="5">
        <f>12*6</f>
        <v>72</v>
      </c>
      <c r="G58" s="29">
        <f>1-E58/(12*F58)</f>
        <v>0.99768518518518523</v>
      </c>
    </row>
    <row r="59" spans="4:7" x14ac:dyDescent="0.25">
      <c r="D59" s="1">
        <v>2019</v>
      </c>
      <c r="E59" s="30">
        <v>2</v>
      </c>
      <c r="F59" s="5">
        <f>12*6</f>
        <v>72</v>
      </c>
      <c r="G59" s="29">
        <f>1-E59/(12*F59)</f>
        <v>0.99768518518518523</v>
      </c>
    </row>
    <row r="60" spans="4:7" x14ac:dyDescent="0.25">
      <c r="D60" s="7">
        <v>43850</v>
      </c>
      <c r="E60" s="30">
        <v>0</v>
      </c>
      <c r="F60" s="5">
        <v>6</v>
      </c>
      <c r="G60" s="29">
        <f>1-(+E60/F60)</f>
        <v>1</v>
      </c>
    </row>
    <row r="61" spans="4:7" x14ac:dyDescent="0.25">
      <c r="D61" s="7">
        <v>43881</v>
      </c>
      <c r="E61" s="30">
        <v>0</v>
      </c>
      <c r="F61" s="5">
        <v>6</v>
      </c>
      <c r="G61" s="29">
        <f t="shared" ref="G61:G65" si="4">1-(+E61/F61)</f>
        <v>1</v>
      </c>
    </row>
    <row r="62" spans="4:7" x14ac:dyDescent="0.25">
      <c r="D62" s="7">
        <v>43910</v>
      </c>
      <c r="E62" s="30">
        <v>0</v>
      </c>
      <c r="F62" s="5">
        <v>6</v>
      </c>
      <c r="G62" s="29">
        <f t="shared" si="4"/>
        <v>1</v>
      </c>
    </row>
    <row r="63" spans="4:7" x14ac:dyDescent="0.25">
      <c r="D63" s="7">
        <v>43941</v>
      </c>
      <c r="E63" s="30">
        <v>1</v>
      </c>
      <c r="F63" s="5">
        <v>6</v>
      </c>
      <c r="G63" s="29">
        <f t="shared" si="4"/>
        <v>0.83333333333333337</v>
      </c>
    </row>
    <row r="64" spans="4:7" x14ac:dyDescent="0.25">
      <c r="D64" s="7">
        <v>43971</v>
      </c>
      <c r="E64" s="30">
        <v>1</v>
      </c>
      <c r="F64" s="5">
        <v>6</v>
      </c>
      <c r="G64" s="29">
        <f t="shared" si="4"/>
        <v>0.83333333333333337</v>
      </c>
    </row>
    <row r="65" spans="4:7" s="47" customFormat="1" x14ac:dyDescent="0.25">
      <c r="D65" s="7">
        <v>44002</v>
      </c>
      <c r="E65" s="30">
        <v>0</v>
      </c>
      <c r="F65" s="5">
        <v>6</v>
      </c>
      <c r="G65" s="29">
        <f t="shared" si="4"/>
        <v>1</v>
      </c>
    </row>
    <row r="66" spans="4:7" x14ac:dyDescent="0.25">
      <c r="D66" s="7"/>
      <c r="E66" s="30"/>
      <c r="F66" s="5"/>
      <c r="G66" s="29"/>
    </row>
    <row r="68" spans="4:7" x14ac:dyDescent="0.25">
      <c r="D68" s="49" t="s">
        <v>9</v>
      </c>
      <c r="E68" s="49"/>
      <c r="F68" s="49"/>
      <c r="G68" s="49"/>
    </row>
    <row r="69" spans="4:7" x14ac:dyDescent="0.25">
      <c r="E69" s="22" t="s">
        <v>111</v>
      </c>
      <c r="F69" s="22" t="s">
        <v>23</v>
      </c>
      <c r="G69" s="44" t="s">
        <v>142</v>
      </c>
    </row>
    <row r="70" spans="4:7" x14ac:dyDescent="0.25">
      <c r="D70" s="22" t="s">
        <v>22</v>
      </c>
      <c r="E70" s="22" t="s">
        <v>112</v>
      </c>
      <c r="F70" s="22" t="s">
        <v>25</v>
      </c>
      <c r="G70" s="44" t="s">
        <v>143</v>
      </c>
    </row>
    <row r="71" spans="4:7" x14ac:dyDescent="0.25">
      <c r="D71" s="11" t="s">
        <v>85</v>
      </c>
      <c r="E71" s="30">
        <v>0</v>
      </c>
      <c r="F71" s="5">
        <v>7</v>
      </c>
      <c r="G71" s="29">
        <v>1</v>
      </c>
    </row>
    <row r="72" spans="4:7" x14ac:dyDescent="0.25">
      <c r="D72" s="1">
        <v>2018</v>
      </c>
      <c r="E72" s="30">
        <v>0</v>
      </c>
      <c r="F72" s="5">
        <v>7</v>
      </c>
      <c r="G72" s="29">
        <v>1</v>
      </c>
    </row>
    <row r="73" spans="4:7" x14ac:dyDescent="0.25">
      <c r="D73" s="1">
        <v>2019</v>
      </c>
      <c r="E73" s="30">
        <v>0</v>
      </c>
      <c r="F73" s="5">
        <v>6</v>
      </c>
      <c r="G73" s="29">
        <v>1</v>
      </c>
    </row>
    <row r="74" spans="4:7" x14ac:dyDescent="0.25">
      <c r="D74" s="7">
        <v>43850</v>
      </c>
      <c r="E74" s="30">
        <v>0</v>
      </c>
      <c r="F74" s="5">
        <v>6</v>
      </c>
      <c r="G74" s="29">
        <v>1</v>
      </c>
    </row>
    <row r="75" spans="4:7" x14ac:dyDescent="0.25">
      <c r="D75" s="7">
        <v>43881</v>
      </c>
      <c r="E75" s="30">
        <v>0</v>
      </c>
      <c r="F75" s="5">
        <v>6</v>
      </c>
      <c r="G75" s="29">
        <v>1</v>
      </c>
    </row>
    <row r="76" spans="4:7" x14ac:dyDescent="0.25">
      <c r="D76" s="7">
        <v>43910</v>
      </c>
      <c r="E76" s="30">
        <v>0</v>
      </c>
      <c r="F76" s="5">
        <v>6</v>
      </c>
      <c r="G76" s="29">
        <v>1</v>
      </c>
    </row>
    <row r="77" spans="4:7" x14ac:dyDescent="0.25">
      <c r="D77" s="7">
        <v>43941</v>
      </c>
      <c r="E77" s="30">
        <v>0</v>
      </c>
      <c r="F77" s="5">
        <v>6</v>
      </c>
      <c r="G77" s="29">
        <v>1</v>
      </c>
    </row>
    <row r="78" spans="4:7" x14ac:dyDescent="0.25">
      <c r="D78" s="7">
        <v>43971</v>
      </c>
      <c r="E78" s="30">
        <v>0</v>
      </c>
      <c r="F78" s="5">
        <v>6</v>
      </c>
      <c r="G78" s="29">
        <v>1</v>
      </c>
    </row>
    <row r="79" spans="4:7" x14ac:dyDescent="0.25">
      <c r="D79" s="7">
        <v>44002</v>
      </c>
      <c r="E79" s="30">
        <v>0</v>
      </c>
      <c r="F79" s="5">
        <v>6</v>
      </c>
      <c r="G79" s="29">
        <v>1</v>
      </c>
    </row>
    <row r="80" spans="4:7" x14ac:dyDescent="0.25">
      <c r="D80" s="49"/>
      <c r="E80" s="49"/>
      <c r="F80" s="49"/>
      <c r="G80" s="49"/>
    </row>
    <row r="81" spans="4:7" x14ac:dyDescent="0.25">
      <c r="E81" s="22"/>
      <c r="F81" s="22"/>
      <c r="G81" s="22"/>
    </row>
    <row r="82" spans="4:7" x14ac:dyDescent="0.25">
      <c r="D82" s="22"/>
      <c r="E82" s="22"/>
      <c r="F82" s="22"/>
      <c r="G82" s="22"/>
    </row>
    <row r="83" spans="4:7" x14ac:dyDescent="0.25">
      <c r="D83" s="1"/>
      <c r="E83" s="9"/>
      <c r="F83" s="5"/>
      <c r="G83" s="10"/>
    </row>
    <row r="84" spans="4:7" x14ac:dyDescent="0.25">
      <c r="D84" s="1"/>
      <c r="E84" s="9"/>
      <c r="F84" s="5"/>
      <c r="G84" s="10"/>
    </row>
    <row r="85" spans="4:7" x14ac:dyDescent="0.25">
      <c r="D85" s="1"/>
      <c r="E85" s="9"/>
      <c r="F85" s="5"/>
      <c r="G85" s="10"/>
    </row>
    <row r="86" spans="4:7" x14ac:dyDescent="0.25">
      <c r="D86" s="7"/>
      <c r="E86" s="9"/>
      <c r="F86" s="5"/>
      <c r="G86" s="10"/>
    </row>
    <row r="87" spans="4:7" x14ac:dyDescent="0.25">
      <c r="D87" s="7"/>
      <c r="E87" s="9"/>
      <c r="F87" s="5"/>
      <c r="G87" s="10"/>
    </row>
    <row r="88" spans="4:7" x14ac:dyDescent="0.25">
      <c r="D88" s="7"/>
      <c r="E88" s="9"/>
      <c r="F88" s="5"/>
      <c r="G88" s="10"/>
    </row>
    <row r="89" spans="4:7" x14ac:dyDescent="0.25">
      <c r="D89" s="7"/>
      <c r="E89" s="9"/>
      <c r="F89" s="5"/>
      <c r="G89" s="10"/>
    </row>
    <row r="90" spans="4:7" x14ac:dyDescent="0.25">
      <c r="D90" s="7"/>
      <c r="E90" s="9"/>
      <c r="F90" s="5"/>
      <c r="G90" s="10"/>
    </row>
  </sheetData>
  <mergeCells count="8">
    <mergeCell ref="D80:G80"/>
    <mergeCell ref="D18:G18"/>
    <mergeCell ref="D32:G32"/>
    <mergeCell ref="A6:G6"/>
    <mergeCell ref="A7:G7"/>
    <mergeCell ref="A8:G8"/>
    <mergeCell ref="D54:G54"/>
    <mergeCell ref="D68:G68"/>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Q1</vt:lpstr>
      <vt:lpstr>Q2</vt:lpstr>
      <vt:lpstr>Q3</vt:lpstr>
      <vt:lpstr>Q4</vt:lpstr>
      <vt:lpstr>Q5</vt:lpstr>
      <vt:lpstr>Q6</vt:lpstr>
      <vt:lpstr>Q7</vt:lpstr>
      <vt:lpstr>Q8</vt:lpstr>
      <vt:lpstr>Q9</vt:lpstr>
      <vt:lpstr>Q10</vt:lpstr>
      <vt:lpstr>Q11</vt:lpstr>
      <vt:lpstr>Q12</vt:lpstr>
      <vt:lpstr>Q13</vt:lpstr>
      <vt:lpstr>Q14</vt:lpstr>
      <vt:lpstr>Q15</vt:lpstr>
      <vt:lpstr>Q16</vt:lpstr>
      <vt:lpstr>Q17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Williamson</dc:creator>
  <cp:lastModifiedBy>Jennie Phelps</cp:lastModifiedBy>
  <cp:lastPrinted>2020-07-08T17:47:21Z</cp:lastPrinted>
  <dcterms:created xsi:type="dcterms:W3CDTF">2020-06-24T17:05:13Z</dcterms:created>
  <dcterms:modified xsi:type="dcterms:W3CDTF">2020-07-08T17:47:24Z</dcterms:modified>
</cp:coreProperties>
</file>