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PSC\Covid 19 Information\Responses to Case No 2020-00085\Documents to be filed\Documents Filed\"/>
    </mc:Choice>
  </mc:AlternateContent>
  <xr:revisionPtr revIDLastSave="0" documentId="13_ncr:1_{E4664587-9001-49FE-B421-5E917CB28ACB}" xr6:coauthVersionLast="36" xr6:coauthVersionMax="36" xr10:uidLastSave="{00000000-0000-0000-0000-000000000000}"/>
  <bookViews>
    <workbookView xWindow="0" yWindow="0" windowWidth="28800" windowHeight="11760" xr2:uid="{C6A00B6F-2DF8-4E61-91E6-8EEE245D7BFB}"/>
  </bookViews>
  <sheets>
    <sheet name="Item 1" sheetId="1" r:id="rId1"/>
    <sheet name="Item 2" sheetId="2" r:id="rId2"/>
    <sheet name="Item 3" sheetId="3" r:id="rId3"/>
    <sheet name="Item 4" sheetId="4" r:id="rId4"/>
    <sheet name="Item 5" sheetId="5" r:id="rId5"/>
    <sheet name="Item 6" sheetId="6" r:id="rId6"/>
    <sheet name="Item 7" sheetId="8" r:id="rId7"/>
    <sheet name="Item 8" sheetId="7" r:id="rId8"/>
    <sheet name="Item 9" sheetId="9" r:id="rId9"/>
    <sheet name="Item 10" sheetId="12" r:id="rId10"/>
    <sheet name="Item 11" sheetId="10" r:id="rId11"/>
    <sheet name="Item 12" sheetId="13" r:id="rId12"/>
    <sheet name="Item 14 (a)" sheetId="14" r:id="rId13"/>
    <sheet name="Item 14 (b)" sheetId="16" r:id="rId14"/>
    <sheet name="Item 15" sheetId="15" r:id="rId15"/>
    <sheet name="Item 17" sheetId="11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4" i="3"/>
  <c r="D13" i="3"/>
  <c r="C16" i="7" l="1"/>
  <c r="C21" i="7" s="1"/>
  <c r="E45" i="11" l="1"/>
  <c r="E44" i="11"/>
  <c r="E43" i="11"/>
  <c r="E42" i="11"/>
  <c r="E41" i="11"/>
  <c r="E40" i="11"/>
  <c r="E39" i="11"/>
  <c r="D15" i="14"/>
  <c r="D14" i="14"/>
  <c r="D13" i="14"/>
  <c r="C13" i="14"/>
  <c r="B13" i="14"/>
  <c r="C12" i="14"/>
  <c r="C16" i="14" s="1"/>
  <c r="B12" i="14"/>
  <c r="B16" i="14" s="1"/>
  <c r="D16" i="14" s="1"/>
  <c r="D11" i="14"/>
  <c r="D12" i="14" l="1"/>
  <c r="E36" i="16"/>
  <c r="E33" i="16"/>
  <c r="F34" i="16" s="1"/>
  <c r="E29" i="16"/>
  <c r="F26" i="16"/>
  <c r="F38" i="16" s="1"/>
  <c r="E14" i="16"/>
  <c r="E13" i="16"/>
  <c r="E11" i="16"/>
  <c r="F15" i="16" s="1"/>
  <c r="F19" i="16" s="1"/>
  <c r="E24" i="10" l="1"/>
  <c r="D24" i="10"/>
  <c r="C24" i="10"/>
  <c r="B24" i="10"/>
  <c r="H18" i="6" l="1"/>
  <c r="H17" i="6"/>
  <c r="H16" i="6"/>
  <c r="H15" i="6"/>
  <c r="H14" i="6"/>
  <c r="F15" i="6"/>
  <c r="F16" i="6"/>
  <c r="F17" i="6"/>
  <c r="F18" i="6"/>
  <c r="F14" i="6"/>
  <c r="D15" i="6"/>
  <c r="D16" i="6"/>
  <c r="D17" i="6"/>
  <c r="D18" i="6"/>
  <c r="D14" i="6"/>
  <c r="D14" i="5"/>
  <c r="D15" i="5"/>
  <c r="D13" i="5"/>
  <c r="H15" i="4"/>
  <c r="H16" i="4"/>
  <c r="H17" i="4"/>
  <c r="H18" i="4"/>
  <c r="H14" i="4"/>
  <c r="F18" i="4"/>
  <c r="F17" i="4"/>
  <c r="F16" i="4"/>
  <c r="F15" i="4"/>
  <c r="F14" i="4"/>
  <c r="D18" i="4"/>
  <c r="D17" i="4"/>
  <c r="D16" i="4"/>
  <c r="D15" i="4"/>
  <c r="D14" i="4"/>
  <c r="B19" i="2" l="1"/>
</calcChain>
</file>

<file path=xl/sharedStrings.xml><?xml version="1.0" encoding="utf-8"?>
<sst xmlns="http://schemas.openxmlformats.org/spreadsheetml/2006/main" count="328" uniqueCount="137">
  <si>
    <t>as of 6/30/2020</t>
  </si>
  <si>
    <t>Grand Total</t>
  </si>
  <si>
    <t>January</t>
  </si>
  <si>
    <t>February</t>
  </si>
  <si>
    <t>March</t>
  </si>
  <si>
    <t>April</t>
  </si>
  <si>
    <t xml:space="preserve">May </t>
  </si>
  <si>
    <t>June</t>
  </si>
  <si>
    <t>Average Total Bill for All Customers in each Class</t>
  </si>
  <si>
    <t>Current Number of Customers as of 6/30/2020</t>
  </si>
  <si>
    <t>Current Number of Customers per Class</t>
  </si>
  <si>
    <t>Average Bill for Current Service for All Customers in each Class</t>
  </si>
  <si>
    <t>South Kentucky RECC</t>
  </si>
  <si>
    <t>Item 1</t>
  </si>
  <si>
    <t>Item 2</t>
  </si>
  <si>
    <t>Item 3</t>
  </si>
  <si>
    <t>Item 4</t>
  </si>
  <si>
    <t>Item 5</t>
  </si>
  <si>
    <t>Item 6</t>
  </si>
  <si>
    <t>Annually</t>
  </si>
  <si>
    <t>Monthly</t>
  </si>
  <si>
    <t>Case No. 2020-00085</t>
  </si>
  <si>
    <t>Initial Request for Information from Commission Staff</t>
  </si>
  <si>
    <t>Dated June 23, 2020</t>
  </si>
  <si>
    <t>Witness: Michelle Herrman</t>
  </si>
  <si>
    <t>Class Description</t>
  </si>
  <si>
    <t>Average Total Billed for All Customers</t>
  </si>
  <si>
    <t>Average Bill for Current Service for All Customers</t>
  </si>
  <si>
    <t>Item 8</t>
  </si>
  <si>
    <t>Number of Customers in each class that would be subject to disconnection</t>
  </si>
  <si>
    <t xml:space="preserve"> and the date used for this determination.</t>
  </si>
  <si>
    <t>Total Accounts</t>
  </si>
  <si>
    <t>a.</t>
  </si>
  <si>
    <t>b.</t>
  </si>
  <si>
    <t>c.</t>
  </si>
  <si>
    <t>d.</t>
  </si>
  <si>
    <t>a. b. c.</t>
  </si>
  <si>
    <t>Month Moved to Uncollectible</t>
  </si>
  <si>
    <t>Month of Final Bill</t>
  </si>
  <si>
    <t>October</t>
  </si>
  <si>
    <t>November</t>
  </si>
  <si>
    <t>December</t>
  </si>
  <si>
    <t>May</t>
  </si>
  <si>
    <t>July</t>
  </si>
  <si>
    <t>August</t>
  </si>
  <si>
    <t>September</t>
  </si>
  <si>
    <t>Period</t>
  </si>
  <si>
    <t>All Post -Pay Members</t>
  </si>
  <si>
    <t>All Prepay members are residential.</t>
  </si>
  <si>
    <t>Postpay information is unavailable by class.</t>
  </si>
  <si>
    <t>Item 9</t>
  </si>
  <si>
    <t>Item 11</t>
  </si>
  <si>
    <t>Jan</t>
  </si>
  <si>
    <t>Feb</t>
  </si>
  <si>
    <t>Aug</t>
  </si>
  <si>
    <t>Sept</t>
  </si>
  <si>
    <t>Oct</t>
  </si>
  <si>
    <t>Nov</t>
  </si>
  <si>
    <t>Dec</t>
  </si>
  <si>
    <t xml:space="preserve"> Total</t>
  </si>
  <si>
    <t>RESIDENTIAL PREPAY MEMBERS</t>
  </si>
  <si>
    <t>Prepay Count</t>
  </si>
  <si>
    <t>Pending Disconnect</t>
  </si>
  <si>
    <t>Balance for Accounts Pending Disconnect</t>
  </si>
  <si>
    <t>% Pending Disconnect</t>
  </si>
  <si>
    <t>Average</t>
  </si>
  <si>
    <t>High</t>
  </si>
  <si>
    <t>Low</t>
  </si>
  <si>
    <t>Baseline 2/29/2020</t>
  </si>
  <si>
    <t>Item 17</t>
  </si>
  <si>
    <t>All Termination Notices and Terminations For Non-Payment</t>
  </si>
  <si>
    <t>Electric Only</t>
  </si>
  <si>
    <t>Year</t>
  </si>
  <si>
    <t>Total service termination notices issued.</t>
  </si>
  <si>
    <t>Total service terminations</t>
  </si>
  <si>
    <t>Total Number of Customers</t>
  </si>
  <si>
    <t>Item 10</t>
  </si>
  <si>
    <t>Item 7</t>
  </si>
  <si>
    <t>Item 12</t>
  </si>
  <si>
    <t>Approximate</t>
  </si>
  <si>
    <t>Amount</t>
  </si>
  <si>
    <t>Member kWh Sales Data YTD</t>
  </si>
  <si>
    <t>Change</t>
  </si>
  <si>
    <t>Public Street Lighting</t>
  </si>
  <si>
    <t>Public Buildings &amp; Authorities</t>
  </si>
  <si>
    <t>Total</t>
  </si>
  <si>
    <t>Monthly Write-offs of Accounts</t>
  </si>
  <si>
    <t>*</t>
  </si>
  <si>
    <t xml:space="preserve">As Prepay members are subject to cutoff daily, the Prepay data provides </t>
  </si>
  <si>
    <t>a snapshot at month end.</t>
  </si>
  <si>
    <t>*  Not available currently.</t>
  </si>
  <si>
    <t>This information is unavailable by class.</t>
  </si>
  <si>
    <t>2015 through 2019</t>
  </si>
  <si>
    <t>March 17, 2020 thru June 30, 2020</t>
  </si>
  <si>
    <t>Cost Decreases as of June 30, 2020</t>
  </si>
  <si>
    <t>Furlough of leased Employees- Estimate</t>
  </si>
  <si>
    <t xml:space="preserve">Annual Meeting Cancellation (Intend to hold </t>
  </si>
  <si>
    <t xml:space="preserve">            member appreciation day later in year)- Estimate</t>
  </si>
  <si>
    <t>Reduction in Overtime due to segregation Scheduling- Estimate</t>
  </si>
  <si>
    <t>Total decreased costs</t>
  </si>
  <si>
    <t>Increased Income as of June 30, 2020</t>
  </si>
  <si>
    <t>There have been no areas of increased income.</t>
  </si>
  <si>
    <t xml:space="preserve"> $-   </t>
  </si>
  <si>
    <t>Total Increased Income</t>
  </si>
  <si>
    <t>Item 15</t>
  </si>
  <si>
    <t>Item 14 (a)</t>
  </si>
  <si>
    <t>Cost Increases as of 6/30/2020</t>
  </si>
  <si>
    <t>Technology Items- Telework</t>
  </si>
  <si>
    <t>COVID Related Signage and Advertising</t>
  </si>
  <si>
    <t>Disposable PPE- Gloves, Masks, Handsanitizer</t>
  </si>
  <si>
    <t>COVID Facility Security/Cleaning/Additional Supplies</t>
  </si>
  <si>
    <t>Sneeze Guard Protection Barriers for Member Service Stations</t>
  </si>
  <si>
    <t>(Estimated costs- Bids in process)</t>
  </si>
  <si>
    <t>Total Cost Increase:</t>
  </si>
  <si>
    <t>Decreased Income</t>
  </si>
  <si>
    <t>Lost Late Payment Penalties (Estimated based upon delinquent bill amount)</t>
  </si>
  <si>
    <t>Loss in kWh Sales due to school/public building Closures</t>
  </si>
  <si>
    <t>Estimated based upon sales reduction over 2019</t>
  </si>
  <si>
    <t>Net of Power Cost (March-May)(Not Weather Normalized)</t>
  </si>
  <si>
    <t>Loss in kWh Sales due to General Business Closures</t>
  </si>
  <si>
    <t>Reduction in Miscellaneous Service Revenue- Connect/Reconnect</t>
  </si>
  <si>
    <t>Estimated based upon 2019 (March-May)</t>
  </si>
  <si>
    <t>Total Estimated Decreased Income:</t>
  </si>
  <si>
    <t>Item 14 (b)</t>
  </si>
  <si>
    <t>Prepay members</t>
  </si>
  <si>
    <t>9a.</t>
  </si>
  <si>
    <t>9b.</t>
  </si>
  <si>
    <t>9c.</t>
  </si>
  <si>
    <t>9d.</t>
  </si>
  <si>
    <t>Comm. and Ind. 1000kVA or Less</t>
  </si>
  <si>
    <t>Comm. and Ind. over 1000kVA</t>
  </si>
  <si>
    <t>Public Street and Highway Lighting</t>
  </si>
  <si>
    <t>Other Sales to Public Auth.</t>
  </si>
  <si>
    <t>Residential Sales</t>
  </si>
  <si>
    <t>Commercial and Industrial Under 1,000 kVA</t>
  </si>
  <si>
    <t>Commercial and Industrial Over 1,000 kVA</t>
  </si>
  <si>
    <t>As of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</si>
</sst>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</numFmts>
  <fonts count="19" x14ac:knownFonts="1"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2"/>
      <color theme="1"/>
      <name val="Times New Roman"/>
      <family val="1"/>
    </font>
    <font>
      <u val="doubleAccounting"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3" fillId="0" borderId="0" xfId="0" applyNumberFormat="1" applyFont="1"/>
    <xf numFmtId="164" fontId="3" fillId="0" borderId="0" xfId="0" applyNumberFormat="1" applyFo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8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Continuous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3" fillId="0" borderId="0" xfId="1" applyNumberFormat="1" applyFont="1"/>
    <xf numFmtId="17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0" xfId="3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44" fontId="3" fillId="0" borderId="0" xfId="0" applyNumberFormat="1" applyFont="1"/>
    <xf numFmtId="44" fontId="9" fillId="0" borderId="0" xfId="0" applyNumberFormat="1" applyFont="1"/>
    <xf numFmtId="44" fontId="10" fillId="0" borderId="0" xfId="0" applyNumberFormat="1" applyFont="1" applyBorder="1"/>
    <xf numFmtId="44" fontId="10" fillId="0" borderId="0" xfId="0" applyNumberFormat="1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3" borderId="0" xfId="0" applyFill="1"/>
    <xf numFmtId="165" fontId="0" fillId="3" borderId="5" xfId="1" applyNumberFormat="1" applyFont="1" applyFill="1" applyBorder="1"/>
    <xf numFmtId="165" fontId="0" fillId="3" borderId="5" xfId="1" applyNumberFormat="1" applyFont="1" applyFill="1" applyBorder="1" applyAlignment="1">
      <alignment wrapText="1"/>
    </xf>
    <xf numFmtId="5" fontId="0" fillId="3" borderId="5" xfId="0" applyNumberFormat="1" applyFill="1" applyBorder="1" applyAlignment="1">
      <alignment horizontal="center" wrapText="1"/>
    </xf>
    <xf numFmtId="9" fontId="0" fillId="3" borderId="5" xfId="3" applyFont="1" applyFill="1" applyBorder="1" applyAlignment="1"/>
    <xf numFmtId="5" fontId="0" fillId="3" borderId="6" xfId="0" applyNumberFormat="1" applyFill="1" applyBorder="1" applyAlignment="1">
      <alignment horizontal="center" wrapText="1"/>
    </xf>
    <xf numFmtId="14" fontId="0" fillId="0" borderId="0" xfId="0" applyNumberFormat="1"/>
    <xf numFmtId="7" fontId="0" fillId="0" borderId="7" xfId="0" applyNumberFormat="1" applyBorder="1"/>
    <xf numFmtId="7" fontId="0" fillId="0" borderId="9" xfId="0" applyNumberFormat="1" applyBorder="1"/>
    <xf numFmtId="14" fontId="0" fillId="4" borderId="0" xfId="0" applyNumberFormat="1" applyFill="1"/>
    <xf numFmtId="165" fontId="0" fillId="4" borderId="10" xfId="1" applyNumberFormat="1" applyFont="1" applyFill="1" applyBorder="1"/>
    <xf numFmtId="7" fontId="0" fillId="4" borderId="10" xfId="2" applyNumberFormat="1" applyFont="1" applyFill="1" applyBorder="1"/>
    <xf numFmtId="9" fontId="0" fillId="4" borderId="10" xfId="3" applyFont="1" applyFill="1" applyBorder="1"/>
    <xf numFmtId="7" fontId="0" fillId="4" borderId="10" xfId="0" applyNumberFormat="1" applyFill="1" applyBorder="1"/>
    <xf numFmtId="8" fontId="0" fillId="4" borderId="10" xfId="0" applyNumberFormat="1" applyFill="1" applyBorder="1"/>
    <xf numFmtId="7" fontId="0" fillId="4" borderId="6" xfId="0" applyNumberFormat="1" applyFill="1" applyBorder="1"/>
    <xf numFmtId="8" fontId="0" fillId="4" borderId="6" xfId="0" applyNumberFormat="1" applyFill="1" applyBorder="1"/>
    <xf numFmtId="165" fontId="0" fillId="0" borderId="7" xfId="0" applyNumberFormat="1" applyBorder="1"/>
    <xf numFmtId="165" fontId="0" fillId="0" borderId="9" xfId="0" applyNumberFormat="1" applyBorder="1"/>
    <xf numFmtId="165" fontId="0" fillId="4" borderId="10" xfId="0" applyNumberFormat="1" applyFill="1" applyBorder="1"/>
    <xf numFmtId="165" fontId="0" fillId="0" borderId="11" xfId="0" applyNumberFormat="1" applyBorder="1"/>
    <xf numFmtId="9" fontId="0" fillId="0" borderId="9" xfId="0" applyNumberFormat="1" applyBorder="1"/>
    <xf numFmtId="7" fontId="0" fillId="0" borderId="8" xfId="0" applyNumberFormat="1" applyBorder="1"/>
    <xf numFmtId="9" fontId="0" fillId="4" borderId="10" xfId="0" applyNumberFormat="1" applyFill="1" applyBorder="1"/>
    <xf numFmtId="0" fontId="3" fillId="0" borderId="0" xfId="4" applyFont="1" applyAlignment="1">
      <alignment wrapText="1"/>
    </xf>
    <xf numFmtId="0" fontId="12" fillId="0" borderId="0" xfId="4"/>
    <xf numFmtId="0" fontId="3" fillId="0" borderId="0" xfId="4" applyFont="1" applyAlignment="1">
      <alignment horizontal="center"/>
    </xf>
    <xf numFmtId="165" fontId="3" fillId="0" borderId="0" xfId="5" applyNumberFormat="1" applyFont="1"/>
    <xf numFmtId="0" fontId="3" fillId="0" borderId="0" xfId="0" quotePrefix="1" applyFont="1"/>
    <xf numFmtId="166" fontId="3" fillId="0" borderId="0" xfId="0" applyNumberFormat="1" applyFont="1" applyAlignment="1">
      <alignment horizontal="center"/>
    </xf>
    <xf numFmtId="43" fontId="9" fillId="0" borderId="0" xfId="5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6" fontId="3" fillId="0" borderId="0" xfId="0" applyNumberFormat="1" applyFont="1"/>
    <xf numFmtId="6" fontId="3" fillId="0" borderId="1" xfId="0" applyNumberFormat="1" applyFont="1" applyBorder="1"/>
    <xf numFmtId="0" fontId="3" fillId="0" borderId="1" xfId="0" applyFont="1" applyBorder="1"/>
    <xf numFmtId="6" fontId="3" fillId="0" borderId="12" xfId="0" applyNumberFormat="1" applyFont="1" applyBorder="1"/>
    <xf numFmtId="0" fontId="3" fillId="0" borderId="13" xfId="0" applyFont="1" applyBorder="1"/>
    <xf numFmtId="0" fontId="18" fillId="0" borderId="0" xfId="0" applyFont="1"/>
    <xf numFmtId="167" fontId="16" fillId="0" borderId="0" xfId="2" applyNumberFormat="1" applyFont="1"/>
    <xf numFmtId="167" fontId="16" fillId="0" borderId="1" xfId="2" applyNumberFormat="1" applyFont="1" applyBorder="1"/>
    <xf numFmtId="0" fontId="16" fillId="0" borderId="1" xfId="0" applyFont="1" applyBorder="1"/>
    <xf numFmtId="167" fontId="16" fillId="0" borderId="0" xfId="0" applyNumberFormat="1" applyFont="1"/>
    <xf numFmtId="44" fontId="16" fillId="0" borderId="0" xfId="2" applyFont="1"/>
    <xf numFmtId="167" fontId="17" fillId="0" borderId="0" xfId="2" applyNumberFormat="1" applyFont="1"/>
    <xf numFmtId="167" fontId="16" fillId="0" borderId="0" xfId="2" applyNumberFormat="1" applyFont="1" applyBorder="1"/>
    <xf numFmtId="167" fontId="17" fillId="0" borderId="0" xfId="0" applyNumberFormat="1" applyFont="1"/>
    <xf numFmtId="9" fontId="3" fillId="0" borderId="0" xfId="0" applyNumberFormat="1" applyFont="1" applyAlignment="1">
      <alignment horizontal="right"/>
    </xf>
    <xf numFmtId="0" fontId="2" fillId="0" borderId="1" xfId="0" applyFont="1" applyBorder="1"/>
    <xf numFmtId="10" fontId="3" fillId="0" borderId="0" xfId="3" applyNumberFormat="1" applyFont="1"/>
    <xf numFmtId="165" fontId="3" fillId="0" borderId="1" xfId="1" applyNumberFormat="1" applyFont="1" applyBorder="1"/>
    <xf numFmtId="10" fontId="3" fillId="0" borderId="1" xfId="3" applyNumberFormat="1" applyFont="1" applyBorder="1"/>
    <xf numFmtId="165" fontId="10" fillId="0" borderId="0" xfId="1" applyNumberFormat="1" applyFont="1"/>
    <xf numFmtId="10" fontId="10" fillId="0" borderId="0" xfId="3" applyNumberFormat="1" applyFont="1"/>
    <xf numFmtId="0" fontId="3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43" fontId="9" fillId="0" borderId="0" xfId="5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3">
    <cellStyle name="Comma" xfId="1" builtinId="3"/>
    <cellStyle name="Comma 2" xfId="5" xr:uid="{00000000-0005-0000-0000-00002F000000}"/>
    <cellStyle name="Currency" xfId="2" builtinId="4"/>
    <cellStyle name="Normal" xfId="0" builtinId="0"/>
    <cellStyle name="Normal 2" xfId="4" xr:uid="{00000000-0005-0000-0000-000030000000}"/>
    <cellStyle name="Normal 2 2" xfId="8" xr:uid="{00000000-0005-0000-0000-000001000000}"/>
    <cellStyle name="Normal 3" xfId="9" xr:uid="{00000000-0005-0000-0000-000002000000}"/>
    <cellStyle name="Normal 4" xfId="11" xr:uid="{00000000-0005-0000-0000-000003000000}"/>
    <cellStyle name="Normal 5" xfId="12" xr:uid="{00000000-0005-0000-0000-000004000000}"/>
    <cellStyle name="Normal 6" xfId="7" xr:uid="{00000000-0005-0000-0000-000005000000}"/>
    <cellStyle name="Normal 7" xfId="6" xr:uid="{00000000-0005-0000-0000-000031000000}"/>
    <cellStyle name="Percent" xfId="3" builtinId="5"/>
    <cellStyle name="Percent 2" xfId="10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B4B2-AC91-47A9-9E61-BAFDC60FCBE3}">
  <dimension ref="A1:J10"/>
  <sheetViews>
    <sheetView tabSelected="1" workbookViewId="0"/>
  </sheetViews>
  <sheetFormatPr defaultRowHeight="12.75" x14ac:dyDescent="0.2"/>
  <cols>
    <col min="1" max="16384" width="9.140625" style="1"/>
  </cols>
  <sheetData>
    <row r="1" spans="1:10" ht="15.75" x14ac:dyDescent="0.25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x14ac:dyDescent="0.25">
      <c r="A3" s="8" t="s">
        <v>22</v>
      </c>
      <c r="B3" s="8"/>
      <c r="C3" s="8"/>
      <c r="D3" s="8"/>
      <c r="E3" s="8"/>
      <c r="F3" s="8"/>
      <c r="G3" s="7"/>
      <c r="H3" s="7"/>
      <c r="I3" s="7"/>
      <c r="J3" s="7"/>
    </row>
    <row r="4" spans="1:10" ht="15.75" x14ac:dyDescent="0.25">
      <c r="A4" s="8" t="s">
        <v>23</v>
      </c>
      <c r="B4" s="8"/>
      <c r="C4" s="8"/>
      <c r="D4" s="8"/>
      <c r="E4" s="8"/>
      <c r="F4" s="8"/>
      <c r="G4" s="7"/>
      <c r="H4" s="7"/>
      <c r="I4" s="7"/>
      <c r="J4" s="7"/>
    </row>
    <row r="5" spans="1:10" ht="15.75" x14ac:dyDescent="0.25">
      <c r="A5" s="3"/>
      <c r="B5" s="3"/>
      <c r="C5" s="3"/>
      <c r="D5" s="3"/>
      <c r="E5" s="3"/>
      <c r="F5" s="3"/>
    </row>
    <row r="6" spans="1:10" ht="15.75" x14ac:dyDescent="0.25">
      <c r="A6" s="8" t="s">
        <v>24</v>
      </c>
      <c r="B6" s="8"/>
      <c r="C6" s="8"/>
      <c r="D6" s="8"/>
      <c r="E6" s="8"/>
      <c r="F6" s="8"/>
      <c r="G6" s="7"/>
      <c r="H6" s="7"/>
      <c r="I6" s="7"/>
      <c r="J6" s="7"/>
    </row>
    <row r="7" spans="1:10" ht="15.75" x14ac:dyDescent="0.25">
      <c r="A7" s="3"/>
      <c r="B7" s="3"/>
      <c r="C7" s="3"/>
      <c r="D7" s="3"/>
      <c r="E7" s="3"/>
      <c r="F7" s="3"/>
    </row>
    <row r="8" spans="1:10" ht="15.75" x14ac:dyDescent="0.25">
      <c r="A8" s="5" t="s">
        <v>13</v>
      </c>
      <c r="B8" s="3"/>
      <c r="C8" s="3"/>
      <c r="D8" s="3"/>
      <c r="E8" s="3"/>
      <c r="F8" s="3"/>
    </row>
    <row r="9" spans="1:10" ht="15.75" x14ac:dyDescent="0.25">
      <c r="A9" s="2"/>
      <c r="B9" s="3"/>
      <c r="C9" s="3"/>
      <c r="D9" s="3"/>
      <c r="E9" s="3"/>
      <c r="F9" s="3"/>
    </row>
    <row r="10" spans="1:10" ht="15.75" x14ac:dyDescent="0.25">
      <c r="A10" s="3" t="s">
        <v>9</v>
      </c>
      <c r="B10" s="3"/>
      <c r="C10" s="3"/>
      <c r="D10" s="3"/>
      <c r="E10" s="3"/>
      <c r="F10" s="4">
        <v>68585</v>
      </c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23D6-CF90-4DF5-8FED-16ED23AAF4FB}">
  <sheetPr>
    <pageSetUpPr fitToPage="1"/>
  </sheetPr>
  <dimension ref="A1:P32"/>
  <sheetViews>
    <sheetView topLeftCell="A4" workbookViewId="0">
      <selection activeCell="A9" sqref="A9:P9"/>
    </sheetView>
  </sheetViews>
  <sheetFormatPr defaultRowHeight="12.75" x14ac:dyDescent="0.2"/>
  <cols>
    <col min="1" max="1" width="3.42578125" customWidth="1"/>
    <col min="2" max="2" width="16.7109375" customWidth="1"/>
    <col min="13" max="13" width="11.28515625" customWidth="1"/>
    <col min="15" max="15" width="10.7109375" customWidth="1"/>
    <col min="16" max="16" width="11.42578125" customWidth="1"/>
  </cols>
  <sheetData>
    <row r="1" spans="1:16" ht="15.75" x14ac:dyDescent="0.25">
      <c r="A1" s="6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6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x14ac:dyDescent="0.25">
      <c r="A3" s="8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.75" x14ac:dyDescent="0.25">
      <c r="A4" s="8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.75" x14ac:dyDescent="0.25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.75" x14ac:dyDescent="0.25">
      <c r="A6" s="8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.75" x14ac:dyDescent="0.25">
      <c r="A7" s="19"/>
    </row>
    <row r="8" spans="1:16" ht="15.75" x14ac:dyDescent="0.25">
      <c r="A8" s="20" t="s">
        <v>76</v>
      </c>
    </row>
    <row r="9" spans="1:16" ht="15.75" x14ac:dyDescent="0.25">
      <c r="A9" s="98" t="s">
        <v>70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5.75" x14ac:dyDescent="0.25">
      <c r="A10" s="98" t="s">
        <v>92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8" x14ac:dyDescent="0.4">
      <c r="A12" s="66"/>
      <c r="B12" s="66"/>
      <c r="C12" s="66"/>
      <c r="D12" s="99" t="s">
        <v>71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47.25" x14ac:dyDescent="0.4">
      <c r="A13" s="74" t="s">
        <v>32</v>
      </c>
      <c r="B13" s="75" t="s">
        <v>73</v>
      </c>
      <c r="C13" s="71" t="s">
        <v>72</v>
      </c>
      <c r="D13" s="71" t="s">
        <v>19</v>
      </c>
      <c r="E13" s="71" t="s">
        <v>2</v>
      </c>
      <c r="F13" s="71" t="s">
        <v>3</v>
      </c>
      <c r="G13" s="71" t="s">
        <v>4</v>
      </c>
      <c r="H13" s="71" t="s">
        <v>5</v>
      </c>
      <c r="I13" s="71" t="s">
        <v>42</v>
      </c>
      <c r="J13" s="71" t="s">
        <v>7</v>
      </c>
      <c r="K13" s="71" t="s">
        <v>43</v>
      </c>
      <c r="L13" s="71" t="s">
        <v>44</v>
      </c>
      <c r="M13" s="71" t="s">
        <v>45</v>
      </c>
      <c r="N13" s="71" t="s">
        <v>39</v>
      </c>
      <c r="O13" s="71" t="s">
        <v>40</v>
      </c>
      <c r="P13" s="71" t="s">
        <v>41</v>
      </c>
    </row>
    <row r="14" spans="1:16" ht="15.75" x14ac:dyDescent="0.25">
      <c r="C14" s="67">
        <v>2015</v>
      </c>
      <c r="D14" s="68">
        <v>34883</v>
      </c>
      <c r="E14" s="68">
        <v>3840</v>
      </c>
      <c r="F14" s="68">
        <v>3036</v>
      </c>
      <c r="G14" s="68">
        <v>3934</v>
      </c>
      <c r="H14" s="68">
        <v>4716</v>
      </c>
      <c r="I14" s="68">
        <v>2882</v>
      </c>
      <c r="J14" s="68">
        <v>1934</v>
      </c>
      <c r="K14" s="68">
        <v>2455</v>
      </c>
      <c r="L14" s="68">
        <v>2296</v>
      </c>
      <c r="M14" s="68">
        <v>2861</v>
      </c>
      <c r="N14" s="68">
        <v>2588</v>
      </c>
      <c r="O14" s="68">
        <v>2028</v>
      </c>
      <c r="P14" s="68">
        <v>2313</v>
      </c>
    </row>
    <row r="15" spans="1:16" ht="15.75" x14ac:dyDescent="0.25">
      <c r="A15" s="66"/>
      <c r="B15" s="66"/>
      <c r="C15" s="67">
        <v>2016</v>
      </c>
      <c r="D15" s="68">
        <v>28005</v>
      </c>
      <c r="E15" s="68">
        <v>2746</v>
      </c>
      <c r="F15" s="68">
        <v>2146</v>
      </c>
      <c r="G15" s="68">
        <v>3626</v>
      </c>
      <c r="H15" s="68">
        <v>3039</v>
      </c>
      <c r="I15" s="68">
        <v>2059</v>
      </c>
      <c r="J15" s="68">
        <v>1825</v>
      </c>
      <c r="K15" s="68">
        <v>1464</v>
      </c>
      <c r="L15" s="68">
        <v>2187</v>
      </c>
      <c r="M15" s="68">
        <v>3225</v>
      </c>
      <c r="N15" s="68">
        <v>1945</v>
      </c>
      <c r="O15" s="68">
        <v>2059</v>
      </c>
      <c r="P15" s="68">
        <v>1684</v>
      </c>
    </row>
    <row r="16" spans="1:16" ht="15.75" x14ac:dyDescent="0.25">
      <c r="A16" s="66"/>
      <c r="B16" s="66"/>
      <c r="C16" s="67">
        <v>2017</v>
      </c>
      <c r="D16" s="68">
        <v>26557</v>
      </c>
      <c r="E16" s="68">
        <v>2379</v>
      </c>
      <c r="F16" s="68">
        <v>2490</v>
      </c>
      <c r="G16" s="68">
        <v>2471</v>
      </c>
      <c r="H16" s="68">
        <v>2474</v>
      </c>
      <c r="I16" s="68">
        <v>2932</v>
      </c>
      <c r="J16" s="68">
        <v>2061</v>
      </c>
      <c r="K16" s="68">
        <v>1451</v>
      </c>
      <c r="L16" s="68">
        <v>2123</v>
      </c>
      <c r="M16" s="68">
        <v>2537</v>
      </c>
      <c r="N16" s="68">
        <v>1957</v>
      </c>
      <c r="O16" s="68">
        <v>2066</v>
      </c>
      <c r="P16" s="68">
        <v>1616</v>
      </c>
    </row>
    <row r="17" spans="1:16" ht="15.75" x14ac:dyDescent="0.25">
      <c r="A17" s="66"/>
      <c r="B17" s="66"/>
      <c r="C17" s="67">
        <v>2018</v>
      </c>
      <c r="D17" s="68">
        <v>28353</v>
      </c>
      <c r="E17" s="68">
        <v>2527</v>
      </c>
      <c r="F17" s="68">
        <v>3150</v>
      </c>
      <c r="G17" s="68">
        <v>2883</v>
      </c>
      <c r="H17" s="68">
        <v>2603</v>
      </c>
      <c r="I17" s="68">
        <v>2957</v>
      </c>
      <c r="J17" s="68">
        <v>2334</v>
      </c>
      <c r="K17" s="68">
        <v>1595</v>
      </c>
      <c r="L17" s="68">
        <v>1882</v>
      </c>
      <c r="M17" s="68">
        <v>2458</v>
      </c>
      <c r="N17" s="68">
        <v>1983</v>
      </c>
      <c r="O17" s="68">
        <v>2497</v>
      </c>
      <c r="P17" s="68">
        <v>1484</v>
      </c>
    </row>
    <row r="18" spans="1:16" ht="15.75" x14ac:dyDescent="0.25">
      <c r="A18" s="66"/>
      <c r="B18" s="66"/>
      <c r="C18" s="67">
        <v>2019</v>
      </c>
      <c r="D18" s="68">
        <v>24463</v>
      </c>
      <c r="E18" s="68">
        <v>2485</v>
      </c>
      <c r="F18" s="68">
        <v>2564</v>
      </c>
      <c r="G18" s="68">
        <v>2270</v>
      </c>
      <c r="H18" s="68">
        <v>2972</v>
      </c>
      <c r="I18" s="68">
        <v>2341</v>
      </c>
      <c r="J18" s="68">
        <v>1205</v>
      </c>
      <c r="K18" s="68">
        <v>1503</v>
      </c>
      <c r="L18" s="68">
        <v>2032</v>
      </c>
      <c r="M18" s="68">
        <v>1924</v>
      </c>
      <c r="N18" s="68">
        <v>1893</v>
      </c>
      <c r="O18" s="68">
        <v>1698</v>
      </c>
      <c r="P18" s="68">
        <v>1576</v>
      </c>
    </row>
    <row r="19" spans="1:16" ht="31.5" x14ac:dyDescent="0.25">
      <c r="A19" s="74" t="s">
        <v>33</v>
      </c>
      <c r="B19" s="65" t="s">
        <v>74</v>
      </c>
      <c r="C19" s="66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.75" x14ac:dyDescent="0.25">
      <c r="C20" s="67">
        <v>2015</v>
      </c>
      <c r="D20" s="68">
        <v>3400</v>
      </c>
      <c r="E20" s="68">
        <v>317</v>
      </c>
      <c r="F20" s="68">
        <v>104</v>
      </c>
      <c r="G20" s="68">
        <v>428</v>
      </c>
      <c r="H20" s="68">
        <v>376</v>
      </c>
      <c r="I20" s="68">
        <v>324</v>
      </c>
      <c r="J20" s="68">
        <v>241</v>
      </c>
      <c r="K20" s="68">
        <v>288</v>
      </c>
      <c r="L20" s="68">
        <v>297</v>
      </c>
      <c r="M20" s="68">
        <v>271</v>
      </c>
      <c r="N20" s="68">
        <v>297</v>
      </c>
      <c r="O20" s="68">
        <v>209</v>
      </c>
      <c r="P20" s="68">
        <v>248</v>
      </c>
    </row>
    <row r="21" spans="1:16" ht="15.75" x14ac:dyDescent="0.25">
      <c r="A21" s="66"/>
      <c r="B21" s="66"/>
      <c r="C21" s="67">
        <v>2016</v>
      </c>
      <c r="D21" s="68">
        <v>3056</v>
      </c>
      <c r="E21" s="68">
        <v>215</v>
      </c>
      <c r="F21" s="68">
        <v>262</v>
      </c>
      <c r="G21" s="68">
        <v>302</v>
      </c>
      <c r="H21" s="68">
        <v>285</v>
      </c>
      <c r="I21" s="68">
        <v>290</v>
      </c>
      <c r="J21" s="68">
        <v>276</v>
      </c>
      <c r="K21" s="68">
        <v>215</v>
      </c>
      <c r="L21" s="68">
        <v>315</v>
      </c>
      <c r="M21" s="68">
        <v>280</v>
      </c>
      <c r="N21" s="68">
        <v>260</v>
      </c>
      <c r="O21" s="68">
        <v>177</v>
      </c>
      <c r="P21" s="68">
        <v>179</v>
      </c>
    </row>
    <row r="22" spans="1:16" ht="15.75" x14ac:dyDescent="0.25">
      <c r="A22" s="66"/>
      <c r="B22" s="66"/>
      <c r="C22" s="67">
        <v>2017</v>
      </c>
      <c r="D22" s="68">
        <v>2892</v>
      </c>
      <c r="E22" s="68">
        <v>249</v>
      </c>
      <c r="F22" s="68">
        <v>226</v>
      </c>
      <c r="G22" s="68">
        <v>205</v>
      </c>
      <c r="H22" s="68">
        <v>263</v>
      </c>
      <c r="I22" s="68">
        <v>268</v>
      </c>
      <c r="J22" s="68">
        <v>265</v>
      </c>
      <c r="K22" s="68">
        <v>221</v>
      </c>
      <c r="L22" s="68">
        <v>302</v>
      </c>
      <c r="M22" s="68">
        <v>229</v>
      </c>
      <c r="N22" s="68">
        <v>251</v>
      </c>
      <c r="O22" s="68">
        <v>270</v>
      </c>
      <c r="P22" s="68">
        <v>143</v>
      </c>
    </row>
    <row r="23" spans="1:16" ht="15.75" x14ac:dyDescent="0.25">
      <c r="A23" s="66"/>
      <c r="B23" s="66"/>
      <c r="C23" s="67">
        <v>2018</v>
      </c>
      <c r="D23" s="68">
        <v>3149</v>
      </c>
      <c r="E23" s="68">
        <v>263</v>
      </c>
      <c r="F23" s="68">
        <v>237</v>
      </c>
      <c r="G23" s="68">
        <v>258</v>
      </c>
      <c r="H23" s="68">
        <v>351</v>
      </c>
      <c r="I23" s="68">
        <v>350</v>
      </c>
      <c r="J23" s="68">
        <v>290</v>
      </c>
      <c r="K23" s="68">
        <v>238</v>
      </c>
      <c r="L23" s="68">
        <v>297</v>
      </c>
      <c r="M23" s="68">
        <v>268</v>
      </c>
      <c r="N23" s="68">
        <v>251</v>
      </c>
      <c r="O23" s="68">
        <v>196</v>
      </c>
      <c r="P23" s="68">
        <v>150</v>
      </c>
    </row>
    <row r="24" spans="1:16" ht="15.75" x14ac:dyDescent="0.25">
      <c r="A24" s="66"/>
      <c r="B24" s="66"/>
      <c r="C24" s="67">
        <v>2019</v>
      </c>
      <c r="D24" s="68">
        <v>2819</v>
      </c>
      <c r="E24" s="68">
        <v>208</v>
      </c>
      <c r="F24" s="68">
        <v>292</v>
      </c>
      <c r="G24" s="68">
        <v>327</v>
      </c>
      <c r="H24" s="68">
        <v>351</v>
      </c>
      <c r="I24" s="68">
        <v>275</v>
      </c>
      <c r="J24" s="68">
        <v>219</v>
      </c>
      <c r="K24" s="68">
        <v>190</v>
      </c>
      <c r="L24" s="68">
        <v>199</v>
      </c>
      <c r="M24" s="68">
        <v>195</v>
      </c>
      <c r="N24" s="68">
        <v>205</v>
      </c>
      <c r="O24" s="68">
        <v>186</v>
      </c>
      <c r="P24" s="68">
        <v>172</v>
      </c>
    </row>
    <row r="25" spans="1:16" ht="31.5" x14ac:dyDescent="0.25">
      <c r="A25" s="75" t="s">
        <v>34</v>
      </c>
      <c r="B25" s="65" t="s">
        <v>75</v>
      </c>
      <c r="C25" s="66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.75" x14ac:dyDescent="0.25">
      <c r="C26" s="67">
        <v>2015</v>
      </c>
      <c r="D26" s="68"/>
      <c r="E26" s="68">
        <v>66723</v>
      </c>
      <c r="F26" s="68">
        <v>66374</v>
      </c>
      <c r="G26" s="68">
        <v>66473</v>
      </c>
      <c r="H26" s="68">
        <v>66588</v>
      </c>
      <c r="I26" s="68">
        <v>66808</v>
      </c>
      <c r="J26" s="68">
        <v>66710</v>
      </c>
      <c r="K26" s="68">
        <v>67058</v>
      </c>
      <c r="L26" s="68">
        <v>66846</v>
      </c>
      <c r="M26" s="68">
        <v>66874</v>
      </c>
      <c r="N26" s="68">
        <v>67074</v>
      </c>
      <c r="O26" s="68">
        <v>66746</v>
      </c>
      <c r="P26" s="68">
        <v>66876</v>
      </c>
    </row>
    <row r="27" spans="1:16" ht="15.75" x14ac:dyDescent="0.25">
      <c r="A27" s="66"/>
      <c r="B27" s="66"/>
      <c r="C27" s="67">
        <v>2016</v>
      </c>
      <c r="D27" s="68"/>
      <c r="E27" s="68">
        <v>66598</v>
      </c>
      <c r="F27" s="68">
        <v>66779</v>
      </c>
      <c r="G27" s="68">
        <v>66832</v>
      </c>
      <c r="H27" s="68">
        <v>67089</v>
      </c>
      <c r="I27" s="68">
        <v>66958</v>
      </c>
      <c r="J27" s="68">
        <v>66998</v>
      </c>
      <c r="K27" s="68">
        <v>67293</v>
      </c>
      <c r="L27" s="68">
        <v>67142</v>
      </c>
      <c r="M27" s="68">
        <v>67404</v>
      </c>
      <c r="N27" s="68">
        <v>67212</v>
      </c>
      <c r="O27" s="68">
        <v>67168</v>
      </c>
      <c r="P27" s="68">
        <v>67318</v>
      </c>
    </row>
    <row r="28" spans="1:16" ht="15.75" x14ac:dyDescent="0.25">
      <c r="A28" s="66"/>
      <c r="B28" s="66"/>
      <c r="C28" s="67">
        <v>2017</v>
      </c>
      <c r="D28" s="68"/>
      <c r="E28" s="68">
        <v>67028</v>
      </c>
      <c r="F28" s="68">
        <v>67065</v>
      </c>
      <c r="G28" s="68">
        <v>67451</v>
      </c>
      <c r="H28" s="68">
        <v>67137</v>
      </c>
      <c r="I28" s="68">
        <v>67329</v>
      </c>
      <c r="J28" s="68">
        <v>67529</v>
      </c>
      <c r="K28" s="68">
        <v>67373</v>
      </c>
      <c r="L28" s="68">
        <v>67519</v>
      </c>
      <c r="M28" s="68">
        <v>67849</v>
      </c>
      <c r="N28" s="68">
        <v>67557</v>
      </c>
      <c r="O28" s="68">
        <v>67575</v>
      </c>
      <c r="P28" s="68">
        <v>67820</v>
      </c>
    </row>
    <row r="29" spans="1:16" ht="15.75" x14ac:dyDescent="0.25">
      <c r="A29" s="66"/>
      <c r="B29" s="66"/>
      <c r="C29" s="67">
        <v>2018</v>
      </c>
      <c r="D29" s="68"/>
      <c r="E29" s="68">
        <v>67615</v>
      </c>
      <c r="F29" s="68">
        <v>67649</v>
      </c>
      <c r="G29" s="68">
        <v>67913</v>
      </c>
      <c r="H29" s="68">
        <v>67604</v>
      </c>
      <c r="I29" s="68">
        <v>67760</v>
      </c>
      <c r="J29" s="68">
        <v>67952</v>
      </c>
      <c r="K29" s="68">
        <v>67836</v>
      </c>
      <c r="L29" s="68">
        <v>68233</v>
      </c>
      <c r="M29" s="68">
        <v>67934</v>
      </c>
      <c r="N29" s="68">
        <v>68047</v>
      </c>
      <c r="O29" s="68">
        <v>68142</v>
      </c>
      <c r="P29" s="68">
        <v>67771</v>
      </c>
    </row>
    <row r="30" spans="1:16" ht="15.75" x14ac:dyDescent="0.25">
      <c r="A30" s="66"/>
      <c r="B30" s="66"/>
      <c r="C30" s="67">
        <v>2019</v>
      </c>
      <c r="D30" s="68"/>
      <c r="E30" s="68">
        <v>67928</v>
      </c>
      <c r="F30" s="68">
        <v>67926</v>
      </c>
      <c r="G30" s="68">
        <v>68446</v>
      </c>
      <c r="H30" s="68">
        <v>68006</v>
      </c>
      <c r="I30" s="68">
        <v>68248</v>
      </c>
      <c r="J30" s="68">
        <v>68229</v>
      </c>
      <c r="K30" s="68">
        <v>68162</v>
      </c>
      <c r="L30" s="68">
        <v>68496</v>
      </c>
      <c r="M30" s="68">
        <v>68298</v>
      </c>
      <c r="N30" s="68">
        <v>68419</v>
      </c>
      <c r="O30" s="68">
        <v>68573</v>
      </c>
      <c r="P30" s="68">
        <v>68203</v>
      </c>
    </row>
    <row r="31" spans="1:16" ht="15.75" x14ac:dyDescent="0.25">
      <c r="A31" s="66"/>
      <c r="B31" s="66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.75" customHeight="1" x14ac:dyDescent="0.25">
      <c r="A32" s="3" t="s">
        <v>91</v>
      </c>
    </row>
  </sheetData>
  <mergeCells count="3">
    <mergeCell ref="A9:P9"/>
    <mergeCell ref="A10:P10"/>
    <mergeCell ref="D12:P12"/>
  </mergeCells>
  <pageMargins left="0.7" right="0.7" top="0.75" bottom="0.75" header="0.3" footer="0.3"/>
  <pageSetup scale="81" fitToHeight="0" orientation="landscape" r:id="rId1"/>
  <headerFooter>
    <oddHeader>&amp;R&amp;"Times New Roman,Regular"&amp;12&amp;A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7883-C7B9-4DA5-85E4-67D9F276C642}">
  <dimension ref="A1:G24"/>
  <sheetViews>
    <sheetView workbookViewId="0">
      <selection activeCell="E12" sqref="E12:E15"/>
    </sheetView>
  </sheetViews>
  <sheetFormatPr defaultRowHeight="12.75" x14ac:dyDescent="0.2"/>
  <cols>
    <col min="2" max="5" width="14" bestFit="1" customWidth="1"/>
  </cols>
  <sheetData>
    <row r="1" spans="1:7" ht="15.75" x14ac:dyDescent="0.25">
      <c r="A1" s="6" t="s">
        <v>12</v>
      </c>
      <c r="B1" s="21"/>
      <c r="C1" s="21"/>
      <c r="D1" s="21"/>
      <c r="E1" s="21"/>
      <c r="F1" s="21"/>
      <c r="G1" s="21"/>
    </row>
    <row r="2" spans="1:7" ht="15.75" x14ac:dyDescent="0.25">
      <c r="A2" s="6" t="s">
        <v>21</v>
      </c>
      <c r="B2" s="21"/>
      <c r="C2" s="21"/>
      <c r="D2" s="21"/>
      <c r="E2" s="21"/>
      <c r="F2" s="21"/>
      <c r="G2" s="21"/>
    </row>
    <row r="3" spans="1:7" ht="15.75" x14ac:dyDescent="0.25">
      <c r="A3" s="8" t="s">
        <v>22</v>
      </c>
      <c r="B3" s="21"/>
      <c r="C3" s="21"/>
      <c r="D3" s="21"/>
      <c r="E3" s="21"/>
      <c r="F3" s="21"/>
      <c r="G3" s="21"/>
    </row>
    <row r="4" spans="1:7" ht="15.75" x14ac:dyDescent="0.25">
      <c r="A4" s="8" t="s">
        <v>23</v>
      </c>
      <c r="B4" s="21"/>
      <c r="C4" s="21"/>
      <c r="D4" s="21"/>
      <c r="E4" s="21"/>
      <c r="F4" s="21"/>
      <c r="G4" s="21"/>
    </row>
    <row r="5" spans="1:7" ht="15.75" x14ac:dyDescent="0.25">
      <c r="A5" s="8"/>
      <c r="B5" s="21"/>
      <c r="C5" s="21"/>
      <c r="D5" s="21"/>
      <c r="E5" s="21"/>
      <c r="F5" s="21"/>
      <c r="G5" s="21"/>
    </row>
    <row r="6" spans="1:7" ht="15.75" x14ac:dyDescent="0.25">
      <c r="A6" s="8" t="s">
        <v>24</v>
      </c>
      <c r="B6" s="21"/>
      <c r="C6" s="21"/>
      <c r="D6" s="21"/>
      <c r="E6" s="21"/>
      <c r="F6" s="21"/>
      <c r="G6" s="21"/>
    </row>
    <row r="7" spans="1:7" ht="15.75" x14ac:dyDescent="0.25">
      <c r="A7" s="19"/>
    </row>
    <row r="8" spans="1:7" ht="15.75" x14ac:dyDescent="0.25">
      <c r="A8" s="20" t="s">
        <v>51</v>
      </c>
    </row>
    <row r="10" spans="1:7" ht="15.75" x14ac:dyDescent="0.25">
      <c r="A10" s="3"/>
      <c r="B10" s="11">
        <v>2017</v>
      </c>
      <c r="C10" s="11">
        <v>2018</v>
      </c>
      <c r="D10" s="11">
        <v>2019</v>
      </c>
      <c r="E10" s="11">
        <v>2020</v>
      </c>
    </row>
    <row r="11" spans="1:7" ht="15.75" x14ac:dyDescent="0.25">
      <c r="A11" s="3"/>
      <c r="B11" s="11"/>
      <c r="C11" s="11"/>
      <c r="D11" s="11"/>
      <c r="E11" s="11"/>
    </row>
    <row r="12" spans="1:7" ht="15.75" x14ac:dyDescent="0.25">
      <c r="A12" s="3" t="s">
        <v>52</v>
      </c>
      <c r="B12" s="32">
        <v>86175.82</v>
      </c>
      <c r="C12" s="32">
        <v>102872.17</v>
      </c>
      <c r="D12" s="32">
        <v>92099.29</v>
      </c>
      <c r="E12" s="32">
        <v>77518.350000000006</v>
      </c>
    </row>
    <row r="13" spans="1:7" ht="15.75" x14ac:dyDescent="0.25">
      <c r="A13" s="3" t="s">
        <v>53</v>
      </c>
      <c r="B13" s="32">
        <v>92960.69</v>
      </c>
      <c r="C13" s="32">
        <v>122233.35</v>
      </c>
      <c r="D13" s="32">
        <v>83751.990000000005</v>
      </c>
      <c r="E13" s="32">
        <v>71751.14</v>
      </c>
    </row>
    <row r="14" spans="1:7" ht="15.75" x14ac:dyDescent="0.25">
      <c r="A14" s="3" t="s">
        <v>4</v>
      </c>
      <c r="B14" s="32">
        <v>89349.49</v>
      </c>
      <c r="C14" s="32">
        <v>98377.39</v>
      </c>
      <c r="D14" s="32">
        <v>103822.03</v>
      </c>
      <c r="E14" s="32">
        <v>42011.17</v>
      </c>
    </row>
    <row r="15" spans="1:7" ht="15.75" x14ac:dyDescent="0.25">
      <c r="A15" s="3" t="s">
        <v>5</v>
      </c>
      <c r="B15" s="32">
        <v>57154.78</v>
      </c>
      <c r="C15" s="32">
        <v>66350.23</v>
      </c>
      <c r="D15" s="32">
        <v>74315.48</v>
      </c>
      <c r="E15" s="32">
        <v>-10.76</v>
      </c>
    </row>
    <row r="16" spans="1:7" ht="15.75" x14ac:dyDescent="0.25">
      <c r="A16" s="3" t="s">
        <v>42</v>
      </c>
      <c r="B16" s="32">
        <v>61737.36</v>
      </c>
      <c r="C16" s="32">
        <v>75322.259999999995</v>
      </c>
      <c r="D16" s="32">
        <v>66399.59</v>
      </c>
      <c r="E16" s="32">
        <v>0</v>
      </c>
    </row>
    <row r="17" spans="1:5" ht="15.75" x14ac:dyDescent="0.25">
      <c r="A17" s="3" t="s">
        <v>7</v>
      </c>
      <c r="B17" s="32">
        <v>51104.29</v>
      </c>
      <c r="C17" s="32">
        <v>49016.92</v>
      </c>
      <c r="D17" s="32">
        <v>41602.33</v>
      </c>
      <c r="E17" s="32">
        <v>0</v>
      </c>
    </row>
    <row r="18" spans="1:5" ht="15.75" x14ac:dyDescent="0.25">
      <c r="A18" s="3" t="s">
        <v>43</v>
      </c>
      <c r="B18" s="32">
        <v>51525.23</v>
      </c>
      <c r="C18" s="32">
        <v>64206.01</v>
      </c>
      <c r="D18" s="32">
        <v>59773.97</v>
      </c>
      <c r="E18" s="32">
        <v>0</v>
      </c>
    </row>
    <row r="19" spans="1:5" ht="15.75" x14ac:dyDescent="0.25">
      <c r="A19" s="3" t="s">
        <v>54</v>
      </c>
      <c r="B19" s="32">
        <v>73241.67</v>
      </c>
      <c r="C19" s="32">
        <v>79588.56</v>
      </c>
      <c r="D19" s="32">
        <v>67704.289999999994</v>
      </c>
      <c r="E19" s="32">
        <v>0</v>
      </c>
    </row>
    <row r="20" spans="1:5" ht="15.75" x14ac:dyDescent="0.25">
      <c r="A20" s="3" t="s">
        <v>55</v>
      </c>
      <c r="B20" s="32">
        <v>68697.88</v>
      </c>
      <c r="C20" s="32">
        <v>58277.72</v>
      </c>
      <c r="D20" s="32">
        <v>63905.95</v>
      </c>
      <c r="E20" s="32">
        <v>0</v>
      </c>
    </row>
    <row r="21" spans="1:5" ht="15.75" x14ac:dyDescent="0.25">
      <c r="A21" s="3" t="s">
        <v>56</v>
      </c>
      <c r="B21" s="32">
        <v>80767.87</v>
      </c>
      <c r="C21" s="32">
        <v>71117.8</v>
      </c>
      <c r="D21" s="32">
        <v>69871.929999999993</v>
      </c>
      <c r="E21" s="32">
        <v>0</v>
      </c>
    </row>
    <row r="22" spans="1:5" ht="15.75" x14ac:dyDescent="0.25">
      <c r="A22" s="3" t="s">
        <v>57</v>
      </c>
      <c r="B22" s="32">
        <v>57143.31</v>
      </c>
      <c r="C22" s="32">
        <v>59507.19</v>
      </c>
      <c r="D22" s="32">
        <v>42909.61</v>
      </c>
      <c r="E22" s="32">
        <v>0</v>
      </c>
    </row>
    <row r="23" spans="1:5" ht="18" x14ac:dyDescent="0.4">
      <c r="A23" s="3" t="s">
        <v>58</v>
      </c>
      <c r="B23" s="33">
        <v>63487.11</v>
      </c>
      <c r="C23" s="33">
        <v>60263.43</v>
      </c>
      <c r="D23" s="33">
        <v>67461.42</v>
      </c>
      <c r="E23" s="33">
        <v>0</v>
      </c>
    </row>
    <row r="24" spans="1:5" ht="18" x14ac:dyDescent="0.4">
      <c r="A24" s="3" t="s">
        <v>59</v>
      </c>
      <c r="B24" s="34">
        <f>SUM(B12:B23)</f>
        <v>833345.49999999988</v>
      </c>
      <c r="C24" s="34">
        <f t="shared" ref="C24:E24" si="0">SUM(C12:C23)</f>
        <v>907133.02999999991</v>
      </c>
      <c r="D24" s="34">
        <f t="shared" si="0"/>
        <v>833617.88000000012</v>
      </c>
      <c r="E24" s="35">
        <f t="shared" si="0"/>
        <v>191269.89999999997</v>
      </c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8CE2-1BF2-4304-88CE-CF162CDBE08E}">
  <dimension ref="A1:G11"/>
  <sheetViews>
    <sheetView workbookViewId="0">
      <selection activeCell="F11" sqref="F11"/>
    </sheetView>
  </sheetViews>
  <sheetFormatPr defaultRowHeight="12.75" x14ac:dyDescent="0.2"/>
  <cols>
    <col min="6" max="6" width="13.7109375" customWidth="1"/>
  </cols>
  <sheetData>
    <row r="1" spans="1:7" ht="15.75" x14ac:dyDescent="0.25">
      <c r="A1" s="6" t="s">
        <v>12</v>
      </c>
      <c r="B1" s="21"/>
      <c r="C1" s="21"/>
      <c r="D1" s="21"/>
      <c r="E1" s="21"/>
      <c r="F1" s="21"/>
      <c r="G1" s="21"/>
    </row>
    <row r="2" spans="1:7" ht="15.75" x14ac:dyDescent="0.25">
      <c r="A2" s="6" t="s">
        <v>21</v>
      </c>
      <c r="B2" s="21"/>
      <c r="C2" s="21"/>
      <c r="D2" s="21"/>
      <c r="E2" s="21"/>
      <c r="F2" s="21"/>
      <c r="G2" s="21"/>
    </row>
    <row r="3" spans="1:7" ht="15.75" x14ac:dyDescent="0.25">
      <c r="A3" s="8" t="s">
        <v>22</v>
      </c>
      <c r="B3" s="21"/>
      <c r="C3" s="21"/>
      <c r="D3" s="21"/>
      <c r="E3" s="21"/>
      <c r="F3" s="21"/>
      <c r="G3" s="21"/>
    </row>
    <row r="4" spans="1:7" ht="15.75" x14ac:dyDescent="0.25">
      <c r="A4" s="8" t="s">
        <v>23</v>
      </c>
      <c r="B4" s="21"/>
      <c r="C4" s="21"/>
      <c r="D4" s="21"/>
      <c r="E4" s="21"/>
      <c r="F4" s="21"/>
      <c r="G4" s="21"/>
    </row>
    <row r="5" spans="1:7" ht="15.75" x14ac:dyDescent="0.25">
      <c r="A5" s="8"/>
      <c r="B5" s="21"/>
      <c r="C5" s="21"/>
      <c r="D5" s="21"/>
      <c r="E5" s="21"/>
      <c r="F5" s="21"/>
      <c r="G5" s="21"/>
    </row>
    <row r="6" spans="1:7" ht="15.75" x14ac:dyDescent="0.25">
      <c r="A6" s="8" t="s">
        <v>24</v>
      </c>
      <c r="B6" s="21"/>
      <c r="C6" s="21"/>
      <c r="D6" s="21"/>
      <c r="E6" s="21"/>
      <c r="F6" s="21"/>
      <c r="G6" s="21"/>
    </row>
    <row r="7" spans="1:7" ht="15.75" x14ac:dyDescent="0.25">
      <c r="A7" s="19"/>
    </row>
    <row r="8" spans="1:7" ht="15.75" x14ac:dyDescent="0.25">
      <c r="A8" s="20" t="s">
        <v>78</v>
      </c>
    </row>
    <row r="9" spans="1:7" ht="15.75" x14ac:dyDescent="0.25">
      <c r="F9" s="10" t="s">
        <v>79</v>
      </c>
    </row>
    <row r="10" spans="1:7" ht="15.75" x14ac:dyDescent="0.25">
      <c r="B10" s="15" t="s">
        <v>46</v>
      </c>
      <c r="C10" s="15"/>
      <c r="D10" s="15"/>
      <c r="E10" s="3"/>
      <c r="F10" s="11" t="s">
        <v>80</v>
      </c>
      <c r="G10" s="3"/>
    </row>
    <row r="11" spans="1:7" ht="15.75" x14ac:dyDescent="0.25">
      <c r="B11" s="69" t="s">
        <v>93</v>
      </c>
      <c r="C11" s="3"/>
      <c r="D11" s="3"/>
      <c r="E11" s="3"/>
      <c r="F11" s="70">
        <v>204224</v>
      </c>
      <c r="G11" s="3"/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E084-1C44-4A8E-942D-149308C3EAD7}">
  <dimension ref="A1:G16"/>
  <sheetViews>
    <sheetView workbookViewId="0">
      <selection activeCell="A10" sqref="A10:D16"/>
    </sheetView>
  </sheetViews>
  <sheetFormatPr defaultRowHeight="12.75" x14ac:dyDescent="0.2"/>
  <cols>
    <col min="1" max="1" width="41" customWidth="1"/>
    <col min="2" max="3" width="14" bestFit="1" customWidth="1"/>
    <col min="4" max="4" width="9.28515625" bestFit="1" customWidth="1"/>
    <col min="6" max="6" width="13.7109375" customWidth="1"/>
  </cols>
  <sheetData>
    <row r="1" spans="1:7" ht="15.75" x14ac:dyDescent="0.25">
      <c r="A1" s="6" t="s">
        <v>12</v>
      </c>
      <c r="B1" s="21"/>
      <c r="C1" s="21"/>
      <c r="D1" s="21"/>
      <c r="E1" s="21"/>
      <c r="F1" s="21"/>
      <c r="G1" s="21"/>
    </row>
    <row r="2" spans="1:7" ht="15.75" x14ac:dyDescent="0.25">
      <c r="A2" s="6" t="s">
        <v>21</v>
      </c>
      <c r="B2" s="21"/>
      <c r="C2" s="21"/>
      <c r="D2" s="21"/>
      <c r="E2" s="21"/>
      <c r="F2" s="21"/>
      <c r="G2" s="21"/>
    </row>
    <row r="3" spans="1:7" ht="15.75" x14ac:dyDescent="0.25">
      <c r="A3" s="8" t="s">
        <v>22</v>
      </c>
      <c r="B3" s="21"/>
      <c r="C3" s="21"/>
      <c r="D3" s="21"/>
      <c r="E3" s="21"/>
      <c r="F3" s="21"/>
      <c r="G3" s="21"/>
    </row>
    <row r="4" spans="1:7" ht="15.75" x14ac:dyDescent="0.25">
      <c r="A4" s="8" t="s">
        <v>23</v>
      </c>
      <c r="B4" s="21"/>
      <c r="C4" s="21"/>
      <c r="D4" s="21"/>
      <c r="E4" s="21"/>
      <c r="F4" s="21"/>
      <c r="G4" s="21"/>
    </row>
    <row r="5" spans="1:7" ht="15.75" x14ac:dyDescent="0.25">
      <c r="A5" s="8"/>
      <c r="B5" s="21"/>
      <c r="C5" s="21"/>
      <c r="D5" s="21"/>
      <c r="E5" s="21"/>
      <c r="F5" s="21"/>
      <c r="G5" s="21"/>
    </row>
    <row r="6" spans="1:7" ht="15.75" x14ac:dyDescent="0.25">
      <c r="A6" s="8" t="s">
        <v>24</v>
      </c>
      <c r="B6" s="21"/>
      <c r="C6" s="21"/>
      <c r="D6" s="21"/>
      <c r="E6" s="21"/>
      <c r="F6" s="21"/>
      <c r="G6" s="21"/>
    </row>
    <row r="7" spans="1:7" ht="15.75" x14ac:dyDescent="0.25">
      <c r="A7" s="19"/>
    </row>
    <row r="8" spans="1:7" ht="15.75" x14ac:dyDescent="0.25">
      <c r="A8" s="20" t="s">
        <v>105</v>
      </c>
    </row>
    <row r="9" spans="1:7" ht="15.75" x14ac:dyDescent="0.25">
      <c r="F9" s="10"/>
    </row>
    <row r="10" spans="1:7" ht="15.75" x14ac:dyDescent="0.25">
      <c r="A10" s="91" t="s">
        <v>81</v>
      </c>
      <c r="B10" s="24">
        <v>2020</v>
      </c>
      <c r="C10" s="24">
        <v>2019</v>
      </c>
      <c r="D10" s="24" t="s">
        <v>82</v>
      </c>
      <c r="E10" s="3"/>
      <c r="F10" s="11"/>
      <c r="G10" s="3"/>
    </row>
    <row r="11" spans="1:7" ht="15.75" x14ac:dyDescent="0.25">
      <c r="A11" s="3" t="s">
        <v>133</v>
      </c>
      <c r="B11" s="25">
        <v>345796130</v>
      </c>
      <c r="C11" s="25">
        <v>355119120</v>
      </c>
      <c r="D11" s="92">
        <f>(B11-C11)/C11</f>
        <v>-2.6253134441198211E-2</v>
      </c>
      <c r="E11" s="3"/>
      <c r="F11" s="70"/>
      <c r="G11" s="3"/>
    </row>
    <row r="12" spans="1:7" ht="15.75" x14ac:dyDescent="0.25">
      <c r="A12" s="3" t="s">
        <v>134</v>
      </c>
      <c r="B12" s="25">
        <f>26782585+69864631</f>
        <v>96647216</v>
      </c>
      <c r="C12" s="25">
        <f>28662736+73645336</f>
        <v>102308072</v>
      </c>
      <c r="D12" s="92">
        <f t="shared" ref="D12:D16" si="0">(B12-C12)/C12</f>
        <v>-5.5331469837492389E-2</v>
      </c>
    </row>
    <row r="13" spans="1:7" ht="15.75" x14ac:dyDescent="0.25">
      <c r="A13" s="3" t="s">
        <v>135</v>
      </c>
      <c r="B13" s="25">
        <f>70894151+4950087</f>
        <v>75844238</v>
      </c>
      <c r="C13" s="25">
        <f>72547856+5777237</f>
        <v>78325093</v>
      </c>
      <c r="D13" s="92">
        <f t="shared" si="0"/>
        <v>-3.1673821312922026E-2</v>
      </c>
    </row>
    <row r="14" spans="1:7" ht="15.75" x14ac:dyDescent="0.25">
      <c r="A14" s="3" t="s">
        <v>83</v>
      </c>
      <c r="B14" s="25">
        <v>368399</v>
      </c>
      <c r="C14" s="25">
        <v>380437</v>
      </c>
      <c r="D14" s="92">
        <f t="shared" si="0"/>
        <v>-3.1642558426230885E-2</v>
      </c>
    </row>
    <row r="15" spans="1:7" ht="15.75" x14ac:dyDescent="0.25">
      <c r="A15" s="3" t="s">
        <v>84</v>
      </c>
      <c r="B15" s="93">
        <v>5430868</v>
      </c>
      <c r="C15" s="93">
        <v>6131003</v>
      </c>
      <c r="D15" s="94">
        <f t="shared" si="0"/>
        <v>-0.11419583386274644</v>
      </c>
    </row>
    <row r="16" spans="1:7" ht="18" x14ac:dyDescent="0.4">
      <c r="A16" s="97" t="s">
        <v>85</v>
      </c>
      <c r="B16" s="95">
        <f>SUM(B11:B15)</f>
        <v>524086851</v>
      </c>
      <c r="C16" s="95">
        <f>SUM(C11:C15)</f>
        <v>542263725</v>
      </c>
      <c r="D16" s="96">
        <f t="shared" si="0"/>
        <v>-3.3520357645166102E-2</v>
      </c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4DBC-EA99-49B1-BC06-84F87A0824DC}">
  <dimension ref="A1:F38"/>
  <sheetViews>
    <sheetView topLeftCell="A4" workbookViewId="0">
      <selection activeCell="A8" sqref="A8"/>
    </sheetView>
  </sheetViews>
  <sheetFormatPr defaultRowHeight="12.75" x14ac:dyDescent="0.2"/>
  <cols>
    <col min="1" max="1" width="10.140625" customWidth="1"/>
    <col min="4" max="4" width="33.140625" customWidth="1"/>
    <col min="5" max="5" width="12.28515625" customWidth="1"/>
    <col min="6" max="6" width="10.28515625" customWidth="1"/>
    <col min="7" max="7" width="3.5703125" customWidth="1"/>
  </cols>
  <sheetData>
    <row r="1" spans="1:6" ht="15.75" x14ac:dyDescent="0.25">
      <c r="A1" s="6" t="s">
        <v>12</v>
      </c>
      <c r="B1" s="21"/>
      <c r="C1" s="21"/>
      <c r="D1" s="21"/>
      <c r="E1" s="21"/>
      <c r="F1" s="21"/>
    </row>
    <row r="2" spans="1:6" ht="15.75" x14ac:dyDescent="0.25">
      <c r="A2" s="6" t="s">
        <v>21</v>
      </c>
      <c r="B2" s="21"/>
      <c r="C2" s="21"/>
      <c r="D2" s="21"/>
      <c r="E2" s="21"/>
      <c r="F2" s="21"/>
    </row>
    <row r="3" spans="1:6" ht="15.75" x14ac:dyDescent="0.25">
      <c r="A3" s="8" t="s">
        <v>22</v>
      </c>
      <c r="B3" s="21"/>
      <c r="C3" s="21"/>
      <c r="D3" s="21"/>
      <c r="E3" s="21"/>
      <c r="F3" s="21"/>
    </row>
    <row r="4" spans="1:6" ht="15.75" x14ac:dyDescent="0.25">
      <c r="A4" s="8" t="s">
        <v>23</v>
      </c>
      <c r="B4" s="21"/>
      <c r="C4" s="21"/>
      <c r="D4" s="21"/>
      <c r="E4" s="21"/>
      <c r="F4" s="21"/>
    </row>
    <row r="5" spans="1:6" ht="15.75" x14ac:dyDescent="0.25">
      <c r="A5" s="8"/>
      <c r="B5" s="21"/>
      <c r="C5" s="21"/>
      <c r="D5" s="21"/>
      <c r="E5" s="21"/>
      <c r="F5" s="21"/>
    </row>
    <row r="6" spans="1:6" ht="15.75" x14ac:dyDescent="0.25">
      <c r="A6" s="8" t="s">
        <v>24</v>
      </c>
      <c r="B6" s="21"/>
      <c r="C6" s="21"/>
      <c r="D6" s="21"/>
      <c r="E6" s="21"/>
      <c r="F6" s="21"/>
    </row>
    <row r="7" spans="1:6" ht="15.75" x14ac:dyDescent="0.25">
      <c r="A7" s="8"/>
      <c r="B7" s="21"/>
      <c r="C7" s="21"/>
      <c r="D7" s="21"/>
      <c r="E7" s="21"/>
      <c r="F7" s="21"/>
    </row>
    <row r="8" spans="1:6" ht="15.75" x14ac:dyDescent="0.25">
      <c r="A8" s="20" t="s">
        <v>123</v>
      </c>
    </row>
    <row r="9" spans="1:6" ht="15.75" x14ac:dyDescent="0.25">
      <c r="A9" s="20"/>
    </row>
    <row r="10" spans="1:6" ht="15" x14ac:dyDescent="0.25">
      <c r="A10" s="81" t="s">
        <v>106</v>
      </c>
      <c r="B10" s="72"/>
      <c r="C10" s="72"/>
      <c r="D10" s="72"/>
      <c r="E10" s="72"/>
      <c r="F10" s="72"/>
    </row>
    <row r="11" spans="1:6" ht="15" x14ac:dyDescent="0.25">
      <c r="A11" s="72" t="s">
        <v>107</v>
      </c>
      <c r="B11" s="72"/>
      <c r="C11" s="72"/>
      <c r="D11" s="72"/>
      <c r="E11" s="82">
        <f>10529+3760.5+211.89+466.24</f>
        <v>14967.63</v>
      </c>
      <c r="F11" s="72"/>
    </row>
    <row r="12" spans="1:6" ht="15" x14ac:dyDescent="0.25">
      <c r="A12" s="72" t="s">
        <v>108</v>
      </c>
      <c r="B12" s="72"/>
      <c r="C12" s="72"/>
      <c r="D12" s="72"/>
      <c r="E12" s="82">
        <v>6350</v>
      </c>
      <c r="F12" s="72"/>
    </row>
    <row r="13" spans="1:6" ht="15" x14ac:dyDescent="0.25">
      <c r="A13" s="72" t="s">
        <v>109</v>
      </c>
      <c r="B13" s="72"/>
      <c r="C13" s="72"/>
      <c r="D13" s="72"/>
      <c r="E13" s="82">
        <f>1266.75+1564.33</f>
        <v>2831.08</v>
      </c>
      <c r="F13" s="72"/>
    </row>
    <row r="14" spans="1:6" ht="15" x14ac:dyDescent="0.25">
      <c r="A14" s="72" t="s">
        <v>110</v>
      </c>
      <c r="B14" s="72"/>
      <c r="C14" s="72"/>
      <c r="D14" s="72"/>
      <c r="E14" s="83">
        <f>2890.86+222.18</f>
        <v>3113.04</v>
      </c>
      <c r="F14" s="84"/>
    </row>
    <row r="15" spans="1:6" ht="15" x14ac:dyDescent="0.25">
      <c r="A15" s="72"/>
      <c r="B15" s="72"/>
      <c r="C15" s="72"/>
      <c r="E15" s="82"/>
      <c r="F15" s="85">
        <f>SUM(E11:E14)</f>
        <v>27261.75</v>
      </c>
    </row>
    <row r="16" spans="1:6" ht="15" x14ac:dyDescent="0.25">
      <c r="A16" s="72" t="s">
        <v>111</v>
      </c>
      <c r="B16" s="72"/>
      <c r="C16" s="72"/>
      <c r="D16" s="72"/>
      <c r="E16" s="82"/>
      <c r="F16" s="72"/>
    </row>
    <row r="17" spans="1:6" ht="15" x14ac:dyDescent="0.25">
      <c r="A17" s="72"/>
      <c r="B17" s="72" t="s">
        <v>112</v>
      </c>
      <c r="C17" s="72"/>
      <c r="D17" s="72"/>
      <c r="E17" s="83">
        <v>22000</v>
      </c>
      <c r="F17" s="83">
        <v>22000</v>
      </c>
    </row>
    <row r="18" spans="1:6" ht="15" x14ac:dyDescent="0.25">
      <c r="A18" s="72"/>
      <c r="B18" s="72"/>
      <c r="C18" s="72"/>
      <c r="D18" s="72"/>
      <c r="E18" s="82"/>
      <c r="F18" s="86"/>
    </row>
    <row r="19" spans="1:6" ht="17.25" x14ac:dyDescent="0.4">
      <c r="A19" s="72"/>
      <c r="B19" s="72"/>
      <c r="C19" s="72"/>
      <c r="D19" s="73" t="s">
        <v>113</v>
      </c>
      <c r="E19" s="82"/>
      <c r="F19" s="87">
        <f>SUM(F15:F18)</f>
        <v>49261.75</v>
      </c>
    </row>
    <row r="20" spans="1:6" ht="15" x14ac:dyDescent="0.25">
      <c r="A20" s="81" t="s">
        <v>114</v>
      </c>
      <c r="B20" s="72"/>
      <c r="C20" s="72"/>
      <c r="D20" s="72"/>
      <c r="E20" s="82"/>
      <c r="F20" s="72"/>
    </row>
    <row r="21" spans="1:6" ht="15" x14ac:dyDescent="0.25">
      <c r="A21" s="72" t="s">
        <v>115</v>
      </c>
      <c r="B21" s="72"/>
      <c r="C21" s="72"/>
      <c r="D21" s="72"/>
      <c r="E21" s="82"/>
      <c r="F21" s="72"/>
    </row>
    <row r="22" spans="1:6" ht="15" x14ac:dyDescent="0.25">
      <c r="A22" s="72"/>
      <c r="B22" s="72"/>
      <c r="C22" s="72"/>
      <c r="D22" s="72" t="s">
        <v>4</v>
      </c>
      <c r="E22" s="82">
        <v>44992.49</v>
      </c>
      <c r="F22" s="72"/>
    </row>
    <row r="23" spans="1:6" ht="15" x14ac:dyDescent="0.25">
      <c r="A23" s="72"/>
      <c r="B23" s="72"/>
      <c r="C23" s="72"/>
      <c r="D23" s="72" t="s">
        <v>5</v>
      </c>
      <c r="E23" s="82">
        <v>67468.149999999994</v>
      </c>
      <c r="F23" s="72"/>
    </row>
    <row r="24" spans="1:6" ht="15" x14ac:dyDescent="0.25">
      <c r="A24" s="72"/>
      <c r="B24" s="72"/>
      <c r="C24" s="72"/>
      <c r="D24" s="72" t="s">
        <v>42</v>
      </c>
      <c r="E24" s="82">
        <v>43126.76</v>
      </c>
      <c r="F24" s="72"/>
    </row>
    <row r="25" spans="1:6" ht="15" x14ac:dyDescent="0.25">
      <c r="A25" s="72"/>
      <c r="B25" s="72"/>
      <c r="C25" s="72"/>
      <c r="D25" s="72" t="s">
        <v>7</v>
      </c>
      <c r="E25" s="83">
        <v>48636.2</v>
      </c>
      <c r="F25" s="84"/>
    </row>
    <row r="26" spans="1:6" ht="15" x14ac:dyDescent="0.25">
      <c r="A26" s="72"/>
      <c r="B26" s="72"/>
      <c r="C26" s="72"/>
      <c r="D26" s="72"/>
      <c r="E26" s="72"/>
      <c r="F26" s="85">
        <f>SUM(E22:E25)</f>
        <v>204223.59999999998</v>
      </c>
    </row>
    <row r="27" spans="1:6" ht="15" x14ac:dyDescent="0.25">
      <c r="A27" s="72" t="s">
        <v>116</v>
      </c>
      <c r="B27" s="72"/>
      <c r="C27" s="72"/>
      <c r="D27" s="72"/>
      <c r="E27" s="72"/>
      <c r="F27" s="72"/>
    </row>
    <row r="28" spans="1:6" ht="15" x14ac:dyDescent="0.25">
      <c r="A28" s="72"/>
      <c r="B28" s="72" t="s">
        <v>117</v>
      </c>
      <c r="C28" s="72"/>
      <c r="D28" s="72"/>
      <c r="E28" s="72"/>
      <c r="F28" s="72"/>
    </row>
    <row r="29" spans="1:6" ht="15" x14ac:dyDescent="0.25">
      <c r="A29" s="72"/>
      <c r="B29" s="72" t="s">
        <v>118</v>
      </c>
      <c r="C29" s="72"/>
      <c r="D29" s="72"/>
      <c r="E29" s="82">
        <f>(636792.57-314879.78)-(560997.97-280380.08)-(41295*69.08%)</f>
        <v>12768.313999999966</v>
      </c>
      <c r="F29" s="72"/>
    </row>
    <row r="30" spans="1:6" ht="15" x14ac:dyDescent="0.25">
      <c r="A30" s="72"/>
      <c r="B30" s="72"/>
      <c r="C30" s="72"/>
      <c r="D30" s="72"/>
      <c r="E30" s="82"/>
      <c r="F30" s="72"/>
    </row>
    <row r="31" spans="1:6" ht="15" x14ac:dyDescent="0.25">
      <c r="A31" s="72" t="s">
        <v>119</v>
      </c>
      <c r="B31" s="72"/>
      <c r="C31" s="72"/>
      <c r="D31" s="72"/>
      <c r="E31" s="72"/>
      <c r="F31" s="72"/>
    </row>
    <row r="32" spans="1:6" ht="15" x14ac:dyDescent="0.25">
      <c r="A32" s="72"/>
      <c r="B32" s="72" t="s">
        <v>117</v>
      </c>
      <c r="C32" s="72"/>
      <c r="D32" s="72"/>
      <c r="E32" s="72"/>
      <c r="F32" s="72"/>
    </row>
    <row r="33" spans="1:6" ht="15" x14ac:dyDescent="0.25">
      <c r="A33" s="72"/>
      <c r="B33" s="72" t="s">
        <v>118</v>
      </c>
      <c r="C33" s="72"/>
      <c r="D33" s="72"/>
      <c r="E33" s="83">
        <f>((12107246.67+3533808.5)-(4941904.1+1544649.15))-((10846533.98+3251770.17)-(4818559.13+1448467.54))-(1323224*69.08%)</f>
        <v>409141.3007999995</v>
      </c>
      <c r="F33" s="84"/>
    </row>
    <row r="34" spans="1:6" ht="15" x14ac:dyDescent="0.25">
      <c r="A34" s="72"/>
      <c r="B34" s="72"/>
      <c r="C34" s="72"/>
      <c r="D34" s="72"/>
      <c r="E34" s="88"/>
      <c r="F34" s="85">
        <f>SUM(E29:E33)</f>
        <v>421909.61479999946</v>
      </c>
    </row>
    <row r="35" spans="1:6" ht="15" x14ac:dyDescent="0.25">
      <c r="A35" s="72" t="s">
        <v>120</v>
      </c>
      <c r="B35" s="72"/>
      <c r="C35" s="72"/>
      <c r="D35" s="72"/>
      <c r="E35" s="72"/>
      <c r="F35" s="72"/>
    </row>
    <row r="36" spans="1:6" ht="15" x14ac:dyDescent="0.25">
      <c r="A36" s="72"/>
      <c r="B36" s="72" t="s">
        <v>121</v>
      </c>
      <c r="C36" s="72"/>
      <c r="D36" s="72"/>
      <c r="E36" s="83">
        <f>((41662-16090)-(20215-13735))</f>
        <v>19092</v>
      </c>
      <c r="F36" s="83">
        <v>19092</v>
      </c>
    </row>
    <row r="37" spans="1:6" ht="15" x14ac:dyDescent="0.25">
      <c r="A37" s="72"/>
      <c r="B37" s="72"/>
      <c r="C37" s="72"/>
      <c r="D37" s="72"/>
      <c r="E37" s="72"/>
      <c r="F37" s="72"/>
    </row>
    <row r="38" spans="1:6" ht="17.25" x14ac:dyDescent="0.4">
      <c r="A38" s="72"/>
      <c r="B38" s="72"/>
      <c r="C38" s="72"/>
      <c r="D38" s="73" t="s">
        <v>122</v>
      </c>
      <c r="E38" s="72"/>
      <c r="F38" s="89">
        <f>SUM(F26:F37)</f>
        <v>645225.21479999949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4A74-D679-436F-A667-F82DAAFF3343}">
  <dimension ref="A1:G30"/>
  <sheetViews>
    <sheetView workbookViewId="0">
      <selection activeCell="A9" sqref="A9"/>
    </sheetView>
  </sheetViews>
  <sheetFormatPr defaultRowHeight="12.75" x14ac:dyDescent="0.2"/>
  <cols>
    <col min="5" max="5" width="20.7109375" customWidth="1"/>
    <col min="6" max="6" width="13.42578125" customWidth="1"/>
    <col min="7" max="7" width="10.28515625" bestFit="1" customWidth="1"/>
  </cols>
  <sheetData>
    <row r="1" spans="1:7" ht="15.75" x14ac:dyDescent="0.25">
      <c r="A1" s="6" t="s">
        <v>12</v>
      </c>
      <c r="B1" s="21"/>
      <c r="C1" s="21"/>
      <c r="D1" s="21"/>
      <c r="E1" s="21"/>
      <c r="F1" s="21"/>
      <c r="G1" s="21"/>
    </row>
    <row r="2" spans="1:7" ht="15.75" x14ac:dyDescent="0.25">
      <c r="A2" s="6" t="s">
        <v>21</v>
      </c>
      <c r="B2" s="21"/>
      <c r="C2" s="21"/>
      <c r="D2" s="21"/>
      <c r="E2" s="21"/>
      <c r="F2" s="21"/>
      <c r="G2" s="21"/>
    </row>
    <row r="3" spans="1:7" ht="15.75" x14ac:dyDescent="0.25">
      <c r="A3" s="8" t="s">
        <v>22</v>
      </c>
      <c r="B3" s="21"/>
      <c r="C3" s="21"/>
      <c r="D3" s="21"/>
      <c r="E3" s="21"/>
      <c r="F3" s="21"/>
      <c r="G3" s="21"/>
    </row>
    <row r="4" spans="1:7" ht="15.75" x14ac:dyDescent="0.25">
      <c r="A4" s="8" t="s">
        <v>23</v>
      </c>
      <c r="B4" s="21"/>
      <c r="C4" s="21"/>
      <c r="D4" s="21"/>
      <c r="E4" s="21"/>
      <c r="F4" s="21"/>
      <c r="G4" s="21"/>
    </row>
    <row r="5" spans="1:7" ht="15.75" x14ac:dyDescent="0.25">
      <c r="A5" s="8"/>
      <c r="B5" s="21"/>
      <c r="C5" s="21"/>
      <c r="D5" s="21"/>
      <c r="E5" s="21"/>
      <c r="F5" s="21"/>
      <c r="G5" s="21"/>
    </row>
    <row r="6" spans="1:7" ht="15.75" x14ac:dyDescent="0.25">
      <c r="A6" s="8" t="s">
        <v>24</v>
      </c>
      <c r="B6" s="21"/>
      <c r="C6" s="21"/>
      <c r="D6" s="21"/>
      <c r="E6" s="21"/>
      <c r="F6" s="21"/>
      <c r="G6" s="21"/>
    </row>
    <row r="7" spans="1:7" ht="15.75" x14ac:dyDescent="0.25">
      <c r="A7" s="8"/>
      <c r="B7" s="21"/>
      <c r="C7" s="21"/>
      <c r="D7" s="21"/>
      <c r="E7" s="21"/>
      <c r="F7" s="21"/>
      <c r="G7" s="21"/>
    </row>
    <row r="8" spans="1:7" ht="15.75" x14ac:dyDescent="0.25">
      <c r="A8" s="20" t="s">
        <v>104</v>
      </c>
    </row>
    <row r="9" spans="1:7" ht="15.75" x14ac:dyDescent="0.25">
      <c r="A9" s="20"/>
    </row>
    <row r="10" spans="1:7" ht="15.75" x14ac:dyDescent="0.25">
      <c r="A10" s="17" t="s">
        <v>94</v>
      </c>
      <c r="B10" s="3"/>
      <c r="C10" s="3"/>
      <c r="D10" s="3"/>
      <c r="E10" s="3"/>
      <c r="F10" s="3"/>
      <c r="G10" s="3"/>
    </row>
    <row r="11" spans="1:7" ht="15.75" x14ac:dyDescent="0.25">
      <c r="A11" s="3"/>
      <c r="B11" s="3"/>
      <c r="C11" s="3"/>
      <c r="D11" s="3"/>
      <c r="E11" s="3"/>
      <c r="F11" s="3"/>
      <c r="G11" s="3"/>
    </row>
    <row r="12" spans="1:7" ht="15.75" x14ac:dyDescent="0.25">
      <c r="A12" s="3" t="s">
        <v>95</v>
      </c>
      <c r="B12" s="3"/>
      <c r="C12" s="3"/>
      <c r="D12" s="3"/>
      <c r="E12" s="3"/>
      <c r="F12" s="76">
        <v>34157</v>
      </c>
      <c r="G12" s="3"/>
    </row>
    <row r="13" spans="1:7" ht="15.75" x14ac:dyDescent="0.25">
      <c r="A13" s="3" t="s">
        <v>96</v>
      </c>
      <c r="B13" s="3"/>
      <c r="C13" s="3"/>
      <c r="D13" s="3"/>
      <c r="E13" s="3"/>
      <c r="F13" s="3"/>
      <c r="G13" s="3"/>
    </row>
    <row r="14" spans="1:7" ht="15.75" x14ac:dyDescent="0.25">
      <c r="A14" s="3" t="s">
        <v>97</v>
      </c>
      <c r="B14" s="3"/>
      <c r="C14" s="3"/>
      <c r="D14" s="3"/>
      <c r="E14" s="3"/>
      <c r="F14" s="76">
        <v>40000</v>
      </c>
      <c r="G14" s="3"/>
    </row>
    <row r="15" spans="1:7" ht="15.75" x14ac:dyDescent="0.25">
      <c r="A15" s="3" t="s">
        <v>98</v>
      </c>
      <c r="B15" s="3"/>
      <c r="C15" s="3"/>
      <c r="D15" s="3"/>
      <c r="E15" s="3"/>
      <c r="F15" s="77">
        <v>49000</v>
      </c>
      <c r="G15" s="78"/>
    </row>
    <row r="16" spans="1:7" ht="16.5" thickBot="1" x14ac:dyDescent="0.3">
      <c r="A16" s="3"/>
      <c r="B16" s="3"/>
      <c r="C16" s="3"/>
      <c r="D16" s="3" t="s">
        <v>99</v>
      </c>
      <c r="E16" s="3"/>
      <c r="F16" s="3"/>
      <c r="G16" s="79">
        <v>123157</v>
      </c>
    </row>
    <row r="17" spans="1:7" ht="16.5" thickTop="1" x14ac:dyDescent="0.25">
      <c r="A17" s="3"/>
      <c r="B17" s="3"/>
      <c r="C17" s="3"/>
      <c r="D17" s="3"/>
      <c r="E17" s="3"/>
      <c r="F17" s="3"/>
      <c r="G17" s="3"/>
    </row>
    <row r="18" spans="1:7" ht="15.75" x14ac:dyDescent="0.25">
      <c r="A18" s="3"/>
      <c r="B18" s="3"/>
      <c r="C18" s="3"/>
      <c r="D18" s="3"/>
      <c r="E18" s="3"/>
      <c r="F18" s="3"/>
      <c r="G18" s="3"/>
    </row>
    <row r="19" spans="1:7" ht="15.75" x14ac:dyDescent="0.25">
      <c r="A19" s="3"/>
      <c r="B19" s="3"/>
      <c r="C19" s="3"/>
      <c r="D19" s="3"/>
      <c r="E19" s="3"/>
      <c r="F19" s="3"/>
      <c r="G19" s="3"/>
    </row>
    <row r="20" spans="1:7" ht="15.75" x14ac:dyDescent="0.25">
      <c r="A20" s="17" t="s">
        <v>100</v>
      </c>
      <c r="B20" s="3"/>
      <c r="C20" s="3"/>
      <c r="D20" s="3"/>
      <c r="E20" s="3"/>
      <c r="F20" s="3"/>
      <c r="G20" s="3"/>
    </row>
    <row r="21" spans="1:7" ht="15.75" x14ac:dyDescent="0.25">
      <c r="A21" s="3"/>
      <c r="B21" s="3"/>
      <c r="C21" s="3"/>
      <c r="D21" s="3"/>
      <c r="E21" s="3"/>
      <c r="F21" s="3"/>
      <c r="G21" s="3"/>
    </row>
    <row r="22" spans="1:7" ht="15.75" x14ac:dyDescent="0.25">
      <c r="A22" s="3" t="s">
        <v>101</v>
      </c>
      <c r="B22" s="3"/>
      <c r="C22" s="3"/>
      <c r="D22" s="3"/>
      <c r="E22" s="3"/>
      <c r="F22" s="78" t="s">
        <v>102</v>
      </c>
      <c r="G22" s="78" t="s">
        <v>102</v>
      </c>
    </row>
    <row r="23" spans="1:7" ht="15.75" x14ac:dyDescent="0.25">
      <c r="A23" s="3"/>
      <c r="B23" s="3"/>
      <c r="C23" s="3"/>
      <c r="D23" s="3"/>
      <c r="E23" s="3"/>
      <c r="F23" s="3"/>
      <c r="G23" s="3"/>
    </row>
    <row r="24" spans="1:7" ht="16.5" thickBot="1" x14ac:dyDescent="0.3">
      <c r="A24" s="3"/>
      <c r="B24" s="3"/>
      <c r="C24" s="3"/>
      <c r="D24" s="3" t="s">
        <v>103</v>
      </c>
      <c r="E24" s="3"/>
      <c r="F24" s="3"/>
      <c r="G24" s="80" t="s">
        <v>102</v>
      </c>
    </row>
    <row r="25" spans="1:7" ht="16.5" thickTop="1" x14ac:dyDescent="0.25">
      <c r="A25" s="3"/>
      <c r="B25" s="3"/>
      <c r="C25" s="3"/>
      <c r="D25" s="3"/>
      <c r="E25" s="3"/>
      <c r="F25" s="3"/>
      <c r="G25" s="3"/>
    </row>
    <row r="26" spans="1:7" ht="15.75" x14ac:dyDescent="0.25">
      <c r="A26" s="3"/>
      <c r="B26" s="3"/>
      <c r="C26" s="3"/>
      <c r="D26" s="3"/>
      <c r="E26" s="3"/>
      <c r="F26" s="3"/>
      <c r="G26" s="3"/>
    </row>
    <row r="27" spans="1:7" ht="15.75" x14ac:dyDescent="0.25">
      <c r="A27" s="3"/>
      <c r="B27" s="3"/>
      <c r="C27" s="3"/>
      <c r="D27" s="3"/>
      <c r="E27" s="3"/>
      <c r="F27" s="3"/>
      <c r="G27" s="3"/>
    </row>
    <row r="28" spans="1:7" ht="15.75" x14ac:dyDescent="0.25">
      <c r="A28" s="3"/>
      <c r="B28" s="3"/>
      <c r="C28" s="3"/>
      <c r="D28" s="3"/>
      <c r="E28" s="3"/>
      <c r="F28" s="3"/>
      <c r="G28" s="3"/>
    </row>
    <row r="29" spans="1:7" ht="15.75" x14ac:dyDescent="0.25">
      <c r="A29" s="3"/>
      <c r="B29" s="3"/>
      <c r="C29" s="3"/>
      <c r="D29" s="3"/>
      <c r="E29" s="3"/>
      <c r="F29" s="3"/>
      <c r="G29" s="3"/>
    </row>
    <row r="30" spans="1:7" ht="15.75" x14ac:dyDescent="0.25">
      <c r="A30" s="3"/>
      <c r="B30" s="3"/>
      <c r="C30" s="3"/>
      <c r="D30" s="3"/>
      <c r="E30" s="3"/>
      <c r="F30" s="3"/>
      <c r="G30" s="3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D404-5F71-42AB-89FF-7CEEA9410A91}">
  <dimension ref="A1:H45"/>
  <sheetViews>
    <sheetView workbookViewId="0"/>
  </sheetViews>
  <sheetFormatPr defaultRowHeight="12.75" x14ac:dyDescent="0.2"/>
  <cols>
    <col min="1" max="1" width="18" bestFit="1" customWidth="1"/>
    <col min="2" max="2" width="7.140625" customWidth="1"/>
    <col min="3" max="3" width="10.5703125" customWidth="1"/>
    <col min="4" max="4" width="11.85546875" bestFit="1" customWidth="1"/>
    <col min="5" max="5" width="10.7109375" customWidth="1"/>
    <col min="7" max="7" width="10" customWidth="1"/>
  </cols>
  <sheetData>
    <row r="1" spans="1:8" ht="15.75" x14ac:dyDescent="0.25">
      <c r="A1" s="6" t="s">
        <v>12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6" t="s">
        <v>21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8" t="s">
        <v>22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8" t="s">
        <v>23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8"/>
      <c r="B5" s="21"/>
      <c r="C5" s="21"/>
      <c r="D5" s="21"/>
      <c r="E5" s="21"/>
      <c r="F5" s="21"/>
      <c r="G5" s="21"/>
      <c r="H5" s="21"/>
    </row>
    <row r="6" spans="1:8" ht="15.75" x14ac:dyDescent="0.25">
      <c r="A6" s="8" t="s">
        <v>24</v>
      </c>
      <c r="B6" s="21"/>
      <c r="C6" s="21"/>
      <c r="D6" s="21"/>
      <c r="E6" s="21"/>
      <c r="F6" s="21"/>
      <c r="G6" s="21"/>
      <c r="H6" s="21"/>
    </row>
    <row r="7" spans="1:8" ht="15.75" x14ac:dyDescent="0.25">
      <c r="A7" s="8"/>
      <c r="B7" s="21"/>
      <c r="C7" s="21"/>
      <c r="D7" s="21"/>
      <c r="E7" s="21"/>
      <c r="F7" s="21"/>
      <c r="G7" s="21"/>
      <c r="H7" s="21"/>
    </row>
    <row r="8" spans="1:8" ht="15.75" x14ac:dyDescent="0.25">
      <c r="A8" s="20" t="s">
        <v>69</v>
      </c>
    </row>
    <row r="9" spans="1:8" ht="15" x14ac:dyDescent="0.25">
      <c r="B9" s="100" t="s">
        <v>60</v>
      </c>
      <c r="C9" s="101"/>
      <c r="D9" s="101"/>
      <c r="E9" s="101"/>
      <c r="F9" s="101"/>
      <c r="G9" s="101"/>
      <c r="H9" s="102"/>
    </row>
    <row r="10" spans="1:8" ht="66" customHeight="1" x14ac:dyDescent="0.2">
      <c r="B10" s="36" t="s">
        <v>61</v>
      </c>
      <c r="C10" s="37" t="s">
        <v>62</v>
      </c>
      <c r="D10" s="38" t="s">
        <v>63</v>
      </c>
      <c r="E10" s="39" t="s">
        <v>64</v>
      </c>
      <c r="F10" s="39" t="s">
        <v>65</v>
      </c>
      <c r="G10" s="39" t="s">
        <v>66</v>
      </c>
      <c r="H10" s="40" t="s">
        <v>67</v>
      </c>
    </row>
    <row r="11" spans="1:8" x14ac:dyDescent="0.2">
      <c r="A11" s="41" t="s">
        <v>68</v>
      </c>
      <c r="B11" s="42">
        <v>3990</v>
      </c>
      <c r="C11" s="43">
        <v>0</v>
      </c>
      <c r="D11" s="44">
        <v>0</v>
      </c>
      <c r="E11" s="45">
        <v>0</v>
      </c>
      <c r="F11" s="44">
        <v>0</v>
      </c>
      <c r="G11" s="44">
        <v>0</v>
      </c>
      <c r="H11" s="46">
        <v>0</v>
      </c>
    </row>
    <row r="12" spans="1:8" x14ac:dyDescent="0.2">
      <c r="A12" s="50">
        <v>43921</v>
      </c>
      <c r="B12" s="51">
        <v>3976</v>
      </c>
      <c r="C12" s="51">
        <v>1130</v>
      </c>
      <c r="D12" s="52">
        <v>39129.9</v>
      </c>
      <c r="E12" s="53">
        <v>0.28420523138832998</v>
      </c>
      <c r="F12" s="54">
        <v>34.630000000000003</v>
      </c>
      <c r="G12" s="55">
        <v>163.72</v>
      </c>
      <c r="H12" s="56">
        <v>0.06</v>
      </c>
    </row>
    <row r="13" spans="1:8" x14ac:dyDescent="0.2">
      <c r="A13" s="50">
        <v>43951</v>
      </c>
      <c r="B13" s="51">
        <v>4025</v>
      </c>
      <c r="C13" s="51">
        <v>1400</v>
      </c>
      <c r="D13" s="55">
        <v>141890.57999999999</v>
      </c>
      <c r="E13" s="53">
        <v>0.34782608695652173</v>
      </c>
      <c r="F13" s="55">
        <v>101.35</v>
      </c>
      <c r="G13" s="55">
        <v>469.73</v>
      </c>
      <c r="H13" s="57">
        <v>0.05</v>
      </c>
    </row>
    <row r="14" spans="1:8" x14ac:dyDescent="0.2">
      <c r="A14" s="50">
        <v>43980</v>
      </c>
      <c r="B14" s="60">
        <v>4059</v>
      </c>
      <c r="C14" s="51">
        <v>1403</v>
      </c>
      <c r="D14" s="54">
        <v>202961.88</v>
      </c>
      <c r="E14" s="53">
        <v>0.34565163833456514</v>
      </c>
      <c r="F14" s="54">
        <v>144.66</v>
      </c>
      <c r="G14" s="54">
        <v>742.57</v>
      </c>
      <c r="H14" s="56">
        <v>0</v>
      </c>
    </row>
    <row r="15" spans="1:8" x14ac:dyDescent="0.2">
      <c r="A15" s="47">
        <v>43983</v>
      </c>
      <c r="B15" s="58">
        <v>4060</v>
      </c>
      <c r="C15" s="61">
        <v>1534</v>
      </c>
      <c r="D15" s="48">
        <v>216206.7</v>
      </c>
      <c r="E15" s="62">
        <v>0.37783251231527093</v>
      </c>
      <c r="F15" s="63">
        <v>140.94</v>
      </c>
      <c r="G15" s="48">
        <v>754.15</v>
      </c>
      <c r="H15" s="48">
        <v>0.04</v>
      </c>
    </row>
    <row r="16" spans="1:8" x14ac:dyDescent="0.2">
      <c r="A16" s="47">
        <v>43984</v>
      </c>
      <c r="B16" s="59">
        <v>4064</v>
      </c>
      <c r="C16" s="59">
        <v>1434</v>
      </c>
      <c r="D16" s="49">
        <v>213879.36</v>
      </c>
      <c r="E16" s="62">
        <v>0.3528543307086614</v>
      </c>
      <c r="F16" s="49">
        <v>149.36000000000001</v>
      </c>
      <c r="G16" s="49">
        <v>758.31</v>
      </c>
      <c r="H16" s="49">
        <v>0</v>
      </c>
    </row>
    <row r="17" spans="1:8" x14ac:dyDescent="0.2">
      <c r="A17" s="47">
        <v>43985</v>
      </c>
      <c r="B17" s="59">
        <v>4065</v>
      </c>
      <c r="C17" s="59">
        <v>1433</v>
      </c>
      <c r="D17" s="49">
        <v>216525.25</v>
      </c>
      <c r="E17" s="62">
        <v>0.35252152521525215</v>
      </c>
      <c r="F17" s="49">
        <v>151.1</v>
      </c>
      <c r="G17" s="49">
        <v>762.26</v>
      </c>
      <c r="H17" s="49">
        <v>0</v>
      </c>
    </row>
    <row r="18" spans="1:8" x14ac:dyDescent="0.2">
      <c r="A18" s="47">
        <v>43986</v>
      </c>
      <c r="B18" s="59">
        <v>4063</v>
      </c>
      <c r="C18" s="59">
        <v>1423</v>
      </c>
      <c r="D18" s="49">
        <v>218198.81</v>
      </c>
      <c r="E18" s="62">
        <v>0.35023381737632292</v>
      </c>
      <c r="F18" s="49">
        <v>153.34</v>
      </c>
      <c r="G18" s="49">
        <v>767.5</v>
      </c>
      <c r="H18" s="49">
        <v>0.02</v>
      </c>
    </row>
    <row r="19" spans="1:8" x14ac:dyDescent="0.2">
      <c r="A19" s="47">
        <v>43987</v>
      </c>
      <c r="B19" s="59">
        <v>4064</v>
      </c>
      <c r="C19" s="59">
        <v>1427</v>
      </c>
      <c r="D19" s="49">
        <v>220238.68</v>
      </c>
      <c r="E19" s="62">
        <v>0.35113188976377951</v>
      </c>
      <c r="F19" s="49">
        <v>154.34</v>
      </c>
      <c r="G19" s="49">
        <v>772.9</v>
      </c>
      <c r="H19" s="49">
        <v>0.02</v>
      </c>
    </row>
    <row r="20" spans="1:8" x14ac:dyDescent="0.2">
      <c r="A20" s="47">
        <v>43990</v>
      </c>
      <c r="B20" s="59">
        <v>4068</v>
      </c>
      <c r="C20" s="59">
        <v>1511</v>
      </c>
      <c r="D20" s="49">
        <v>233357.35</v>
      </c>
      <c r="E20" s="62">
        <v>0.37143559488692229</v>
      </c>
      <c r="F20" s="49">
        <v>154.44</v>
      </c>
      <c r="G20" s="49">
        <v>788.22</v>
      </c>
      <c r="H20" s="49">
        <v>0.08</v>
      </c>
    </row>
    <row r="21" spans="1:8" x14ac:dyDescent="0.2">
      <c r="A21" s="47">
        <v>43991</v>
      </c>
      <c r="B21" s="59">
        <v>4066</v>
      </c>
      <c r="C21" s="59">
        <v>1469</v>
      </c>
      <c r="D21" s="49">
        <v>236184.11</v>
      </c>
      <c r="E21" s="62">
        <v>0.36128873585833743</v>
      </c>
      <c r="F21" s="49">
        <v>160.78</v>
      </c>
      <c r="G21" s="49">
        <v>793.21</v>
      </c>
      <c r="H21" s="49">
        <v>0.03</v>
      </c>
    </row>
    <row r="22" spans="1:8" x14ac:dyDescent="0.2">
      <c r="A22" s="47">
        <v>43992</v>
      </c>
      <c r="B22" s="59">
        <v>4073</v>
      </c>
      <c r="C22" s="59">
        <v>1461</v>
      </c>
      <c r="D22" s="49">
        <v>239735.84</v>
      </c>
      <c r="E22" s="62">
        <v>0.3587036582371716</v>
      </c>
      <c r="F22" s="49">
        <v>164.09</v>
      </c>
      <c r="G22" s="49">
        <v>798.94</v>
      </c>
      <c r="H22" s="49">
        <v>0.17</v>
      </c>
    </row>
    <row r="23" spans="1:8" x14ac:dyDescent="0.2">
      <c r="A23" s="47">
        <v>43993</v>
      </c>
      <c r="B23" s="59">
        <v>4069</v>
      </c>
      <c r="C23" s="59">
        <v>1456</v>
      </c>
      <c r="D23" s="49">
        <v>241127.51</v>
      </c>
      <c r="E23" s="62">
        <v>0.35782747603833864</v>
      </c>
      <c r="F23" s="49">
        <v>165.61</v>
      </c>
      <c r="G23" s="49">
        <v>804.91</v>
      </c>
      <c r="H23" s="49">
        <v>0.1</v>
      </c>
    </row>
    <row r="24" spans="1:8" x14ac:dyDescent="0.2">
      <c r="A24" s="47">
        <v>43994</v>
      </c>
      <c r="B24" s="59">
        <v>4069</v>
      </c>
      <c r="C24" s="59">
        <v>1500</v>
      </c>
      <c r="D24" s="49">
        <v>244179.23</v>
      </c>
      <c r="E24" s="62">
        <v>0.36864094372081591</v>
      </c>
      <c r="F24" s="49">
        <v>162.79</v>
      </c>
      <c r="G24" s="49">
        <v>810.14</v>
      </c>
      <c r="H24" s="49">
        <v>7.0000000000000007E-2</v>
      </c>
    </row>
    <row r="25" spans="1:8" x14ac:dyDescent="0.2">
      <c r="A25" s="47">
        <v>43997</v>
      </c>
      <c r="B25" s="59">
        <v>4069</v>
      </c>
      <c r="C25" s="59">
        <v>1543</v>
      </c>
      <c r="D25" s="49">
        <v>255834.05</v>
      </c>
      <c r="E25" s="62">
        <v>0.37920865077414601</v>
      </c>
      <c r="F25" s="49">
        <v>165.8</v>
      </c>
      <c r="G25" s="49">
        <v>824.09</v>
      </c>
      <c r="H25" s="49">
        <v>0</v>
      </c>
    </row>
    <row r="26" spans="1:8" x14ac:dyDescent="0.2">
      <c r="A26" s="47">
        <v>43998</v>
      </c>
      <c r="B26" s="59">
        <v>4073</v>
      </c>
      <c r="C26" s="59">
        <v>1484</v>
      </c>
      <c r="D26" s="49">
        <v>256512.92</v>
      </c>
      <c r="E26" s="62">
        <v>0.36435060152221949</v>
      </c>
      <c r="F26" s="49">
        <v>172.85</v>
      </c>
      <c r="G26" s="49">
        <v>828.02</v>
      </c>
      <c r="H26" s="49">
        <v>7.0000000000000007E-2</v>
      </c>
    </row>
    <row r="27" spans="1:8" x14ac:dyDescent="0.2">
      <c r="A27" s="47">
        <v>43999</v>
      </c>
      <c r="B27" s="59">
        <v>4075</v>
      </c>
      <c r="C27" s="59">
        <v>1488</v>
      </c>
      <c r="D27" s="49">
        <v>259066.76</v>
      </c>
      <c r="E27" s="62">
        <v>0.36515337423312882</v>
      </c>
      <c r="F27" s="49">
        <v>174.1</v>
      </c>
      <c r="G27" s="49">
        <v>831.64</v>
      </c>
      <c r="H27" s="49">
        <v>0.05</v>
      </c>
    </row>
    <row r="28" spans="1:8" x14ac:dyDescent="0.2">
      <c r="A28" s="47">
        <v>44005</v>
      </c>
      <c r="B28" s="59">
        <v>4079</v>
      </c>
      <c r="C28" s="59">
        <v>1523</v>
      </c>
      <c r="D28" s="49">
        <v>278845.74</v>
      </c>
      <c r="E28" s="62">
        <v>0.37337582740867858</v>
      </c>
      <c r="F28" s="49">
        <v>183.09</v>
      </c>
      <c r="G28" s="49">
        <v>885.21</v>
      </c>
      <c r="H28" s="49">
        <v>0.08</v>
      </c>
    </row>
    <row r="29" spans="1:8" x14ac:dyDescent="0.2">
      <c r="A29" s="47">
        <v>44006</v>
      </c>
      <c r="B29" s="59">
        <v>4078</v>
      </c>
      <c r="C29" s="59">
        <v>1541</v>
      </c>
      <c r="D29" s="49">
        <v>282365.23</v>
      </c>
      <c r="E29" s="62">
        <v>0.37788131436978911</v>
      </c>
      <c r="F29" s="49">
        <v>183.24</v>
      </c>
      <c r="G29" s="49">
        <v>894.48</v>
      </c>
      <c r="H29" s="49">
        <v>0.01</v>
      </c>
    </row>
    <row r="30" spans="1:8" x14ac:dyDescent="0.2">
      <c r="A30" s="47">
        <v>44007</v>
      </c>
      <c r="B30" s="59">
        <v>4080</v>
      </c>
      <c r="C30" s="59">
        <v>1552</v>
      </c>
      <c r="D30" s="49">
        <v>285330.53999999998</v>
      </c>
      <c r="E30" s="62">
        <v>0.38039215686274508</v>
      </c>
      <c r="F30" s="49">
        <v>183.85</v>
      </c>
      <c r="G30" s="49">
        <v>901.78</v>
      </c>
      <c r="H30" s="49">
        <v>0</v>
      </c>
    </row>
    <row r="31" spans="1:8" x14ac:dyDescent="0.2">
      <c r="A31" s="47">
        <v>44008</v>
      </c>
      <c r="B31" s="59">
        <v>4080</v>
      </c>
      <c r="C31" s="59">
        <v>1560</v>
      </c>
      <c r="D31" s="49">
        <v>287109.87</v>
      </c>
      <c r="E31" s="62">
        <v>0.38235294117647056</v>
      </c>
      <c r="F31" s="49">
        <v>184.04</v>
      </c>
      <c r="G31" s="49">
        <v>910.72</v>
      </c>
      <c r="H31" s="49">
        <v>0.02</v>
      </c>
    </row>
    <row r="32" spans="1:8" x14ac:dyDescent="0.2">
      <c r="A32" s="47">
        <v>44011</v>
      </c>
      <c r="B32" s="59">
        <v>4082</v>
      </c>
      <c r="C32" s="59">
        <v>1652</v>
      </c>
      <c r="D32" s="49">
        <v>303380.23</v>
      </c>
      <c r="E32" s="62">
        <v>0.40470357667809898</v>
      </c>
      <c r="F32" s="49">
        <v>183.64</v>
      </c>
      <c r="G32" s="49">
        <v>936.35</v>
      </c>
      <c r="H32" s="49">
        <v>0.03</v>
      </c>
    </row>
    <row r="33" spans="1:8" x14ac:dyDescent="0.2">
      <c r="A33" s="50">
        <v>44012</v>
      </c>
      <c r="B33" s="60">
        <v>4082</v>
      </c>
      <c r="C33" s="60">
        <v>1591</v>
      </c>
      <c r="D33" s="54">
        <v>304987.21000000002</v>
      </c>
      <c r="E33" s="64">
        <v>0.38975992160705536</v>
      </c>
      <c r="F33" s="54">
        <v>191.7</v>
      </c>
      <c r="G33" s="54">
        <v>944.45</v>
      </c>
      <c r="H33" s="54">
        <v>0.2</v>
      </c>
    </row>
    <row r="34" spans="1:8" x14ac:dyDescent="0.2">
      <c r="A34" s="47">
        <v>44013</v>
      </c>
      <c r="B34" s="59">
        <v>4051</v>
      </c>
      <c r="C34" s="59">
        <v>1598</v>
      </c>
      <c r="D34" s="49">
        <v>307148.71000000002</v>
      </c>
      <c r="E34" s="62">
        <v>0.39447050111083681</v>
      </c>
      <c r="F34" s="49">
        <v>192.21</v>
      </c>
      <c r="G34" s="49">
        <v>950.24</v>
      </c>
      <c r="H34" s="49">
        <v>0</v>
      </c>
    </row>
    <row r="35" spans="1:8" x14ac:dyDescent="0.2">
      <c r="A35" s="47">
        <v>44014</v>
      </c>
      <c r="B35" s="59">
        <v>4052</v>
      </c>
      <c r="C35" s="59">
        <v>1607</v>
      </c>
      <c r="D35" s="49">
        <v>308817.84000000003</v>
      </c>
      <c r="E35" s="62">
        <v>0.39659427443237905</v>
      </c>
      <c r="F35" s="49">
        <v>192.17</v>
      </c>
      <c r="G35" s="49">
        <v>960.55</v>
      </c>
      <c r="H35" s="49">
        <v>0.06</v>
      </c>
    </row>
    <row r="36" spans="1:8" x14ac:dyDescent="0.2">
      <c r="A36" s="47">
        <v>44018</v>
      </c>
      <c r="B36" s="59">
        <v>4054</v>
      </c>
      <c r="C36" s="59">
        <v>1772</v>
      </c>
      <c r="D36" s="49">
        <v>331425.98</v>
      </c>
      <c r="E36" s="62">
        <v>0.43709916132215099</v>
      </c>
      <c r="F36" s="49">
        <v>187.03</v>
      </c>
      <c r="G36" s="49">
        <v>997.95</v>
      </c>
      <c r="H36" s="49">
        <v>0.05</v>
      </c>
    </row>
    <row r="37" spans="1:8" x14ac:dyDescent="0.2">
      <c r="A37" s="47">
        <v>44019</v>
      </c>
      <c r="B37" s="59">
        <v>4050</v>
      </c>
      <c r="C37" s="59">
        <v>1673</v>
      </c>
      <c r="D37" s="49">
        <v>332475.19</v>
      </c>
      <c r="E37" s="62">
        <v>0.41308641975308641</v>
      </c>
      <c r="F37" s="49">
        <v>198.73</v>
      </c>
      <c r="G37" s="49">
        <v>1007.32</v>
      </c>
      <c r="H37" s="49">
        <v>0.02</v>
      </c>
    </row>
    <row r="38" spans="1:8" x14ac:dyDescent="0.2">
      <c r="A38" s="47">
        <v>44020</v>
      </c>
      <c r="B38" s="59">
        <v>4051</v>
      </c>
      <c r="C38" s="59">
        <v>1650</v>
      </c>
      <c r="D38" s="49">
        <v>336817.96</v>
      </c>
      <c r="E38" s="62">
        <v>0.40730683781782279</v>
      </c>
      <c r="F38" s="49">
        <v>204.13</v>
      </c>
      <c r="G38" s="49">
        <v>1016.78</v>
      </c>
      <c r="H38" s="49">
        <v>0.02</v>
      </c>
    </row>
    <row r="39" spans="1:8" x14ac:dyDescent="0.2">
      <c r="A39" s="47">
        <v>44021</v>
      </c>
      <c r="B39" s="59">
        <v>4050</v>
      </c>
      <c r="C39" s="59">
        <v>1623</v>
      </c>
      <c r="D39" s="49">
        <v>340017.68</v>
      </c>
      <c r="E39" s="62">
        <f t="shared" ref="E39:E45" si="0">SUM(C39/B39)</f>
        <v>0.40074074074074073</v>
      </c>
      <c r="F39" s="49">
        <v>209.5</v>
      </c>
      <c r="G39" s="49">
        <v>1025.1600000000001</v>
      </c>
      <c r="H39" s="49">
        <v>0.05</v>
      </c>
    </row>
    <row r="40" spans="1:8" x14ac:dyDescent="0.2">
      <c r="A40" s="47">
        <v>44022</v>
      </c>
      <c r="B40" s="59">
        <v>4056</v>
      </c>
      <c r="C40" s="59">
        <v>1616</v>
      </c>
      <c r="D40" s="49">
        <v>340191.9</v>
      </c>
      <c r="E40" s="62">
        <f t="shared" si="0"/>
        <v>0.39842209072978302</v>
      </c>
      <c r="F40" s="49">
        <v>210.51</v>
      </c>
      <c r="G40" s="49">
        <v>1033.54</v>
      </c>
      <c r="H40" s="49">
        <v>0.04</v>
      </c>
    </row>
    <row r="41" spans="1:8" x14ac:dyDescent="0.2">
      <c r="A41" s="47">
        <v>44025</v>
      </c>
      <c r="B41" s="59">
        <v>4060</v>
      </c>
      <c r="C41" s="59">
        <v>1713</v>
      </c>
      <c r="D41" s="49">
        <v>356590.59</v>
      </c>
      <c r="E41" s="62">
        <f t="shared" si="0"/>
        <v>0.42192118226600983</v>
      </c>
      <c r="F41" s="49">
        <v>208.29</v>
      </c>
      <c r="G41" s="49">
        <v>1057</v>
      </c>
      <c r="H41" s="49">
        <v>0.01</v>
      </c>
    </row>
    <row r="42" spans="1:8" x14ac:dyDescent="0.2">
      <c r="A42" s="47">
        <v>44026</v>
      </c>
      <c r="B42" s="59">
        <v>4062</v>
      </c>
      <c r="C42" s="59">
        <v>1612</v>
      </c>
      <c r="D42" s="49">
        <v>356184.73</v>
      </c>
      <c r="E42" s="62">
        <f t="shared" si="0"/>
        <v>0.396848842934515</v>
      </c>
      <c r="F42" s="49">
        <v>220.28</v>
      </c>
      <c r="G42" s="49">
        <v>1066.3599999999999</v>
      </c>
      <c r="H42" s="49">
        <v>0.02</v>
      </c>
    </row>
    <row r="43" spans="1:8" x14ac:dyDescent="0.2">
      <c r="A43" s="47">
        <v>44027</v>
      </c>
      <c r="B43" s="59">
        <v>4065</v>
      </c>
      <c r="C43" s="59">
        <v>1634</v>
      </c>
      <c r="D43" s="49">
        <v>360606.86</v>
      </c>
      <c r="E43" s="62">
        <f t="shared" si="0"/>
        <v>0.4019680196801968</v>
      </c>
      <c r="F43" s="49">
        <v>220.16</v>
      </c>
      <c r="G43" s="49">
        <v>1076.52</v>
      </c>
      <c r="H43" s="49">
        <v>0.02</v>
      </c>
    </row>
    <row r="44" spans="1:8" x14ac:dyDescent="0.2">
      <c r="A44" s="47">
        <v>44028</v>
      </c>
      <c r="B44" s="59">
        <v>4062</v>
      </c>
      <c r="C44" s="59">
        <v>1633</v>
      </c>
      <c r="D44" s="49">
        <v>362391.34</v>
      </c>
      <c r="E44" s="62">
        <f t="shared" si="0"/>
        <v>0.40201870999507633</v>
      </c>
      <c r="F44" s="49">
        <v>222.3</v>
      </c>
      <c r="G44" s="49">
        <v>1085.45</v>
      </c>
      <c r="H44" s="49">
        <v>0</v>
      </c>
    </row>
    <row r="45" spans="1:8" x14ac:dyDescent="0.2">
      <c r="A45" s="47">
        <v>44029</v>
      </c>
      <c r="B45" s="59">
        <v>4066</v>
      </c>
      <c r="C45" s="59">
        <v>1639</v>
      </c>
      <c r="D45" s="49">
        <v>366684.49</v>
      </c>
      <c r="E45" s="62">
        <f t="shared" si="0"/>
        <v>0.40309886866699457</v>
      </c>
      <c r="F45" s="49">
        <v>223.59</v>
      </c>
      <c r="G45" s="49">
        <v>1095.8399999999999</v>
      </c>
      <c r="H45" s="49">
        <v>0.04</v>
      </c>
    </row>
  </sheetData>
  <mergeCells count="1">
    <mergeCell ref="B9:H9"/>
  </mergeCells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0026-6E79-4F61-89AA-2907A8554B1F}">
  <dimension ref="A1:J19"/>
  <sheetViews>
    <sheetView workbookViewId="0">
      <selection activeCell="A13" sqref="A13:B19"/>
    </sheetView>
  </sheetViews>
  <sheetFormatPr defaultRowHeight="15.75" x14ac:dyDescent="0.25"/>
  <cols>
    <col min="1" max="1" width="34.85546875" style="3" bestFit="1" customWidth="1"/>
    <col min="2" max="16384" width="9.140625" style="3"/>
  </cols>
  <sheetData>
    <row r="1" spans="1:10" s="1" customFormat="1" x14ac:dyDescent="0.25">
      <c r="A1" s="6" t="s">
        <v>12</v>
      </c>
      <c r="B1" s="7"/>
      <c r="C1" s="7"/>
      <c r="D1" s="7"/>
      <c r="E1" s="7"/>
      <c r="F1" s="7"/>
      <c r="G1" s="7"/>
      <c r="H1" s="9"/>
      <c r="I1" s="9"/>
      <c r="J1" s="9"/>
    </row>
    <row r="2" spans="1:10" s="1" customFormat="1" x14ac:dyDescent="0.25">
      <c r="A2" s="6" t="s">
        <v>21</v>
      </c>
      <c r="B2" s="7"/>
      <c r="C2" s="7"/>
      <c r="D2" s="7"/>
      <c r="E2" s="7"/>
      <c r="F2" s="7"/>
      <c r="G2" s="7"/>
      <c r="H2" s="9"/>
      <c r="I2" s="9"/>
      <c r="J2" s="9"/>
    </row>
    <row r="3" spans="1:10" s="1" customFormat="1" x14ac:dyDescent="0.25">
      <c r="A3" s="8" t="s">
        <v>22</v>
      </c>
      <c r="B3" s="8"/>
      <c r="C3" s="8"/>
      <c r="D3" s="8"/>
      <c r="E3" s="8"/>
      <c r="F3" s="8"/>
      <c r="G3" s="7"/>
      <c r="H3" s="9"/>
      <c r="I3" s="9"/>
      <c r="J3" s="9"/>
    </row>
    <row r="4" spans="1:10" s="1" customFormat="1" x14ac:dyDescent="0.25">
      <c r="A4" s="8" t="s">
        <v>23</v>
      </c>
      <c r="B4" s="8"/>
      <c r="C4" s="8"/>
      <c r="D4" s="8"/>
      <c r="E4" s="8"/>
      <c r="F4" s="8"/>
      <c r="G4" s="7"/>
      <c r="H4" s="9"/>
      <c r="I4" s="9"/>
      <c r="J4" s="9"/>
    </row>
    <row r="5" spans="1:10" s="1" customFormat="1" x14ac:dyDescent="0.25">
      <c r="A5" s="8"/>
      <c r="B5" s="8"/>
      <c r="C5" s="8"/>
      <c r="D5" s="8"/>
      <c r="E5" s="8"/>
      <c r="F5" s="8"/>
      <c r="G5" s="7"/>
      <c r="H5" s="9"/>
      <c r="I5" s="9"/>
      <c r="J5" s="9"/>
    </row>
    <row r="6" spans="1:10" s="1" customFormat="1" x14ac:dyDescent="0.25">
      <c r="A6" s="8" t="s">
        <v>24</v>
      </c>
      <c r="B6" s="8"/>
      <c r="C6" s="8"/>
      <c r="D6" s="8"/>
      <c r="E6" s="8"/>
      <c r="F6" s="8"/>
      <c r="G6" s="7"/>
      <c r="H6" s="9"/>
      <c r="I6" s="9"/>
      <c r="J6" s="9"/>
    </row>
    <row r="8" spans="1:10" x14ac:dyDescent="0.25">
      <c r="A8" s="5" t="s">
        <v>14</v>
      </c>
    </row>
    <row r="9" spans="1:10" x14ac:dyDescent="0.25">
      <c r="A9" s="5"/>
    </row>
    <row r="10" spans="1:10" x14ac:dyDescent="0.25">
      <c r="A10" s="3" t="s">
        <v>10</v>
      </c>
    </row>
    <row r="11" spans="1:10" x14ac:dyDescent="0.25">
      <c r="A11" s="3" t="s">
        <v>0</v>
      </c>
    </row>
    <row r="13" spans="1:10" x14ac:dyDescent="0.25">
      <c r="A13" s="11" t="s">
        <v>25</v>
      </c>
    </row>
    <row r="14" spans="1:10" x14ac:dyDescent="0.25">
      <c r="A14" s="3" t="s">
        <v>133</v>
      </c>
      <c r="B14" s="4">
        <v>62490</v>
      </c>
    </row>
    <row r="15" spans="1:10" x14ac:dyDescent="0.25">
      <c r="A15" s="3" t="s">
        <v>129</v>
      </c>
      <c r="B15" s="4">
        <v>5132</v>
      </c>
    </row>
    <row r="16" spans="1:10" x14ac:dyDescent="0.25">
      <c r="A16" s="3" t="s">
        <v>130</v>
      </c>
      <c r="B16" s="3">
        <v>30</v>
      </c>
    </row>
    <row r="17" spans="1:2" x14ac:dyDescent="0.25">
      <c r="A17" s="3" t="s">
        <v>131</v>
      </c>
      <c r="B17" s="3">
        <v>21</v>
      </c>
    </row>
    <row r="18" spans="1:2" x14ac:dyDescent="0.25">
      <c r="A18" s="3" t="s">
        <v>132</v>
      </c>
      <c r="B18" s="3">
        <v>912</v>
      </c>
    </row>
    <row r="19" spans="1:2" x14ac:dyDescent="0.25">
      <c r="A19" s="3" t="s">
        <v>1</v>
      </c>
      <c r="B19" s="4">
        <f>SUM(B14:B18)</f>
        <v>68585</v>
      </c>
    </row>
  </sheetData>
  <sortState ref="A14:B18">
    <sortCondition descending="1" ref="B14:B18"/>
  </sortState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CD29-B766-49A6-87D2-077CF1F6AB0B}">
  <dimension ref="A1:I18"/>
  <sheetViews>
    <sheetView topLeftCell="A4" workbookViewId="0">
      <selection activeCell="H18" sqref="H18"/>
    </sheetView>
  </sheetViews>
  <sheetFormatPr defaultRowHeight="15.75" x14ac:dyDescent="0.25"/>
  <cols>
    <col min="1" max="1" width="3" style="3" customWidth="1"/>
    <col min="2" max="2" width="12.140625" style="3" bestFit="1" customWidth="1"/>
    <col min="3" max="3" width="10.85546875" style="3" bestFit="1" customWidth="1"/>
    <col min="4" max="7" width="10.28515625" style="3" bestFit="1" customWidth="1"/>
    <col min="8" max="16384" width="9.140625" style="3"/>
  </cols>
  <sheetData>
    <row r="1" spans="1:9" x14ac:dyDescent="0.25">
      <c r="A1" s="6" t="s">
        <v>12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6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 t="s">
        <v>23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24</v>
      </c>
      <c r="B6" s="8"/>
      <c r="C6" s="8"/>
      <c r="D6" s="8"/>
      <c r="E6" s="8"/>
      <c r="F6" s="8"/>
      <c r="G6" s="8"/>
      <c r="H6" s="8"/>
      <c r="I6" s="8"/>
    </row>
    <row r="8" spans="1:9" x14ac:dyDescent="0.25">
      <c r="A8" s="5" t="s">
        <v>15</v>
      </c>
    </row>
    <row r="9" spans="1:9" x14ac:dyDescent="0.25">
      <c r="B9" s="5"/>
    </row>
    <row r="10" spans="1:9" x14ac:dyDescent="0.25">
      <c r="A10" s="3" t="s">
        <v>26</v>
      </c>
    </row>
    <row r="12" spans="1:9" x14ac:dyDescent="0.25">
      <c r="C12" s="11" t="s">
        <v>19</v>
      </c>
      <c r="D12" s="11" t="s">
        <v>20</v>
      </c>
    </row>
    <row r="13" spans="1:9" x14ac:dyDescent="0.25">
      <c r="A13" s="3" t="s">
        <v>32</v>
      </c>
      <c r="B13" s="10">
        <v>2017</v>
      </c>
      <c r="C13" s="12">
        <v>2087.37</v>
      </c>
      <c r="D13" s="13">
        <f>+C13/12</f>
        <v>173.94749999999999</v>
      </c>
    </row>
    <row r="14" spans="1:9" x14ac:dyDescent="0.25">
      <c r="A14" s="3" t="s">
        <v>33</v>
      </c>
      <c r="B14" s="10">
        <v>2018</v>
      </c>
      <c r="C14" s="12">
        <v>2295.5</v>
      </c>
      <c r="D14" s="13">
        <f>+C14/12</f>
        <v>191.29166666666666</v>
      </c>
    </row>
    <row r="15" spans="1:9" x14ac:dyDescent="0.25">
      <c r="A15" s="3" t="s">
        <v>34</v>
      </c>
      <c r="B15" s="10">
        <v>2019</v>
      </c>
      <c r="C15" s="12">
        <v>2130.9499999999998</v>
      </c>
      <c r="D15" s="13">
        <f>+C15/12</f>
        <v>177.57916666666665</v>
      </c>
    </row>
    <row r="17" spans="1:8" x14ac:dyDescent="0.25">
      <c r="A17" s="3" t="s">
        <v>35</v>
      </c>
      <c r="B17" s="10">
        <v>2020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7</v>
      </c>
    </row>
    <row r="18" spans="1:8" x14ac:dyDescent="0.25">
      <c r="C18" s="12">
        <v>184.85</v>
      </c>
      <c r="D18" s="12">
        <v>216.06</v>
      </c>
      <c r="E18" s="12">
        <v>180.16</v>
      </c>
      <c r="F18" s="12">
        <v>154.28</v>
      </c>
      <c r="G18" s="12">
        <v>138.56</v>
      </c>
      <c r="H18" s="12">
        <v>144.01</v>
      </c>
    </row>
  </sheetData>
  <pageMargins left="0.7" right="0.7" top="0.75" bottom="0.75" header="0.3" footer="0.3"/>
  <pageSetup orientation="portrait" r:id="rId1"/>
  <headerFooter>
    <oddHeader>&amp;R&amp;"Times New Roman,Regular"&amp;A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22CC-2E0F-4633-94EB-F383F4363908}">
  <sheetPr>
    <pageSetUpPr fitToPage="1"/>
  </sheetPr>
  <dimension ref="A1:H26"/>
  <sheetViews>
    <sheetView workbookViewId="0">
      <selection activeCell="C21" sqref="C21"/>
    </sheetView>
  </sheetViews>
  <sheetFormatPr defaultRowHeight="15.75" x14ac:dyDescent="0.25"/>
  <cols>
    <col min="1" max="1" width="6.5703125" style="3" customWidth="1"/>
    <col min="2" max="2" width="35.85546875" style="3" customWidth="1"/>
    <col min="3" max="3" width="13.28515625" style="3" bestFit="1" customWidth="1"/>
    <col min="4" max="4" width="12" style="3" bestFit="1" customWidth="1"/>
    <col min="5" max="5" width="13.28515625" style="3" bestFit="1" customWidth="1"/>
    <col min="6" max="6" width="12" style="3" bestFit="1" customWidth="1"/>
    <col min="7" max="7" width="13.28515625" style="3" bestFit="1" customWidth="1"/>
    <col min="8" max="8" width="12" style="3" bestFit="1" customWidth="1"/>
    <col min="9" max="16384" width="9.140625" style="3"/>
  </cols>
  <sheetData>
    <row r="1" spans="1:8" x14ac:dyDescent="0.25">
      <c r="A1" s="6" t="s">
        <v>12</v>
      </c>
      <c r="B1" s="8"/>
      <c r="C1" s="8"/>
      <c r="D1" s="8"/>
      <c r="E1" s="8"/>
      <c r="F1" s="8"/>
      <c r="G1" s="8"/>
    </row>
    <row r="2" spans="1:8" x14ac:dyDescent="0.25">
      <c r="A2" s="6" t="s">
        <v>21</v>
      </c>
      <c r="B2" s="8"/>
      <c r="C2" s="8"/>
      <c r="D2" s="8"/>
      <c r="E2" s="8"/>
      <c r="F2" s="8"/>
      <c r="G2" s="8"/>
    </row>
    <row r="3" spans="1:8" x14ac:dyDescent="0.25">
      <c r="A3" s="8" t="s">
        <v>22</v>
      </c>
      <c r="B3" s="8"/>
      <c r="C3" s="8"/>
      <c r="D3" s="8"/>
      <c r="E3" s="8"/>
      <c r="F3" s="8"/>
      <c r="G3" s="8"/>
    </row>
    <row r="4" spans="1:8" x14ac:dyDescent="0.25">
      <c r="A4" s="8" t="s">
        <v>23</v>
      </c>
      <c r="B4" s="8"/>
      <c r="C4" s="8"/>
      <c r="D4" s="8"/>
      <c r="E4" s="8"/>
      <c r="F4" s="8"/>
      <c r="G4" s="8"/>
    </row>
    <row r="5" spans="1:8" x14ac:dyDescent="0.25">
      <c r="A5" s="8"/>
      <c r="B5" s="8"/>
      <c r="C5" s="8"/>
      <c r="D5" s="8"/>
      <c r="E5" s="8"/>
      <c r="F5" s="8"/>
      <c r="G5" s="8"/>
    </row>
    <row r="6" spans="1:8" x14ac:dyDescent="0.25">
      <c r="A6" s="8" t="s">
        <v>24</v>
      </c>
      <c r="B6" s="8"/>
      <c r="C6" s="8"/>
      <c r="D6" s="8"/>
      <c r="E6" s="8"/>
      <c r="F6" s="8"/>
      <c r="G6" s="8"/>
    </row>
    <row r="8" spans="1:8" x14ac:dyDescent="0.25">
      <c r="A8" s="5" t="s">
        <v>16</v>
      </c>
    </row>
    <row r="9" spans="1:8" x14ac:dyDescent="0.25">
      <c r="A9" s="5"/>
    </row>
    <row r="10" spans="1:8" x14ac:dyDescent="0.25">
      <c r="A10" s="3" t="s">
        <v>8</v>
      </c>
    </row>
    <row r="12" spans="1:8" x14ac:dyDescent="0.25">
      <c r="A12" s="3" t="s">
        <v>36</v>
      </c>
      <c r="C12" s="14">
        <v>2017</v>
      </c>
      <c r="D12" s="15"/>
      <c r="E12" s="14">
        <v>2018</v>
      </c>
      <c r="F12" s="15"/>
      <c r="G12" s="14">
        <v>2019</v>
      </c>
      <c r="H12" s="15"/>
    </row>
    <row r="13" spans="1:8" x14ac:dyDescent="0.25">
      <c r="B13" s="11" t="s">
        <v>25</v>
      </c>
      <c r="C13" s="11" t="s">
        <v>19</v>
      </c>
      <c r="D13" s="11" t="s">
        <v>20</v>
      </c>
      <c r="E13" s="11" t="s">
        <v>19</v>
      </c>
      <c r="F13" s="11" t="s">
        <v>20</v>
      </c>
      <c r="G13" s="11" t="s">
        <v>19</v>
      </c>
      <c r="H13" s="11" t="s">
        <v>20</v>
      </c>
    </row>
    <row r="14" spans="1:8" x14ac:dyDescent="0.25">
      <c r="B14" s="3" t="s">
        <v>133</v>
      </c>
      <c r="C14" s="16">
        <v>1534.01</v>
      </c>
      <c r="D14" s="13">
        <f>+C14/12</f>
        <v>127.83416666666666</v>
      </c>
      <c r="E14" s="16">
        <v>1746.58</v>
      </c>
      <c r="F14" s="13">
        <f>+E14/12</f>
        <v>145.54833333333332</v>
      </c>
      <c r="G14" s="16">
        <v>1603.41</v>
      </c>
      <c r="H14" s="13">
        <f>+G14/12</f>
        <v>133.61750000000001</v>
      </c>
    </row>
    <row r="15" spans="1:8" x14ac:dyDescent="0.25">
      <c r="B15" s="3" t="s">
        <v>129</v>
      </c>
      <c r="C15" s="16">
        <v>5909.47</v>
      </c>
      <c r="D15" s="13">
        <f t="shared" ref="D15:D18" si="0">+C15/12</f>
        <v>492.45583333333337</v>
      </c>
      <c r="E15" s="16">
        <v>6130.07</v>
      </c>
      <c r="F15" s="13">
        <f t="shared" ref="F15:F18" si="1">+E15/12</f>
        <v>510.83916666666664</v>
      </c>
      <c r="G15" s="16">
        <v>5827.44</v>
      </c>
      <c r="H15" s="13">
        <f t="shared" ref="H15:H18" si="2">+G15/12</f>
        <v>485.61999999999995</v>
      </c>
    </row>
    <row r="16" spans="1:8" x14ac:dyDescent="0.25">
      <c r="B16" s="3" t="s">
        <v>130</v>
      </c>
      <c r="C16" s="16">
        <v>526011.21</v>
      </c>
      <c r="D16" s="13">
        <f t="shared" si="0"/>
        <v>43834.267499999994</v>
      </c>
      <c r="E16" s="16">
        <v>534364.17000000004</v>
      </c>
      <c r="F16" s="13">
        <f t="shared" si="1"/>
        <v>44530.347500000003</v>
      </c>
      <c r="G16" s="16">
        <v>500871.5</v>
      </c>
      <c r="H16" s="13">
        <f t="shared" si="2"/>
        <v>41739.291666666664</v>
      </c>
    </row>
    <row r="17" spans="1:8" x14ac:dyDescent="0.25">
      <c r="B17" s="3" t="s">
        <v>131</v>
      </c>
      <c r="C17" s="16">
        <v>6601.51</v>
      </c>
      <c r="D17" s="13">
        <f t="shared" si="0"/>
        <v>550.12583333333339</v>
      </c>
      <c r="E17" s="16">
        <v>7920.99</v>
      </c>
      <c r="F17" s="13">
        <f t="shared" si="1"/>
        <v>660.08249999999998</v>
      </c>
      <c r="G17" s="16">
        <v>8847.7199999999993</v>
      </c>
      <c r="H17" s="13">
        <f t="shared" si="2"/>
        <v>737.31</v>
      </c>
    </row>
    <row r="18" spans="1:8" x14ac:dyDescent="0.25">
      <c r="B18" s="3" t="s">
        <v>132</v>
      </c>
      <c r="C18" s="16">
        <v>1649.81</v>
      </c>
      <c r="D18" s="13">
        <f t="shared" si="0"/>
        <v>137.48416666666665</v>
      </c>
      <c r="E18" s="16">
        <v>1934.05</v>
      </c>
      <c r="F18" s="13">
        <f t="shared" si="1"/>
        <v>161.17083333333332</v>
      </c>
      <c r="G18" s="16">
        <v>1808.63</v>
      </c>
      <c r="H18" s="13">
        <f t="shared" si="2"/>
        <v>150.71916666666667</v>
      </c>
    </row>
    <row r="20" spans="1:8" x14ac:dyDescent="0.25">
      <c r="A20" s="3" t="s">
        <v>35</v>
      </c>
      <c r="B20" s="11">
        <v>2020</v>
      </c>
      <c r="C20" s="11" t="s">
        <v>2</v>
      </c>
      <c r="D20" s="11" t="s">
        <v>3</v>
      </c>
      <c r="E20" s="11" t="s">
        <v>4</v>
      </c>
      <c r="F20" s="11" t="s">
        <v>5</v>
      </c>
      <c r="G20" s="11" t="s">
        <v>6</v>
      </c>
      <c r="H20" s="11" t="s">
        <v>7</v>
      </c>
    </row>
    <row r="21" spans="1:8" x14ac:dyDescent="0.25">
      <c r="B21" s="3" t="s">
        <v>133</v>
      </c>
      <c r="C21" s="12">
        <v>146.24</v>
      </c>
      <c r="D21" s="12">
        <v>169.73</v>
      </c>
      <c r="E21" s="12">
        <v>142.72999999999999</v>
      </c>
      <c r="F21" s="12">
        <v>117.52</v>
      </c>
      <c r="G21" s="12">
        <v>106.11</v>
      </c>
      <c r="H21" s="12">
        <v>110.28</v>
      </c>
    </row>
    <row r="22" spans="1:8" x14ac:dyDescent="0.25">
      <c r="B22" s="3" t="s">
        <v>129</v>
      </c>
      <c r="C22" s="12">
        <v>450.01</v>
      </c>
      <c r="D22" s="12">
        <v>513.82000000000005</v>
      </c>
      <c r="E22" s="12">
        <v>434.41</v>
      </c>
      <c r="F22" s="12">
        <v>405.81</v>
      </c>
      <c r="G22" s="12">
        <v>369.69</v>
      </c>
      <c r="H22" s="12">
        <v>397.09</v>
      </c>
    </row>
    <row r="23" spans="1:8" x14ac:dyDescent="0.25">
      <c r="B23" s="3" t="s">
        <v>130</v>
      </c>
      <c r="C23" s="12">
        <v>36346.92</v>
      </c>
      <c r="D23" s="12">
        <v>45665.61</v>
      </c>
      <c r="E23" s="12">
        <v>34414.83</v>
      </c>
      <c r="F23" s="12">
        <v>33445.26</v>
      </c>
      <c r="G23" s="12">
        <v>27504.09</v>
      </c>
      <c r="H23" s="12">
        <v>28328.26</v>
      </c>
    </row>
    <row r="24" spans="1:8" x14ac:dyDescent="0.25">
      <c r="B24" s="3" t="s">
        <v>131</v>
      </c>
      <c r="C24" s="12">
        <v>724.14</v>
      </c>
      <c r="D24" s="12">
        <v>766.57</v>
      </c>
      <c r="E24" s="12">
        <v>748.03</v>
      </c>
      <c r="F24" s="12">
        <v>753.1</v>
      </c>
      <c r="G24" s="12">
        <v>756.53</v>
      </c>
      <c r="H24" s="12">
        <v>760.99</v>
      </c>
    </row>
    <row r="25" spans="1:8" x14ac:dyDescent="0.25">
      <c r="B25" s="3" t="s">
        <v>132</v>
      </c>
      <c r="C25" s="12">
        <v>163.71</v>
      </c>
      <c r="D25" s="12">
        <v>197.76</v>
      </c>
      <c r="E25" s="12">
        <v>164.81</v>
      </c>
      <c r="F25" s="12">
        <v>110.99</v>
      </c>
      <c r="G25" s="12">
        <v>86.15</v>
      </c>
      <c r="H25" s="12">
        <v>89.75</v>
      </c>
    </row>
    <row r="26" spans="1:8" x14ac:dyDescent="0.25">
      <c r="E26" s="12"/>
      <c r="G26" s="12"/>
    </row>
  </sheetData>
  <pageMargins left="0.7" right="0.7" top="0.75" bottom="0.75" header="0.3" footer="0.3"/>
  <pageSetup scale="78" fitToHeight="0" orientation="portrait" r:id="rId1"/>
  <headerFooter>
    <oddHeader>&amp;R&amp;"Times New Roman,Regular"&amp;12&amp;A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1789-5930-4F66-A957-22843EB1FE88}">
  <dimension ref="A1:I18"/>
  <sheetViews>
    <sheetView workbookViewId="0">
      <selection activeCell="H18" sqref="H18"/>
    </sheetView>
  </sheetViews>
  <sheetFormatPr defaultRowHeight="15.75" x14ac:dyDescent="0.25"/>
  <cols>
    <col min="1" max="1" width="3" style="3" customWidth="1"/>
    <col min="2" max="2" width="9" style="3" customWidth="1"/>
    <col min="3" max="3" width="10.85546875" style="3" bestFit="1" customWidth="1"/>
    <col min="4" max="7" width="9.28515625" style="3" bestFit="1" customWidth="1"/>
    <col min="8" max="16384" width="9.140625" style="3"/>
  </cols>
  <sheetData>
    <row r="1" spans="1:9" x14ac:dyDescent="0.25">
      <c r="A1" s="6" t="s">
        <v>12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6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 t="s">
        <v>23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24</v>
      </c>
      <c r="B6" s="8"/>
      <c r="C6" s="8"/>
      <c r="D6" s="8"/>
      <c r="E6" s="8"/>
      <c r="F6" s="8"/>
      <c r="G6" s="8"/>
      <c r="H6" s="8"/>
      <c r="I6" s="8"/>
    </row>
    <row r="8" spans="1:9" x14ac:dyDescent="0.25">
      <c r="A8" s="5" t="s">
        <v>17</v>
      </c>
    </row>
    <row r="9" spans="1:9" x14ac:dyDescent="0.25">
      <c r="A9" s="5"/>
    </row>
    <row r="10" spans="1:9" x14ac:dyDescent="0.25">
      <c r="A10" s="3" t="s">
        <v>27</v>
      </c>
    </row>
    <row r="12" spans="1:9" x14ac:dyDescent="0.25">
      <c r="C12" s="17" t="s">
        <v>19</v>
      </c>
      <c r="D12" s="17" t="s">
        <v>20</v>
      </c>
    </row>
    <row r="13" spans="1:9" x14ac:dyDescent="0.25">
      <c r="A13" s="3" t="s">
        <v>32</v>
      </c>
      <c r="B13" s="10">
        <v>2017</v>
      </c>
      <c r="C13" s="12">
        <v>1843.76</v>
      </c>
      <c r="D13" s="13">
        <f>+C13/12</f>
        <v>153.64666666666668</v>
      </c>
    </row>
    <row r="14" spans="1:9" x14ac:dyDescent="0.25">
      <c r="A14" s="3" t="s">
        <v>33</v>
      </c>
      <c r="B14" s="10">
        <v>2018</v>
      </c>
      <c r="C14" s="12">
        <v>1997.44</v>
      </c>
      <c r="D14" s="13">
        <f t="shared" ref="D14:D15" si="0">+C14/12</f>
        <v>166.45333333333335</v>
      </c>
    </row>
    <row r="15" spans="1:9" x14ac:dyDescent="0.25">
      <c r="A15" s="3" t="s">
        <v>34</v>
      </c>
      <c r="B15" s="10">
        <v>2019</v>
      </c>
      <c r="C15" s="12">
        <v>1884.39</v>
      </c>
      <c r="D15" s="13">
        <f t="shared" si="0"/>
        <v>157.0325</v>
      </c>
    </row>
    <row r="16" spans="1:9" x14ac:dyDescent="0.25">
      <c r="B16" s="10"/>
    </row>
    <row r="17" spans="1:8" x14ac:dyDescent="0.25">
      <c r="A17" s="3" t="s">
        <v>35</v>
      </c>
      <c r="B17" s="10">
        <v>2020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7</v>
      </c>
    </row>
    <row r="18" spans="1:8" x14ac:dyDescent="0.25">
      <c r="C18" s="12">
        <v>166.76</v>
      </c>
      <c r="D18" s="12">
        <v>195.13</v>
      </c>
      <c r="E18" s="12">
        <v>156.68</v>
      </c>
      <c r="F18" s="12">
        <v>131.9</v>
      </c>
      <c r="G18" s="12">
        <v>120.15</v>
      </c>
      <c r="H18" s="12">
        <v>125.46</v>
      </c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DCF1-DC2D-45A9-B56F-F193CE519B14}">
  <sheetPr>
    <pageSetUpPr fitToPage="1"/>
  </sheetPr>
  <dimension ref="A1:H25"/>
  <sheetViews>
    <sheetView workbookViewId="0">
      <selection activeCell="H25" sqref="H25"/>
    </sheetView>
  </sheetViews>
  <sheetFormatPr defaultRowHeight="15.75" x14ac:dyDescent="0.25"/>
  <cols>
    <col min="1" max="1" width="6.5703125" style="3" customWidth="1"/>
    <col min="2" max="2" width="35.85546875" style="3" customWidth="1"/>
    <col min="3" max="3" width="13.28515625" style="3" bestFit="1" customWidth="1"/>
    <col min="4" max="4" width="12" style="3" bestFit="1" customWidth="1"/>
    <col min="5" max="5" width="13.28515625" style="3" bestFit="1" customWidth="1"/>
    <col min="6" max="6" width="12" style="3" bestFit="1" customWidth="1"/>
    <col min="7" max="7" width="13.28515625" style="3" bestFit="1" customWidth="1"/>
    <col min="8" max="8" width="12" style="3" bestFit="1" customWidth="1"/>
    <col min="9" max="16384" width="9.140625" style="3"/>
  </cols>
  <sheetData>
    <row r="1" spans="1:8" x14ac:dyDescent="0.25">
      <c r="A1" s="6" t="s">
        <v>12</v>
      </c>
      <c r="B1" s="8"/>
      <c r="C1" s="8"/>
      <c r="D1" s="8"/>
      <c r="E1" s="8"/>
      <c r="F1" s="8"/>
      <c r="G1" s="8"/>
    </row>
    <row r="2" spans="1:8" x14ac:dyDescent="0.25">
      <c r="A2" s="6" t="s">
        <v>21</v>
      </c>
      <c r="B2" s="8"/>
      <c r="C2" s="8"/>
      <c r="D2" s="8"/>
      <c r="E2" s="8"/>
      <c r="F2" s="8"/>
      <c r="G2" s="8"/>
    </row>
    <row r="3" spans="1:8" x14ac:dyDescent="0.25">
      <c r="A3" s="8" t="s">
        <v>22</v>
      </c>
      <c r="B3" s="8"/>
      <c r="C3" s="8"/>
      <c r="D3" s="8"/>
      <c r="E3" s="8"/>
      <c r="F3" s="8"/>
      <c r="G3" s="8"/>
    </row>
    <row r="4" spans="1:8" x14ac:dyDescent="0.25">
      <c r="A4" s="8" t="s">
        <v>23</v>
      </c>
      <c r="B4" s="8"/>
      <c r="C4" s="8"/>
      <c r="D4" s="8"/>
      <c r="E4" s="8"/>
      <c r="F4" s="8"/>
      <c r="G4" s="8"/>
    </row>
    <row r="5" spans="1:8" x14ac:dyDescent="0.25">
      <c r="A5" s="8"/>
      <c r="B5" s="8"/>
      <c r="C5" s="8"/>
      <c r="D5" s="8"/>
      <c r="E5" s="8"/>
      <c r="F5" s="8"/>
      <c r="G5" s="8"/>
    </row>
    <row r="6" spans="1:8" x14ac:dyDescent="0.25">
      <c r="A6" s="8" t="s">
        <v>24</v>
      </c>
      <c r="B6" s="8"/>
      <c r="C6" s="8"/>
      <c r="D6" s="8"/>
      <c r="E6" s="8"/>
      <c r="F6" s="8"/>
      <c r="G6" s="8"/>
    </row>
    <row r="8" spans="1:8" s="5" customFormat="1" x14ac:dyDescent="0.25">
      <c r="A8" s="5" t="s">
        <v>18</v>
      </c>
    </row>
    <row r="9" spans="1:8" s="5" customFormat="1" x14ac:dyDescent="0.25"/>
    <row r="10" spans="1:8" x14ac:dyDescent="0.25">
      <c r="A10" s="3" t="s">
        <v>11</v>
      </c>
    </row>
    <row r="12" spans="1:8" x14ac:dyDescent="0.25">
      <c r="A12" s="3" t="s">
        <v>36</v>
      </c>
      <c r="C12" s="14">
        <v>2017</v>
      </c>
      <c r="D12" s="15"/>
      <c r="E12" s="14">
        <v>2018</v>
      </c>
      <c r="F12" s="15"/>
      <c r="G12" s="14">
        <v>2019</v>
      </c>
      <c r="H12" s="15"/>
    </row>
    <row r="13" spans="1:8" x14ac:dyDescent="0.25">
      <c r="B13" s="11" t="s">
        <v>25</v>
      </c>
      <c r="C13" s="11" t="s">
        <v>19</v>
      </c>
      <c r="D13" s="11" t="s">
        <v>20</v>
      </c>
      <c r="E13" s="11" t="s">
        <v>19</v>
      </c>
      <c r="F13" s="11" t="s">
        <v>20</v>
      </c>
      <c r="G13" s="11" t="s">
        <v>19</v>
      </c>
      <c r="H13" s="11" t="s">
        <v>20</v>
      </c>
    </row>
    <row r="14" spans="1:8" x14ac:dyDescent="0.25">
      <c r="B14" s="3" t="s">
        <v>133</v>
      </c>
      <c r="C14" s="16">
        <v>1297.8800000000001</v>
      </c>
      <c r="D14" s="13">
        <f>+C14/12</f>
        <v>108.15666666666668</v>
      </c>
      <c r="E14" s="16">
        <v>1449.5</v>
      </c>
      <c r="F14" s="13">
        <f>+E14/12</f>
        <v>120.79166666666667</v>
      </c>
      <c r="G14" s="16">
        <v>1362.13</v>
      </c>
      <c r="H14" s="13">
        <f>+G14/12</f>
        <v>113.51083333333334</v>
      </c>
    </row>
    <row r="15" spans="1:8" x14ac:dyDescent="0.25">
      <c r="B15" s="3" t="s">
        <v>129</v>
      </c>
      <c r="C15" s="16">
        <v>5602.95</v>
      </c>
      <c r="D15" s="13">
        <f t="shared" ref="D15:D18" si="0">+C15/12</f>
        <v>466.91249999999997</v>
      </c>
      <c r="E15" s="16">
        <v>5840.95</v>
      </c>
      <c r="F15" s="13">
        <f t="shared" ref="F15:H18" si="1">+E15/12</f>
        <v>486.74583333333334</v>
      </c>
      <c r="G15" s="16">
        <v>5575.05</v>
      </c>
      <c r="H15" s="13">
        <f t="shared" si="1"/>
        <v>464.58750000000003</v>
      </c>
    </row>
    <row r="16" spans="1:8" x14ac:dyDescent="0.25">
      <c r="B16" s="3" t="s">
        <v>130</v>
      </c>
      <c r="C16" s="16">
        <v>516170.57</v>
      </c>
      <c r="D16" s="13">
        <f t="shared" si="0"/>
        <v>43014.214166666665</v>
      </c>
      <c r="E16" s="16">
        <v>525272.11</v>
      </c>
      <c r="F16" s="13">
        <f t="shared" si="1"/>
        <v>43772.675833333335</v>
      </c>
      <c r="G16" s="16">
        <v>486245.37</v>
      </c>
      <c r="H16" s="13">
        <f t="shared" si="1"/>
        <v>40520.447500000002</v>
      </c>
    </row>
    <row r="17" spans="1:8" x14ac:dyDescent="0.25">
      <c r="B17" s="3" t="s">
        <v>131</v>
      </c>
      <c r="C17" s="16">
        <v>6305.71</v>
      </c>
      <c r="D17" s="13">
        <f t="shared" si="0"/>
        <v>525.4758333333333</v>
      </c>
      <c r="E17" s="16">
        <v>7420.15</v>
      </c>
      <c r="F17" s="13">
        <f t="shared" si="1"/>
        <v>618.3458333333333</v>
      </c>
      <c r="G17" s="16">
        <v>8356.98</v>
      </c>
      <c r="H17" s="13">
        <f t="shared" si="1"/>
        <v>696.41499999999996</v>
      </c>
    </row>
    <row r="18" spans="1:8" x14ac:dyDescent="0.25">
      <c r="B18" s="3" t="s">
        <v>132</v>
      </c>
      <c r="C18" s="16">
        <v>1556.56</v>
      </c>
      <c r="D18" s="13">
        <f t="shared" si="0"/>
        <v>129.71333333333334</v>
      </c>
      <c r="E18" s="16">
        <v>1789.48</v>
      </c>
      <c r="F18" s="13">
        <f t="shared" si="1"/>
        <v>149.12333333333333</v>
      </c>
      <c r="G18" s="16">
        <v>1681.31</v>
      </c>
      <c r="H18" s="13">
        <f t="shared" si="1"/>
        <v>140.10916666666665</v>
      </c>
    </row>
    <row r="20" spans="1:8" x14ac:dyDescent="0.25">
      <c r="A20" s="3" t="s">
        <v>35</v>
      </c>
      <c r="B20" s="11">
        <v>2020</v>
      </c>
      <c r="C20" s="11" t="s">
        <v>2</v>
      </c>
      <c r="D20" s="11" t="s">
        <v>3</v>
      </c>
      <c r="E20" s="11" t="s">
        <v>4</v>
      </c>
      <c r="F20" s="11" t="s">
        <v>5</v>
      </c>
      <c r="G20" s="11" t="s">
        <v>6</v>
      </c>
      <c r="H20" s="11" t="s">
        <v>7</v>
      </c>
    </row>
    <row r="21" spans="1:8" x14ac:dyDescent="0.25">
      <c r="B21" s="3" t="s">
        <v>133</v>
      </c>
      <c r="C21" s="12">
        <v>127.94</v>
      </c>
      <c r="D21" s="12">
        <v>150.94999999999999</v>
      </c>
      <c r="E21" s="12">
        <v>118.53</v>
      </c>
      <c r="F21" s="12">
        <v>95.16</v>
      </c>
      <c r="G21" s="12">
        <v>87.75</v>
      </c>
      <c r="H21" s="12">
        <v>91.5</v>
      </c>
    </row>
    <row r="22" spans="1:8" x14ac:dyDescent="0.25">
      <c r="B22" s="3" t="s">
        <v>129</v>
      </c>
      <c r="C22" s="12">
        <v>433.14</v>
      </c>
      <c r="D22" s="12">
        <v>497.66</v>
      </c>
      <c r="E22" s="12">
        <v>417.33</v>
      </c>
      <c r="F22" s="12">
        <v>385.31</v>
      </c>
      <c r="G22" s="12">
        <v>348</v>
      </c>
      <c r="H22" s="12">
        <v>378.37</v>
      </c>
    </row>
    <row r="23" spans="1:8" x14ac:dyDescent="0.25">
      <c r="B23" s="3" t="s">
        <v>130</v>
      </c>
      <c r="C23" s="12">
        <v>36346.92</v>
      </c>
      <c r="D23" s="12">
        <v>40028.300000000003</v>
      </c>
      <c r="E23" s="12">
        <v>34414.83</v>
      </c>
      <c r="F23" s="12">
        <v>32874.51</v>
      </c>
      <c r="G23" s="12">
        <v>27504.09</v>
      </c>
      <c r="H23" s="12">
        <v>28328.26</v>
      </c>
    </row>
    <row r="24" spans="1:8" x14ac:dyDescent="0.25">
      <c r="B24" s="3" t="s">
        <v>131</v>
      </c>
      <c r="C24" s="12">
        <v>723.86</v>
      </c>
      <c r="D24" s="12">
        <v>765.99</v>
      </c>
      <c r="E24" s="12">
        <v>748.03</v>
      </c>
      <c r="F24" s="12">
        <v>753.1</v>
      </c>
      <c r="G24" s="12">
        <v>756.53</v>
      </c>
      <c r="H24" s="12">
        <v>760.99</v>
      </c>
    </row>
    <row r="25" spans="1:8" x14ac:dyDescent="0.25">
      <c r="B25" s="3" t="s">
        <v>132</v>
      </c>
      <c r="C25" s="12">
        <v>152.51</v>
      </c>
      <c r="D25" s="12">
        <v>187.52</v>
      </c>
      <c r="E25" s="12">
        <v>152.54</v>
      </c>
      <c r="F25" s="12">
        <v>94.4</v>
      </c>
      <c r="G25" s="12">
        <v>81.67</v>
      </c>
      <c r="H25" s="12">
        <v>86.95</v>
      </c>
    </row>
  </sheetData>
  <pageMargins left="0.7" right="0.7" top="0.75" bottom="0.75" header="0.3" footer="0.3"/>
  <pageSetup scale="78" fitToHeight="0" orientation="portrait" r:id="rId1"/>
  <headerFooter>
    <oddHeader>&amp;R&amp;"Times New Roman,Regular"&amp;12&amp;A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9348-4149-4A45-B056-7175D2DD7E0D}">
  <dimension ref="A1:H24"/>
  <sheetViews>
    <sheetView workbookViewId="0">
      <selection activeCell="A11" sqref="A11"/>
    </sheetView>
  </sheetViews>
  <sheetFormatPr defaultRowHeight="12.75" x14ac:dyDescent="0.2"/>
  <cols>
    <col min="1" max="1" width="4" customWidth="1"/>
    <col min="2" max="2" width="10" bestFit="1" customWidth="1"/>
    <col min="3" max="3" width="15.28515625" bestFit="1" customWidth="1"/>
    <col min="4" max="5" width="10.5703125" bestFit="1" customWidth="1"/>
  </cols>
  <sheetData>
    <row r="1" spans="1:8" ht="15.75" x14ac:dyDescent="0.25">
      <c r="B1" s="6" t="s">
        <v>12</v>
      </c>
      <c r="C1" s="21"/>
      <c r="D1" s="21"/>
      <c r="E1" s="21"/>
      <c r="F1" s="21"/>
      <c r="G1" s="21"/>
      <c r="H1" s="21"/>
    </row>
    <row r="2" spans="1:8" ht="15.75" x14ac:dyDescent="0.25">
      <c r="B2" s="6" t="s">
        <v>21</v>
      </c>
      <c r="C2" s="21"/>
      <c r="D2" s="21"/>
      <c r="E2" s="21"/>
      <c r="F2" s="21"/>
      <c r="G2" s="21"/>
      <c r="H2" s="21"/>
    </row>
    <row r="3" spans="1:8" ht="15.75" x14ac:dyDescent="0.25">
      <c r="B3" s="8" t="s">
        <v>22</v>
      </c>
      <c r="C3" s="21"/>
      <c r="D3" s="21"/>
      <c r="E3" s="21"/>
      <c r="F3" s="21"/>
      <c r="G3" s="21"/>
      <c r="H3" s="21"/>
    </row>
    <row r="4" spans="1:8" ht="15.75" x14ac:dyDescent="0.25">
      <c r="B4" s="8" t="s">
        <v>23</v>
      </c>
      <c r="C4" s="21"/>
      <c r="D4" s="21"/>
      <c r="E4" s="21"/>
      <c r="F4" s="21"/>
      <c r="G4" s="21"/>
      <c r="H4" s="21"/>
    </row>
    <row r="5" spans="1:8" ht="15.75" x14ac:dyDescent="0.25">
      <c r="B5" s="8"/>
      <c r="C5" s="21"/>
      <c r="D5" s="21"/>
      <c r="E5" s="21"/>
      <c r="F5" s="21"/>
      <c r="G5" s="21"/>
      <c r="H5" s="21"/>
    </row>
    <row r="6" spans="1:8" ht="15.75" x14ac:dyDescent="0.25">
      <c r="B6" s="8" t="s">
        <v>24</v>
      </c>
      <c r="C6" s="21"/>
      <c r="D6" s="21"/>
      <c r="E6" s="21"/>
      <c r="F6" s="21"/>
      <c r="G6" s="21"/>
      <c r="H6" s="21"/>
    </row>
    <row r="7" spans="1:8" ht="15.75" x14ac:dyDescent="0.25">
      <c r="B7" s="8"/>
      <c r="C7" s="21"/>
      <c r="D7" s="21"/>
      <c r="E7" s="21"/>
      <c r="F7" s="21"/>
      <c r="G7" s="21"/>
      <c r="H7" s="21"/>
    </row>
    <row r="8" spans="1:8" ht="15.75" x14ac:dyDescent="0.25">
      <c r="A8" s="20" t="s">
        <v>77</v>
      </c>
      <c r="C8" s="21"/>
      <c r="D8" s="21"/>
      <c r="E8" s="21"/>
      <c r="F8" s="21"/>
      <c r="G8" s="21"/>
      <c r="H8" s="21"/>
    </row>
    <row r="9" spans="1:8" ht="15.75" x14ac:dyDescent="0.25">
      <c r="A9" s="20"/>
      <c r="C9" s="21"/>
      <c r="D9" s="21"/>
      <c r="E9" s="21"/>
      <c r="F9" s="21"/>
      <c r="G9" s="21"/>
      <c r="H9" s="21"/>
    </row>
    <row r="10" spans="1:8" ht="15.75" x14ac:dyDescent="0.25">
      <c r="A10" s="20"/>
      <c r="C10" s="21"/>
      <c r="D10" s="21"/>
      <c r="E10" s="21"/>
      <c r="F10" s="21"/>
      <c r="G10" s="21"/>
      <c r="H10" s="21"/>
    </row>
    <row r="11" spans="1:8" ht="15.75" x14ac:dyDescent="0.25">
      <c r="A11" s="3" t="s">
        <v>33</v>
      </c>
      <c r="B11" s="19" t="s">
        <v>86</v>
      </c>
      <c r="C11" s="21"/>
      <c r="D11" s="21"/>
      <c r="E11" s="21"/>
      <c r="F11" s="21"/>
      <c r="G11" s="21"/>
      <c r="H11" s="21"/>
    </row>
    <row r="12" spans="1:8" ht="47.25" x14ac:dyDescent="0.25">
      <c r="B12" s="22" t="s">
        <v>38</v>
      </c>
      <c r="C12" s="23" t="s">
        <v>37</v>
      </c>
      <c r="D12" s="24">
        <v>2018</v>
      </c>
      <c r="E12" s="24">
        <v>2019</v>
      </c>
      <c r="F12" s="24">
        <v>2020</v>
      </c>
    </row>
    <row r="13" spans="1:8" ht="15.75" x14ac:dyDescent="0.25">
      <c r="B13" s="3" t="s">
        <v>39</v>
      </c>
      <c r="C13" s="3" t="s">
        <v>2</v>
      </c>
      <c r="D13" s="25">
        <v>17018</v>
      </c>
      <c r="E13" s="25">
        <v>24990</v>
      </c>
      <c r="F13" s="25">
        <v>21549</v>
      </c>
    </row>
    <row r="14" spans="1:8" ht="15.75" x14ac:dyDescent="0.25">
      <c r="B14" s="3" t="s">
        <v>40</v>
      </c>
      <c r="C14" s="3" t="s">
        <v>3</v>
      </c>
      <c r="D14" s="25">
        <v>14193</v>
      </c>
      <c r="E14" s="25">
        <v>19893</v>
      </c>
      <c r="F14" s="25">
        <v>16539</v>
      </c>
    </row>
    <row r="15" spans="1:8" ht="15.75" x14ac:dyDescent="0.25">
      <c r="B15" s="3" t="s">
        <v>41</v>
      </c>
      <c r="C15" s="3" t="s">
        <v>4</v>
      </c>
      <c r="D15" s="25">
        <v>18605</v>
      </c>
      <c r="E15" s="25">
        <v>20802</v>
      </c>
      <c r="F15" s="25">
        <v>14972</v>
      </c>
    </row>
    <row r="16" spans="1:8" ht="15.75" x14ac:dyDescent="0.25">
      <c r="B16" s="3" t="s">
        <v>2</v>
      </c>
      <c r="C16" s="3" t="s">
        <v>5</v>
      </c>
      <c r="D16" s="25">
        <v>37416</v>
      </c>
      <c r="E16" s="25">
        <v>29355</v>
      </c>
      <c r="F16" s="25">
        <v>17198</v>
      </c>
    </row>
    <row r="17" spans="2:6" ht="15.75" x14ac:dyDescent="0.25">
      <c r="B17" s="3" t="s">
        <v>3</v>
      </c>
      <c r="C17" s="3" t="s">
        <v>42</v>
      </c>
      <c r="D17" s="25">
        <v>41512</v>
      </c>
      <c r="E17" s="25">
        <v>35042</v>
      </c>
      <c r="F17" s="25">
        <v>28865</v>
      </c>
    </row>
    <row r="18" spans="2:6" ht="15.75" x14ac:dyDescent="0.25">
      <c r="B18" s="26" t="s">
        <v>4</v>
      </c>
      <c r="C18" s="3" t="s">
        <v>7</v>
      </c>
      <c r="D18" s="25">
        <v>41758</v>
      </c>
      <c r="E18" s="25">
        <v>40147</v>
      </c>
      <c r="F18" s="25">
        <v>15136.95</v>
      </c>
    </row>
    <row r="19" spans="2:6" ht="15.75" x14ac:dyDescent="0.25">
      <c r="B19" s="26" t="s">
        <v>5</v>
      </c>
      <c r="C19" s="3" t="s">
        <v>43</v>
      </c>
      <c r="D19" s="25">
        <v>46576</v>
      </c>
      <c r="E19" s="25">
        <v>32097</v>
      </c>
      <c r="F19" s="25"/>
    </row>
    <row r="20" spans="2:6" ht="15.75" x14ac:dyDescent="0.25">
      <c r="B20" s="26" t="s">
        <v>42</v>
      </c>
      <c r="C20" s="3" t="s">
        <v>44</v>
      </c>
      <c r="D20" s="25">
        <v>35169</v>
      </c>
      <c r="E20" s="25">
        <v>23370</v>
      </c>
      <c r="F20" s="25"/>
    </row>
    <row r="21" spans="2:6" ht="15.75" x14ac:dyDescent="0.25">
      <c r="B21" s="26" t="s">
        <v>7</v>
      </c>
      <c r="C21" s="3" t="s">
        <v>45</v>
      </c>
      <c r="D21" s="25">
        <v>23672</v>
      </c>
      <c r="E21" s="25">
        <v>15906</v>
      </c>
      <c r="F21" s="25"/>
    </row>
    <row r="22" spans="2:6" ht="15.75" x14ac:dyDescent="0.25">
      <c r="B22" s="26" t="s">
        <v>43</v>
      </c>
      <c r="C22" s="3" t="s">
        <v>39</v>
      </c>
      <c r="D22" s="25">
        <v>15080</v>
      </c>
      <c r="E22" s="25">
        <v>20627</v>
      </c>
      <c r="F22" s="25"/>
    </row>
    <row r="23" spans="2:6" ht="15.75" x14ac:dyDescent="0.25">
      <c r="B23" s="26" t="s">
        <v>44</v>
      </c>
      <c r="C23" s="3" t="s">
        <v>40</v>
      </c>
      <c r="D23" s="25">
        <v>27911</v>
      </c>
      <c r="E23" s="25">
        <v>16922</v>
      </c>
      <c r="F23" s="25"/>
    </row>
    <row r="24" spans="2:6" ht="15.75" x14ac:dyDescent="0.25">
      <c r="B24" s="26" t="s">
        <v>45</v>
      </c>
      <c r="C24" s="3" t="s">
        <v>41</v>
      </c>
      <c r="D24" s="25">
        <v>20652</v>
      </c>
      <c r="E24" s="25">
        <v>16747</v>
      </c>
      <c r="F24" s="25"/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DF40-E8B1-4326-BF9F-F3A14217261B}">
  <dimension ref="A1:G21"/>
  <sheetViews>
    <sheetView workbookViewId="0"/>
  </sheetViews>
  <sheetFormatPr defaultRowHeight="15" x14ac:dyDescent="0.2"/>
  <cols>
    <col min="1" max="1" width="34.28515625" style="18" customWidth="1"/>
    <col min="2" max="16384" width="9.140625" style="18"/>
  </cols>
  <sheetData>
    <row r="1" spans="1:7" s="3" customFormat="1" ht="15.75" x14ac:dyDescent="0.25">
      <c r="A1" s="6" t="s">
        <v>12</v>
      </c>
      <c r="B1" s="8"/>
      <c r="C1" s="8"/>
      <c r="D1" s="8"/>
      <c r="E1" s="8"/>
      <c r="F1" s="8"/>
      <c r="G1" s="8"/>
    </row>
    <row r="2" spans="1:7" s="3" customFormat="1" ht="15.75" x14ac:dyDescent="0.25">
      <c r="A2" s="6" t="s">
        <v>21</v>
      </c>
      <c r="B2" s="8"/>
      <c r="C2" s="8"/>
      <c r="D2" s="8"/>
      <c r="E2" s="8"/>
      <c r="F2" s="8"/>
      <c r="G2" s="8"/>
    </row>
    <row r="3" spans="1:7" s="3" customFormat="1" ht="15.75" x14ac:dyDescent="0.25">
      <c r="A3" s="8" t="s">
        <v>22</v>
      </c>
      <c r="B3" s="8"/>
      <c r="C3" s="8"/>
      <c r="D3" s="8"/>
      <c r="E3" s="8"/>
      <c r="F3" s="8"/>
      <c r="G3" s="8"/>
    </row>
    <row r="4" spans="1:7" s="3" customFormat="1" ht="15.75" x14ac:dyDescent="0.25">
      <c r="A4" s="8" t="s">
        <v>23</v>
      </c>
      <c r="B4" s="8"/>
      <c r="C4" s="8"/>
      <c r="D4" s="8"/>
      <c r="E4" s="8"/>
      <c r="F4" s="8"/>
      <c r="G4" s="8"/>
    </row>
    <row r="5" spans="1:7" s="3" customFormat="1" ht="15.75" x14ac:dyDescent="0.25">
      <c r="A5" s="8"/>
      <c r="B5" s="8"/>
      <c r="C5" s="8"/>
      <c r="D5" s="8"/>
      <c r="E5" s="8"/>
      <c r="F5" s="8"/>
      <c r="G5" s="8"/>
    </row>
    <row r="6" spans="1:7" s="3" customFormat="1" ht="15.75" x14ac:dyDescent="0.25">
      <c r="A6" s="8" t="s">
        <v>24</v>
      </c>
      <c r="B6" s="8"/>
      <c r="C6" s="8"/>
      <c r="D6" s="8"/>
      <c r="E6" s="8"/>
      <c r="F6" s="8"/>
      <c r="G6" s="8"/>
    </row>
    <row r="7" spans="1:7" s="3" customFormat="1" ht="15.75" x14ac:dyDescent="0.25"/>
    <row r="8" spans="1:7" s="5" customFormat="1" ht="15.75" x14ac:dyDescent="0.25">
      <c r="A8" s="5" t="s">
        <v>28</v>
      </c>
    </row>
    <row r="10" spans="1:7" ht="15.75" x14ac:dyDescent="0.25">
      <c r="A10" s="3" t="s">
        <v>29</v>
      </c>
    </row>
    <row r="11" spans="1:7" ht="15.75" x14ac:dyDescent="0.25">
      <c r="A11" s="3" t="s">
        <v>30</v>
      </c>
    </row>
    <row r="13" spans="1:7" ht="15.75" x14ac:dyDescent="0.25">
      <c r="A13" s="3" t="s">
        <v>136</v>
      </c>
    </row>
    <row r="15" spans="1:7" ht="15.75" x14ac:dyDescent="0.25">
      <c r="A15" s="11" t="s">
        <v>25</v>
      </c>
      <c r="B15" s="3"/>
    </row>
    <row r="16" spans="1:7" ht="15.75" x14ac:dyDescent="0.25">
      <c r="A16" s="3" t="s">
        <v>133</v>
      </c>
      <c r="B16" s="4"/>
      <c r="C16" s="4">
        <f>1715+1403</f>
        <v>3118</v>
      </c>
    </row>
    <row r="17" spans="1:3" ht="15.75" x14ac:dyDescent="0.25">
      <c r="A17" s="3" t="s">
        <v>129</v>
      </c>
      <c r="B17" s="4"/>
      <c r="C17" s="3">
        <v>83</v>
      </c>
    </row>
    <row r="18" spans="1:3" ht="15.75" x14ac:dyDescent="0.25">
      <c r="A18" s="3" t="s">
        <v>130</v>
      </c>
      <c r="B18" s="3"/>
      <c r="C18" s="3">
        <v>0</v>
      </c>
    </row>
    <row r="19" spans="1:3" ht="15.75" x14ac:dyDescent="0.25">
      <c r="A19" s="3" t="s">
        <v>131</v>
      </c>
      <c r="B19" s="3"/>
      <c r="C19" s="3">
        <v>0</v>
      </c>
    </row>
    <row r="20" spans="1:3" ht="15.75" x14ac:dyDescent="0.25">
      <c r="A20" s="3" t="s">
        <v>132</v>
      </c>
      <c r="B20" s="3"/>
      <c r="C20" s="3">
        <v>2</v>
      </c>
    </row>
    <row r="21" spans="1:3" ht="15.75" x14ac:dyDescent="0.25">
      <c r="A21" s="2" t="s">
        <v>31</v>
      </c>
      <c r="C21" s="4">
        <f>SUM(C16:C20)</f>
        <v>3203</v>
      </c>
    </row>
  </sheetData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2275-127D-456A-89D9-F03C2B324710}">
  <dimension ref="A1:G26"/>
  <sheetViews>
    <sheetView workbookViewId="0">
      <selection activeCell="C19" sqref="C19"/>
    </sheetView>
  </sheetViews>
  <sheetFormatPr defaultRowHeight="12.75" x14ac:dyDescent="0.2"/>
  <cols>
    <col min="1" max="1" width="4.28515625" customWidth="1"/>
    <col min="3" max="3" width="12.42578125" customWidth="1"/>
    <col min="4" max="4" width="11.85546875" customWidth="1"/>
    <col min="5" max="5" width="7.42578125" customWidth="1"/>
    <col min="7" max="7" width="10" customWidth="1"/>
  </cols>
  <sheetData>
    <row r="1" spans="1:7" ht="15.75" x14ac:dyDescent="0.25">
      <c r="A1" s="6" t="s">
        <v>12</v>
      </c>
      <c r="B1" s="21"/>
      <c r="C1" s="21"/>
      <c r="D1" s="21"/>
      <c r="E1" s="21"/>
      <c r="F1" s="21"/>
      <c r="G1" s="21"/>
    </row>
    <row r="2" spans="1:7" ht="15.75" x14ac:dyDescent="0.25">
      <c r="A2" s="6" t="s">
        <v>21</v>
      </c>
      <c r="B2" s="21"/>
      <c r="C2" s="21"/>
      <c r="D2" s="21"/>
      <c r="E2" s="21"/>
      <c r="F2" s="21"/>
      <c r="G2" s="21"/>
    </row>
    <row r="3" spans="1:7" ht="15.75" x14ac:dyDescent="0.25">
      <c r="A3" s="8" t="s">
        <v>22</v>
      </c>
      <c r="B3" s="21"/>
      <c r="C3" s="21"/>
      <c r="D3" s="21"/>
      <c r="E3" s="21"/>
      <c r="F3" s="21"/>
      <c r="G3" s="21"/>
    </row>
    <row r="4" spans="1:7" ht="15.75" x14ac:dyDescent="0.25">
      <c r="A4" s="8" t="s">
        <v>23</v>
      </c>
      <c r="B4" s="21"/>
      <c r="C4" s="21"/>
      <c r="D4" s="21"/>
      <c r="E4" s="21"/>
      <c r="F4" s="21"/>
      <c r="G4" s="21"/>
    </row>
    <row r="5" spans="1:7" ht="15.75" x14ac:dyDescent="0.25">
      <c r="A5" s="8"/>
      <c r="B5" s="21"/>
      <c r="C5" s="21"/>
      <c r="D5" s="21"/>
      <c r="E5" s="21"/>
      <c r="F5" s="21"/>
      <c r="G5" s="21"/>
    </row>
    <row r="6" spans="1:7" ht="15.75" x14ac:dyDescent="0.25">
      <c r="A6" s="8" t="s">
        <v>24</v>
      </c>
      <c r="B6" s="21"/>
      <c r="C6" s="21"/>
      <c r="D6" s="21"/>
      <c r="E6" s="21"/>
      <c r="F6" s="21"/>
      <c r="G6" s="21"/>
    </row>
    <row r="7" spans="1:7" ht="15.75" x14ac:dyDescent="0.25">
      <c r="A7" s="19"/>
    </row>
    <row r="8" spans="1:7" ht="15.75" x14ac:dyDescent="0.25">
      <c r="A8" s="20" t="s">
        <v>50</v>
      </c>
    </row>
    <row r="10" spans="1:7" ht="47.25" x14ac:dyDescent="0.25">
      <c r="A10" s="31"/>
      <c r="B10" s="27" t="s">
        <v>46</v>
      </c>
      <c r="C10" s="28" t="s">
        <v>47</v>
      </c>
      <c r="D10" s="28" t="s">
        <v>124</v>
      </c>
      <c r="E10" s="3"/>
    </row>
    <row r="11" spans="1:7" ht="15.75" x14ac:dyDescent="0.25">
      <c r="A11" s="3" t="s">
        <v>125</v>
      </c>
      <c r="B11" s="3">
        <v>2017</v>
      </c>
      <c r="C11" s="29">
        <v>0.84</v>
      </c>
      <c r="D11" s="29">
        <v>1</v>
      </c>
      <c r="E11" s="3"/>
    </row>
    <row r="12" spans="1:7" ht="15.75" x14ac:dyDescent="0.25">
      <c r="A12" s="3" t="s">
        <v>126</v>
      </c>
      <c r="B12" s="3">
        <v>2018</v>
      </c>
      <c r="C12" s="29">
        <v>0.84</v>
      </c>
      <c r="D12" s="29">
        <v>1</v>
      </c>
      <c r="E12" s="3"/>
    </row>
    <row r="13" spans="1:7" ht="15.75" x14ac:dyDescent="0.25">
      <c r="A13" s="3" t="s">
        <v>127</v>
      </c>
      <c r="B13" s="3">
        <v>2019</v>
      </c>
      <c r="C13" s="29">
        <v>0.85</v>
      </c>
      <c r="D13" s="29">
        <v>1</v>
      </c>
      <c r="E13" s="3"/>
    </row>
    <row r="14" spans="1:7" ht="15.75" x14ac:dyDescent="0.25">
      <c r="A14" s="3" t="s">
        <v>128</v>
      </c>
      <c r="B14" s="26">
        <v>43850</v>
      </c>
      <c r="C14" s="29">
        <v>0.84</v>
      </c>
      <c r="D14" s="29">
        <v>1</v>
      </c>
      <c r="E14" s="3"/>
    </row>
    <row r="15" spans="1:7" ht="15.75" x14ac:dyDescent="0.25">
      <c r="A15" s="3"/>
      <c r="B15" s="26">
        <v>43881</v>
      </c>
      <c r="C15" s="29">
        <v>0.86</v>
      </c>
      <c r="D15" s="29">
        <v>1</v>
      </c>
      <c r="E15" s="3"/>
    </row>
    <row r="16" spans="1:7" ht="15.75" x14ac:dyDescent="0.25">
      <c r="A16" s="3"/>
      <c r="B16" s="26">
        <v>43910</v>
      </c>
      <c r="C16" s="29">
        <v>0.84</v>
      </c>
      <c r="D16" s="29">
        <v>0.71</v>
      </c>
      <c r="E16" s="3"/>
    </row>
    <row r="17" spans="1:5" ht="15.75" x14ac:dyDescent="0.25">
      <c r="A17" s="3"/>
      <c r="B17" s="26">
        <v>43941</v>
      </c>
      <c r="C17" s="29">
        <v>0.85</v>
      </c>
      <c r="D17" s="29">
        <v>0.65</v>
      </c>
      <c r="E17" s="3"/>
    </row>
    <row r="18" spans="1:5" ht="15.75" x14ac:dyDescent="0.25">
      <c r="A18" s="3"/>
      <c r="B18" s="26">
        <v>43971</v>
      </c>
      <c r="C18" s="90">
        <v>0.87</v>
      </c>
      <c r="D18" s="29">
        <v>0.65</v>
      </c>
      <c r="E18" s="3"/>
    </row>
    <row r="19" spans="1:5" ht="15.75" x14ac:dyDescent="0.25">
      <c r="A19" s="3"/>
      <c r="B19" s="26">
        <v>44002</v>
      </c>
      <c r="C19" s="30" t="s">
        <v>87</v>
      </c>
      <c r="D19" s="29">
        <v>0.61</v>
      </c>
      <c r="E19" s="3"/>
    </row>
    <row r="20" spans="1:5" ht="15.75" x14ac:dyDescent="0.25">
      <c r="A20" s="3" t="s">
        <v>48</v>
      </c>
      <c r="C20" s="3"/>
      <c r="D20" s="3"/>
      <c r="E20" s="3"/>
    </row>
    <row r="21" spans="1:5" ht="15.75" x14ac:dyDescent="0.25">
      <c r="A21" s="3" t="s">
        <v>49</v>
      </c>
      <c r="C21" s="3"/>
      <c r="D21" s="3"/>
      <c r="E21" s="3"/>
    </row>
    <row r="23" spans="1:5" ht="15.75" x14ac:dyDescent="0.25">
      <c r="A23" s="3" t="s">
        <v>88</v>
      </c>
    </row>
    <row r="24" spans="1:5" ht="15.75" x14ac:dyDescent="0.25">
      <c r="A24" s="3" t="s">
        <v>89</v>
      </c>
    </row>
    <row r="26" spans="1:5" ht="15.75" x14ac:dyDescent="0.25">
      <c r="A26" s="3" t="s">
        <v>90</v>
      </c>
    </row>
  </sheetData>
  <printOptions horizontalCentered="1"/>
  <pageMargins left="0.7" right="0.7" top="0.75" bottom="0.75" header="0.3" footer="0.3"/>
  <pageSetup orientation="portrait" r:id="rId1"/>
  <headerFooter>
    <oddHeader>&amp;R&amp;"Times New Roman,Regular"&amp;12&amp;A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Item 1</vt:lpstr>
      <vt:lpstr>Item 2</vt:lpstr>
      <vt:lpstr>Item 3</vt:lpstr>
      <vt:lpstr>Item 4</vt:lpstr>
      <vt:lpstr>Item 5</vt:lpstr>
      <vt:lpstr>Item 6</vt:lpstr>
      <vt:lpstr>Item 7</vt:lpstr>
      <vt:lpstr>Item 8</vt:lpstr>
      <vt:lpstr>Item 9</vt:lpstr>
      <vt:lpstr>Item 10</vt:lpstr>
      <vt:lpstr>Item 11</vt:lpstr>
      <vt:lpstr>Item 12</vt:lpstr>
      <vt:lpstr>Item 14 (a)</vt:lpstr>
      <vt:lpstr>Item 14 (b)</vt:lpstr>
      <vt:lpstr>Item 15</vt:lpstr>
      <vt:lpstr>Item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Jeff C. Greer</cp:lastModifiedBy>
  <cp:lastPrinted>2020-07-20T14:44:08Z</cp:lastPrinted>
  <dcterms:created xsi:type="dcterms:W3CDTF">2020-06-30T14:46:59Z</dcterms:created>
  <dcterms:modified xsi:type="dcterms:W3CDTF">2020-07-20T14:46:42Z</dcterms:modified>
</cp:coreProperties>
</file>