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Question 4" sheetId="2" r:id="rId1"/>
    <sheet name="Question 6" sheetId="7" r:id="rId2"/>
    <sheet name="Question 7b" sheetId="8" r:id="rId3"/>
    <sheet name="Question 10" sheetId="10" r:id="rId4"/>
    <sheet name="Question 11" sheetId="11" r:id="rId5"/>
    <sheet name="Question 14" sheetId="12" r:id="rId6"/>
    <sheet name="Sheet1" sheetId="13" state="hidden" r:id="rId7"/>
  </sheets>
  <calcPr calcId="145621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0" i="10" l="1"/>
  <c r="L90" i="10"/>
  <c r="K90" i="10"/>
  <c r="J90" i="10"/>
  <c r="I90" i="10"/>
  <c r="H90" i="10"/>
  <c r="G90" i="10"/>
  <c r="F90" i="10"/>
  <c r="E90" i="10"/>
  <c r="D90" i="10"/>
  <c r="C90" i="10"/>
  <c r="B90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M62" i="10"/>
  <c r="L62" i="10"/>
  <c r="K62" i="10"/>
  <c r="J62" i="10"/>
  <c r="I62" i="10"/>
  <c r="H62" i="10"/>
  <c r="G62" i="10"/>
  <c r="F62" i="10"/>
  <c r="E60" i="10"/>
  <c r="E62" i="10" s="1"/>
  <c r="D60" i="10"/>
  <c r="D62" i="10" s="1"/>
  <c r="C60" i="10"/>
  <c r="C62" i="10" s="1"/>
  <c r="B60" i="10"/>
  <c r="B62" i="10" s="1"/>
  <c r="E42" i="12" l="1"/>
  <c r="D42" i="12"/>
  <c r="C42" i="12"/>
  <c r="B42" i="12"/>
  <c r="M38" i="12"/>
  <c r="M40" i="12" s="1"/>
  <c r="L38" i="12"/>
  <c r="L40" i="12" s="1"/>
  <c r="K38" i="12"/>
  <c r="K42" i="12" s="1"/>
  <c r="J38" i="12"/>
  <c r="J42" i="12" s="1"/>
  <c r="I38" i="12"/>
  <c r="I42" i="12" s="1"/>
  <c r="H38" i="12"/>
  <c r="H42" i="12" s="1"/>
  <c r="G38" i="12"/>
  <c r="G42" i="12" s="1"/>
  <c r="F36" i="12"/>
  <c r="F38" i="12" s="1"/>
  <c r="E36" i="12"/>
  <c r="D36" i="12"/>
  <c r="C36" i="12"/>
  <c r="B36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F19" i="12"/>
  <c r="E19" i="12"/>
  <c r="D19" i="12"/>
  <c r="C12" i="12"/>
  <c r="G19" i="12" l="1"/>
  <c r="F42" i="12"/>
  <c r="F40" i="12"/>
  <c r="H40" i="12"/>
  <c r="L42" i="12"/>
  <c r="I40" i="12"/>
  <c r="M42" i="12"/>
  <c r="J40" i="12"/>
  <c r="G40" i="12"/>
  <c r="K40" i="12"/>
  <c r="N7" i="8"/>
  <c r="N6" i="8"/>
  <c r="N5" i="8"/>
</calcChain>
</file>

<file path=xl/sharedStrings.xml><?xml version="1.0" encoding="utf-8"?>
<sst xmlns="http://schemas.openxmlformats.org/spreadsheetml/2006/main" count="367" uniqueCount="111">
  <si>
    <t xml:space="preserve">residential service, provide the information requested for each service separately.  For </t>
  </si>
  <si>
    <t xml:space="preserve">those customers that receive combined service, provide each service separately if </t>
  </si>
  <si>
    <t xml:space="preserve">separately served or combined if billed on a combined basis.  Provide the average total </t>
  </si>
  <si>
    <t xml:space="preserve">a. 2017 as a year, not each month; </t>
  </si>
  <si>
    <t xml:space="preserve">b. 2018 as a year, not each month; </t>
  </si>
  <si>
    <t xml:space="preserve">c. 2019 as a year, not each month; and </t>
  </si>
  <si>
    <t xml:space="preserve">Total bill is defined as including charges for current service and past service that </t>
  </si>
  <si>
    <t xml:space="preserve">is unpaid, including the accumulation of fees.  </t>
  </si>
  <si>
    <t xml:space="preserve">4. If a utility provides multiple services, such as both electric and gas </t>
  </si>
  <si>
    <t xml:space="preserve">bill for all customers in each class for: </t>
  </si>
  <si>
    <t xml:space="preserve">c. 2019 as a year, not each month; and  </t>
  </si>
  <si>
    <t xml:space="preserve">d. Each month in 2020. </t>
  </si>
  <si>
    <t xml:space="preserve">6. If a utility provides multiple services, such as both electric and gas </t>
  </si>
  <si>
    <t xml:space="preserve">The differences between request 3 and request 5, and request 4 and request 6 </t>
  </si>
  <si>
    <t xml:space="preserve">should provide the average arrearage for all customers and for each class, respectively.  </t>
  </si>
  <si>
    <t xml:space="preserve">7. Explain how the utility calculates bad debt. </t>
  </si>
  <si>
    <t xml:space="preserve">service, provide the information requested for each service separately.  For those </t>
  </si>
  <si>
    <t xml:space="preserve">customers that receive combined service, provide each service separately if separately </t>
  </si>
  <si>
    <t xml:space="preserve">served or combined if billed on a combined basis.  Further, provide the following </t>
  </si>
  <si>
    <t xml:space="preserve">information by class.  </t>
  </si>
  <si>
    <t xml:space="preserve">a. Provide monthly totals of service termination notices issued to customers </t>
  </si>
  <si>
    <t xml:space="preserve">only for nonpayment of bills.  </t>
  </si>
  <si>
    <t xml:space="preserve">b. Provide monthly totals of service terminations for customers only for </t>
  </si>
  <si>
    <t xml:space="preserve">nonpayment of bills.  </t>
  </si>
  <si>
    <t xml:space="preserve">c. Provide the total number of customers for each month.  </t>
  </si>
  <si>
    <t xml:space="preserve">11. Provide the total income received from late payment fees for: </t>
  </si>
  <si>
    <t xml:space="preserve">a. Each month in 2017; </t>
  </si>
  <si>
    <t xml:space="preserve">b. Each month in 2018; </t>
  </si>
  <si>
    <t xml:space="preserve">c. Each month in 2019; and </t>
  </si>
  <si>
    <t xml:space="preserve"> </t>
  </si>
  <si>
    <t xml:space="preserve">of the COVID-19 State of Emergency. </t>
  </si>
  <si>
    <t>RESIDENTIAL CUSTOMERS</t>
  </si>
  <si>
    <t>STREET LIGHTING</t>
  </si>
  <si>
    <t>JAN</t>
  </si>
  <si>
    <t>FEB</t>
  </si>
  <si>
    <t>MAR</t>
  </si>
  <si>
    <t>APR</t>
  </si>
  <si>
    <t>MAY</t>
  </si>
  <si>
    <t>Total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</si>
  <si>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</si>
  <si>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</si>
  <si>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</si>
  <si>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</si>
  <si>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</si>
  <si>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</si>
  <si>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</si>
  <si>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</si>
  <si>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FEB </t>
  </si>
  <si>
    <t xml:space="preserve">MAR </t>
  </si>
  <si>
    <t xml:space="preserve">APR </t>
  </si>
  <si>
    <t xml:space="preserve">MAY </t>
  </si>
  <si>
    <t xml:space="preserve">JUNE </t>
  </si>
  <si>
    <t xml:space="preserve">JULY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</si>
  <si>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</si>
  <si>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</si>
  <si>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</si>
  <si>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</si>
  <si>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</si>
  <si>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>YEAR 2019</t>
  </si>
  <si>
    <t>YEAR 2017</t>
  </si>
  <si>
    <t>YEAR 2018</t>
  </si>
  <si>
    <t>YEAR 2020</t>
  </si>
  <si>
    <r>
      <rPr>
        <b/>
        <u/>
        <sz val="14"/>
        <rFont val="Calibri"/>
        <family val="2"/>
        <scheme val="minor"/>
      </rPr>
      <t>decreased income</t>
    </r>
    <r>
      <rPr>
        <b/>
        <sz val="14"/>
        <rFont val="Calibri"/>
        <family val="2"/>
        <scheme val="minor"/>
      </rPr>
      <t xml:space="preserve"> (by customer class if applicable) the utility has experienced as a result </t>
    </r>
  </si>
  <si>
    <r>
      <t xml:space="preserve">14. Provide a detailed explanation and breakout of any </t>
    </r>
    <r>
      <rPr>
        <b/>
        <u/>
        <sz val="14"/>
        <rFont val="Calibri"/>
        <family val="2"/>
        <scheme val="minor"/>
      </rPr>
      <t xml:space="preserve">cost increases </t>
    </r>
    <r>
      <rPr>
        <b/>
        <sz val="14"/>
        <rFont val="Calibri"/>
        <family val="2"/>
        <scheme val="minor"/>
      </rPr>
      <t>and</t>
    </r>
  </si>
  <si>
    <t xml:space="preserve">REVENUE BILLED </t>
  </si>
  <si>
    <t>SUBTOTAL</t>
  </si>
  <si>
    <t>OTHER ELECTRIC REVENUE</t>
  </si>
  <si>
    <t>Electric Billed 2020 compared to 2019</t>
  </si>
  <si>
    <r>
      <t>protection equipment needed during social distancing. These cost to date are approximately</t>
    </r>
    <r>
      <rPr>
        <b/>
        <u/>
        <sz val="14"/>
        <rFont val="Calibri"/>
        <family val="2"/>
        <scheme val="minor"/>
      </rPr>
      <t xml:space="preserve"> $4,800.</t>
    </r>
  </si>
  <si>
    <r>
      <t xml:space="preserve">separately served or combined if billed on a combined basis.  Provide the </t>
    </r>
    <r>
      <rPr>
        <b/>
        <u/>
        <sz val="14"/>
        <rFont val="Calibri"/>
        <family val="2"/>
        <scheme val="minor"/>
      </rPr>
      <t>average bill</t>
    </r>
    <r>
      <rPr>
        <b/>
        <sz val="14"/>
        <rFont val="Calibri"/>
        <family val="2"/>
        <scheme val="minor"/>
      </rPr>
      <t xml:space="preserve"> for </t>
    </r>
  </si>
  <si>
    <r>
      <t xml:space="preserve">current service for </t>
    </r>
    <r>
      <rPr>
        <b/>
        <u/>
        <sz val="14"/>
        <rFont val="Calibri"/>
        <family val="2"/>
        <scheme val="minor"/>
      </rPr>
      <t xml:space="preserve">all customers in each class </t>
    </r>
    <r>
      <rPr>
        <b/>
        <sz val="14"/>
        <rFont val="Calibri"/>
        <family val="2"/>
        <scheme val="minor"/>
      </rPr>
      <t xml:space="preserve">for: </t>
    </r>
  </si>
  <si>
    <t>Average Bill by Class</t>
  </si>
  <si>
    <t>Bad Debt Write Off</t>
  </si>
  <si>
    <t>TOTAL NUMBER OF CUSTOMERS BY CLASS</t>
  </si>
  <si>
    <t>late fees</t>
  </si>
  <si>
    <t>Professional cleaning</t>
  </si>
  <si>
    <t>Protection equip social distancing</t>
  </si>
  <si>
    <t>Supplies (ppe,cleaning,hygiene)</t>
  </si>
  <si>
    <t>Detailed Expenses COVID-19</t>
  </si>
  <si>
    <t>NA</t>
  </si>
  <si>
    <t>YEAR</t>
  </si>
  <si>
    <t>SMALL COMM</t>
  </si>
  <si>
    <t>LARGE COMM</t>
  </si>
  <si>
    <t>INDUSTRIAL</t>
  </si>
  <si>
    <t>COMMERCIAL &amp; INDUSTRIAL 50kVA or LESS</t>
  </si>
  <si>
    <t>COMMERCIAL &amp; INDUSTRIAL OVER  50kVA</t>
  </si>
  <si>
    <t>PUBLIC STREET &amp; HIGHWAY</t>
  </si>
  <si>
    <t xml:space="preserve">b. Provide the monthly bad debt write-offs for each month in 2018, 2019, and 2020.   </t>
  </si>
  <si>
    <t>Response Provided by Mechonda O'Brien, CFO</t>
  </si>
  <si>
    <t>Response Provided by Melissa Hite, Manager of IT</t>
  </si>
  <si>
    <t>Response Provided by Melissa Hite</t>
  </si>
  <si>
    <t>Other cost associated with required social distancing for employee safety involves extra use of vehicles. Linemen are no longer riding together to job sites; therefore, additional pickup trucks are required.</t>
  </si>
  <si>
    <t>Apr</t>
  </si>
  <si>
    <t>May</t>
  </si>
  <si>
    <t>June</t>
  </si>
  <si>
    <t>Total to date</t>
  </si>
  <si>
    <t>Fema hourly rate</t>
  </si>
  <si>
    <t>Cost per day 4 vehicles</t>
  </si>
  <si>
    <t>21 working days</t>
  </si>
  <si>
    <t>20 working days</t>
  </si>
  <si>
    <t>22 working days</t>
  </si>
  <si>
    <t>Additional vehicle cost</t>
  </si>
  <si>
    <t>Pickup (4 per day)</t>
  </si>
  <si>
    <t>LARGE COMM-</t>
  </si>
  <si>
    <r>
      <rPr>
        <b/>
        <u/>
        <sz val="14"/>
        <rFont val="Calibri"/>
        <family val="2"/>
        <scheme val="minor"/>
      </rPr>
      <t>Additional cost</t>
    </r>
    <r>
      <rPr>
        <sz val="14"/>
        <rFont val="Calibri"/>
        <family val="2"/>
        <scheme val="minor"/>
      </rPr>
      <t xml:space="preserve"> incurred by Salt River due to COVID-19 includes expenses such as additional cleaning services, personal protective equipment for employees, hygiene/sanitizing/cleaning supplies and </t>
    </r>
  </si>
  <si>
    <r>
      <t xml:space="preserve">The cost incurred for additional vehicles for April - June is </t>
    </r>
    <r>
      <rPr>
        <b/>
        <u/>
        <sz val="14"/>
        <rFont val="Calibri"/>
        <family val="2"/>
        <scheme val="minor"/>
      </rPr>
      <t>$45,642.24.</t>
    </r>
    <r>
      <rPr>
        <sz val="14"/>
        <rFont val="Calibri"/>
        <family val="2"/>
        <scheme val="minor"/>
      </rPr>
      <t xml:space="preserve">  Based on using fema allowable rates, the cost is calculated as follows:</t>
    </r>
  </si>
  <si>
    <r>
      <rPr>
        <b/>
        <u/>
        <sz val="14"/>
        <rFont val="Calibri"/>
        <family val="2"/>
        <scheme val="minor"/>
      </rPr>
      <t>Decreased income</t>
    </r>
    <r>
      <rPr>
        <sz val="14"/>
        <rFont val="Calibri"/>
        <family val="2"/>
        <scheme val="minor"/>
      </rPr>
      <t xml:space="preserve"> experienced by Salt River is mostly seen in the commercial and industrial classes that resulted from plant shut downs as shown below:</t>
    </r>
  </si>
  <si>
    <r>
      <t xml:space="preserve">The other definitive revenue loss is the penalties not charged from March 16 to present. Based from last year's data this loss would be approximately </t>
    </r>
    <r>
      <rPr>
        <b/>
        <u/>
        <sz val="14"/>
        <rFont val="Calibri"/>
        <family val="2"/>
        <scheme val="minor"/>
      </rPr>
      <t>$184,000.</t>
    </r>
  </si>
  <si>
    <t>10.Provide the following information for January 1, 2015, until December 31, 2019</t>
  </si>
  <si>
    <t xml:space="preserve">If a utility provides multiple services, such as both electric and gas residential </t>
  </si>
  <si>
    <t>Information not available  by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</si>
</sst>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 MT"/>
    </font>
    <font>
      <b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Arial MT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MT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0" borderId="0"/>
    <xf numFmtId="0" fontId="12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4" fillId="0" borderId="0" xfId="0" applyFont="1" applyAlignment="1">
      <alignment horizontal="right"/>
    </xf>
    <xf numFmtId="3" fontId="6" fillId="0" borderId="2" xfId="0" applyNumberFormat="1" applyFont="1" applyBorder="1" applyAlignment="1"/>
    <xf numFmtId="3" fontId="6" fillId="0" borderId="5" xfId="0" applyNumberFormat="1" applyFont="1" applyBorder="1" applyAlignment="1"/>
    <xf numFmtId="0" fontId="4" fillId="0" borderId="7" xfId="0" applyFont="1" applyBorder="1"/>
    <xf numFmtId="0" fontId="8" fillId="0" borderId="0" xfId="0" applyFont="1"/>
    <xf numFmtId="0" fontId="2" fillId="0" borderId="6" xfId="0" applyFont="1" applyBorder="1"/>
    <xf numFmtId="0" fontId="2" fillId="0" borderId="7" xfId="0" applyFont="1" applyBorder="1"/>
    <xf numFmtId="44" fontId="1" fillId="0" borderId="1" xfId="0" applyNumberFormat="1" applyFont="1" applyBorder="1"/>
    <xf numFmtId="0" fontId="0" fillId="0" borderId="1" xfId="0" applyBorder="1"/>
    <xf numFmtId="0" fontId="9" fillId="0" borderId="1" xfId="0" applyFont="1" applyBorder="1"/>
    <xf numFmtId="44" fontId="1" fillId="0" borderId="7" xfId="0" applyNumberFormat="1" applyFont="1" applyBorder="1"/>
    <xf numFmtId="0" fontId="2" fillId="0" borderId="3" xfId="0" applyFont="1" applyBorder="1"/>
    <xf numFmtId="0" fontId="2" fillId="0" borderId="4" xfId="0" applyFont="1" applyBorder="1"/>
    <xf numFmtId="44" fontId="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2" fontId="0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3" fontId="0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0" borderId="5" xfId="0" applyFont="1" applyBorder="1"/>
    <xf numFmtId="42" fontId="1" fillId="0" borderId="7" xfId="0" applyNumberFormat="1" applyFont="1" applyBorder="1"/>
    <xf numFmtId="0" fontId="1" fillId="0" borderId="0" xfId="0" applyFont="1" applyBorder="1"/>
    <xf numFmtId="42" fontId="2" fillId="0" borderId="0" xfId="0" applyNumberFormat="1" applyFont="1" applyBorder="1"/>
    <xf numFmtId="42" fontId="1" fillId="0" borderId="0" xfId="0" applyNumberFormat="1" applyFont="1" applyBorder="1"/>
    <xf numFmtId="42" fontId="2" fillId="0" borderId="7" xfId="0" applyNumberFormat="1" applyFont="1" applyBorder="1"/>
    <xf numFmtId="3" fontId="6" fillId="0" borderId="0" xfId="0" applyNumberFormat="1" applyFont="1" applyBorder="1"/>
    <xf numFmtId="0" fontId="2" fillId="0" borderId="0" xfId="0" applyFont="1" applyBorder="1"/>
    <xf numFmtId="44" fontId="1" fillId="0" borderId="0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3" fillId="0" borderId="1" xfId="2" applyFont="1" applyBorder="1" applyAlignment="1">
      <alignment horizontal="right" wrapText="1"/>
    </xf>
    <xf numFmtId="3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/>
    <xf numFmtId="38" fontId="0" fillId="0" borderId="1" xfId="0" applyNumberFormat="1" applyFont="1" applyBorder="1"/>
    <xf numFmtId="38" fontId="0" fillId="0" borderId="14" xfId="0" applyNumberFormat="1" applyFont="1" applyBorder="1"/>
    <xf numFmtId="0" fontId="0" fillId="0" borderId="10" xfId="0" applyFont="1" applyFill="1" applyBorder="1"/>
    <xf numFmtId="38" fontId="0" fillId="0" borderId="1" xfId="0" applyNumberFormat="1" applyFont="1" applyFill="1" applyBorder="1"/>
    <xf numFmtId="38" fontId="0" fillId="4" borderId="1" xfId="0" applyNumberFormat="1" applyFont="1" applyFill="1" applyBorder="1"/>
    <xf numFmtId="38" fontId="0" fillId="0" borderId="14" xfId="0" applyNumberFormat="1" applyFont="1" applyFill="1" applyBorder="1"/>
    <xf numFmtId="38" fontId="1" fillId="4" borderId="1" xfId="0" applyNumberFormat="1" applyFont="1" applyFill="1" applyBorder="1"/>
    <xf numFmtId="38" fontId="14" fillId="0" borderId="1" xfId="0" applyNumberFormat="1" applyFont="1" applyBorder="1"/>
    <xf numFmtId="38" fontId="14" fillId="0" borderId="14" xfId="0" applyNumberFormat="1" applyFont="1" applyBorder="1"/>
    <xf numFmtId="0" fontId="0" fillId="5" borderId="10" xfId="0" applyFont="1" applyFill="1" applyBorder="1"/>
    <xf numFmtId="38" fontId="0" fillId="5" borderId="1" xfId="0" applyNumberFormat="1" applyFont="1" applyFill="1" applyBorder="1"/>
    <xf numFmtId="38" fontId="0" fillId="5" borderId="14" xfId="0" applyNumberFormat="1" applyFont="1" applyFill="1" applyBorder="1"/>
    <xf numFmtId="38" fontId="1" fillId="0" borderId="1" xfId="0" applyNumberFormat="1" applyFont="1" applyBorder="1"/>
    <xf numFmtId="38" fontId="1" fillId="0" borderId="14" xfId="0" applyNumberFormat="1" applyFont="1" applyBorder="1"/>
    <xf numFmtId="0" fontId="1" fillId="6" borderId="15" xfId="0" applyFont="1" applyFill="1" applyBorder="1"/>
    <xf numFmtId="38" fontId="0" fillId="6" borderId="8" xfId="0" applyNumberFormat="1" applyFont="1" applyFill="1" applyBorder="1"/>
    <xf numFmtId="38" fontId="0" fillId="6" borderId="9" xfId="0" applyNumberFormat="1" applyFont="1" applyFill="1" applyBorder="1"/>
    <xf numFmtId="38" fontId="0" fillId="0" borderId="0" xfId="0" applyNumberFormat="1" applyFont="1" applyBorder="1"/>
    <xf numFmtId="38" fontId="0" fillId="0" borderId="11" xfId="0" applyNumberFormat="1" applyFont="1" applyBorder="1"/>
    <xf numFmtId="38" fontId="1" fillId="5" borderId="1" xfId="0" applyNumberFormat="1" applyFont="1" applyFill="1" applyBorder="1"/>
    <xf numFmtId="41" fontId="1" fillId="5" borderId="1" xfId="0" applyNumberFormat="1" applyFont="1" applyFill="1" applyBorder="1"/>
    <xf numFmtId="41" fontId="1" fillId="5" borderId="14" xfId="0" applyNumberFormat="1" applyFont="1" applyFill="1" applyBorder="1"/>
    <xf numFmtId="41" fontId="1" fillId="0" borderId="1" xfId="0" applyNumberFormat="1" applyFont="1" applyBorder="1"/>
    <xf numFmtId="41" fontId="14" fillId="0" borderId="1" xfId="0" applyNumberFormat="1" applyFont="1" applyBorder="1"/>
    <xf numFmtId="41" fontId="14" fillId="0" borderId="14" xfId="0" applyNumberFormat="1" applyFont="1" applyBorder="1"/>
    <xf numFmtId="0" fontId="1" fillId="2" borderId="15" xfId="0" applyFont="1" applyFill="1" applyBorder="1"/>
    <xf numFmtId="38" fontId="0" fillId="6" borderId="1" xfId="0" applyNumberFormat="1" applyFont="1" applyFill="1" applyBorder="1"/>
    <xf numFmtId="41" fontId="0" fillId="6" borderId="1" xfId="0" applyNumberFormat="1" applyFont="1" applyFill="1" applyBorder="1"/>
    <xf numFmtId="41" fontId="0" fillId="6" borderId="14" xfId="0" applyNumberFormat="1" applyFont="1" applyFill="1" applyBorder="1"/>
    <xf numFmtId="0" fontId="15" fillId="7" borderId="16" xfId="0" applyFont="1" applyFill="1" applyBorder="1"/>
    <xf numFmtId="38" fontId="15" fillId="7" borderId="17" xfId="0" applyNumberFormat="1" applyFont="1" applyFill="1" applyBorder="1"/>
    <xf numFmtId="38" fontId="15" fillId="7" borderId="18" xfId="0" applyNumberFormat="1" applyFont="1" applyFill="1" applyBorder="1"/>
    <xf numFmtId="3" fontId="6" fillId="0" borderId="5" xfId="0" applyNumberFormat="1" applyFont="1" applyBorder="1"/>
    <xf numFmtId="3" fontId="6" fillId="0" borderId="2" xfId="0" applyNumberFormat="1" applyFont="1" applyBorder="1"/>
    <xf numFmtId="3" fontId="16" fillId="0" borderId="5" xfId="0" applyNumberFormat="1" applyFont="1" applyBorder="1" applyAlignment="1"/>
    <xf numFmtId="9" fontId="13" fillId="0" borderId="0" xfId="1" applyFont="1" applyBorder="1" applyAlignment="1">
      <alignment horizontal="right" wrapText="1"/>
    </xf>
    <xf numFmtId="0" fontId="13" fillId="0" borderId="0" xfId="2" applyFont="1" applyBorder="1" applyAlignment="1">
      <alignment horizontal="right" wrapText="1"/>
    </xf>
    <xf numFmtId="0" fontId="5" fillId="0" borderId="0" xfId="0" applyFont="1" applyBorder="1"/>
    <xf numFmtId="42" fontId="4" fillId="0" borderId="0" xfId="0" applyNumberFormat="1" applyFont="1" applyBorder="1"/>
    <xf numFmtId="42" fontId="5" fillId="0" borderId="0" xfId="0" applyNumberFormat="1" applyFont="1" applyBorder="1"/>
    <xf numFmtId="0" fontId="1" fillId="3" borderId="20" xfId="0" applyFont="1" applyFill="1" applyBorder="1"/>
    <xf numFmtId="0" fontId="4" fillId="3" borderId="21" xfId="0" applyFont="1" applyFill="1" applyBorder="1"/>
    <xf numFmtId="4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/>
    <xf numFmtId="0" fontId="17" fillId="3" borderId="2" xfId="0" applyFont="1" applyFill="1" applyBorder="1"/>
    <xf numFmtId="0" fontId="1" fillId="3" borderId="8" xfId="0" applyFont="1" applyFill="1" applyBorder="1" applyAlignment="1">
      <alignment horizontal="center" wrapText="1"/>
    </xf>
    <xf numFmtId="42" fontId="17" fillId="3" borderId="8" xfId="0" applyNumberFormat="1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8" fillId="0" borderId="0" xfId="0" applyFont="1"/>
    <xf numFmtId="44" fontId="1" fillId="0" borderId="0" xfId="0" applyNumberFormat="1" applyFont="1" applyBorder="1" applyAlignment="1"/>
    <xf numFmtId="0" fontId="19" fillId="0" borderId="0" xfId="0" applyFont="1"/>
    <xf numFmtId="44" fontId="4" fillId="0" borderId="0" xfId="0" applyNumberFormat="1" applyFont="1"/>
    <xf numFmtId="0" fontId="4" fillId="0" borderId="0" xfId="0" applyFont="1" applyFill="1"/>
    <xf numFmtId="0" fontId="20" fillId="3" borderId="1" xfId="0" applyFont="1" applyFill="1" applyBorder="1" applyAlignment="1">
      <alignment horizontal="center"/>
    </xf>
    <xf numFmtId="3" fontId="21" fillId="0" borderId="1" xfId="0" applyNumberFormat="1" applyFont="1" applyBorder="1"/>
    <xf numFmtId="0" fontId="13" fillId="0" borderId="1" xfId="3" applyFont="1" applyBorder="1" applyAlignment="1">
      <alignment horizontal="right"/>
    </xf>
    <xf numFmtId="0" fontId="20" fillId="0" borderId="0" xfId="0" applyFont="1"/>
    <xf numFmtId="0" fontId="22" fillId="0" borderId="0" xfId="0" applyFont="1" applyBorder="1" applyAlignment="1">
      <alignment horizontal="center"/>
    </xf>
    <xf numFmtId="9" fontId="23" fillId="0" borderId="0" xfId="1" applyFont="1" applyFill="1" applyBorder="1" applyAlignment="1">
      <alignment horizontal="right" wrapText="1"/>
    </xf>
    <xf numFmtId="0" fontId="0" fillId="8" borderId="5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4">
    <cellStyle name="Normal" xfId="0" builtinId="0"/>
    <cellStyle name="Normal_10a" xfId="2"/>
    <cellStyle name="Normal_10b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114300</xdr:rowOff>
    </xdr:to>
    <xdr:sp macro="" textlink="">
      <xdr:nvSpPr>
        <xdr:cNvPr id="1028" name="AutoShape 4" descr="Shared with Public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319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190500</xdr:rowOff>
    </xdr:to>
    <xdr:sp macro="" textlink="">
      <xdr:nvSpPr>
        <xdr:cNvPr id="1029" name="AutoShape 5" descr="https://static.xx.fbcdn.net/rsrc.php/v3/y1/r/BOCzaD2rwOa.png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3436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sp macro="" textlink="">
      <xdr:nvSpPr>
        <xdr:cNvPr id="2" name="AutoShape 4" descr="Shared with Public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434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190500</xdr:rowOff>
    </xdr:to>
    <xdr:sp macro="" textlink="">
      <xdr:nvSpPr>
        <xdr:cNvPr id="3" name="AutoShape 5" descr="https://static.xx.fbcdn.net/rsrc.php/v3/y1/r/BOCzaD2rwOa.png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457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114300</xdr:rowOff>
    </xdr:to>
    <xdr:sp macro="" textlink="">
      <xdr:nvSpPr>
        <xdr:cNvPr id="2" name="AutoShape 4" descr="Shared with Public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434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sp macro="" textlink="">
      <xdr:nvSpPr>
        <xdr:cNvPr id="3" name="AutoShape 5" descr="https://static.xx.fbcdn.net/rsrc.php/v3/y1/r/BOCzaD2rwOa.png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457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workbookViewId="0">
      <selection activeCell="B27" sqref="B27"/>
    </sheetView>
  </sheetViews>
  <sheetFormatPr defaultRowHeight="18.75"/>
  <cols>
    <col min="1" max="1" width="39.7109375" style="3" customWidth="1"/>
    <col min="2" max="2" width="14.5703125" style="3" bestFit="1" customWidth="1"/>
    <col min="3" max="4" width="10.5703125" style="3" bestFit="1" customWidth="1"/>
    <col min="5" max="5" width="11.5703125" style="3" bestFit="1" customWidth="1"/>
    <col min="6" max="6" width="12.28515625" style="3" customWidth="1"/>
    <col min="7" max="8" width="12.7109375" style="3" bestFit="1" customWidth="1"/>
    <col min="9" max="9" width="12.7109375" style="3" customWidth="1"/>
    <col min="10" max="10" width="12.28515625" style="3" bestFit="1" customWidth="1"/>
    <col min="11" max="13" width="11.5703125" style="3" bestFit="1" customWidth="1"/>
    <col min="14" max="14" width="12.5703125" style="3" bestFit="1" customWidth="1"/>
    <col min="15" max="15" width="10.5703125" style="3" customWidth="1"/>
    <col min="16" max="16384" width="9.140625" style="3"/>
  </cols>
  <sheetData>
    <row r="1" spans="1:10">
      <c r="A1" s="3" t="s">
        <v>8</v>
      </c>
    </row>
    <row r="2" spans="1:10">
      <c r="A2" s="3" t="s">
        <v>0</v>
      </c>
    </row>
    <row r="3" spans="1:10">
      <c r="A3" s="3" t="s">
        <v>1</v>
      </c>
    </row>
    <row r="4" spans="1:10">
      <c r="A4" s="3" t="s">
        <v>2</v>
      </c>
    </row>
    <row r="5" spans="1:10">
      <c r="A5" s="3" t="s">
        <v>9</v>
      </c>
    </row>
    <row r="6" spans="1:10">
      <c r="A6" s="5"/>
    </row>
    <row r="7" spans="1:10">
      <c r="A7" s="3" t="s">
        <v>3</v>
      </c>
      <c r="D7" s="30" t="s">
        <v>71</v>
      </c>
      <c r="E7" s="31"/>
      <c r="F7" s="31"/>
      <c r="G7" s="32"/>
      <c r="H7" s="29">
        <v>2017</v>
      </c>
      <c r="I7" s="29">
        <v>2018</v>
      </c>
      <c r="J7" s="29">
        <v>2019</v>
      </c>
    </row>
    <row r="8" spans="1:10">
      <c r="A8" s="3" t="s">
        <v>4</v>
      </c>
      <c r="D8" s="86" t="s">
        <v>31</v>
      </c>
      <c r="E8" s="13"/>
      <c r="F8" s="13"/>
      <c r="G8" s="14"/>
      <c r="H8" s="18">
        <v>116.72882858521791</v>
      </c>
      <c r="I8" s="18">
        <v>128.02591754066762</v>
      </c>
      <c r="J8" s="18">
        <v>120.87656014899446</v>
      </c>
    </row>
    <row r="9" spans="1:10">
      <c r="A9" s="3" t="s">
        <v>10</v>
      </c>
      <c r="D9" s="86" t="s">
        <v>81</v>
      </c>
      <c r="E9" s="13"/>
      <c r="F9" s="13"/>
      <c r="G9" s="14"/>
      <c r="H9" s="18">
        <v>253.98354846420463</v>
      </c>
      <c r="I9" s="18">
        <v>263.91197138593873</v>
      </c>
      <c r="J9" s="18">
        <v>258.0295791881075</v>
      </c>
    </row>
    <row r="10" spans="1:10">
      <c r="D10" s="87" t="s">
        <v>82</v>
      </c>
      <c r="E10" s="19"/>
      <c r="F10" s="19"/>
      <c r="G10" s="20"/>
      <c r="H10" s="18">
        <v>4379.6450715859028</v>
      </c>
      <c r="I10" s="15">
        <v>4362.3521325966849</v>
      </c>
      <c r="J10" s="18">
        <v>4206.1051767264817</v>
      </c>
    </row>
    <row r="11" spans="1:10">
      <c r="D11" s="87" t="s">
        <v>83</v>
      </c>
      <c r="E11" s="19"/>
      <c r="F11" s="19"/>
      <c r="G11" s="20"/>
      <c r="H11" s="18">
        <v>24816.797039800997</v>
      </c>
      <c r="I11" s="15">
        <v>24528.160253164559</v>
      </c>
      <c r="J11" s="18">
        <v>23891.937728813558</v>
      </c>
    </row>
    <row r="12" spans="1:10">
      <c r="D12" s="86" t="s">
        <v>32</v>
      </c>
      <c r="E12" s="13"/>
      <c r="F12" s="13"/>
      <c r="G12" s="14"/>
      <c r="H12" s="18">
        <v>193.30822255981769</v>
      </c>
      <c r="I12" s="15">
        <v>181.1294364640884</v>
      </c>
      <c r="J12" s="18">
        <v>171.2180462547463</v>
      </c>
    </row>
    <row r="13" spans="1:10">
      <c r="A13" s="3" t="s">
        <v>11</v>
      </c>
    </row>
    <row r="14" spans="1:10">
      <c r="A14" s="30" t="s">
        <v>71</v>
      </c>
      <c r="B14" s="31"/>
      <c r="C14" s="31"/>
      <c r="D14" s="32"/>
      <c r="E14" s="33" t="s">
        <v>33</v>
      </c>
      <c r="F14" s="33" t="s">
        <v>34</v>
      </c>
      <c r="G14" s="33" t="s">
        <v>35</v>
      </c>
      <c r="H14" s="33" t="s">
        <v>36</v>
      </c>
      <c r="I14" s="33" t="s">
        <v>37</v>
      </c>
    </row>
    <row r="15" spans="1:10">
      <c r="A15" s="86" t="s">
        <v>31</v>
      </c>
      <c r="B15" s="13"/>
      <c r="C15" s="13"/>
      <c r="D15" s="14"/>
      <c r="E15" s="21">
        <v>130.46483916669993</v>
      </c>
      <c r="F15" s="21">
        <v>141.60917540334614</v>
      </c>
      <c r="G15" s="21">
        <v>115.09991177697857</v>
      </c>
      <c r="H15" s="21">
        <v>75.835189187041934</v>
      </c>
      <c r="I15" s="21">
        <v>91.019936902901676</v>
      </c>
    </row>
    <row r="16" spans="1:10">
      <c r="A16" s="86" t="s">
        <v>81</v>
      </c>
      <c r="B16" s="13"/>
      <c r="C16" s="13"/>
      <c r="D16" s="14"/>
      <c r="E16" s="21">
        <v>257.92096414073069</v>
      </c>
      <c r="F16" s="21">
        <v>280.2126331759946</v>
      </c>
      <c r="G16" s="21">
        <v>227.49336817262304</v>
      </c>
      <c r="H16" s="21">
        <v>182.98537068097954</v>
      </c>
      <c r="I16" s="21">
        <v>202.80659098497495</v>
      </c>
    </row>
    <row r="17" spans="1:9">
      <c r="A17" s="86" t="s">
        <v>82</v>
      </c>
      <c r="B17" s="13"/>
      <c r="C17" s="13"/>
      <c r="D17" s="14"/>
      <c r="E17" s="21">
        <v>3530.4928289473687</v>
      </c>
      <c r="F17" s="21">
        <v>3505.7136423841062</v>
      </c>
      <c r="G17" s="21">
        <v>3408.1176158940398</v>
      </c>
      <c r="H17" s="21">
        <v>3038.4085333333337</v>
      </c>
      <c r="I17" s="21">
        <v>3220.4305333333336</v>
      </c>
    </row>
    <row r="18" spans="1:9">
      <c r="A18" s="86" t="s">
        <v>83</v>
      </c>
      <c r="B18" s="13"/>
      <c r="C18" s="13"/>
      <c r="D18" s="14"/>
      <c r="E18" s="21">
        <v>21243.498399999997</v>
      </c>
      <c r="F18" s="21">
        <v>22492.101315789474</v>
      </c>
      <c r="G18" s="21">
        <v>21231.552105263156</v>
      </c>
      <c r="H18" s="21">
        <v>18813.433289473684</v>
      </c>
      <c r="I18" s="21">
        <v>19246.797763157894</v>
      </c>
    </row>
    <row r="19" spans="1:9">
      <c r="A19" s="86" t="s">
        <v>32</v>
      </c>
      <c r="B19" s="13"/>
      <c r="C19" s="13"/>
      <c r="D19" s="14"/>
      <c r="E19" s="21">
        <v>163.79641434262948</v>
      </c>
      <c r="F19" s="21">
        <v>169.42686507936509</v>
      </c>
      <c r="G19" s="21">
        <v>163.96336032388663</v>
      </c>
      <c r="H19" s="21">
        <v>154.29052631578949</v>
      </c>
      <c r="I19" s="21">
        <v>160.60425196850395</v>
      </c>
    </row>
    <row r="20" spans="1:9">
      <c r="A20" s="44"/>
      <c r="B20" s="45"/>
      <c r="C20" s="45"/>
      <c r="D20" s="45"/>
      <c r="E20" s="46"/>
      <c r="F20" s="46"/>
      <c r="G20" s="46"/>
      <c r="H20" s="46"/>
      <c r="I20" s="46"/>
    </row>
    <row r="21" spans="1:9">
      <c r="A21" s="3" t="s">
        <v>6</v>
      </c>
    </row>
    <row r="22" spans="1:9">
      <c r="A22" s="3" t="s">
        <v>7</v>
      </c>
    </row>
    <row r="23" spans="1:9">
      <c r="A23" s="4" t="s">
        <v>89</v>
      </c>
      <c r="B23" s="4"/>
      <c r="C23" s="4"/>
    </row>
  </sheetData>
  <pageMargins left="0.7" right="0.7" top="0.75" bottom="0.75" header="0.3" footer="0.3"/>
  <pageSetup scale="82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6" sqref="A26"/>
    </sheetView>
  </sheetViews>
  <sheetFormatPr defaultRowHeight="15"/>
  <cols>
    <col min="3" max="11" width="12.7109375" customWidth="1"/>
  </cols>
  <sheetData>
    <row r="1" spans="1:10" s="3" customFormat="1" ht="18.75">
      <c r="A1" s="3" t="s">
        <v>12</v>
      </c>
      <c r="F1" s="2"/>
      <c r="G1" s="2"/>
      <c r="H1" s="2"/>
      <c r="I1" s="2"/>
    </row>
    <row r="2" spans="1:10" s="3" customFormat="1" ht="18.75">
      <c r="A2" s="3" t="s">
        <v>0</v>
      </c>
      <c r="F2" s="2"/>
      <c r="G2" s="2"/>
      <c r="H2" s="2"/>
      <c r="I2" s="2"/>
    </row>
    <row r="3" spans="1:10" s="1" customFormat="1" ht="18.75">
      <c r="A3" s="3" t="s">
        <v>1</v>
      </c>
      <c r="B3" s="3"/>
      <c r="C3" s="3"/>
      <c r="D3" s="3"/>
      <c r="E3" s="3"/>
      <c r="F3" s="8"/>
      <c r="G3" s="8"/>
      <c r="H3" s="8"/>
      <c r="I3" s="8"/>
    </row>
    <row r="4" spans="1:10" s="1" customFormat="1" ht="18.75">
      <c r="A4" s="3" t="s">
        <v>69</v>
      </c>
      <c r="B4" s="3"/>
      <c r="C4" s="3"/>
      <c r="D4" s="3"/>
      <c r="E4" s="3"/>
      <c r="F4" s="3"/>
      <c r="G4" s="3"/>
      <c r="H4" s="3"/>
      <c r="I4" s="3"/>
    </row>
    <row r="5" spans="1:10" s="1" customFormat="1" ht="18.75">
      <c r="A5" s="3" t="s">
        <v>70</v>
      </c>
      <c r="B5" s="3"/>
      <c r="C5" s="3"/>
      <c r="D5" s="3"/>
      <c r="E5" s="12"/>
      <c r="F5" s="12"/>
      <c r="G5" s="3"/>
      <c r="H5" s="3"/>
      <c r="I5" s="3"/>
    </row>
    <row r="6" spans="1:10" s="1" customFormat="1" ht="18.75">
      <c r="A6" s="3"/>
      <c r="B6" s="3"/>
      <c r="C6" s="3"/>
      <c r="D6" s="3"/>
      <c r="E6" s="3"/>
      <c r="F6" s="3"/>
      <c r="G6" s="3"/>
      <c r="H6" s="3"/>
      <c r="I6" s="3"/>
    </row>
    <row r="7" spans="1:10" s="1" customFormat="1" ht="18.75">
      <c r="A7" s="3" t="s">
        <v>3</v>
      </c>
      <c r="B7" s="3"/>
      <c r="C7" s="3"/>
      <c r="D7" s="30" t="s">
        <v>71</v>
      </c>
      <c r="E7" s="31"/>
      <c r="F7" s="31"/>
      <c r="G7" s="32"/>
      <c r="H7" s="29">
        <v>2017</v>
      </c>
      <c r="I7" s="29">
        <v>2018</v>
      </c>
      <c r="J7" s="29">
        <v>2019</v>
      </c>
    </row>
    <row r="8" spans="1:10" s="3" customFormat="1" ht="18.75">
      <c r="A8" s="3" t="s">
        <v>4</v>
      </c>
      <c r="D8" s="10" t="s">
        <v>31</v>
      </c>
      <c r="E8" s="13"/>
      <c r="F8" s="13"/>
      <c r="G8" s="14"/>
      <c r="H8" s="18">
        <v>111.79019590896488</v>
      </c>
      <c r="I8" s="18">
        <v>121.46203712830345</v>
      </c>
      <c r="J8" s="18">
        <v>117.8937490646088</v>
      </c>
    </row>
    <row r="9" spans="1:10" s="3" customFormat="1" ht="18.75">
      <c r="A9" s="3" t="s">
        <v>5</v>
      </c>
      <c r="B9" s="1"/>
      <c r="C9" s="1"/>
      <c r="D9" s="10" t="s">
        <v>81</v>
      </c>
      <c r="E9" s="13"/>
      <c r="F9" s="13"/>
      <c r="G9" s="14"/>
      <c r="H9" s="18">
        <v>248.85889356997728</v>
      </c>
      <c r="I9" s="18">
        <v>264.4691799057901</v>
      </c>
      <c r="J9" s="18">
        <v>255.05640851915379</v>
      </c>
    </row>
    <row r="10" spans="1:10" s="1" customFormat="1">
      <c r="D10" s="9" t="s">
        <v>82</v>
      </c>
      <c r="E10" s="19"/>
      <c r="F10" s="19"/>
      <c r="G10" s="20"/>
      <c r="H10" s="18">
        <v>4375.0308204845815</v>
      </c>
      <c r="I10" s="15">
        <v>4346.3533314917131</v>
      </c>
      <c r="J10" s="18">
        <v>4171.5404839586736</v>
      </c>
    </row>
    <row r="11" spans="1:10" s="1" customFormat="1">
      <c r="D11" s="10" t="s">
        <v>83</v>
      </c>
      <c r="E11" s="13"/>
      <c r="F11" s="13"/>
      <c r="G11" s="14"/>
      <c r="H11" s="18">
        <v>24696.358756218906</v>
      </c>
      <c r="I11" s="15">
        <v>24250.796582278483</v>
      </c>
      <c r="J11" s="18">
        <v>23563.683209039547</v>
      </c>
    </row>
    <row r="12" spans="1:10" s="1" customFormat="1">
      <c r="D12" s="10" t="s">
        <v>32</v>
      </c>
      <c r="E12" s="13"/>
      <c r="F12" s="13"/>
      <c r="G12" s="14"/>
      <c r="H12" s="18">
        <v>198.57245727307256</v>
      </c>
      <c r="I12" s="15">
        <v>192.57250092081031</v>
      </c>
      <c r="J12" s="18">
        <v>185.96662064204352</v>
      </c>
    </row>
    <row r="13" spans="1:10" s="1" customFormat="1"/>
    <row r="14" spans="1:10" s="1" customFormat="1" ht="18.75">
      <c r="A14" s="3" t="s">
        <v>11</v>
      </c>
      <c r="B14" s="3"/>
      <c r="C14" s="3"/>
      <c r="D14" s="3"/>
      <c r="E14" s="3"/>
      <c r="F14" s="3"/>
      <c r="G14" s="3"/>
      <c r="H14" s="3"/>
      <c r="I14" s="3"/>
    </row>
    <row r="15" spans="1:10" s="6" customFormat="1" ht="18.75">
      <c r="A15" s="3"/>
      <c r="B15" s="3"/>
      <c r="C15" s="3"/>
      <c r="D15" s="3"/>
      <c r="E15" s="3"/>
      <c r="F15" s="3"/>
      <c r="G15" s="3"/>
      <c r="H15" s="3"/>
      <c r="I15" s="3"/>
    </row>
    <row r="16" spans="1:10" s="3" customFormat="1" ht="18.75">
      <c r="A16" s="30" t="s">
        <v>71</v>
      </c>
      <c r="B16" s="31"/>
      <c r="C16" s="31"/>
      <c r="D16" s="32"/>
      <c r="E16" s="33" t="s">
        <v>33</v>
      </c>
      <c r="F16" s="33" t="s">
        <v>34</v>
      </c>
      <c r="G16" s="33" t="s">
        <v>35</v>
      </c>
      <c r="H16" s="33" t="s">
        <v>36</v>
      </c>
      <c r="I16" s="33" t="s">
        <v>37</v>
      </c>
    </row>
    <row r="17" spans="1:9" s="3" customFormat="1" ht="18.75">
      <c r="A17" s="10" t="s">
        <v>31</v>
      </c>
      <c r="B17" s="13"/>
      <c r="C17" s="13"/>
      <c r="D17" s="14"/>
      <c r="E17" s="21">
        <v>127.57335854252305</v>
      </c>
      <c r="F17" s="21">
        <v>141.49914297650545</v>
      </c>
      <c r="G17" s="21">
        <v>106.65662209152146</v>
      </c>
      <c r="H17" s="21">
        <v>69.690406776967848</v>
      </c>
      <c r="I17" s="21">
        <v>91.808837351899825</v>
      </c>
    </row>
    <row r="18" spans="1:9" s="3" customFormat="1" ht="18.75">
      <c r="A18" s="10" t="s">
        <v>81</v>
      </c>
      <c r="B18" s="13"/>
      <c r="C18" s="13"/>
      <c r="D18" s="14"/>
      <c r="E18" s="21">
        <v>255.88989851150205</v>
      </c>
      <c r="F18" s="21">
        <v>280.69616318273768</v>
      </c>
      <c r="G18" s="21">
        <v>222.97955495616992</v>
      </c>
      <c r="H18" s="21">
        <v>172.71010063737</v>
      </c>
      <c r="I18" s="21">
        <v>190.96987979966613</v>
      </c>
    </row>
    <row r="19" spans="1:9" s="3" customFormat="1" ht="18.75">
      <c r="A19" s="10" t="s">
        <v>82</v>
      </c>
      <c r="B19" s="13"/>
      <c r="C19" s="13"/>
      <c r="D19" s="14"/>
      <c r="E19" s="21">
        <v>3501.7633552631582</v>
      </c>
      <c r="F19" s="21">
        <v>3522.4990066225164</v>
      </c>
      <c r="G19" s="21">
        <v>3371.0781456953641</v>
      </c>
      <c r="H19" s="21">
        <v>2917.4404</v>
      </c>
      <c r="I19" s="21">
        <v>3170.2078666666666</v>
      </c>
    </row>
    <row r="20" spans="1:9" s="3" customFormat="1" ht="18.75">
      <c r="A20" s="9" t="s">
        <v>83</v>
      </c>
      <c r="B20" s="19"/>
      <c r="C20" s="19"/>
      <c r="D20" s="20"/>
      <c r="E20" s="21">
        <v>21255.264533333335</v>
      </c>
      <c r="F20" s="21">
        <v>22777.606315789475</v>
      </c>
      <c r="G20" s="21">
        <v>21092.427105263156</v>
      </c>
      <c r="H20" s="21">
        <v>18030.364736842104</v>
      </c>
      <c r="I20" s="21">
        <v>19510.302500000002</v>
      </c>
    </row>
    <row r="21" spans="1:9" s="3" customFormat="1" ht="18.75">
      <c r="A21" s="9" t="s">
        <v>32</v>
      </c>
      <c r="B21" s="19"/>
      <c r="C21" s="19"/>
      <c r="D21" s="20"/>
      <c r="E21" s="21">
        <v>180.81382470119522</v>
      </c>
      <c r="F21" s="21">
        <v>186.37781746031746</v>
      </c>
      <c r="G21" s="21">
        <v>179.63935222672063</v>
      </c>
      <c r="H21" s="21">
        <v>167.50967611336031</v>
      </c>
      <c r="I21" s="21">
        <v>175.48173228346457</v>
      </c>
    </row>
    <row r="22" spans="1:9" s="3" customFormat="1" ht="18.75"/>
    <row r="23" spans="1:9" s="3" customFormat="1" ht="18.75">
      <c r="A23" s="3" t="s">
        <v>13</v>
      </c>
    </row>
    <row r="24" spans="1:9" s="3" customFormat="1" ht="18.75">
      <c r="A24" s="3" t="s">
        <v>14</v>
      </c>
    </row>
    <row r="25" spans="1:9" s="4" customFormat="1" ht="18.75">
      <c r="A25" s="4" t="s">
        <v>90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E25" sqref="E25"/>
    </sheetView>
  </sheetViews>
  <sheetFormatPr defaultRowHeight="15"/>
  <cols>
    <col min="1" max="1" width="18.28515625" customWidth="1"/>
    <col min="2" max="14" width="12.7109375" customWidth="1"/>
  </cols>
  <sheetData>
    <row r="1" spans="1:14" s="3" customFormat="1" ht="18.75">
      <c r="A1" s="3" t="s">
        <v>15</v>
      </c>
    </row>
    <row r="2" spans="1:14" s="1" customFormat="1" ht="18.75">
      <c r="A2" s="3" t="s">
        <v>87</v>
      </c>
      <c r="B2" s="3"/>
      <c r="C2" s="3"/>
      <c r="D2" s="3"/>
      <c r="E2" s="3"/>
      <c r="F2" s="3"/>
      <c r="G2" s="3"/>
      <c r="H2" s="3"/>
      <c r="I2" s="3"/>
    </row>
    <row r="3" spans="1:14" s="3" customFormat="1" ht="18.75"/>
    <row r="4" spans="1:14" s="3" customFormat="1" ht="18.75">
      <c r="A4" s="33" t="s">
        <v>72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39</v>
      </c>
      <c r="H4" s="33" t="s">
        <v>40</v>
      </c>
      <c r="I4" s="33" t="s">
        <v>41</v>
      </c>
      <c r="J4" s="33" t="s">
        <v>42</v>
      </c>
      <c r="K4" s="33" t="s">
        <v>43</v>
      </c>
      <c r="L4" s="33" t="s">
        <v>44</v>
      </c>
      <c r="M4" s="33" t="s">
        <v>45</v>
      </c>
      <c r="N4" s="33" t="s">
        <v>46</v>
      </c>
    </row>
    <row r="5" spans="1:14" s="3" customFormat="1" ht="18.75">
      <c r="A5" s="34">
        <v>2018</v>
      </c>
      <c r="B5" s="15">
        <v>7816.15</v>
      </c>
      <c r="C5" s="15">
        <v>7614.35</v>
      </c>
      <c r="D5" s="15">
        <v>5411.31</v>
      </c>
      <c r="E5" s="15">
        <v>13462.13</v>
      </c>
      <c r="F5" s="15">
        <v>15822.9</v>
      </c>
      <c r="G5" s="15">
        <v>15944.92</v>
      </c>
      <c r="H5" s="15">
        <v>16690.04</v>
      </c>
      <c r="I5" s="15">
        <v>8239.68</v>
      </c>
      <c r="J5" s="15">
        <v>8648.7900000000009</v>
      </c>
      <c r="K5" s="15">
        <v>13703.58</v>
      </c>
      <c r="L5" s="15">
        <v>13203.95</v>
      </c>
      <c r="M5" s="15">
        <v>12997.17</v>
      </c>
      <c r="N5" s="15">
        <f>SUM(B5:M5)</f>
        <v>139554.97000000003</v>
      </c>
    </row>
    <row r="6" spans="1:14" s="3" customFormat="1" ht="18.75">
      <c r="A6" s="34">
        <v>2019</v>
      </c>
      <c r="B6" s="15">
        <v>16338.03</v>
      </c>
      <c r="C6" s="15">
        <v>7537.81</v>
      </c>
      <c r="D6" s="15">
        <v>8054.52</v>
      </c>
      <c r="E6" s="15">
        <v>9854.1299999999992</v>
      </c>
      <c r="F6" s="15">
        <v>17371.330000000002</v>
      </c>
      <c r="G6" s="15">
        <v>20855.810000000001</v>
      </c>
      <c r="H6" s="15">
        <v>13776.37</v>
      </c>
      <c r="I6" s="15">
        <v>7122.88</v>
      </c>
      <c r="J6" s="15">
        <v>6678.04</v>
      </c>
      <c r="K6" s="15">
        <v>10104.75</v>
      </c>
      <c r="L6" s="15">
        <v>12920.7</v>
      </c>
      <c r="M6" s="15">
        <v>13817.03</v>
      </c>
      <c r="N6" s="15">
        <f t="shared" ref="N6:N7" si="0">SUM(B6:M6)</f>
        <v>144431.4</v>
      </c>
    </row>
    <row r="7" spans="1:14" s="3" customFormat="1" ht="18.75">
      <c r="A7" s="34">
        <v>2020</v>
      </c>
      <c r="B7" s="15">
        <v>9886.26</v>
      </c>
      <c r="C7" s="15">
        <v>6774.17</v>
      </c>
      <c r="D7" s="15">
        <v>7348.28</v>
      </c>
      <c r="E7" s="15">
        <v>8836.76</v>
      </c>
      <c r="F7" s="15">
        <v>10353.780000000001</v>
      </c>
      <c r="G7" s="15"/>
      <c r="H7" s="15"/>
      <c r="I7" s="15"/>
      <c r="J7" s="15"/>
      <c r="K7" s="15"/>
      <c r="L7" s="15"/>
      <c r="M7" s="15"/>
      <c r="N7" s="15">
        <f t="shared" si="0"/>
        <v>43199.25</v>
      </c>
    </row>
    <row r="8" spans="1:14" s="3" customFormat="1" ht="18.75">
      <c r="A8" s="4" t="s">
        <v>88</v>
      </c>
      <c r="B8" s="4"/>
      <c r="C8" s="7"/>
      <c r="D8" s="7"/>
      <c r="E8" s="7"/>
      <c r="F8" s="7"/>
      <c r="G8" s="7"/>
      <c r="H8" s="7"/>
      <c r="I8" s="7"/>
    </row>
  </sheetData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showGridLines="0" workbookViewId="0">
      <selection activeCell="A56" sqref="A56:XFD56"/>
    </sheetView>
  </sheetViews>
  <sheetFormatPr defaultRowHeight="18.75"/>
  <cols>
    <col min="1" max="1" width="39.7109375" style="3" customWidth="1"/>
    <col min="2" max="2" width="14.5703125" style="3" bestFit="1" customWidth="1"/>
    <col min="3" max="4" width="10.5703125" style="3" bestFit="1" customWidth="1"/>
    <col min="5" max="5" width="11.5703125" style="3" bestFit="1" customWidth="1"/>
    <col min="6" max="6" width="12.28515625" style="3" customWidth="1"/>
    <col min="7" max="8" width="12.7109375" style="3" bestFit="1" customWidth="1"/>
    <col min="9" max="9" width="12.7109375" style="3" customWidth="1"/>
    <col min="10" max="10" width="12.28515625" style="3" bestFit="1" customWidth="1"/>
    <col min="11" max="13" width="11.5703125" style="3" bestFit="1" customWidth="1"/>
    <col min="14" max="14" width="12.5703125" style="3" bestFit="1" customWidth="1"/>
    <col min="15" max="15" width="10.5703125" style="3" customWidth="1"/>
    <col min="16" max="16384" width="9.140625" style="3"/>
  </cols>
  <sheetData>
    <row r="1" spans="1:14">
      <c r="A1" s="3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07"/>
    </row>
    <row r="2" spans="1:14">
      <c r="A2" s="3" t="s">
        <v>109</v>
      </c>
    </row>
    <row r="3" spans="1:14">
      <c r="A3" s="3" t="s">
        <v>16</v>
      </c>
    </row>
    <row r="4" spans="1:14">
      <c r="A4" s="3" t="s">
        <v>17</v>
      </c>
    </row>
    <row r="5" spans="1:14">
      <c r="A5" s="3" t="s">
        <v>18</v>
      </c>
    </row>
    <row r="6" spans="1:14">
      <c r="A6" s="3" t="s">
        <v>19</v>
      </c>
    </row>
    <row r="8" spans="1:14">
      <c r="A8" s="3" t="s">
        <v>20</v>
      </c>
    </row>
    <row r="9" spans="1:14">
      <c r="A9" s="3" t="s">
        <v>21</v>
      </c>
      <c r="E9" s="5"/>
    </row>
    <row r="10" spans="1:14">
      <c r="A10" s="112" t="s">
        <v>110</v>
      </c>
      <c r="E10" s="5"/>
    </row>
    <row r="11" spans="1:14">
      <c r="A11" s="47" t="s">
        <v>80</v>
      </c>
      <c r="B11" s="47" t="s">
        <v>33</v>
      </c>
      <c r="C11" s="47" t="s">
        <v>34</v>
      </c>
      <c r="D11" s="47" t="s">
        <v>35</v>
      </c>
      <c r="E11" s="47" t="s">
        <v>36</v>
      </c>
      <c r="F11" s="47" t="s">
        <v>37</v>
      </c>
      <c r="G11" s="47" t="s">
        <v>39</v>
      </c>
      <c r="H11" s="47" t="s">
        <v>40</v>
      </c>
      <c r="I11" s="47" t="s">
        <v>41</v>
      </c>
      <c r="J11" s="47" t="s">
        <v>42</v>
      </c>
      <c r="K11" s="47" t="s">
        <v>43</v>
      </c>
      <c r="L11" s="47" t="s">
        <v>44</v>
      </c>
      <c r="M11" s="47" t="s">
        <v>45</v>
      </c>
    </row>
    <row r="12" spans="1:14">
      <c r="A12" s="50">
        <v>2015</v>
      </c>
      <c r="B12" s="49" t="s">
        <v>79</v>
      </c>
      <c r="C12" s="48">
        <v>9147</v>
      </c>
      <c r="D12" s="48">
        <v>10897</v>
      </c>
      <c r="E12" s="48">
        <v>9686</v>
      </c>
      <c r="F12" s="48">
        <v>8917</v>
      </c>
      <c r="G12" s="48">
        <v>8497</v>
      </c>
      <c r="H12" s="48">
        <v>15616</v>
      </c>
      <c r="I12" s="48">
        <v>9807</v>
      </c>
      <c r="J12" s="48">
        <v>10188</v>
      </c>
      <c r="K12" s="48">
        <v>10191</v>
      </c>
      <c r="L12" s="48">
        <v>8474</v>
      </c>
      <c r="M12" s="48">
        <v>9686</v>
      </c>
    </row>
    <row r="13" spans="1:14">
      <c r="A13" s="50">
        <v>2016</v>
      </c>
      <c r="B13" s="48">
        <v>9755</v>
      </c>
      <c r="C13" s="48">
        <v>9671</v>
      </c>
      <c r="D13" s="48">
        <v>9100</v>
      </c>
      <c r="E13" s="48">
        <v>9051</v>
      </c>
      <c r="F13" s="48">
        <v>8558</v>
      </c>
      <c r="G13" s="48">
        <v>8117</v>
      </c>
      <c r="H13" s="48">
        <v>9336</v>
      </c>
      <c r="I13" s="48">
        <v>9518</v>
      </c>
      <c r="J13" s="48">
        <v>9747</v>
      </c>
      <c r="K13" s="48">
        <v>9637</v>
      </c>
      <c r="L13" s="48">
        <v>13706</v>
      </c>
      <c r="M13" s="48">
        <v>9367</v>
      </c>
    </row>
    <row r="14" spans="1:14">
      <c r="A14" s="50">
        <v>2017</v>
      </c>
      <c r="B14" s="48">
        <v>9974</v>
      </c>
      <c r="C14" s="48">
        <v>8477</v>
      </c>
      <c r="D14" s="48">
        <v>8679</v>
      </c>
      <c r="E14" s="48">
        <v>9171</v>
      </c>
      <c r="F14" s="48">
        <v>7950</v>
      </c>
      <c r="G14" s="48">
        <v>8913</v>
      </c>
      <c r="H14" s="48">
        <v>9535</v>
      </c>
      <c r="I14" s="48">
        <v>8989</v>
      </c>
      <c r="J14" s="48">
        <v>9742</v>
      </c>
      <c r="K14" s="48">
        <v>9679</v>
      </c>
      <c r="L14" s="48">
        <v>8890</v>
      </c>
      <c r="M14" s="48">
        <v>9113</v>
      </c>
    </row>
    <row r="15" spans="1:14">
      <c r="A15" s="50">
        <v>2018</v>
      </c>
      <c r="B15" s="48">
        <v>9625</v>
      </c>
      <c r="C15" s="48">
        <v>9282</v>
      </c>
      <c r="D15" s="48">
        <v>9839</v>
      </c>
      <c r="E15" s="48">
        <v>9093</v>
      </c>
      <c r="F15" s="48">
        <v>8351</v>
      </c>
      <c r="G15" s="48">
        <v>8844</v>
      </c>
      <c r="H15" s="48">
        <v>9519</v>
      </c>
      <c r="I15" s="48">
        <v>8962</v>
      </c>
      <c r="J15" s="48">
        <v>9421</v>
      </c>
      <c r="K15" s="48">
        <v>9345</v>
      </c>
      <c r="L15" s="48">
        <v>9245</v>
      </c>
      <c r="M15" s="48">
        <v>10186</v>
      </c>
    </row>
    <row r="16" spans="1:14">
      <c r="A16" s="50">
        <v>2019</v>
      </c>
      <c r="B16" s="48">
        <v>8881</v>
      </c>
      <c r="C16" s="48">
        <v>8747</v>
      </c>
      <c r="D16" s="48">
        <v>9194</v>
      </c>
      <c r="E16" s="48">
        <v>8595</v>
      </c>
      <c r="F16" s="48">
        <v>7742</v>
      </c>
      <c r="G16" s="48">
        <v>8405</v>
      </c>
      <c r="H16" s="48">
        <v>8941</v>
      </c>
      <c r="I16" s="48">
        <v>9080</v>
      </c>
      <c r="J16" s="48">
        <v>9139</v>
      </c>
      <c r="K16" s="48">
        <v>8891</v>
      </c>
      <c r="L16" s="48">
        <v>8737</v>
      </c>
      <c r="M16" s="48">
        <v>11477</v>
      </c>
    </row>
    <row r="17" spans="1:13">
      <c r="A17" s="11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>
      <c r="A18" s="3" t="s">
        <v>22</v>
      </c>
    </row>
    <row r="19" spans="1:13">
      <c r="A19" s="3" t="s">
        <v>23</v>
      </c>
    </row>
    <row r="20" spans="1:13" customFormat="1" ht="15">
      <c r="A20" s="108">
        <v>2015</v>
      </c>
      <c r="B20" s="47" t="s">
        <v>33</v>
      </c>
      <c r="C20" s="47" t="s">
        <v>34</v>
      </c>
      <c r="D20" s="47" t="s">
        <v>35</v>
      </c>
      <c r="E20" s="47" t="s">
        <v>36</v>
      </c>
      <c r="F20" s="47" t="s">
        <v>37</v>
      </c>
      <c r="G20" s="47" t="s">
        <v>39</v>
      </c>
      <c r="H20" s="47" t="s">
        <v>40</v>
      </c>
      <c r="I20" s="47" t="s">
        <v>41</v>
      </c>
      <c r="J20" s="47" t="s">
        <v>42</v>
      </c>
      <c r="K20" s="47" t="s">
        <v>43</v>
      </c>
      <c r="L20" s="47" t="s">
        <v>44</v>
      </c>
      <c r="M20" s="47" t="s">
        <v>45</v>
      </c>
    </row>
    <row r="21" spans="1:13" customFormat="1" ht="15">
      <c r="A21" s="109" t="s">
        <v>31</v>
      </c>
      <c r="B21" s="110">
        <v>90</v>
      </c>
      <c r="C21" s="110">
        <v>37</v>
      </c>
      <c r="D21" s="110">
        <v>385</v>
      </c>
      <c r="E21" s="110">
        <v>527</v>
      </c>
      <c r="F21" s="110">
        <v>414</v>
      </c>
      <c r="G21" s="110">
        <v>153</v>
      </c>
      <c r="H21" s="110">
        <v>330</v>
      </c>
      <c r="I21" s="110">
        <v>374</v>
      </c>
      <c r="J21" s="110">
        <v>393</v>
      </c>
      <c r="K21" s="110">
        <v>390</v>
      </c>
      <c r="L21" s="110">
        <v>229</v>
      </c>
      <c r="M21" s="110">
        <v>260</v>
      </c>
    </row>
    <row r="22" spans="1:13" customFormat="1" ht="15">
      <c r="A22" s="109" t="s">
        <v>81</v>
      </c>
      <c r="B22" s="16">
        <v>0</v>
      </c>
      <c r="C22" s="16">
        <v>0</v>
      </c>
      <c r="D22" s="110">
        <v>6</v>
      </c>
      <c r="E22" s="110">
        <v>6</v>
      </c>
      <c r="F22" s="110">
        <v>5</v>
      </c>
      <c r="G22" s="110">
        <v>3</v>
      </c>
      <c r="H22" s="110">
        <v>4</v>
      </c>
      <c r="I22" s="110">
        <v>3</v>
      </c>
      <c r="J22" s="110">
        <v>3</v>
      </c>
      <c r="K22" s="110">
        <v>2</v>
      </c>
      <c r="L22" s="110">
        <v>5</v>
      </c>
      <c r="M22" s="110">
        <v>4</v>
      </c>
    </row>
    <row r="23" spans="1:13" customFormat="1" ht="15">
      <c r="A23" s="109" t="s">
        <v>82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customFormat="1" ht="15">
      <c r="A24" s="109" t="s">
        <v>83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customFormat="1" ht="15">
      <c r="A25" s="109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customFormat="1" ht="15">
      <c r="A26" s="111"/>
    </row>
    <row r="27" spans="1:13" customFormat="1" ht="15">
      <c r="A27" s="108">
        <v>2016</v>
      </c>
      <c r="B27" s="47" t="s">
        <v>33</v>
      </c>
      <c r="C27" s="47" t="s">
        <v>34</v>
      </c>
      <c r="D27" s="47" t="s">
        <v>35</v>
      </c>
      <c r="E27" s="47" t="s">
        <v>36</v>
      </c>
      <c r="F27" s="47" t="s">
        <v>37</v>
      </c>
      <c r="G27" s="47" t="s">
        <v>39</v>
      </c>
      <c r="H27" s="47" t="s">
        <v>40</v>
      </c>
      <c r="I27" s="47" t="s">
        <v>41</v>
      </c>
      <c r="J27" s="47" t="s">
        <v>42</v>
      </c>
      <c r="K27" s="47" t="s">
        <v>43</v>
      </c>
      <c r="L27" s="47" t="s">
        <v>44</v>
      </c>
      <c r="M27" s="47" t="s">
        <v>45</v>
      </c>
    </row>
    <row r="28" spans="1:13" customFormat="1" ht="15">
      <c r="A28" s="109" t="s">
        <v>31</v>
      </c>
      <c r="B28" s="110">
        <v>85</v>
      </c>
      <c r="C28" s="110">
        <v>217</v>
      </c>
      <c r="D28" s="110">
        <v>359</v>
      </c>
      <c r="E28" s="110">
        <v>344</v>
      </c>
      <c r="F28" s="110">
        <v>273</v>
      </c>
      <c r="G28" s="110">
        <v>279</v>
      </c>
      <c r="H28" s="110">
        <v>285</v>
      </c>
      <c r="I28" s="110">
        <v>381</v>
      </c>
      <c r="J28" s="110">
        <v>342</v>
      </c>
      <c r="K28" s="110">
        <v>318</v>
      </c>
      <c r="L28" s="110">
        <v>305</v>
      </c>
      <c r="M28" s="110">
        <v>96</v>
      </c>
    </row>
    <row r="29" spans="1:13" customFormat="1" ht="15">
      <c r="A29" s="109" t="s">
        <v>81</v>
      </c>
      <c r="B29" s="110">
        <v>2</v>
      </c>
      <c r="C29" s="110">
        <v>3</v>
      </c>
      <c r="D29" s="110">
        <v>6</v>
      </c>
      <c r="E29" s="110">
        <v>2</v>
      </c>
      <c r="F29" s="110">
        <v>4</v>
      </c>
      <c r="G29" s="110">
        <v>3</v>
      </c>
      <c r="H29" s="110">
        <v>4</v>
      </c>
      <c r="I29" s="110">
        <v>2</v>
      </c>
      <c r="J29" s="110">
        <v>6</v>
      </c>
      <c r="K29" s="110">
        <v>4</v>
      </c>
      <c r="L29" s="110">
        <v>3</v>
      </c>
      <c r="M29" s="110">
        <v>4</v>
      </c>
    </row>
    <row r="30" spans="1:13" customFormat="1" ht="15">
      <c r="A30" s="109" t="s">
        <v>82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customFormat="1" ht="15">
      <c r="A31" s="109" t="s">
        <v>83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customFormat="1" ht="15">
      <c r="A32" s="109" t="s">
        <v>32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customFormat="1" ht="15">
      <c r="A33" s="111"/>
    </row>
    <row r="34" spans="1:13" customFormat="1" ht="15">
      <c r="A34" s="108">
        <v>2017</v>
      </c>
      <c r="B34" s="47" t="s">
        <v>33</v>
      </c>
      <c r="C34" s="47" t="s">
        <v>34</v>
      </c>
      <c r="D34" s="47" t="s">
        <v>35</v>
      </c>
      <c r="E34" s="47" t="s">
        <v>36</v>
      </c>
      <c r="F34" s="47" t="s">
        <v>37</v>
      </c>
      <c r="G34" s="47" t="s">
        <v>39</v>
      </c>
      <c r="H34" s="47" t="s">
        <v>40</v>
      </c>
      <c r="I34" s="47" t="s">
        <v>41</v>
      </c>
      <c r="J34" s="47" t="s">
        <v>42</v>
      </c>
      <c r="K34" s="47" t="s">
        <v>43</v>
      </c>
      <c r="L34" s="47" t="s">
        <v>44</v>
      </c>
      <c r="M34" s="47" t="s">
        <v>45</v>
      </c>
    </row>
    <row r="35" spans="1:13" customFormat="1" ht="15">
      <c r="A35" s="109" t="s">
        <v>31</v>
      </c>
      <c r="B35" s="110">
        <v>360</v>
      </c>
      <c r="C35" s="110">
        <v>232</v>
      </c>
      <c r="D35" s="110">
        <v>241</v>
      </c>
      <c r="E35" s="110">
        <v>293</v>
      </c>
      <c r="F35" s="110">
        <v>179</v>
      </c>
      <c r="G35" s="110">
        <v>318</v>
      </c>
      <c r="H35" s="110">
        <v>297</v>
      </c>
      <c r="I35" s="110">
        <v>276</v>
      </c>
      <c r="J35" s="110">
        <v>325</v>
      </c>
      <c r="K35" s="110">
        <v>283</v>
      </c>
      <c r="L35" s="110">
        <v>375</v>
      </c>
      <c r="M35" s="110">
        <v>20</v>
      </c>
    </row>
    <row r="36" spans="1:13" customFormat="1" ht="15">
      <c r="A36" s="109" t="s">
        <v>81</v>
      </c>
      <c r="B36" s="110">
        <v>7</v>
      </c>
      <c r="C36" s="110">
        <v>2</v>
      </c>
      <c r="D36" s="110">
        <v>3</v>
      </c>
      <c r="E36" s="110">
        <v>4</v>
      </c>
      <c r="F36" s="110">
        <v>2</v>
      </c>
      <c r="G36" s="110">
        <v>2</v>
      </c>
      <c r="H36" s="110">
        <v>5</v>
      </c>
      <c r="I36" s="110">
        <v>3</v>
      </c>
      <c r="J36" s="110">
        <v>9</v>
      </c>
      <c r="K36" s="110">
        <v>5</v>
      </c>
      <c r="L36" s="110">
        <v>1</v>
      </c>
      <c r="M36" s="110">
        <v>0</v>
      </c>
    </row>
    <row r="37" spans="1:13" customFormat="1" ht="15">
      <c r="A37" s="109" t="s">
        <v>82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customFormat="1" ht="15">
      <c r="A38" s="109" t="s">
        <v>83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1:13" customFormat="1" ht="15">
      <c r="A39" s="109" t="s">
        <v>32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3" customFormat="1" ht="15">
      <c r="A40" s="111"/>
    </row>
    <row r="41" spans="1:13" customFormat="1" ht="15">
      <c r="A41" s="108">
        <v>2018</v>
      </c>
      <c r="B41" s="47" t="s">
        <v>33</v>
      </c>
      <c r="C41" s="47" t="s">
        <v>34</v>
      </c>
      <c r="D41" s="47" t="s">
        <v>35</v>
      </c>
      <c r="E41" s="47" t="s">
        <v>36</v>
      </c>
      <c r="F41" s="47" t="s">
        <v>37</v>
      </c>
      <c r="G41" s="47" t="s">
        <v>39</v>
      </c>
      <c r="H41" s="47" t="s">
        <v>40</v>
      </c>
      <c r="I41" s="47" t="s">
        <v>41</v>
      </c>
      <c r="J41" s="47" t="s">
        <v>42</v>
      </c>
      <c r="K41" s="47" t="s">
        <v>43</v>
      </c>
      <c r="L41" s="47" t="s">
        <v>44</v>
      </c>
      <c r="M41" s="47" t="s">
        <v>45</v>
      </c>
    </row>
    <row r="42" spans="1:13" customFormat="1" ht="15">
      <c r="A42" s="109" t="s">
        <v>31</v>
      </c>
      <c r="B42" s="110">
        <v>327</v>
      </c>
      <c r="C42" s="110">
        <v>323</v>
      </c>
      <c r="D42" s="110">
        <v>278</v>
      </c>
      <c r="E42" s="110">
        <v>359</v>
      </c>
      <c r="F42" s="110">
        <v>390</v>
      </c>
      <c r="G42" s="110">
        <v>236</v>
      </c>
      <c r="H42" s="110">
        <v>152</v>
      </c>
      <c r="I42" s="110">
        <v>458</v>
      </c>
      <c r="J42" s="110">
        <v>387</v>
      </c>
      <c r="K42" s="110">
        <v>315</v>
      </c>
      <c r="L42" s="110">
        <v>109</v>
      </c>
      <c r="M42" s="110">
        <v>56</v>
      </c>
    </row>
    <row r="43" spans="1:13" customFormat="1" ht="15">
      <c r="A43" s="109" t="s">
        <v>81</v>
      </c>
      <c r="B43" s="110">
        <v>1</v>
      </c>
      <c r="C43" s="110">
        <v>2</v>
      </c>
      <c r="D43" s="110">
        <v>5</v>
      </c>
      <c r="E43" s="110">
        <v>3</v>
      </c>
      <c r="F43" s="110">
        <v>3</v>
      </c>
      <c r="G43" s="110">
        <v>0</v>
      </c>
      <c r="H43" s="110">
        <v>1</v>
      </c>
      <c r="I43" s="110">
        <v>4</v>
      </c>
      <c r="J43" s="110">
        <v>5</v>
      </c>
      <c r="K43" s="110">
        <v>1</v>
      </c>
      <c r="L43" s="110">
        <v>3</v>
      </c>
      <c r="M43" s="110">
        <v>2</v>
      </c>
    </row>
    <row r="44" spans="1:13" customFormat="1" ht="15">
      <c r="A44" s="109" t="s">
        <v>82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1:13" customFormat="1" ht="15">
      <c r="A45" s="109" t="s">
        <v>83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1:13" customFormat="1" ht="15">
      <c r="A46" s="109" t="s">
        <v>32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1:13" customFormat="1" ht="15">
      <c r="A47" s="111"/>
    </row>
    <row r="48" spans="1:13" customFormat="1" ht="15">
      <c r="A48" s="108">
        <v>2019</v>
      </c>
      <c r="B48" s="47" t="s">
        <v>33</v>
      </c>
      <c r="C48" s="47" t="s">
        <v>34</v>
      </c>
      <c r="D48" s="47" t="s">
        <v>35</v>
      </c>
      <c r="E48" s="47" t="s">
        <v>36</v>
      </c>
      <c r="F48" s="47" t="s">
        <v>37</v>
      </c>
      <c r="G48" s="47" t="s">
        <v>39</v>
      </c>
      <c r="H48" s="47" t="s">
        <v>40</v>
      </c>
      <c r="I48" s="47" t="s">
        <v>41</v>
      </c>
      <c r="J48" s="47" t="s">
        <v>42</v>
      </c>
      <c r="K48" s="47" t="s">
        <v>43</v>
      </c>
      <c r="L48" s="47" t="s">
        <v>44</v>
      </c>
      <c r="M48" s="47" t="s">
        <v>45</v>
      </c>
    </row>
    <row r="49" spans="1:13" customFormat="1" ht="15">
      <c r="A49" s="109" t="s">
        <v>31</v>
      </c>
      <c r="B49" s="110">
        <v>213</v>
      </c>
      <c r="C49" s="110">
        <v>377</v>
      </c>
      <c r="D49" s="110">
        <v>280</v>
      </c>
      <c r="E49" s="110">
        <v>250</v>
      </c>
      <c r="F49" s="110">
        <v>352</v>
      </c>
      <c r="G49" s="110">
        <v>217</v>
      </c>
      <c r="H49" s="110">
        <v>185</v>
      </c>
      <c r="I49" s="110">
        <v>184</v>
      </c>
      <c r="J49" s="110">
        <v>173</v>
      </c>
      <c r="K49" s="110">
        <v>354</v>
      </c>
      <c r="L49" s="110">
        <v>167</v>
      </c>
      <c r="M49" s="110">
        <v>120</v>
      </c>
    </row>
    <row r="50" spans="1:13" customFormat="1" ht="15">
      <c r="A50" s="109" t="s">
        <v>81</v>
      </c>
      <c r="B50" s="110">
        <v>5</v>
      </c>
      <c r="C50" s="110">
        <v>6</v>
      </c>
      <c r="D50" s="110">
        <v>3</v>
      </c>
      <c r="E50" s="110">
        <v>2</v>
      </c>
      <c r="F50" s="110">
        <v>0</v>
      </c>
      <c r="G50" s="110">
        <v>3</v>
      </c>
      <c r="H50" s="110">
        <v>5</v>
      </c>
      <c r="I50" s="110">
        <v>1</v>
      </c>
      <c r="J50" s="110">
        <v>5</v>
      </c>
      <c r="K50" s="110">
        <v>5</v>
      </c>
      <c r="L50" s="110">
        <v>4</v>
      </c>
      <c r="M50" s="110">
        <v>2</v>
      </c>
    </row>
    <row r="51" spans="1:13" customFormat="1" ht="15">
      <c r="A51" s="109" t="s">
        <v>82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customFormat="1" ht="15">
      <c r="A52" s="109" t="s">
        <v>83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1:13" customFormat="1" ht="15">
      <c r="A53" s="109" t="s">
        <v>32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5" spans="1:13">
      <c r="A55" s="3" t="s">
        <v>24</v>
      </c>
    </row>
    <row r="56" spans="1:13">
      <c r="A56" s="114" t="s">
        <v>73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</row>
    <row r="57" spans="1:13">
      <c r="A57" s="35">
        <v>2019</v>
      </c>
      <c r="B57" s="35" t="s">
        <v>33</v>
      </c>
      <c r="C57" s="35" t="s">
        <v>34</v>
      </c>
      <c r="D57" s="35" t="s">
        <v>35</v>
      </c>
      <c r="E57" s="35" t="s">
        <v>36</v>
      </c>
      <c r="F57" s="35" t="s">
        <v>37</v>
      </c>
      <c r="G57" s="35" t="s">
        <v>39</v>
      </c>
      <c r="H57" s="35" t="s">
        <v>40</v>
      </c>
      <c r="I57" s="35" t="s">
        <v>41</v>
      </c>
      <c r="J57" s="35" t="s">
        <v>42</v>
      </c>
      <c r="K57" s="35" t="s">
        <v>43</v>
      </c>
      <c r="L57" s="35" t="s">
        <v>44</v>
      </c>
      <c r="M57" s="35" t="s">
        <v>45</v>
      </c>
    </row>
    <row r="58" spans="1:13">
      <c r="A58" s="88" t="s">
        <v>31</v>
      </c>
      <c r="B58" s="27">
        <v>48770</v>
      </c>
      <c r="C58" s="27">
        <v>48817</v>
      </c>
      <c r="D58" s="27">
        <v>48850</v>
      </c>
      <c r="E58" s="27">
        <v>48924</v>
      </c>
      <c r="F58" s="27">
        <v>49020</v>
      </c>
      <c r="G58" s="27">
        <v>49075</v>
      </c>
      <c r="H58" s="27">
        <v>49155</v>
      </c>
      <c r="I58" s="27">
        <v>49243</v>
      </c>
      <c r="J58" s="27">
        <v>49269</v>
      </c>
      <c r="K58" s="27">
        <v>49329</v>
      </c>
      <c r="L58" s="27">
        <v>49439</v>
      </c>
      <c r="M58" s="27">
        <v>49465</v>
      </c>
    </row>
    <row r="59" spans="1:13">
      <c r="A59" s="88" t="s">
        <v>84</v>
      </c>
      <c r="B59" s="27">
        <v>2851</v>
      </c>
      <c r="C59" s="27">
        <v>2853</v>
      </c>
      <c r="D59" s="27">
        <v>2858</v>
      </c>
      <c r="E59" s="27">
        <v>2863</v>
      </c>
      <c r="F59" s="27">
        <v>2884</v>
      </c>
      <c r="G59" s="27">
        <v>2889</v>
      </c>
      <c r="H59" s="27">
        <v>2892</v>
      </c>
      <c r="I59" s="27">
        <v>2906</v>
      </c>
      <c r="J59" s="27">
        <v>2912</v>
      </c>
      <c r="K59" s="27">
        <v>2918</v>
      </c>
      <c r="L59" s="27">
        <v>2911</v>
      </c>
      <c r="M59" s="27">
        <v>2912</v>
      </c>
    </row>
    <row r="60" spans="1:13">
      <c r="A60" s="88" t="s">
        <v>85</v>
      </c>
      <c r="B60" s="27">
        <f>203+22</f>
        <v>225</v>
      </c>
      <c r="C60" s="27">
        <f>203+21</f>
        <v>224</v>
      </c>
      <c r="D60" s="27">
        <f>203+21</f>
        <v>224</v>
      </c>
      <c r="E60" s="27">
        <f>203+21</f>
        <v>224</v>
      </c>
      <c r="F60" s="27">
        <v>221</v>
      </c>
      <c r="G60" s="27">
        <v>222</v>
      </c>
      <c r="H60" s="27">
        <v>224</v>
      </c>
      <c r="I60" s="27">
        <v>224</v>
      </c>
      <c r="J60" s="27">
        <v>222</v>
      </c>
      <c r="K60" s="27">
        <v>222</v>
      </c>
      <c r="L60" s="27">
        <v>223</v>
      </c>
      <c r="M60" s="27">
        <v>224</v>
      </c>
    </row>
    <row r="61" spans="1:13">
      <c r="A61" s="88" t="s">
        <v>86</v>
      </c>
      <c r="B61" s="27">
        <v>229</v>
      </c>
      <c r="C61" s="27">
        <v>230</v>
      </c>
      <c r="D61" s="27">
        <v>230</v>
      </c>
      <c r="E61" s="27">
        <v>231</v>
      </c>
      <c r="F61" s="27">
        <v>230</v>
      </c>
      <c r="G61" s="27">
        <v>233</v>
      </c>
      <c r="H61" s="27">
        <v>231</v>
      </c>
      <c r="I61" s="27">
        <v>233</v>
      </c>
      <c r="J61" s="27">
        <v>232</v>
      </c>
      <c r="K61" s="27">
        <v>231</v>
      </c>
      <c r="L61" s="27">
        <v>232</v>
      </c>
      <c r="M61" s="27">
        <v>230</v>
      </c>
    </row>
    <row r="62" spans="1:13">
      <c r="A62" s="26" t="s">
        <v>46</v>
      </c>
      <c r="B62" s="27">
        <f t="shared" ref="B62:M62" si="0">SUM(B58:B61)</f>
        <v>52075</v>
      </c>
      <c r="C62" s="27">
        <f t="shared" si="0"/>
        <v>52124</v>
      </c>
      <c r="D62" s="27">
        <f t="shared" si="0"/>
        <v>52162</v>
      </c>
      <c r="E62" s="27">
        <f t="shared" si="0"/>
        <v>52242</v>
      </c>
      <c r="F62" s="27">
        <f t="shared" si="0"/>
        <v>52355</v>
      </c>
      <c r="G62" s="27">
        <f t="shared" si="0"/>
        <v>52419</v>
      </c>
      <c r="H62" s="27">
        <f t="shared" si="0"/>
        <v>52502</v>
      </c>
      <c r="I62" s="27">
        <f t="shared" si="0"/>
        <v>52606</v>
      </c>
      <c r="J62" s="27">
        <f t="shared" si="0"/>
        <v>52635</v>
      </c>
      <c r="K62" s="27">
        <f t="shared" si="0"/>
        <v>52700</v>
      </c>
      <c r="L62" s="27">
        <f t="shared" si="0"/>
        <v>52805</v>
      </c>
      <c r="M62" s="27">
        <f t="shared" si="0"/>
        <v>52831</v>
      </c>
    </row>
    <row r="63" spans="1:13">
      <c r="A63" s="2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35">
        <v>2018</v>
      </c>
      <c r="B64" s="35" t="s">
        <v>33</v>
      </c>
      <c r="C64" s="35" t="s">
        <v>34</v>
      </c>
      <c r="D64" s="35" t="s">
        <v>35</v>
      </c>
      <c r="E64" s="35" t="s">
        <v>36</v>
      </c>
      <c r="F64" s="35" t="s">
        <v>37</v>
      </c>
      <c r="G64" s="35" t="s">
        <v>39</v>
      </c>
      <c r="H64" s="35" t="s">
        <v>40</v>
      </c>
      <c r="I64" s="35" t="s">
        <v>41</v>
      </c>
      <c r="J64" s="35" t="s">
        <v>42</v>
      </c>
      <c r="K64" s="35" t="s">
        <v>43</v>
      </c>
      <c r="L64" s="35" t="s">
        <v>44</v>
      </c>
      <c r="M64" s="35" t="s">
        <v>45</v>
      </c>
    </row>
    <row r="65" spans="1:13">
      <c r="A65" s="88" t="s">
        <v>31</v>
      </c>
      <c r="B65" s="27">
        <v>48161</v>
      </c>
      <c r="C65" s="27">
        <v>48171</v>
      </c>
      <c r="D65" s="27">
        <v>48200</v>
      </c>
      <c r="E65" s="27">
        <v>48242</v>
      </c>
      <c r="F65" s="27">
        <v>48282</v>
      </c>
      <c r="G65" s="27">
        <v>48359</v>
      </c>
      <c r="H65" s="27">
        <v>48407</v>
      </c>
      <c r="I65" s="27">
        <v>48449</v>
      </c>
      <c r="J65" s="27">
        <v>48488</v>
      </c>
      <c r="K65" s="27">
        <v>48584</v>
      </c>
      <c r="L65" s="27">
        <v>48679</v>
      </c>
      <c r="M65" s="27">
        <v>48714</v>
      </c>
    </row>
    <row r="66" spans="1:13">
      <c r="A66" s="88" t="s">
        <v>84</v>
      </c>
      <c r="B66" s="27">
        <v>2805</v>
      </c>
      <c r="C66" s="27">
        <v>2801</v>
      </c>
      <c r="D66" s="27">
        <v>2823</v>
      </c>
      <c r="E66" s="27">
        <v>2823</v>
      </c>
      <c r="F66" s="27">
        <v>2825</v>
      </c>
      <c r="G66" s="27">
        <v>2829</v>
      </c>
      <c r="H66" s="27">
        <v>2830</v>
      </c>
      <c r="I66" s="27">
        <v>2835</v>
      </c>
      <c r="J66" s="27">
        <v>2833</v>
      </c>
      <c r="K66" s="27">
        <v>2845</v>
      </c>
      <c r="L66" s="27">
        <v>2849</v>
      </c>
      <c r="M66" s="27">
        <v>2851</v>
      </c>
    </row>
    <row r="67" spans="1:13">
      <c r="A67" s="88" t="s">
        <v>85</v>
      </c>
      <c r="B67" s="27">
        <v>217</v>
      </c>
      <c r="C67" s="27">
        <v>217</v>
      </c>
      <c r="D67" s="27">
        <v>217</v>
      </c>
      <c r="E67" s="27">
        <v>221</v>
      </c>
      <c r="F67" s="27">
        <v>222</v>
      </c>
      <c r="G67" s="27">
        <v>222</v>
      </c>
      <c r="H67" s="27">
        <v>222</v>
      </c>
      <c r="I67" s="27">
        <v>221</v>
      </c>
      <c r="J67" s="27">
        <v>221</v>
      </c>
      <c r="K67" s="27">
        <v>223</v>
      </c>
      <c r="L67" s="27">
        <v>224</v>
      </c>
      <c r="M67" s="27">
        <v>223</v>
      </c>
    </row>
    <row r="68" spans="1:13">
      <c r="A68" s="88" t="s">
        <v>86</v>
      </c>
      <c r="B68" s="27">
        <v>218</v>
      </c>
      <c r="C68" s="27">
        <v>220</v>
      </c>
      <c r="D68" s="27">
        <v>221</v>
      </c>
      <c r="E68" s="27">
        <v>221</v>
      </c>
      <c r="F68" s="27">
        <v>223</v>
      </c>
      <c r="G68" s="27">
        <v>224</v>
      </c>
      <c r="H68" s="27">
        <v>224</v>
      </c>
      <c r="I68" s="27">
        <v>223</v>
      </c>
      <c r="J68" s="27">
        <v>222</v>
      </c>
      <c r="K68" s="27">
        <v>222</v>
      </c>
      <c r="L68" s="27">
        <v>223</v>
      </c>
      <c r="M68" s="27">
        <v>227</v>
      </c>
    </row>
    <row r="69" spans="1:13">
      <c r="A69" s="26" t="s">
        <v>46</v>
      </c>
      <c r="B69" s="27">
        <f t="shared" ref="B69:M69" si="1">SUM(B65:B68)</f>
        <v>51401</v>
      </c>
      <c r="C69" s="27">
        <f t="shared" si="1"/>
        <v>51409</v>
      </c>
      <c r="D69" s="27">
        <f t="shared" si="1"/>
        <v>51461</v>
      </c>
      <c r="E69" s="27">
        <f t="shared" si="1"/>
        <v>51507</v>
      </c>
      <c r="F69" s="27">
        <f t="shared" si="1"/>
        <v>51552</v>
      </c>
      <c r="G69" s="27">
        <f t="shared" si="1"/>
        <v>51634</v>
      </c>
      <c r="H69" s="27">
        <f t="shared" si="1"/>
        <v>51683</v>
      </c>
      <c r="I69" s="27">
        <f t="shared" si="1"/>
        <v>51728</v>
      </c>
      <c r="J69" s="27">
        <f t="shared" si="1"/>
        <v>51764</v>
      </c>
      <c r="K69" s="27">
        <f t="shared" si="1"/>
        <v>51874</v>
      </c>
      <c r="L69" s="27">
        <f t="shared" si="1"/>
        <v>51975</v>
      </c>
      <c r="M69" s="27">
        <f t="shared" si="1"/>
        <v>52015</v>
      </c>
    </row>
    <row r="70" spans="1:13">
      <c r="A70" s="2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35">
        <v>2017</v>
      </c>
      <c r="B71" s="35" t="s">
        <v>33</v>
      </c>
      <c r="C71" s="35" t="s">
        <v>34</v>
      </c>
      <c r="D71" s="35" t="s">
        <v>35</v>
      </c>
      <c r="E71" s="35" t="s">
        <v>36</v>
      </c>
      <c r="F71" s="35" t="s">
        <v>37</v>
      </c>
      <c r="G71" s="35" t="s">
        <v>39</v>
      </c>
      <c r="H71" s="35" t="s">
        <v>40</v>
      </c>
      <c r="I71" s="35" t="s">
        <v>41</v>
      </c>
      <c r="J71" s="35" t="s">
        <v>42</v>
      </c>
      <c r="K71" s="35" t="s">
        <v>43</v>
      </c>
      <c r="L71" s="35" t="s">
        <v>44</v>
      </c>
      <c r="M71" s="35" t="s">
        <v>45</v>
      </c>
    </row>
    <row r="72" spans="1:13">
      <c r="A72" s="88" t="s">
        <v>31</v>
      </c>
      <c r="B72" s="27">
        <v>47311</v>
      </c>
      <c r="C72" s="27">
        <v>47437</v>
      </c>
      <c r="D72" s="27">
        <v>47507</v>
      </c>
      <c r="E72" s="27">
        <v>47550</v>
      </c>
      <c r="F72" s="27">
        <v>47629</v>
      </c>
      <c r="G72" s="27">
        <v>47659</v>
      </c>
      <c r="H72" s="27">
        <v>47735</v>
      </c>
      <c r="I72" s="27">
        <v>47819</v>
      </c>
      <c r="J72" s="27">
        <v>47912</v>
      </c>
      <c r="K72" s="27">
        <v>47974</v>
      </c>
      <c r="L72" s="27">
        <v>48052</v>
      </c>
      <c r="M72" s="27">
        <v>48111</v>
      </c>
    </row>
    <row r="73" spans="1:13">
      <c r="A73" s="88" t="s">
        <v>84</v>
      </c>
      <c r="B73" s="27">
        <v>2739</v>
      </c>
      <c r="C73" s="27">
        <v>2743</v>
      </c>
      <c r="D73" s="27">
        <v>2750</v>
      </c>
      <c r="E73" s="27">
        <v>2762</v>
      </c>
      <c r="F73" s="27">
        <v>2774</v>
      </c>
      <c r="G73" s="27">
        <v>2789</v>
      </c>
      <c r="H73" s="27">
        <v>2786</v>
      </c>
      <c r="I73" s="27">
        <v>2791</v>
      </c>
      <c r="J73" s="27">
        <v>2777</v>
      </c>
      <c r="K73" s="27">
        <v>2787</v>
      </c>
      <c r="L73" s="27">
        <v>2797</v>
      </c>
      <c r="M73" s="27">
        <v>2804</v>
      </c>
    </row>
    <row r="74" spans="1:13">
      <c r="A74" s="88" t="s">
        <v>85</v>
      </c>
      <c r="B74" s="27">
        <v>215</v>
      </c>
      <c r="C74" s="27">
        <v>216</v>
      </c>
      <c r="D74" s="27">
        <v>217</v>
      </c>
      <c r="E74" s="27">
        <v>216</v>
      </c>
      <c r="F74" s="27">
        <v>217</v>
      </c>
      <c r="G74" s="27">
        <v>217</v>
      </c>
      <c r="H74" s="27">
        <v>219</v>
      </c>
      <c r="I74" s="27">
        <v>220</v>
      </c>
      <c r="J74" s="27">
        <v>219</v>
      </c>
      <c r="K74" s="27">
        <v>218</v>
      </c>
      <c r="L74" s="27">
        <v>218</v>
      </c>
      <c r="M74" s="27">
        <v>217</v>
      </c>
    </row>
    <row r="75" spans="1:13">
      <c r="A75" s="88" t="s">
        <v>86</v>
      </c>
      <c r="B75" s="27">
        <v>216</v>
      </c>
      <c r="C75" s="27">
        <v>217</v>
      </c>
      <c r="D75" s="27">
        <v>217</v>
      </c>
      <c r="E75" s="27">
        <v>219</v>
      </c>
      <c r="F75" s="27">
        <v>218</v>
      </c>
      <c r="G75" s="27">
        <v>217</v>
      </c>
      <c r="H75" s="27">
        <v>216</v>
      </c>
      <c r="I75" s="27">
        <v>216</v>
      </c>
      <c r="J75" s="27">
        <v>216</v>
      </c>
      <c r="K75" s="27">
        <v>217</v>
      </c>
      <c r="L75" s="27">
        <v>216</v>
      </c>
      <c r="M75" s="27">
        <v>217</v>
      </c>
    </row>
    <row r="76" spans="1:13">
      <c r="A76" s="26" t="s">
        <v>46</v>
      </c>
      <c r="B76" s="27">
        <f t="shared" ref="B76:M76" si="2">SUM(B72:B75)</f>
        <v>50481</v>
      </c>
      <c r="C76" s="27">
        <f t="shared" si="2"/>
        <v>50613</v>
      </c>
      <c r="D76" s="27">
        <f t="shared" si="2"/>
        <v>50691</v>
      </c>
      <c r="E76" s="27">
        <f t="shared" si="2"/>
        <v>50747</v>
      </c>
      <c r="F76" s="27">
        <f t="shared" si="2"/>
        <v>50838</v>
      </c>
      <c r="G76" s="27">
        <f t="shared" si="2"/>
        <v>50882</v>
      </c>
      <c r="H76" s="27">
        <f t="shared" si="2"/>
        <v>50956</v>
      </c>
      <c r="I76" s="27">
        <f t="shared" si="2"/>
        <v>51046</v>
      </c>
      <c r="J76" s="27">
        <f t="shared" si="2"/>
        <v>51124</v>
      </c>
      <c r="K76" s="27">
        <f t="shared" si="2"/>
        <v>51196</v>
      </c>
      <c r="L76" s="27">
        <f t="shared" si="2"/>
        <v>51283</v>
      </c>
      <c r="M76" s="27">
        <f t="shared" si="2"/>
        <v>51349</v>
      </c>
    </row>
    <row r="77" spans="1:13">
      <c r="A77" s="2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35">
        <v>2016</v>
      </c>
      <c r="B78" s="35" t="s">
        <v>33</v>
      </c>
      <c r="C78" s="35" t="s">
        <v>34</v>
      </c>
      <c r="D78" s="35" t="s">
        <v>35</v>
      </c>
      <c r="E78" s="35" t="s">
        <v>36</v>
      </c>
      <c r="F78" s="35" t="s">
        <v>37</v>
      </c>
      <c r="G78" s="35" t="s">
        <v>39</v>
      </c>
      <c r="H78" s="35" t="s">
        <v>40</v>
      </c>
      <c r="I78" s="35" t="s">
        <v>41</v>
      </c>
      <c r="J78" s="35" t="s">
        <v>42</v>
      </c>
      <c r="K78" s="35" t="s">
        <v>43</v>
      </c>
      <c r="L78" s="35" t="s">
        <v>44</v>
      </c>
      <c r="M78" s="35" t="s">
        <v>45</v>
      </c>
    </row>
    <row r="79" spans="1:13">
      <c r="A79" s="88" t="s">
        <v>31</v>
      </c>
      <c r="B79" s="27">
        <v>46582</v>
      </c>
      <c r="C79" s="27">
        <v>46612</v>
      </c>
      <c r="D79" s="27">
        <v>46682</v>
      </c>
      <c r="E79" s="27">
        <v>46739</v>
      </c>
      <c r="F79" s="27">
        <v>46818</v>
      </c>
      <c r="G79" s="27">
        <v>46872</v>
      </c>
      <c r="H79" s="27">
        <v>46908</v>
      </c>
      <c r="I79" s="27">
        <v>46976</v>
      </c>
      <c r="J79" s="27">
        <v>47021</v>
      </c>
      <c r="K79" s="27">
        <v>47133</v>
      </c>
      <c r="L79" s="27">
        <v>47197</v>
      </c>
      <c r="M79" s="27">
        <v>47271</v>
      </c>
    </row>
    <row r="80" spans="1:13">
      <c r="A80" s="88" t="s">
        <v>84</v>
      </c>
      <c r="B80" s="27">
        <v>2701</v>
      </c>
      <c r="C80" s="27">
        <v>2701</v>
      </c>
      <c r="D80" s="27">
        <v>2705</v>
      </c>
      <c r="E80" s="27">
        <v>2709</v>
      </c>
      <c r="F80" s="27">
        <v>2720</v>
      </c>
      <c r="G80" s="27">
        <v>2728</v>
      </c>
      <c r="H80" s="27">
        <v>2735</v>
      </c>
      <c r="I80" s="27">
        <v>2741</v>
      </c>
      <c r="J80" s="27">
        <v>2730</v>
      </c>
      <c r="K80" s="27">
        <v>2732</v>
      </c>
      <c r="L80" s="27">
        <v>2730</v>
      </c>
      <c r="M80" s="27">
        <v>2740</v>
      </c>
    </row>
    <row r="81" spans="1:13">
      <c r="A81" s="88" t="s">
        <v>85</v>
      </c>
      <c r="B81" s="27">
        <v>209</v>
      </c>
      <c r="C81" s="27">
        <v>211</v>
      </c>
      <c r="D81" s="27">
        <v>209</v>
      </c>
      <c r="E81" s="27">
        <v>209</v>
      </c>
      <c r="F81" s="27">
        <v>210</v>
      </c>
      <c r="G81" s="27">
        <v>210</v>
      </c>
      <c r="H81" s="27">
        <v>212</v>
      </c>
      <c r="I81" s="27">
        <v>212</v>
      </c>
      <c r="J81" s="27">
        <v>213</v>
      </c>
      <c r="K81" s="27">
        <v>215</v>
      </c>
      <c r="L81" s="27">
        <v>212</v>
      </c>
      <c r="M81" s="27">
        <v>213</v>
      </c>
    </row>
    <row r="82" spans="1:13">
      <c r="A82" s="88" t="s">
        <v>86</v>
      </c>
      <c r="B82" s="27">
        <v>217</v>
      </c>
      <c r="C82" s="27">
        <v>217</v>
      </c>
      <c r="D82" s="27">
        <v>216</v>
      </c>
      <c r="E82" s="27">
        <v>215</v>
      </c>
      <c r="F82" s="27">
        <v>216</v>
      </c>
      <c r="G82" s="27">
        <v>215</v>
      </c>
      <c r="H82" s="27">
        <v>215</v>
      </c>
      <c r="I82" s="27">
        <v>215</v>
      </c>
      <c r="J82" s="27">
        <v>216</v>
      </c>
      <c r="K82" s="27">
        <v>216</v>
      </c>
      <c r="L82" s="27">
        <v>217</v>
      </c>
      <c r="M82" s="27">
        <v>217</v>
      </c>
    </row>
    <row r="83" spans="1:13">
      <c r="A83" s="26" t="s">
        <v>46</v>
      </c>
      <c r="B83" s="27">
        <f t="shared" ref="B83:M83" si="3">SUM(B79:B82)</f>
        <v>49709</v>
      </c>
      <c r="C83" s="27">
        <f t="shared" si="3"/>
        <v>49741</v>
      </c>
      <c r="D83" s="27">
        <f t="shared" si="3"/>
        <v>49812</v>
      </c>
      <c r="E83" s="27">
        <f t="shared" si="3"/>
        <v>49872</v>
      </c>
      <c r="F83" s="27">
        <f t="shared" si="3"/>
        <v>49964</v>
      </c>
      <c r="G83" s="27">
        <f t="shared" si="3"/>
        <v>50025</v>
      </c>
      <c r="H83" s="27">
        <f t="shared" si="3"/>
        <v>50070</v>
      </c>
      <c r="I83" s="27">
        <f t="shared" si="3"/>
        <v>50144</v>
      </c>
      <c r="J83" s="27">
        <f t="shared" si="3"/>
        <v>50180</v>
      </c>
      <c r="K83" s="27">
        <f t="shared" si="3"/>
        <v>50296</v>
      </c>
      <c r="L83" s="27">
        <f t="shared" si="3"/>
        <v>50356</v>
      </c>
      <c r="M83" s="27">
        <f t="shared" si="3"/>
        <v>50441</v>
      </c>
    </row>
    <row r="84" spans="1:13">
      <c r="A84" s="25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35">
        <v>2015</v>
      </c>
      <c r="B85" s="35" t="s">
        <v>33</v>
      </c>
      <c r="C85" s="35" t="s">
        <v>34</v>
      </c>
      <c r="D85" s="35" t="s">
        <v>35</v>
      </c>
      <c r="E85" s="35" t="s">
        <v>36</v>
      </c>
      <c r="F85" s="35" t="s">
        <v>37</v>
      </c>
      <c r="G85" s="35" t="s">
        <v>39</v>
      </c>
      <c r="H85" s="35" t="s">
        <v>40</v>
      </c>
      <c r="I85" s="35" t="s">
        <v>41</v>
      </c>
      <c r="J85" s="35" t="s">
        <v>42</v>
      </c>
      <c r="K85" s="35" t="s">
        <v>43</v>
      </c>
      <c r="L85" s="35" t="s">
        <v>44</v>
      </c>
      <c r="M85" s="35" t="s">
        <v>45</v>
      </c>
    </row>
    <row r="86" spans="1:13">
      <c r="A86" s="88" t="s">
        <v>31</v>
      </c>
      <c r="B86" s="27">
        <v>46088</v>
      </c>
      <c r="C86" s="27">
        <v>46116</v>
      </c>
      <c r="D86" s="27">
        <v>46130</v>
      </c>
      <c r="E86" s="27">
        <v>46149</v>
      </c>
      <c r="F86" s="27">
        <v>46216</v>
      </c>
      <c r="G86" s="27">
        <v>46236</v>
      </c>
      <c r="H86" s="27">
        <v>46302</v>
      </c>
      <c r="I86" s="27">
        <v>46334</v>
      </c>
      <c r="J86" s="27">
        <v>46370</v>
      </c>
      <c r="K86" s="27">
        <v>46485</v>
      </c>
      <c r="L86" s="27">
        <v>46514</v>
      </c>
      <c r="M86" s="27">
        <v>46543</v>
      </c>
    </row>
    <row r="87" spans="1:13">
      <c r="A87" s="88" t="s">
        <v>84</v>
      </c>
      <c r="B87" s="27">
        <v>2664</v>
      </c>
      <c r="C87" s="27">
        <v>2665</v>
      </c>
      <c r="D87" s="27">
        <v>2682</v>
      </c>
      <c r="E87" s="27">
        <v>2681</v>
      </c>
      <c r="F87" s="27">
        <v>2687</v>
      </c>
      <c r="G87" s="27">
        <v>2691</v>
      </c>
      <c r="H87" s="27">
        <v>2692</v>
      </c>
      <c r="I87" s="27">
        <v>2695</v>
      </c>
      <c r="J87" s="27">
        <v>2690</v>
      </c>
      <c r="K87" s="27">
        <v>2681</v>
      </c>
      <c r="L87" s="27">
        <v>2690</v>
      </c>
      <c r="M87" s="27">
        <v>2696</v>
      </c>
    </row>
    <row r="88" spans="1:13">
      <c r="A88" s="88" t="s">
        <v>85</v>
      </c>
      <c r="B88" s="27">
        <v>204</v>
      </c>
      <c r="C88" s="27">
        <v>205</v>
      </c>
      <c r="D88" s="27">
        <v>205</v>
      </c>
      <c r="E88" s="27">
        <v>205</v>
      </c>
      <c r="F88" s="27">
        <v>207</v>
      </c>
      <c r="G88" s="27">
        <v>208</v>
      </c>
      <c r="H88" s="27">
        <v>207</v>
      </c>
      <c r="I88" s="27">
        <v>208</v>
      </c>
      <c r="J88" s="27">
        <v>208</v>
      </c>
      <c r="K88" s="27">
        <v>210</v>
      </c>
      <c r="L88" s="27">
        <v>210</v>
      </c>
      <c r="M88" s="27">
        <v>210</v>
      </c>
    </row>
    <row r="89" spans="1:13">
      <c r="A89" s="88" t="s">
        <v>86</v>
      </c>
      <c r="B89" s="27">
        <v>215</v>
      </c>
      <c r="C89" s="27">
        <v>216</v>
      </c>
      <c r="D89" s="27">
        <v>221</v>
      </c>
      <c r="E89" s="27">
        <v>221</v>
      </c>
      <c r="F89" s="27">
        <v>221</v>
      </c>
      <c r="G89" s="27">
        <v>221</v>
      </c>
      <c r="H89" s="27">
        <v>222</v>
      </c>
      <c r="I89" s="27">
        <v>220</v>
      </c>
      <c r="J89" s="27">
        <v>220</v>
      </c>
      <c r="K89" s="27">
        <v>218</v>
      </c>
      <c r="L89" s="27">
        <v>218</v>
      </c>
      <c r="M89" s="27">
        <v>217</v>
      </c>
    </row>
    <row r="90" spans="1:13">
      <c r="A90" s="26" t="s">
        <v>46</v>
      </c>
      <c r="B90" s="27">
        <f t="shared" ref="B90:M90" si="4">SUM(B86:B89)</f>
        <v>49171</v>
      </c>
      <c r="C90" s="27">
        <f t="shared" si="4"/>
        <v>49202</v>
      </c>
      <c r="D90" s="27">
        <f t="shared" si="4"/>
        <v>49238</v>
      </c>
      <c r="E90" s="27">
        <f t="shared" si="4"/>
        <v>49256</v>
      </c>
      <c r="F90" s="27">
        <f t="shared" si="4"/>
        <v>49331</v>
      </c>
      <c r="G90" s="27">
        <f t="shared" si="4"/>
        <v>49356</v>
      </c>
      <c r="H90" s="27">
        <f t="shared" si="4"/>
        <v>49423</v>
      </c>
      <c r="I90" s="27">
        <f t="shared" si="4"/>
        <v>49457</v>
      </c>
      <c r="J90" s="27">
        <f t="shared" si="4"/>
        <v>49488</v>
      </c>
      <c r="K90" s="27">
        <f t="shared" si="4"/>
        <v>49594</v>
      </c>
      <c r="L90" s="27">
        <f t="shared" si="4"/>
        <v>49632</v>
      </c>
      <c r="M90" s="27">
        <f t="shared" si="4"/>
        <v>49666</v>
      </c>
    </row>
    <row r="91" spans="1:13">
      <c r="A91" s="4" t="s">
        <v>90</v>
      </c>
      <c r="B91" s="4"/>
      <c r="C91" s="89"/>
    </row>
  </sheetData>
  <mergeCells count="1">
    <mergeCell ref="A56:M56"/>
  </mergeCells>
  <pageMargins left="0.7" right="0.7" top="0.75" bottom="0.75" header="0.3" footer="0.3"/>
  <pageSetup scale="66" fitToHeight="0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workbookViewId="0">
      <selection activeCell="H17" sqref="H17"/>
    </sheetView>
  </sheetViews>
  <sheetFormatPr defaultRowHeight="15"/>
  <cols>
    <col min="3" max="3" width="44.7109375" customWidth="1"/>
  </cols>
  <sheetData>
    <row r="1" spans="1:16" s="3" customFormat="1" ht="18.75">
      <c r="A1" s="3" t="s">
        <v>25</v>
      </c>
      <c r="N1" s="1"/>
      <c r="O1" s="1"/>
      <c r="P1" s="1"/>
    </row>
    <row r="2" spans="1:16" s="3" customFormat="1" ht="18.75"/>
    <row r="3" spans="1:16" s="3" customFormat="1" ht="18.75">
      <c r="D3" s="36" t="s">
        <v>74</v>
      </c>
      <c r="E3" s="35" t="s">
        <v>33</v>
      </c>
      <c r="F3" s="35" t="s">
        <v>47</v>
      </c>
      <c r="G3" s="35" t="s">
        <v>48</v>
      </c>
      <c r="H3" s="35" t="s">
        <v>49</v>
      </c>
      <c r="I3" s="35" t="s">
        <v>50</v>
      </c>
      <c r="J3" s="35" t="s">
        <v>51</v>
      </c>
      <c r="K3" s="35" t="s">
        <v>52</v>
      </c>
      <c r="L3" s="35" t="s">
        <v>53</v>
      </c>
      <c r="M3" s="35" t="s">
        <v>54</v>
      </c>
      <c r="N3" s="35" t="s">
        <v>55</v>
      </c>
      <c r="O3" s="35" t="s">
        <v>56</v>
      </c>
      <c r="P3" s="35" t="s">
        <v>57</v>
      </c>
    </row>
    <row r="4" spans="1:16" s="3" customFormat="1" ht="18.75">
      <c r="A4" s="3" t="s">
        <v>26</v>
      </c>
      <c r="D4" s="37" t="s">
        <v>59</v>
      </c>
      <c r="E4" s="24">
        <v>64443.31</v>
      </c>
      <c r="F4" s="24">
        <v>58844.57</v>
      </c>
      <c r="G4" s="24">
        <v>55477.23</v>
      </c>
      <c r="H4" s="24">
        <v>50760.85</v>
      </c>
      <c r="I4" s="24">
        <v>36060.67</v>
      </c>
      <c r="J4" s="24">
        <v>37686.89</v>
      </c>
      <c r="K4" s="24">
        <v>53736.27</v>
      </c>
      <c r="L4" s="24">
        <v>61327.53</v>
      </c>
      <c r="M4" s="24">
        <v>62023.12</v>
      </c>
      <c r="N4" s="24">
        <v>49632.55</v>
      </c>
      <c r="O4" s="24">
        <v>41506.1</v>
      </c>
      <c r="P4" s="24">
        <v>46750.69</v>
      </c>
    </row>
    <row r="5" spans="1:16" s="3" customFormat="1" ht="18.75">
      <c r="A5" s="3" t="s">
        <v>27</v>
      </c>
      <c r="D5" s="37" t="s">
        <v>60</v>
      </c>
      <c r="E5" s="24">
        <v>68845.850000000006</v>
      </c>
      <c r="F5" s="24">
        <v>86963.66</v>
      </c>
      <c r="G5" s="24">
        <v>65283.02</v>
      </c>
      <c r="H5" s="24">
        <v>55291.4</v>
      </c>
      <c r="I5" s="24">
        <v>46146.17</v>
      </c>
      <c r="J5" s="24">
        <v>48335.96</v>
      </c>
      <c r="K5" s="24">
        <v>65442.86</v>
      </c>
      <c r="L5" s="24">
        <v>61795.02</v>
      </c>
      <c r="M5" s="24">
        <v>69527.14</v>
      </c>
      <c r="N5" s="24">
        <v>51651.79</v>
      </c>
      <c r="O5" s="24">
        <v>45439.360000000001</v>
      </c>
      <c r="P5" s="24">
        <v>50382.78</v>
      </c>
    </row>
    <row r="6" spans="1:16" s="3" customFormat="1" ht="18.75">
      <c r="A6" s="3" t="s">
        <v>28</v>
      </c>
      <c r="D6" s="37" t="s">
        <v>58</v>
      </c>
      <c r="E6" s="24">
        <v>60897</v>
      </c>
      <c r="F6" s="24">
        <v>64908</v>
      </c>
      <c r="G6" s="24">
        <v>69348</v>
      </c>
      <c r="H6" s="24">
        <v>59681</v>
      </c>
      <c r="I6" s="24">
        <v>38036</v>
      </c>
      <c r="J6" s="24">
        <v>44628</v>
      </c>
      <c r="K6" s="24">
        <v>66281</v>
      </c>
      <c r="L6" s="24">
        <v>60010</v>
      </c>
      <c r="M6" s="24">
        <v>72588</v>
      </c>
      <c r="N6" s="24">
        <v>63698</v>
      </c>
      <c r="O6" s="24">
        <v>54455</v>
      </c>
      <c r="P6" s="24">
        <v>49018</v>
      </c>
    </row>
    <row r="7" spans="1:16" s="3" customFormat="1" ht="18.75">
      <c r="A7" s="3" t="s">
        <v>11</v>
      </c>
      <c r="D7" s="37" t="s">
        <v>61</v>
      </c>
      <c r="E7" s="24">
        <v>53712</v>
      </c>
      <c r="F7" s="24">
        <v>61331</v>
      </c>
      <c r="G7" s="24">
        <v>27795</v>
      </c>
      <c r="H7" s="1"/>
      <c r="I7" s="1"/>
      <c r="J7" s="1"/>
      <c r="K7" s="1"/>
      <c r="L7" s="1"/>
      <c r="M7" s="1"/>
    </row>
    <row r="8" spans="1:16" s="3" customFormat="1" ht="18.75">
      <c r="A8" s="4" t="s">
        <v>88</v>
      </c>
      <c r="B8" s="4"/>
    </row>
  </sheetData>
  <pageMargins left="0.7" right="0.7" top="0.75" bottom="0.75" header="0.3" footer="0.3"/>
  <pageSetup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opLeftCell="A31" workbookViewId="0">
      <selection activeCell="D53" sqref="D53"/>
    </sheetView>
  </sheetViews>
  <sheetFormatPr defaultRowHeight="18.75"/>
  <cols>
    <col min="1" max="1" width="39.7109375" style="3" customWidth="1"/>
    <col min="2" max="2" width="14.5703125" style="3" bestFit="1" customWidth="1"/>
    <col min="3" max="3" width="10.5703125" style="3" bestFit="1" customWidth="1"/>
    <col min="4" max="4" width="12.28515625" style="3" customWidth="1"/>
    <col min="5" max="5" width="11.5703125" style="3" bestFit="1" customWidth="1"/>
    <col min="6" max="6" width="12.28515625" style="3" customWidth="1"/>
    <col min="7" max="8" width="12.7109375" style="3" bestFit="1" customWidth="1"/>
    <col min="9" max="9" width="12.7109375" style="3" customWidth="1"/>
    <col min="10" max="10" width="12.28515625" style="3" bestFit="1" customWidth="1"/>
    <col min="11" max="13" width="11.5703125" style="3" bestFit="1" customWidth="1"/>
    <col min="14" max="14" width="12.5703125" style="3" bestFit="1" customWidth="1"/>
    <col min="15" max="15" width="10.5703125" style="3" customWidth="1"/>
    <col min="16" max="16384" width="9.140625" style="3"/>
  </cols>
  <sheetData>
    <row r="1" spans="1:3">
      <c r="A1" s="3" t="s">
        <v>63</v>
      </c>
    </row>
    <row r="2" spans="1:3">
      <c r="A2" s="3" t="s">
        <v>62</v>
      </c>
    </row>
    <row r="3" spans="1:3">
      <c r="A3" s="3" t="s">
        <v>30</v>
      </c>
    </row>
    <row r="5" spans="1:3">
      <c r="A5" s="4" t="s">
        <v>104</v>
      </c>
    </row>
    <row r="6" spans="1:3">
      <c r="A6" s="4" t="s">
        <v>68</v>
      </c>
    </row>
    <row r="7" spans="1:3">
      <c r="A7" s="4"/>
    </row>
    <row r="8" spans="1:3">
      <c r="A8" s="117" t="s">
        <v>78</v>
      </c>
      <c r="B8" s="118"/>
      <c r="C8" s="119"/>
    </row>
    <row r="9" spans="1:3">
      <c r="A9" s="38" t="s">
        <v>75</v>
      </c>
      <c r="B9" s="11"/>
      <c r="C9" s="39">
        <v>200</v>
      </c>
    </row>
    <row r="10" spans="1:3">
      <c r="A10" s="38" t="s">
        <v>76</v>
      </c>
      <c r="B10" s="43"/>
      <c r="C10" s="39">
        <v>1740</v>
      </c>
    </row>
    <row r="11" spans="1:3">
      <c r="A11" s="38" t="s">
        <v>77</v>
      </c>
      <c r="B11" s="43"/>
      <c r="C11" s="39">
        <v>2860</v>
      </c>
    </row>
    <row r="12" spans="1:3">
      <c r="A12" s="38" t="s">
        <v>38</v>
      </c>
      <c r="B12" s="43"/>
      <c r="C12" s="39">
        <f>SUM(C9:C11)</f>
        <v>4800</v>
      </c>
    </row>
    <row r="13" spans="1:3">
      <c r="A13" s="40"/>
      <c r="B13" s="41"/>
      <c r="C13" s="42"/>
    </row>
    <row r="14" spans="1:3">
      <c r="A14" s="91" t="s">
        <v>91</v>
      </c>
      <c r="B14" s="41"/>
      <c r="C14" s="42"/>
    </row>
    <row r="15" spans="1:3">
      <c r="A15" s="91" t="s">
        <v>105</v>
      </c>
      <c r="B15" s="92"/>
      <c r="C15" s="93"/>
    </row>
    <row r="16" spans="1:3">
      <c r="A16" s="91"/>
      <c r="B16" s="92"/>
      <c r="C16" s="93"/>
    </row>
    <row r="17" spans="1:13">
      <c r="A17" s="94"/>
      <c r="B17" s="95"/>
      <c r="C17" s="95"/>
      <c r="D17" s="96" t="s">
        <v>92</v>
      </c>
      <c r="E17" s="97" t="s">
        <v>93</v>
      </c>
      <c r="F17" s="97" t="s">
        <v>94</v>
      </c>
      <c r="G17" s="98" t="s">
        <v>95</v>
      </c>
    </row>
    <row r="18" spans="1:13" s="103" customFormat="1" ht="45">
      <c r="A18" s="99"/>
      <c r="B18" s="100" t="s">
        <v>96</v>
      </c>
      <c r="C18" s="100" t="s">
        <v>97</v>
      </c>
      <c r="D18" s="101" t="s">
        <v>98</v>
      </c>
      <c r="E18" s="101" t="s">
        <v>99</v>
      </c>
      <c r="F18" s="101" t="s">
        <v>100</v>
      </c>
      <c r="G18" s="102" t="s">
        <v>101</v>
      </c>
    </row>
    <row r="19" spans="1:13" s="105" customFormat="1" ht="15.75">
      <c r="A19" s="40" t="s">
        <v>102</v>
      </c>
      <c r="B19" s="104">
        <v>22.64</v>
      </c>
      <c r="C19" s="7">
        <v>724.48</v>
      </c>
      <c r="D19" s="7">
        <f>21*C19</f>
        <v>15214.08</v>
      </c>
      <c r="E19" s="7">
        <f>20*C19</f>
        <v>14489.6</v>
      </c>
      <c r="F19" s="7">
        <f>22*C19</f>
        <v>15938.560000000001</v>
      </c>
      <c r="G19" s="7">
        <f>SUM(D19:F19)</f>
        <v>45642.240000000005</v>
      </c>
    </row>
    <row r="20" spans="1:13">
      <c r="A20" s="40"/>
      <c r="B20" s="41"/>
      <c r="C20" s="42"/>
      <c r="D20" s="106"/>
      <c r="E20" s="106"/>
      <c r="F20" s="106"/>
      <c r="G20" s="106"/>
      <c r="H20" s="106"/>
      <c r="I20" s="106"/>
    </row>
    <row r="21" spans="1:13">
      <c r="A21" s="4" t="s">
        <v>106</v>
      </c>
    </row>
    <row r="22" spans="1:13" ht="19.5" thickBot="1"/>
    <row r="23" spans="1:13">
      <c r="A23" s="120" t="s">
        <v>64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3">
      <c r="A24" s="51" t="s">
        <v>29</v>
      </c>
      <c r="B24" s="23" t="s">
        <v>33</v>
      </c>
      <c r="C24" s="23" t="s">
        <v>47</v>
      </c>
      <c r="D24" s="23" t="s">
        <v>48</v>
      </c>
      <c r="E24" s="23" t="s">
        <v>49</v>
      </c>
      <c r="F24" s="23" t="s">
        <v>50</v>
      </c>
      <c r="G24" s="23" t="s">
        <v>51</v>
      </c>
      <c r="H24" s="23" t="s">
        <v>52</v>
      </c>
      <c r="I24" s="23" t="s">
        <v>53</v>
      </c>
      <c r="J24" s="23" t="s">
        <v>54</v>
      </c>
      <c r="K24" s="23" t="s">
        <v>55</v>
      </c>
      <c r="L24" s="23" t="s">
        <v>56</v>
      </c>
      <c r="M24" s="52" t="s">
        <v>57</v>
      </c>
    </row>
    <row r="25" spans="1:13">
      <c r="A25" s="53" t="s">
        <v>31</v>
      </c>
      <c r="B25" s="54">
        <v>7054468.8799999999</v>
      </c>
      <c r="C25" s="54">
        <v>6493811.4299999997</v>
      </c>
      <c r="D25" s="54">
        <v>5347678.55</v>
      </c>
      <c r="E25" s="54">
        <v>4323956.43</v>
      </c>
      <c r="F25" s="54">
        <v>4615143.8499999996</v>
      </c>
      <c r="G25" s="54">
        <v>5637363.4100000001</v>
      </c>
      <c r="H25" s="54">
        <v>6689776.0800000001</v>
      </c>
      <c r="I25" s="54">
        <v>6390424.1100000003</v>
      </c>
      <c r="J25" s="54">
        <v>5599970.4799999995</v>
      </c>
      <c r="K25" s="54">
        <v>4377517.3</v>
      </c>
      <c r="L25" s="54">
        <v>5578145.0099999998</v>
      </c>
      <c r="M25" s="55">
        <v>6665287.5999999996</v>
      </c>
    </row>
    <row r="26" spans="1:13">
      <c r="A26" s="56" t="s">
        <v>81</v>
      </c>
      <c r="B26" s="57">
        <v>756981.59</v>
      </c>
      <c r="C26" s="57">
        <v>689774.73</v>
      </c>
      <c r="D26" s="58">
        <v>636295.69999999995</v>
      </c>
      <c r="E26" s="58">
        <v>592253.14</v>
      </c>
      <c r="F26" s="58">
        <v>629576.89</v>
      </c>
      <c r="G26" s="57">
        <v>698079.91</v>
      </c>
      <c r="H26" s="57">
        <v>798873.34</v>
      </c>
      <c r="I26" s="57">
        <v>756369.16</v>
      </c>
      <c r="J26" s="57">
        <v>702291.17</v>
      </c>
      <c r="K26" s="57">
        <v>600490.6</v>
      </c>
      <c r="L26" s="57">
        <v>647445.49</v>
      </c>
      <c r="M26" s="59">
        <v>730405.75</v>
      </c>
    </row>
    <row r="27" spans="1:13">
      <c r="A27" s="53" t="s">
        <v>103</v>
      </c>
      <c r="B27" s="54">
        <f>907099.68+1164523</f>
        <v>2071622.6800000002</v>
      </c>
      <c r="C27" s="54">
        <f>776425.64+1165637</f>
        <v>1942062.6400000001</v>
      </c>
      <c r="D27" s="58">
        <f>912229.62+1071576</f>
        <v>1983805.62</v>
      </c>
      <c r="E27" s="60">
        <f>945641.13+1180087</f>
        <v>2125728.13</v>
      </c>
      <c r="F27" s="58">
        <f>1040427.92+1268404</f>
        <v>2308831.92</v>
      </c>
      <c r="G27" s="54">
        <f>1011068.16+1376841</f>
        <v>2387909.16</v>
      </c>
      <c r="H27" s="54">
        <f>956788.63+1437010</f>
        <v>2393798.63</v>
      </c>
      <c r="I27" s="54">
        <f>1010668.66+1506597</f>
        <v>2517265.66</v>
      </c>
      <c r="J27" s="54">
        <f>934342.17+1414695</f>
        <v>2349037.17</v>
      </c>
      <c r="K27" s="54">
        <f>880395.7+1303957</f>
        <v>2184352.7000000002</v>
      </c>
      <c r="L27" s="54">
        <f>821584.62+1110459</f>
        <v>1932043.62</v>
      </c>
      <c r="M27" s="55">
        <f>1084157.9+1098738</f>
        <v>2182895.9</v>
      </c>
    </row>
    <row r="28" spans="1:13">
      <c r="A28" s="53" t="s">
        <v>32</v>
      </c>
      <c r="B28" s="61">
        <v>41806.69</v>
      </c>
      <c r="C28" s="61">
        <v>41379.97</v>
      </c>
      <c r="D28" s="61">
        <v>41378.81</v>
      </c>
      <c r="E28" s="61">
        <v>42584.91</v>
      </c>
      <c r="F28" s="61">
        <v>42677.33</v>
      </c>
      <c r="G28" s="61">
        <v>43465.38</v>
      </c>
      <c r="H28" s="61">
        <v>43248.42</v>
      </c>
      <c r="I28" s="61">
        <v>42878.92</v>
      </c>
      <c r="J28" s="61">
        <v>42036.89</v>
      </c>
      <c r="K28" s="61">
        <v>42445.34</v>
      </c>
      <c r="L28" s="61">
        <v>42721.440000000002</v>
      </c>
      <c r="M28" s="62">
        <v>45110.74</v>
      </c>
    </row>
    <row r="29" spans="1:13">
      <c r="A29" s="63" t="s">
        <v>65</v>
      </c>
      <c r="B29" s="64">
        <v>9924880.1999999993</v>
      </c>
      <c r="C29" s="64">
        <v>9167029.2500000019</v>
      </c>
      <c r="D29" s="64">
        <v>8009158.8599999994</v>
      </c>
      <c r="E29" s="64">
        <v>7084522.4699999997</v>
      </c>
      <c r="F29" s="64">
        <v>7596230.2899999991</v>
      </c>
      <c r="G29" s="64">
        <v>8766818.0100000016</v>
      </c>
      <c r="H29" s="64">
        <v>9925696.4400000013</v>
      </c>
      <c r="I29" s="64">
        <v>9706937.3600000013</v>
      </c>
      <c r="J29" s="64">
        <v>8693335.7899999991</v>
      </c>
      <c r="K29" s="64">
        <v>7204806.129999999</v>
      </c>
      <c r="L29" s="64">
        <v>8200355.46</v>
      </c>
      <c r="M29" s="65">
        <v>9623699.7699999996</v>
      </c>
    </row>
    <row r="30" spans="1:13">
      <c r="A30" s="53" t="s">
        <v>66</v>
      </c>
      <c r="B30" s="66">
        <v>103737.68000000001</v>
      </c>
      <c r="C30" s="66">
        <v>371127.85000000003</v>
      </c>
      <c r="D30" s="66">
        <v>95258.349999999991</v>
      </c>
      <c r="E30" s="66">
        <v>83661.039999999994</v>
      </c>
      <c r="F30" s="66">
        <v>443287.64</v>
      </c>
      <c r="G30" s="66">
        <v>68545.86</v>
      </c>
      <c r="H30" s="66">
        <v>89655.459999999992</v>
      </c>
      <c r="I30" s="66">
        <v>82614.97</v>
      </c>
      <c r="J30" s="66">
        <v>94769.680000000008</v>
      </c>
      <c r="K30" s="66">
        <v>93609.13</v>
      </c>
      <c r="L30" s="66">
        <v>76716.669999999984</v>
      </c>
      <c r="M30" s="67">
        <v>55165.63</v>
      </c>
    </row>
    <row r="31" spans="1:13">
      <c r="A31" s="68" t="s">
        <v>58</v>
      </c>
      <c r="B31" s="69">
        <v>10028617.879999999</v>
      </c>
      <c r="C31" s="69">
        <v>9538157.1000000015</v>
      </c>
      <c r="D31" s="69">
        <v>8104417.209999999</v>
      </c>
      <c r="E31" s="69">
        <v>7168183.5099999998</v>
      </c>
      <c r="F31" s="69">
        <v>8039517.9299999988</v>
      </c>
      <c r="G31" s="69">
        <v>8835363.870000001</v>
      </c>
      <c r="H31" s="69">
        <v>10015351.900000002</v>
      </c>
      <c r="I31" s="69">
        <v>9789552.3300000019</v>
      </c>
      <c r="J31" s="69">
        <v>8788105.4699999988</v>
      </c>
      <c r="K31" s="69">
        <v>7298415.2599999988</v>
      </c>
      <c r="L31" s="69">
        <v>8277072.1299999999</v>
      </c>
      <c r="M31" s="70">
        <v>9678865.4000000004</v>
      </c>
    </row>
    <row r="32" spans="1:13">
      <c r="A32" s="5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>
      <c r="A33" s="51" t="s">
        <v>29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>
      <c r="A34" s="53" t="s">
        <v>31</v>
      </c>
      <c r="B34" s="54">
        <v>6167831.6600000001</v>
      </c>
      <c r="C34" s="54">
        <v>6120614.0499999998</v>
      </c>
      <c r="D34" s="54">
        <v>4678765.76</v>
      </c>
      <c r="E34" s="54">
        <v>4211156.17</v>
      </c>
      <c r="F34" s="54">
        <v>4413304</v>
      </c>
      <c r="G34" s="54"/>
      <c r="H34" s="54"/>
      <c r="I34" s="54"/>
      <c r="J34" s="54"/>
      <c r="K34" s="54"/>
      <c r="L34" s="54"/>
      <c r="M34" s="55"/>
    </row>
    <row r="35" spans="1:13">
      <c r="A35" s="53" t="s">
        <v>81</v>
      </c>
      <c r="B35" s="54">
        <v>702678.22</v>
      </c>
      <c r="C35" s="54">
        <v>689685.8</v>
      </c>
      <c r="D35" s="58">
        <v>605546.69999999995</v>
      </c>
      <c r="E35" s="58">
        <v>500844.18</v>
      </c>
      <c r="F35" s="58">
        <v>528161</v>
      </c>
      <c r="G35" s="54"/>
      <c r="H35" s="54"/>
      <c r="I35" s="54"/>
      <c r="J35" s="54"/>
      <c r="K35" s="54"/>
      <c r="L35" s="54"/>
      <c r="M35" s="55"/>
    </row>
    <row r="36" spans="1:13">
      <c r="A36" s="53" t="s">
        <v>82</v>
      </c>
      <c r="B36" s="54">
        <f>1167203.42+858651</f>
        <v>2025854.42</v>
      </c>
      <c r="C36" s="54">
        <f>1283682.01+602557</f>
        <v>1886239.01</v>
      </c>
      <c r="D36" s="58">
        <f>1163070.71+722413</f>
        <v>1885483.71</v>
      </c>
      <c r="E36" s="58">
        <f>1039787.76+602925</f>
        <v>1642712.76</v>
      </c>
      <c r="F36" s="58">
        <f>1104994.8+671673</f>
        <v>1776667.8</v>
      </c>
      <c r="G36" s="54"/>
      <c r="H36" s="54"/>
      <c r="I36" s="54"/>
      <c r="J36" s="54"/>
      <c r="K36" s="54"/>
      <c r="L36" s="54"/>
      <c r="M36" s="55"/>
    </row>
    <row r="37" spans="1:13">
      <c r="A37" s="53" t="s">
        <v>32</v>
      </c>
      <c r="B37" s="66">
        <v>43036.53</v>
      </c>
      <c r="C37" s="66">
        <v>41206.19</v>
      </c>
      <c r="D37" s="66">
        <v>41158.800000000003</v>
      </c>
      <c r="E37" s="66">
        <v>41235.11</v>
      </c>
      <c r="F37" s="66">
        <v>41885.040000000001</v>
      </c>
      <c r="G37" s="66"/>
      <c r="H37" s="66"/>
      <c r="I37" s="66"/>
      <c r="J37" s="66"/>
      <c r="K37" s="66"/>
      <c r="L37" s="66"/>
      <c r="M37" s="67"/>
    </row>
    <row r="38" spans="1:13">
      <c r="A38" s="63" t="s">
        <v>65</v>
      </c>
      <c r="B38" s="73">
        <v>8939401.0499999989</v>
      </c>
      <c r="C38" s="73">
        <v>8737745.0399999991</v>
      </c>
      <c r="D38" s="73">
        <v>7210955.3300000001</v>
      </c>
      <c r="E38" s="73">
        <v>6395948.4299999997</v>
      </c>
      <c r="F38" s="74">
        <f t="shared" ref="F38:M38" si="0">SUM(F34:F37)</f>
        <v>6760017.8399999999</v>
      </c>
      <c r="G38" s="74">
        <f t="shared" si="0"/>
        <v>0</v>
      </c>
      <c r="H38" s="74">
        <f t="shared" si="0"/>
        <v>0</v>
      </c>
      <c r="I38" s="74">
        <f t="shared" si="0"/>
        <v>0</v>
      </c>
      <c r="J38" s="74">
        <f t="shared" si="0"/>
        <v>0</v>
      </c>
      <c r="K38" s="74">
        <f t="shared" si="0"/>
        <v>0</v>
      </c>
      <c r="L38" s="74">
        <f t="shared" si="0"/>
        <v>0</v>
      </c>
      <c r="M38" s="75">
        <f t="shared" si="0"/>
        <v>0</v>
      </c>
    </row>
    <row r="39" spans="1:13">
      <c r="A39" s="53" t="s">
        <v>66</v>
      </c>
      <c r="B39" s="66">
        <v>647336.04999999993</v>
      </c>
      <c r="C39" s="66">
        <v>82853.11</v>
      </c>
      <c r="D39" s="66">
        <v>48627.95</v>
      </c>
      <c r="E39" s="66">
        <v>13500.13</v>
      </c>
      <c r="F39" s="76">
        <v>14098.5</v>
      </c>
      <c r="G39" s="77"/>
      <c r="H39" s="77"/>
      <c r="I39" s="77"/>
      <c r="J39" s="77"/>
      <c r="K39" s="77"/>
      <c r="L39" s="77"/>
      <c r="M39" s="78"/>
    </row>
    <row r="40" spans="1:13">
      <c r="A40" s="79" t="s">
        <v>61</v>
      </c>
      <c r="B40" s="80">
        <v>9586737.0999999996</v>
      </c>
      <c r="C40" s="80">
        <v>8820598.1499999985</v>
      </c>
      <c r="D40" s="80">
        <v>7259583.2800000003</v>
      </c>
      <c r="E40" s="80">
        <v>6409448.5599999996</v>
      </c>
      <c r="F40" s="81">
        <f t="shared" ref="F40:M40" si="1">SUM(F38:F39)</f>
        <v>6774116.3399999999</v>
      </c>
      <c r="G40" s="81">
        <f t="shared" si="1"/>
        <v>0</v>
      </c>
      <c r="H40" s="81">
        <f t="shared" si="1"/>
        <v>0</v>
      </c>
      <c r="I40" s="81">
        <f t="shared" si="1"/>
        <v>0</v>
      </c>
      <c r="J40" s="81">
        <f t="shared" si="1"/>
        <v>0</v>
      </c>
      <c r="K40" s="81">
        <f t="shared" si="1"/>
        <v>0</v>
      </c>
      <c r="L40" s="81">
        <f t="shared" si="1"/>
        <v>0</v>
      </c>
      <c r="M40" s="82">
        <f t="shared" si="1"/>
        <v>0</v>
      </c>
    </row>
    <row r="41" spans="1:13">
      <c r="A41" s="5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3" ht="19.5" thickBot="1">
      <c r="A42" s="83" t="s">
        <v>67</v>
      </c>
      <c r="B42" s="84">
        <f t="shared" ref="B42:M42" si="2">B38-B29</f>
        <v>-985479.15000000037</v>
      </c>
      <c r="C42" s="84">
        <f t="shared" si="2"/>
        <v>-429284.21000000276</v>
      </c>
      <c r="D42" s="84">
        <f t="shared" si="2"/>
        <v>-798203.52999999933</v>
      </c>
      <c r="E42" s="84">
        <f t="shared" si="2"/>
        <v>-688574.04</v>
      </c>
      <c r="F42" s="84">
        <f t="shared" si="2"/>
        <v>-836212.44999999925</v>
      </c>
      <c r="G42" s="84">
        <f t="shared" si="2"/>
        <v>-8766818.0100000016</v>
      </c>
      <c r="H42" s="84">
        <f t="shared" si="2"/>
        <v>-9925696.4400000013</v>
      </c>
      <c r="I42" s="84">
        <f t="shared" si="2"/>
        <v>-9706937.3600000013</v>
      </c>
      <c r="J42" s="84">
        <f t="shared" si="2"/>
        <v>-8693335.7899999991</v>
      </c>
      <c r="K42" s="84">
        <f t="shared" si="2"/>
        <v>-7204806.129999999</v>
      </c>
      <c r="L42" s="84">
        <f t="shared" si="2"/>
        <v>-8200355.46</v>
      </c>
      <c r="M42" s="85">
        <f t="shared" si="2"/>
        <v>-9623699.7699999996</v>
      </c>
    </row>
    <row r="43" spans="1:13">
      <c r="A43" s="4" t="s">
        <v>29</v>
      </c>
    </row>
    <row r="44" spans="1:13">
      <c r="A44" s="4" t="s">
        <v>107</v>
      </c>
    </row>
    <row r="45" spans="1:13">
      <c r="A45" s="4"/>
    </row>
    <row r="46" spans="1:13">
      <c r="A46" s="22" t="s">
        <v>29</v>
      </c>
      <c r="B46" s="23" t="s">
        <v>33</v>
      </c>
      <c r="C46" s="23" t="s">
        <v>47</v>
      </c>
      <c r="D46" s="23" t="s">
        <v>48</v>
      </c>
      <c r="E46" s="23" t="s">
        <v>49</v>
      </c>
      <c r="F46" s="23" t="s">
        <v>50</v>
      </c>
      <c r="G46" s="23" t="s">
        <v>51</v>
      </c>
      <c r="H46" s="23" t="s">
        <v>52</v>
      </c>
      <c r="I46" s="23" t="s">
        <v>53</v>
      </c>
      <c r="J46" s="23" t="s">
        <v>54</v>
      </c>
      <c r="K46" s="23" t="s">
        <v>55</v>
      </c>
      <c r="L46" s="23" t="s">
        <v>56</v>
      </c>
      <c r="M46" s="23" t="s">
        <v>57</v>
      </c>
    </row>
    <row r="47" spans="1:13">
      <c r="A47" s="17" t="s">
        <v>58</v>
      </c>
      <c r="B47" s="24">
        <v>60897</v>
      </c>
      <c r="C47" s="24">
        <v>64908</v>
      </c>
      <c r="D47" s="24">
        <v>69348</v>
      </c>
      <c r="E47" s="24">
        <v>59681</v>
      </c>
      <c r="F47" s="24">
        <v>38036</v>
      </c>
      <c r="G47" s="24">
        <v>44628</v>
      </c>
      <c r="H47" s="24">
        <v>66281</v>
      </c>
      <c r="I47" s="24">
        <v>60010</v>
      </c>
      <c r="J47" s="24">
        <v>72588</v>
      </c>
      <c r="K47" s="24">
        <v>63698</v>
      </c>
      <c r="L47" s="24">
        <v>54455</v>
      </c>
      <c r="M47" s="24">
        <v>49018</v>
      </c>
    </row>
    <row r="48" spans="1:13">
      <c r="A48" s="17" t="s">
        <v>61</v>
      </c>
      <c r="B48" s="24">
        <v>53712</v>
      </c>
      <c r="C48" s="24">
        <v>61331</v>
      </c>
      <c r="D48" s="24">
        <v>27795</v>
      </c>
      <c r="E48" s="1"/>
      <c r="F48" s="1"/>
      <c r="G48" s="1"/>
      <c r="H48" s="1"/>
      <c r="I48" s="1"/>
      <c r="J48" s="1"/>
      <c r="K48" s="1"/>
      <c r="L48" s="1"/>
      <c r="M48" s="1"/>
    </row>
  </sheetData>
  <mergeCells count="2">
    <mergeCell ref="A8:C8"/>
    <mergeCell ref="A23:M23"/>
  </mergeCells>
  <pageMargins left="0.7" right="0.7" top="0.75" bottom="0.75" header="0.3" footer="0.3"/>
  <pageSetup scale="65" fitToHeight="0" orientation="landscape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 4</vt:lpstr>
      <vt:lpstr>Question 6</vt:lpstr>
      <vt:lpstr>Question 7b</vt:lpstr>
      <vt:lpstr>Question 10</vt:lpstr>
      <vt:lpstr>Question 11</vt:lpstr>
      <vt:lpstr>Question 14</vt:lpstr>
      <vt:lpstr>Sheet1</vt:lpstr>
    </vt:vector>
  </TitlesOfParts>
  <Company>SRE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Mechonda O'Brien</dc:creator>
  <cp:lastModifiedBy>Diana K. Edwards</cp:lastModifiedBy>
  <cp:lastPrinted>2020-07-08T18:08:08Z</cp:lastPrinted>
  <dcterms:created xsi:type="dcterms:W3CDTF">2020-06-24T14:23:04Z</dcterms:created>
  <dcterms:modified xsi:type="dcterms:W3CDTF">2020-07-08T18:21:06Z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