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 COVID Deferrals/Discovery/STAFF 1st Set Data Requests (16)/Supplemental DR/"/>
    </mc:Choice>
  </mc:AlternateContent>
  <xr:revisionPtr revIDLastSave="0" documentId="13_ncr:1_{9110D6AD-85C1-4EB2-850B-E5F848D8FC72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Volumes" sheetId="4" r:id="rId1"/>
    <sheet name="Costs" sheetId="5" r:id="rId2"/>
  </sheets>
  <definedNames>
    <definedName name="_xlnm.Print_Titles" localSheetId="0">Volumes!$1:$2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4" l="1"/>
  <c r="F50" i="4"/>
  <c r="D49" i="4"/>
  <c r="C50" i="4"/>
  <c r="D48" i="4"/>
  <c r="I41" i="4"/>
  <c r="F42" i="4"/>
  <c r="C42" i="4"/>
  <c r="B42" i="4"/>
  <c r="B50" i="4"/>
  <c r="I49" i="4"/>
  <c r="I48" i="4"/>
  <c r="I47" i="4"/>
  <c r="D47" i="4"/>
  <c r="I46" i="4"/>
  <c r="D46" i="4"/>
  <c r="D41" i="4"/>
  <c r="I40" i="4"/>
  <c r="D40" i="4"/>
  <c r="I39" i="4"/>
  <c r="D39" i="4"/>
  <c r="I38" i="4"/>
  <c r="D38" i="4"/>
  <c r="I45" i="4" l="1"/>
  <c r="K47" i="4"/>
  <c r="D45" i="4"/>
  <c r="K45" i="4" s="1"/>
  <c r="H42" i="4"/>
  <c r="D37" i="4"/>
  <c r="I37" i="4"/>
  <c r="K38" i="4"/>
  <c r="K39" i="4"/>
  <c r="I50" i="4"/>
  <c r="K46" i="4"/>
  <c r="K41" i="4"/>
  <c r="K48" i="4"/>
  <c r="K49" i="4"/>
  <c r="K40" i="4"/>
  <c r="K37" i="4" l="1"/>
  <c r="I42" i="4"/>
  <c r="K50" i="4"/>
  <c r="K42" i="4"/>
  <c r="D11" i="5" l="1"/>
  <c r="D9" i="5"/>
  <c r="D7" i="5"/>
  <c r="D6" i="5"/>
  <c r="C12" i="5" l="1"/>
  <c r="D8" i="5"/>
  <c r="D12" i="5" s="1"/>
  <c r="D10" i="5"/>
  <c r="B12" i="5"/>
  <c r="D11" i="4" l="1"/>
  <c r="D10" i="4"/>
  <c r="D9" i="4"/>
  <c r="D8" i="4"/>
  <c r="D7" i="4"/>
  <c r="D19" i="4"/>
  <c r="D18" i="4"/>
  <c r="D17" i="4"/>
  <c r="D16" i="4"/>
  <c r="D15" i="4"/>
  <c r="D24" i="4"/>
  <c r="D25" i="4"/>
  <c r="D26" i="4"/>
  <c r="D27" i="4"/>
  <c r="D23" i="4"/>
  <c r="I7" i="4"/>
  <c r="H28" i="4"/>
  <c r="F28" i="4"/>
  <c r="C28" i="4"/>
  <c r="B28" i="4"/>
  <c r="I27" i="4"/>
  <c r="I26" i="4"/>
  <c r="K26" i="4" s="1"/>
  <c r="I25" i="4"/>
  <c r="K25" i="4" s="1"/>
  <c r="I24" i="4"/>
  <c r="K24" i="4" s="1"/>
  <c r="I23" i="4"/>
  <c r="H20" i="4"/>
  <c r="F20" i="4"/>
  <c r="C20" i="4"/>
  <c r="B20" i="4"/>
  <c r="I19" i="4"/>
  <c r="K19" i="4" s="1"/>
  <c r="I18" i="4"/>
  <c r="I17" i="4"/>
  <c r="I16" i="4"/>
  <c r="I15" i="4"/>
  <c r="I8" i="4"/>
  <c r="I9" i="4"/>
  <c r="I10" i="4"/>
  <c r="I11" i="4"/>
  <c r="H12" i="4"/>
  <c r="F12" i="4"/>
  <c r="C12" i="4"/>
  <c r="B12" i="4"/>
  <c r="B53" i="4" l="1"/>
  <c r="C53" i="4"/>
  <c r="F53" i="4"/>
  <c r="K18" i="4"/>
  <c r="H53" i="4"/>
  <c r="K17" i="4"/>
  <c r="K27" i="4"/>
  <c r="K23" i="4"/>
  <c r="K28" i="4" s="1"/>
  <c r="K16" i="4"/>
  <c r="I12" i="4"/>
  <c r="I20" i="4"/>
  <c r="K15" i="4"/>
  <c r="I28" i="4"/>
  <c r="I53" i="4" s="1"/>
  <c r="K11" i="4"/>
  <c r="K10" i="4"/>
  <c r="K9" i="4"/>
  <c r="K8" i="4"/>
  <c r="K7" i="4"/>
  <c r="K20" i="4" l="1"/>
  <c r="K53" i="4" s="1"/>
  <c r="K12" i="4"/>
</calcChain>
</file>

<file path=xl/sharedStrings.xml><?xml version="1.0" encoding="utf-8"?>
<sst xmlns="http://schemas.openxmlformats.org/spreadsheetml/2006/main" count="117" uniqueCount="43">
  <si>
    <t>Current Year Actual</t>
  </si>
  <si>
    <t/>
  </si>
  <si>
    <t>Prior Year</t>
  </si>
  <si>
    <t>BILLED  Total</t>
  </si>
  <si>
    <t>Residential</t>
  </si>
  <si>
    <t>Commercial</t>
  </si>
  <si>
    <t>Industrial</t>
  </si>
  <si>
    <t>Street Lighting</t>
  </si>
  <si>
    <t>OPA</t>
  </si>
  <si>
    <t>Total:</t>
  </si>
  <si>
    <t>May 2020</t>
  </si>
  <si>
    <t>Adjusted Change in kWh</t>
  </si>
  <si>
    <t>Base Revenue Impact</t>
  </si>
  <si>
    <t>Average Base Rate ($/kWh)</t>
  </si>
  <si>
    <t>Variance due to Weather</t>
  </si>
  <si>
    <t>(a)</t>
  </si>
  <si>
    <t>(b)</t>
  </si>
  <si>
    <t>(c)=(a)÷(b)</t>
  </si>
  <si>
    <t>(d)</t>
  </si>
  <si>
    <t>(e)</t>
  </si>
  <si>
    <t>Change in kWh Sales</t>
  </si>
  <si>
    <t>April 2020</t>
  </si>
  <si>
    <t>March 2020</t>
  </si>
  <si>
    <t>Actual (kWh)</t>
  </si>
  <si>
    <t>Actual 
Base Revenues</t>
  </si>
  <si>
    <t>DEK-E</t>
  </si>
  <si>
    <t>DEK-G</t>
  </si>
  <si>
    <t>Total</t>
  </si>
  <si>
    <t>Incremental Costs:</t>
  </si>
  <si>
    <t>Costs for remote work (including IT, bandwidth, servers)</t>
  </si>
  <si>
    <t>Other</t>
  </si>
  <si>
    <t>$ in thousands</t>
  </si>
  <si>
    <t>(f)=(a)-(d)-(e)</t>
  </si>
  <si>
    <t>(g)=(f)*(c)</t>
  </si>
  <si>
    <t>Safety related (including PPE, testing, signage, extra cleaning)</t>
  </si>
  <si>
    <t>Credit card fees</t>
  </si>
  <si>
    <t>(1) Reflects an estimate of bad debt Duke Energy Kentucky will incur as a result of COVID-19.  This estimate has not yet been recorded on Duke Energy Kentucky's books and will be refined over time.</t>
  </si>
  <si>
    <t>(2)  Duke Energy provided a $1,500 stipend to eligible employees, based on income, to help with unplanned expenses</t>
  </si>
  <si>
    <r>
      <t xml:space="preserve">Pandemic assistance for qualifying employees </t>
    </r>
    <r>
      <rPr>
        <vertAlign val="superscript"/>
        <sz val="9"/>
        <color theme="1"/>
        <rFont val="Arial"/>
        <family val="2"/>
      </rPr>
      <t>(2)</t>
    </r>
  </si>
  <si>
    <r>
      <t xml:space="preserve">Bad debt/Charge offs </t>
    </r>
    <r>
      <rPr>
        <vertAlign val="superscript"/>
        <sz val="9"/>
        <color theme="1"/>
        <rFont val="Arial"/>
        <family val="2"/>
      </rPr>
      <t>(1)</t>
    </r>
  </si>
  <si>
    <t>June 2020</t>
  </si>
  <si>
    <t>July 2020</t>
  </si>
  <si>
    <t>Total (March-July)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</si>
</sst>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10409]#,##0;\(#,##0\)"/>
    <numFmt numFmtId="165" formatCode="[$-10409]#,##0.00000000;\-#,##0.00000000"/>
    <numFmt numFmtId="166" formatCode="_(* #,##0.0000_);_(* \(#,##0.0000\);_(* &quot;-&quot;??_);_(@_)"/>
    <numFmt numFmtId="167" formatCode="&quot;$&quot;#,##0"/>
    <numFmt numFmtId="168" formatCode="&quot;$&quot;#,##0.00000000_);\(&quot;$&quot;#,##0.00000000\)"/>
    <numFmt numFmtId="169" formatCode="#,##0.00000000_);\(#,##0.00000000\)"/>
    <numFmt numFmtId="170" formatCode="_(* #,##0_);_(* \(#,##0\);_(* &quot;-&quot;??_);_(@_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3" xfId="0" quotePrefix="1" applyNumberFormat="1" applyFont="1" applyFill="1" applyBorder="1" applyAlignment="1">
      <alignment horizontal="center" vertical="center" wrapText="1" readingOrder="1"/>
    </xf>
    <xf numFmtId="0" fontId="2" fillId="0" borderId="0" xfId="0" quotePrefix="1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quotePrefix="1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quotePrefix="1" applyNumberFormat="1" applyFont="1" applyFill="1" applyBorder="1" applyAlignment="1">
      <alignment horizontal="center" vertical="center" wrapText="1" readingOrder="1"/>
    </xf>
    <xf numFmtId="0" fontId="3" fillId="0" borderId="0" xfId="0" quotePrefix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5" fontId="2" fillId="0" borderId="0" xfId="0" applyNumberFormat="1" applyFont="1" applyFill="1" applyBorder="1" applyAlignment="1">
      <alignment horizontal="right" vertical="center" wrapText="1" readingOrder="1"/>
    </xf>
    <xf numFmtId="168" fontId="2" fillId="0" borderId="0" xfId="0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7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5" fontId="3" fillId="0" borderId="2" xfId="0" applyNumberFormat="1" applyFont="1" applyFill="1" applyBorder="1" applyAlignment="1">
      <alignment horizontal="right" vertical="center" wrapText="1" readingOrder="1"/>
    </xf>
    <xf numFmtId="169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6" fontId="6" fillId="0" borderId="0" xfId="1" applyNumberFormat="1" applyFont="1" applyFill="1" applyBorder="1" applyAlignment="1">
      <alignment vertical="center"/>
    </xf>
    <xf numFmtId="166" fontId="6" fillId="0" borderId="0" xfId="1" quotePrefix="1" applyNumberFormat="1" applyFont="1" applyFill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5" fontId="10" fillId="0" borderId="0" xfId="3" applyNumberFormat="1" applyFont="1" applyAlignment="1">
      <alignment vertical="center"/>
    </xf>
    <xf numFmtId="37" fontId="10" fillId="0" borderId="0" xfId="3" applyNumberFormat="1" applyFont="1" applyAlignment="1">
      <alignment vertical="center"/>
    </xf>
    <xf numFmtId="5" fontId="9" fillId="0" borderId="3" xfId="3" applyNumberFormat="1" applyFont="1" applyBorder="1" applyAlignment="1">
      <alignment vertical="center"/>
    </xf>
    <xf numFmtId="170" fontId="10" fillId="0" borderId="0" xfId="3" applyNumberFormat="1" applyFont="1" applyAlignment="1">
      <alignment vertical="center"/>
    </xf>
    <xf numFmtId="0" fontId="9" fillId="0" borderId="3" xfId="2" applyFont="1" applyBorder="1" applyAlignment="1">
      <alignment horizontal="left" vertical="center" indent="1"/>
    </xf>
    <xf numFmtId="0" fontId="11" fillId="0" borderId="5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7" fontId="6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7" fontId="3" fillId="0" borderId="0" xfId="0" applyNumberFormat="1" applyFont="1" applyFill="1" applyBorder="1" applyAlignment="1">
      <alignment horizontal="right" vertical="center" wrapText="1" readingOrder="1"/>
    </xf>
    <xf numFmtId="5" fontId="3" fillId="0" borderId="0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8" fillId="0" borderId="0" xfId="2" quotePrefix="1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">
    <cellStyle name="Comma" xfId="1" builtinId="3"/>
    <cellStyle name="Comma 2" xfId="3" xr:uid="{19E975B3-8383-49AB-BAE2-CCEADAE70FD4}"/>
    <cellStyle name="Normal" xfId="0" builtinId="0"/>
    <cellStyle name="Normal 2" xfId="2" xr:uid="{3E7CDEF7-4D67-4F4B-BBFB-B9B8442000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862C-C0B8-4F48-89FE-DC285E74066C}">
  <dimension ref="A1:V55"/>
  <sheetViews>
    <sheetView showGridLines="0" view="pageLayout" topLeftCell="A10" zoomScaleNormal="100" workbookViewId="0">
      <selection activeCell="C38" sqref="C38"/>
    </sheetView>
  </sheetViews>
  <sheetFormatPr defaultColWidth="9.44140625" defaultRowHeight="16.350000000000001" customHeight="1" x14ac:dyDescent="0.3"/>
  <cols>
    <col min="1" max="1" width="16.44140625" style="6" customWidth="1"/>
    <col min="2" max="4" width="12.5546875" style="6" customWidth="1"/>
    <col min="5" max="5" width="0.5546875" style="6" customWidth="1"/>
    <col min="6" max="6" width="12.5546875" style="6" customWidth="1"/>
    <col min="7" max="7" width="0.5546875" style="6" customWidth="1"/>
    <col min="8" max="9" width="12.5546875" style="6" customWidth="1"/>
    <col min="10" max="10" width="0.5546875" style="6" customWidth="1"/>
    <col min="11" max="11" width="12.5546875" style="6" customWidth="1"/>
    <col min="12" max="12" width="9.44140625" style="6"/>
    <col min="13" max="13" width="13.44140625" style="22" bestFit="1" customWidth="1"/>
    <col min="14" max="14" width="12.44140625" style="22" customWidth="1"/>
    <col min="15" max="16" width="9.44140625" style="22"/>
    <col min="17" max="17" width="13.88671875" style="22" bestFit="1" customWidth="1"/>
    <col min="18" max="22" width="9.44140625" style="22"/>
    <col min="23" max="16384" width="9.44140625" style="6"/>
  </cols>
  <sheetData>
    <row r="1" spans="1:14" ht="40.5" customHeight="1" x14ac:dyDescent="0.3"/>
    <row r="3" spans="1:14" ht="16.350000000000001" customHeight="1" x14ac:dyDescent="0.3">
      <c r="B3" s="42" t="s">
        <v>0</v>
      </c>
      <c r="C3" s="43"/>
      <c r="D3" s="43"/>
      <c r="E3" s="1"/>
      <c r="F3" s="4" t="s">
        <v>2</v>
      </c>
      <c r="G3" s="1"/>
      <c r="H3" s="41" t="s">
        <v>20</v>
      </c>
      <c r="I3" s="41"/>
      <c r="J3" s="7"/>
      <c r="K3" s="7"/>
    </row>
    <row r="4" spans="1:14" ht="22.35" customHeight="1" x14ac:dyDescent="0.3">
      <c r="A4" s="1" t="s">
        <v>3</v>
      </c>
      <c r="B4" s="9" t="s">
        <v>23</v>
      </c>
      <c r="C4" s="9" t="s">
        <v>24</v>
      </c>
      <c r="D4" s="9" t="s">
        <v>13</v>
      </c>
      <c r="E4" s="1"/>
      <c r="F4" s="9" t="s">
        <v>23</v>
      </c>
      <c r="G4" s="1"/>
      <c r="H4" s="4" t="s">
        <v>14</v>
      </c>
      <c r="I4" s="10" t="s">
        <v>11</v>
      </c>
      <c r="J4" s="11"/>
      <c r="K4" s="21" t="s">
        <v>12</v>
      </c>
    </row>
    <row r="5" spans="1:14" ht="16.350000000000001" customHeight="1" x14ac:dyDescent="0.3">
      <c r="B5" s="2" t="s">
        <v>15</v>
      </c>
      <c r="C5" s="2" t="s">
        <v>16</v>
      </c>
      <c r="D5" s="2" t="s">
        <v>17</v>
      </c>
      <c r="E5" s="8"/>
      <c r="F5" s="2" t="s">
        <v>18</v>
      </c>
      <c r="G5" s="8"/>
      <c r="H5" s="2" t="s">
        <v>19</v>
      </c>
      <c r="I5" s="2" t="s">
        <v>32</v>
      </c>
      <c r="J5" s="3"/>
      <c r="K5" s="2" t="s">
        <v>33</v>
      </c>
    </row>
    <row r="6" spans="1:14" ht="16.350000000000001" customHeight="1" x14ac:dyDescent="0.3">
      <c r="A6" s="5" t="s">
        <v>22</v>
      </c>
      <c r="B6" s="8" t="s">
        <v>1</v>
      </c>
      <c r="C6" s="8" t="s">
        <v>1</v>
      </c>
      <c r="D6" s="8" t="s">
        <v>1</v>
      </c>
      <c r="E6" s="8"/>
      <c r="F6" s="8" t="s">
        <v>1</v>
      </c>
      <c r="G6" s="8"/>
      <c r="H6" s="8" t="s">
        <v>1</v>
      </c>
      <c r="I6" s="8"/>
      <c r="J6" s="8"/>
      <c r="K6" s="8"/>
      <c r="N6" s="23"/>
    </row>
    <row r="7" spans="1:14" ht="16.350000000000001" customHeight="1" x14ac:dyDescent="0.3">
      <c r="A7" s="8" t="s">
        <v>4</v>
      </c>
      <c r="B7" s="12">
        <v>118422589</v>
      </c>
      <c r="C7" s="13">
        <v>7099159.96</v>
      </c>
      <c r="D7" s="14">
        <f>C7/B7</f>
        <v>5.9947684136512164E-2</v>
      </c>
      <c r="E7" s="14"/>
      <c r="F7" s="12">
        <v>126550045</v>
      </c>
      <c r="G7" s="12"/>
      <c r="H7" s="12">
        <v>-7749000</v>
      </c>
      <c r="I7" s="12">
        <f>+B7-F7-H7</f>
        <v>-378456</v>
      </c>
      <c r="J7" s="12"/>
      <c r="K7" s="13">
        <f>+I7*D7</f>
        <v>-22687.560747567848</v>
      </c>
    </row>
    <row r="8" spans="1:14" ht="16.350000000000001" customHeight="1" x14ac:dyDescent="0.3">
      <c r="A8" s="8" t="s">
        <v>5</v>
      </c>
      <c r="B8" s="12">
        <v>110447388</v>
      </c>
      <c r="C8" s="12">
        <v>5685088.9500000002</v>
      </c>
      <c r="D8" s="20">
        <f t="shared" ref="D8:D11" si="0">C8/B8</f>
        <v>5.1473276579433458E-2</v>
      </c>
      <c r="E8" s="15"/>
      <c r="F8" s="12">
        <v>110818022</v>
      </c>
      <c r="G8" s="12"/>
      <c r="H8" s="12">
        <v>56000</v>
      </c>
      <c r="I8" s="12">
        <f t="shared" ref="I8:I11" si="1">+B8-F8-H8</f>
        <v>-426634</v>
      </c>
      <c r="J8" s="12"/>
      <c r="K8" s="12">
        <f>+I8*D8</f>
        <v>-21960.249880190015</v>
      </c>
    </row>
    <row r="9" spans="1:14" ht="16.350000000000001" customHeight="1" x14ac:dyDescent="0.3">
      <c r="A9" s="8" t="s">
        <v>6</v>
      </c>
      <c r="B9" s="12">
        <v>63274476</v>
      </c>
      <c r="C9" s="12">
        <v>2581449.9300000002</v>
      </c>
      <c r="D9" s="20">
        <f t="shared" si="0"/>
        <v>4.0797650066671437E-2</v>
      </c>
      <c r="E9" s="15"/>
      <c r="F9" s="12">
        <v>64444950</v>
      </c>
      <c r="G9" s="12"/>
      <c r="H9" s="12">
        <v>67000</v>
      </c>
      <c r="I9" s="12">
        <f t="shared" si="1"/>
        <v>-1237474</v>
      </c>
      <c r="J9" s="12"/>
      <c r="K9" s="12">
        <f>+I9*D9</f>
        <v>-50486.03121860417</v>
      </c>
    </row>
    <row r="10" spans="1:14" ht="16.350000000000001" customHeight="1" x14ac:dyDescent="0.3">
      <c r="A10" s="8" t="s">
        <v>7</v>
      </c>
      <c r="B10" s="12">
        <v>1035944</v>
      </c>
      <c r="C10" s="12">
        <v>84820.59</v>
      </c>
      <c r="D10" s="20">
        <f t="shared" si="0"/>
        <v>8.1877582185909653E-2</v>
      </c>
      <c r="E10" s="15"/>
      <c r="F10" s="12">
        <v>1196919</v>
      </c>
      <c r="G10" s="12"/>
      <c r="H10" s="12">
        <v>0</v>
      </c>
      <c r="I10" s="12">
        <f t="shared" si="1"/>
        <v>-160975</v>
      </c>
      <c r="J10" s="12"/>
      <c r="K10" s="12">
        <f>+I10*D10</f>
        <v>-13180.243792376807</v>
      </c>
    </row>
    <row r="11" spans="1:14" ht="16.350000000000001" customHeight="1" x14ac:dyDescent="0.3">
      <c r="A11" s="8" t="s">
        <v>8</v>
      </c>
      <c r="B11" s="12">
        <v>20406930</v>
      </c>
      <c r="C11" s="12">
        <v>971033.43</v>
      </c>
      <c r="D11" s="14">
        <f t="shared" si="0"/>
        <v>4.7583513541723327E-2</v>
      </c>
      <c r="E11" s="14"/>
      <c r="F11" s="12">
        <v>21633886</v>
      </c>
      <c r="G11" s="12"/>
      <c r="H11" s="12">
        <v>-44000</v>
      </c>
      <c r="I11" s="12">
        <f t="shared" si="1"/>
        <v>-1182956</v>
      </c>
      <c r="J11" s="12"/>
      <c r="K11" s="12">
        <f>+I11*D11</f>
        <v>-56289.202845262858</v>
      </c>
    </row>
    <row r="12" spans="1:14" ht="16.350000000000001" customHeight="1" x14ac:dyDescent="0.3">
      <c r="A12" s="1" t="s">
        <v>9</v>
      </c>
      <c r="B12" s="16">
        <f>SUM(B7:B11)</f>
        <v>313587327</v>
      </c>
      <c r="C12" s="17">
        <f>SUM(C7:C11)</f>
        <v>16421552.859999999</v>
      </c>
      <c r="D12" s="18" t="s">
        <v>1</v>
      </c>
      <c r="E12" s="18"/>
      <c r="F12" s="16">
        <f>SUM(F7:F11)</f>
        <v>324643822</v>
      </c>
      <c r="G12" s="16"/>
      <c r="H12" s="16">
        <f>SUM(H7:H11)</f>
        <v>-7670000</v>
      </c>
      <c r="I12" s="16">
        <f>SUM(I7:I11)</f>
        <v>-3386495</v>
      </c>
      <c r="J12" s="16"/>
      <c r="K12" s="19">
        <f>SUM(K7:K11)</f>
        <v>-164603.28848400171</v>
      </c>
    </row>
    <row r="14" spans="1:14" ht="16.350000000000001" customHeight="1" x14ac:dyDescent="0.3">
      <c r="A14" s="5" t="s">
        <v>21</v>
      </c>
      <c r="B14" s="8" t="s">
        <v>1</v>
      </c>
      <c r="C14" s="8" t="s">
        <v>1</v>
      </c>
      <c r="D14" s="8" t="s">
        <v>1</v>
      </c>
      <c r="E14" s="8"/>
      <c r="F14" s="8" t="s">
        <v>1</v>
      </c>
      <c r="G14" s="8"/>
      <c r="H14" s="8" t="s">
        <v>1</v>
      </c>
      <c r="I14" s="8"/>
      <c r="J14" s="8"/>
      <c r="K14" s="8"/>
    </row>
    <row r="15" spans="1:14" ht="16.350000000000001" customHeight="1" x14ac:dyDescent="0.3">
      <c r="A15" s="8" t="s">
        <v>4</v>
      </c>
      <c r="B15" s="12">
        <v>98640261</v>
      </c>
      <c r="C15" s="13">
        <v>6155065.3099999996</v>
      </c>
      <c r="D15" s="14">
        <f>C15/B15</f>
        <v>6.2399118246453132E-2</v>
      </c>
      <c r="E15" s="14"/>
      <c r="F15" s="12">
        <v>97230259</v>
      </c>
      <c r="G15" s="12"/>
      <c r="H15" s="12">
        <v>-1383000</v>
      </c>
      <c r="I15" s="12">
        <f>+B15-F15-H15</f>
        <v>2793002</v>
      </c>
      <c r="J15" s="12"/>
      <c r="K15" s="13">
        <f>+I15*D15</f>
        <v>174280.86206058008</v>
      </c>
    </row>
    <row r="16" spans="1:14" ht="16.350000000000001" customHeight="1" x14ac:dyDescent="0.3">
      <c r="A16" s="8" t="s">
        <v>5</v>
      </c>
      <c r="B16" s="12">
        <v>95575081</v>
      </c>
      <c r="C16" s="12">
        <v>5021862.67</v>
      </c>
      <c r="D16" s="20">
        <f t="shared" ref="D16:D19" si="2">C16/B16</f>
        <v>5.2543640219358013E-2</v>
      </c>
      <c r="E16" s="15"/>
      <c r="F16" s="12">
        <v>108953765</v>
      </c>
      <c r="G16" s="12"/>
      <c r="H16" s="12">
        <v>190000</v>
      </c>
      <c r="I16" s="12">
        <f t="shared" ref="I16:I19" si="3">+B16-F16-H16</f>
        <v>-13568684</v>
      </c>
      <c r="J16" s="12"/>
      <c r="K16" s="12">
        <f>+I16*D16</f>
        <v>-712948.05034615961</v>
      </c>
    </row>
    <row r="17" spans="1:11" ht="16.350000000000001" customHeight="1" x14ac:dyDescent="0.3">
      <c r="A17" s="8" t="s">
        <v>6</v>
      </c>
      <c r="B17" s="12">
        <v>57986898</v>
      </c>
      <c r="C17" s="12">
        <v>2471795.89</v>
      </c>
      <c r="D17" s="20">
        <f t="shared" si="2"/>
        <v>4.2626799764319177E-2</v>
      </c>
      <c r="E17" s="15"/>
      <c r="F17" s="12">
        <v>65089306</v>
      </c>
      <c r="G17" s="12"/>
      <c r="H17" s="12">
        <v>86000</v>
      </c>
      <c r="I17" s="12">
        <f t="shared" si="3"/>
        <v>-7188408</v>
      </c>
      <c r="J17" s="12"/>
      <c r="K17" s="12">
        <f>+I17*D17</f>
        <v>-306418.82844023011</v>
      </c>
    </row>
    <row r="18" spans="1:11" ht="16.350000000000001" customHeight="1" x14ac:dyDescent="0.3">
      <c r="A18" s="8" t="s">
        <v>7</v>
      </c>
      <c r="B18" s="12">
        <v>1271600</v>
      </c>
      <c r="C18" s="12">
        <v>105933.2</v>
      </c>
      <c r="D18" s="20">
        <f t="shared" si="2"/>
        <v>8.3307014784523431E-2</v>
      </c>
      <c r="E18" s="15"/>
      <c r="F18" s="12">
        <v>1190233</v>
      </c>
      <c r="G18" s="12"/>
      <c r="H18" s="12">
        <v>0</v>
      </c>
      <c r="I18" s="12">
        <f t="shared" si="3"/>
        <v>81367</v>
      </c>
      <c r="J18" s="12"/>
      <c r="K18" s="12">
        <f>+I18*D18</f>
        <v>6778.441871972318</v>
      </c>
    </row>
    <row r="19" spans="1:11" ht="16.350000000000001" customHeight="1" x14ac:dyDescent="0.3">
      <c r="A19" s="8" t="s">
        <v>8</v>
      </c>
      <c r="B19" s="12">
        <v>17265234</v>
      </c>
      <c r="C19" s="12">
        <v>860801.13</v>
      </c>
      <c r="D19" s="14">
        <f t="shared" si="2"/>
        <v>4.9857484120979768E-2</v>
      </c>
      <c r="E19" s="14"/>
      <c r="F19" s="12">
        <v>21053025</v>
      </c>
      <c r="G19" s="12"/>
      <c r="H19" s="12">
        <v>16000</v>
      </c>
      <c r="I19" s="12">
        <f t="shared" si="3"/>
        <v>-3803791</v>
      </c>
      <c r="J19" s="12"/>
      <c r="K19" s="12">
        <f>+I19*D19</f>
        <v>-189647.44938202575</v>
      </c>
    </row>
    <row r="20" spans="1:11" ht="16.350000000000001" customHeight="1" x14ac:dyDescent="0.3">
      <c r="A20" s="1" t="s">
        <v>9</v>
      </c>
      <c r="B20" s="16">
        <f>SUM(B15:B19)</f>
        <v>270739074</v>
      </c>
      <c r="C20" s="17">
        <f>SUM(C15:C19)</f>
        <v>14615458.200000001</v>
      </c>
      <c r="D20" s="18" t="s">
        <v>1</v>
      </c>
      <c r="E20" s="18"/>
      <c r="F20" s="16">
        <f>SUM(F15:F19)</f>
        <v>293516588</v>
      </c>
      <c r="G20" s="16"/>
      <c r="H20" s="16">
        <f>SUM(H15:H19)</f>
        <v>-1091000</v>
      </c>
      <c r="I20" s="16">
        <f>SUM(I15:I19)</f>
        <v>-21686514</v>
      </c>
      <c r="J20" s="16"/>
      <c r="K20" s="19">
        <f>SUM(K15:K19)</f>
        <v>-1027955.0242358631</v>
      </c>
    </row>
    <row r="22" spans="1:11" ht="16.350000000000001" customHeight="1" x14ac:dyDescent="0.3">
      <c r="A22" s="5" t="s">
        <v>10</v>
      </c>
      <c r="B22" s="8" t="s">
        <v>1</v>
      </c>
      <c r="C22" s="8" t="s">
        <v>1</v>
      </c>
      <c r="D22" s="8" t="s">
        <v>1</v>
      </c>
      <c r="E22" s="8"/>
      <c r="F22" s="8" t="s">
        <v>1</v>
      </c>
      <c r="G22" s="8"/>
      <c r="H22" s="8" t="s">
        <v>1</v>
      </c>
      <c r="I22" s="8"/>
      <c r="J22" s="8"/>
      <c r="K22" s="8"/>
    </row>
    <row r="23" spans="1:11" ht="16.350000000000001" customHeight="1" x14ac:dyDescent="0.3">
      <c r="A23" s="8" t="s">
        <v>4</v>
      </c>
      <c r="B23" s="12">
        <v>94432533</v>
      </c>
      <c r="C23" s="13">
        <v>6365715.8600000003</v>
      </c>
      <c r="D23" s="14">
        <f>C23/B23</f>
        <v>6.7410199194805037E-2</v>
      </c>
      <c r="E23" s="14"/>
      <c r="F23" s="12">
        <v>87415765</v>
      </c>
      <c r="G23" s="12"/>
      <c r="H23" s="12">
        <v>3307000</v>
      </c>
      <c r="I23" s="12">
        <f>+B23-F23-H23</f>
        <v>3709768</v>
      </c>
      <c r="J23" s="12"/>
      <c r="K23" s="13">
        <f>+I23*D23</f>
        <v>250076.19984651348</v>
      </c>
    </row>
    <row r="24" spans="1:11" ht="16.350000000000001" customHeight="1" x14ac:dyDescent="0.3">
      <c r="A24" s="8" t="s">
        <v>5</v>
      </c>
      <c r="B24" s="12">
        <v>93664681</v>
      </c>
      <c r="C24" s="12">
        <v>5217293.74</v>
      </c>
      <c r="D24" s="20">
        <f t="shared" ref="D24:D27" si="4">C24/B24</f>
        <v>5.5701825750092505E-2</v>
      </c>
      <c r="E24" s="15"/>
      <c r="F24" s="12">
        <v>113063002</v>
      </c>
      <c r="G24" s="12"/>
      <c r="H24" s="12">
        <v>-563000</v>
      </c>
      <c r="I24" s="12">
        <f t="shared" ref="I24:I27" si="5">+B24-F24-H24</f>
        <v>-18835321</v>
      </c>
      <c r="J24" s="12"/>
      <c r="K24" s="12">
        <f>+I24*D24</f>
        <v>-1049161.768289058</v>
      </c>
    </row>
    <row r="25" spans="1:11" ht="16.350000000000001" customHeight="1" x14ac:dyDescent="0.3">
      <c r="A25" s="8" t="s">
        <v>6</v>
      </c>
      <c r="B25" s="12">
        <v>50621035</v>
      </c>
      <c r="C25" s="12">
        <v>2316215.46</v>
      </c>
      <c r="D25" s="20">
        <f t="shared" si="4"/>
        <v>4.5755987802303923E-2</v>
      </c>
      <c r="E25" s="15"/>
      <c r="F25" s="12">
        <v>67104308</v>
      </c>
      <c r="G25" s="12"/>
      <c r="H25" s="12">
        <v>-151000</v>
      </c>
      <c r="I25" s="12">
        <f t="shared" si="5"/>
        <v>-16332273</v>
      </c>
      <c r="J25" s="12"/>
      <c r="K25" s="12">
        <f>+I25*D25</f>
        <v>-747299.28417189769</v>
      </c>
    </row>
    <row r="26" spans="1:11" ht="16.350000000000001" customHeight="1" x14ac:dyDescent="0.3">
      <c r="A26" s="8" t="s">
        <v>7</v>
      </c>
      <c r="B26" s="12">
        <v>1164060</v>
      </c>
      <c r="C26" s="12">
        <v>95415.03</v>
      </c>
      <c r="D26" s="20">
        <f t="shared" si="4"/>
        <v>8.1967450131436526E-2</v>
      </c>
      <c r="E26" s="15"/>
      <c r="F26" s="12">
        <v>403607</v>
      </c>
      <c r="G26" s="12"/>
      <c r="H26" s="12">
        <v>0</v>
      </c>
      <c r="I26" s="12">
        <f t="shared" si="5"/>
        <v>760453</v>
      </c>
      <c r="J26" s="12"/>
      <c r="K26" s="12">
        <f>+I26*D26</f>
        <v>62332.393354801301</v>
      </c>
    </row>
    <row r="27" spans="1:11" ht="16.350000000000001" customHeight="1" x14ac:dyDescent="0.3">
      <c r="A27" s="8" t="s">
        <v>8</v>
      </c>
      <c r="B27" s="12">
        <v>15600212</v>
      </c>
      <c r="C27" s="12">
        <v>806666.44</v>
      </c>
      <c r="D27" s="14">
        <f t="shared" si="4"/>
        <v>5.1708684471723845E-2</v>
      </c>
      <c r="E27" s="14"/>
      <c r="F27" s="12">
        <v>21449963</v>
      </c>
      <c r="G27" s="12"/>
      <c r="H27" s="12">
        <v>-71000</v>
      </c>
      <c r="I27" s="12">
        <f t="shared" si="5"/>
        <v>-5778751</v>
      </c>
      <c r="J27" s="12"/>
      <c r="K27" s="12">
        <f>+I27*D27</f>
        <v>-298811.61209965864</v>
      </c>
    </row>
    <row r="28" spans="1:11" ht="16.350000000000001" customHeight="1" x14ac:dyDescent="0.3">
      <c r="A28" s="1" t="s">
        <v>9</v>
      </c>
      <c r="B28" s="16">
        <f>SUM(B23:B27)</f>
        <v>255482521</v>
      </c>
      <c r="C28" s="17">
        <f>SUM(C23:C27)</f>
        <v>14801306.530000001</v>
      </c>
      <c r="D28" s="18" t="s">
        <v>1</v>
      </c>
      <c r="E28" s="18"/>
      <c r="F28" s="16">
        <f>SUM(F23:F27)</f>
        <v>289436645</v>
      </c>
      <c r="G28" s="16"/>
      <c r="H28" s="16">
        <f>SUM(H23:H27)</f>
        <v>2522000</v>
      </c>
      <c r="I28" s="16">
        <f>SUM(I23:I27)</f>
        <v>-36476124</v>
      </c>
      <c r="J28" s="16"/>
      <c r="K28" s="19">
        <f>SUM(K23:K27)</f>
        <v>-1782864.0713592998</v>
      </c>
    </row>
    <row r="29" spans="1:11" ht="16.350000000000001" customHeight="1" x14ac:dyDescent="0.3">
      <c r="A29" s="1"/>
      <c r="B29" s="38"/>
      <c r="C29" s="39"/>
      <c r="D29" s="1"/>
      <c r="E29" s="1"/>
      <c r="F29" s="38"/>
      <c r="G29" s="38"/>
      <c r="H29" s="38"/>
      <c r="I29" s="38"/>
      <c r="J29" s="38"/>
      <c r="K29" s="40"/>
    </row>
    <row r="30" spans="1:11" ht="16.350000000000001" customHeight="1" x14ac:dyDescent="0.3">
      <c r="A30" s="1"/>
      <c r="B30" s="38"/>
      <c r="C30" s="39"/>
      <c r="D30" s="1"/>
      <c r="E30" s="1"/>
      <c r="F30" s="38"/>
      <c r="G30" s="38"/>
      <c r="H30" s="38"/>
      <c r="I30" s="38"/>
      <c r="J30" s="38"/>
      <c r="K30" s="40"/>
    </row>
    <row r="31" spans="1:11" ht="16.350000000000001" customHeight="1" x14ac:dyDescent="0.3">
      <c r="A31" s="1"/>
      <c r="B31" s="38"/>
      <c r="C31" s="39"/>
      <c r="D31" s="1"/>
      <c r="E31" s="1"/>
      <c r="F31" s="38"/>
      <c r="G31" s="38"/>
      <c r="H31" s="38"/>
      <c r="I31" s="38"/>
      <c r="J31" s="38"/>
      <c r="K31" s="40"/>
    </row>
    <row r="32" spans="1:11" ht="16.350000000000001" customHeight="1" x14ac:dyDescent="0.3">
      <c r="A32" s="1"/>
      <c r="B32" s="38"/>
      <c r="C32" s="39"/>
      <c r="D32" s="1"/>
      <c r="E32" s="1"/>
      <c r="F32" s="38"/>
      <c r="G32" s="38"/>
      <c r="H32" s="38"/>
      <c r="I32" s="38"/>
      <c r="J32" s="38"/>
      <c r="K32" s="40"/>
    </row>
    <row r="33" spans="1:11" ht="16.350000000000001" customHeight="1" x14ac:dyDescent="0.3">
      <c r="B33" s="42" t="s">
        <v>0</v>
      </c>
      <c r="C33" s="43"/>
      <c r="D33" s="43"/>
      <c r="E33" s="1"/>
      <c r="F33" s="37" t="s">
        <v>2</v>
      </c>
      <c r="G33" s="1"/>
      <c r="H33" s="41" t="s">
        <v>20</v>
      </c>
      <c r="I33" s="41"/>
      <c r="J33" s="7"/>
      <c r="K33" s="7"/>
    </row>
    <row r="34" spans="1:11" ht="22.35" customHeight="1" x14ac:dyDescent="0.3">
      <c r="A34" s="1" t="s">
        <v>3</v>
      </c>
      <c r="B34" s="9" t="s">
        <v>23</v>
      </c>
      <c r="C34" s="9" t="s">
        <v>24</v>
      </c>
      <c r="D34" s="9" t="s">
        <v>13</v>
      </c>
      <c r="E34" s="1"/>
      <c r="F34" s="9" t="s">
        <v>23</v>
      </c>
      <c r="G34" s="1"/>
      <c r="H34" s="37" t="s">
        <v>14</v>
      </c>
      <c r="I34" s="10" t="s">
        <v>11</v>
      </c>
      <c r="J34" s="11"/>
      <c r="K34" s="21" t="s">
        <v>12</v>
      </c>
    </row>
    <row r="35" spans="1:11" ht="16.350000000000001" customHeight="1" x14ac:dyDescent="0.3">
      <c r="B35" s="2" t="s">
        <v>15</v>
      </c>
      <c r="C35" s="2" t="s">
        <v>16</v>
      </c>
      <c r="D35" s="2" t="s">
        <v>17</v>
      </c>
      <c r="E35" s="8"/>
      <c r="F35" s="2" t="s">
        <v>18</v>
      </c>
      <c r="G35" s="8"/>
      <c r="H35" s="2" t="s">
        <v>19</v>
      </c>
      <c r="I35" s="2" t="s">
        <v>32</v>
      </c>
      <c r="J35" s="3"/>
      <c r="K35" s="2" t="s">
        <v>33</v>
      </c>
    </row>
    <row r="36" spans="1:11" ht="16.350000000000001" customHeight="1" x14ac:dyDescent="0.3">
      <c r="A36" s="5" t="s">
        <v>40</v>
      </c>
      <c r="B36" s="8" t="s">
        <v>1</v>
      </c>
      <c r="C36" s="8" t="s">
        <v>1</v>
      </c>
      <c r="D36" s="8" t="s">
        <v>1</v>
      </c>
      <c r="E36" s="8"/>
      <c r="F36" s="8" t="s">
        <v>1</v>
      </c>
      <c r="G36" s="8"/>
      <c r="H36" s="8" t="s">
        <v>1</v>
      </c>
      <c r="I36" s="8"/>
      <c r="J36" s="8"/>
      <c r="K36" s="8"/>
    </row>
    <row r="37" spans="1:11" ht="16.350000000000001" customHeight="1" x14ac:dyDescent="0.3">
      <c r="A37" s="8" t="s">
        <v>4</v>
      </c>
      <c r="B37" s="12">
        <v>123670897</v>
      </c>
      <c r="C37" s="13">
        <v>8345275.3600000003</v>
      </c>
      <c r="D37" s="14">
        <f>C37/B37</f>
        <v>6.7479702682192083E-2</v>
      </c>
      <c r="E37" s="14"/>
      <c r="F37" s="12">
        <v>112584056</v>
      </c>
      <c r="G37" s="12"/>
      <c r="H37" s="12">
        <v>5428000</v>
      </c>
      <c r="I37" s="12">
        <f>+B37-F37-H37</f>
        <v>5658841</v>
      </c>
      <c r="J37" s="12"/>
      <c r="K37" s="13">
        <f>+I37*D37</f>
        <v>381856.90820579854</v>
      </c>
    </row>
    <row r="38" spans="1:11" ht="16.350000000000001" customHeight="1" x14ac:dyDescent="0.3">
      <c r="A38" s="8" t="s">
        <v>5</v>
      </c>
      <c r="B38" s="12">
        <v>113009646</v>
      </c>
      <c r="C38" s="13">
        <v>6491603.9800000004</v>
      </c>
      <c r="D38" s="20">
        <f t="shared" ref="D38:D41" si="6">C38/B38</f>
        <v>5.74429193415932E-2</v>
      </c>
      <c r="E38" s="15"/>
      <c r="F38" s="12">
        <v>122813747</v>
      </c>
      <c r="G38" s="12"/>
      <c r="H38" s="12">
        <v>1302000</v>
      </c>
      <c r="I38" s="12">
        <f t="shared" ref="I38:I41" si="7">+B38-F38-H38</f>
        <v>-11106101</v>
      </c>
      <c r="J38" s="12"/>
      <c r="K38" s="12">
        <f>+I38*D38</f>
        <v>-637966.86394258763</v>
      </c>
    </row>
    <row r="39" spans="1:11" ht="16.350000000000001" customHeight="1" x14ac:dyDescent="0.3">
      <c r="A39" s="8" t="s">
        <v>6</v>
      </c>
      <c r="B39" s="12">
        <v>58336256</v>
      </c>
      <c r="C39" s="13">
        <v>2858163.45</v>
      </c>
      <c r="D39" s="20">
        <f t="shared" si="6"/>
        <v>4.8994632943190598E-2</v>
      </c>
      <c r="E39" s="15"/>
      <c r="F39" s="12">
        <v>66863956</v>
      </c>
      <c r="G39" s="12"/>
      <c r="H39" s="12">
        <v>476000</v>
      </c>
      <c r="I39" s="12">
        <f t="shared" si="7"/>
        <v>-9003700</v>
      </c>
      <c r="J39" s="12"/>
      <c r="K39" s="12">
        <f>+I39*D39</f>
        <v>-441132.97663060518</v>
      </c>
    </row>
    <row r="40" spans="1:11" ht="16.350000000000001" customHeight="1" x14ac:dyDescent="0.3">
      <c r="A40" s="8" t="s">
        <v>7</v>
      </c>
      <c r="B40" s="12">
        <v>1139736</v>
      </c>
      <c r="C40" s="13">
        <v>101753</v>
      </c>
      <c r="D40" s="20">
        <f t="shared" si="6"/>
        <v>8.9277692377884008E-2</v>
      </c>
      <c r="E40" s="15"/>
      <c r="F40" s="12">
        <v>1581248</v>
      </c>
      <c r="G40" s="12"/>
      <c r="H40" s="12">
        <v>0</v>
      </c>
      <c r="I40" s="12">
        <f t="shared" si="7"/>
        <v>-441512</v>
      </c>
      <c r="J40" s="12"/>
      <c r="K40" s="12">
        <f>+I40*D40</f>
        <v>-39417.172517144325</v>
      </c>
    </row>
    <row r="41" spans="1:11" ht="16.350000000000001" customHeight="1" x14ac:dyDescent="0.3">
      <c r="A41" s="8" t="s">
        <v>8</v>
      </c>
      <c r="B41" s="12">
        <v>17412451</v>
      </c>
      <c r="C41" s="13">
        <v>980077.38</v>
      </c>
      <c r="D41" s="14">
        <f t="shared" si="6"/>
        <v>5.6286009361921532E-2</v>
      </c>
      <c r="E41" s="14"/>
      <c r="F41" s="12">
        <v>22179985</v>
      </c>
      <c r="G41" s="12"/>
      <c r="H41" s="12">
        <v>135000</v>
      </c>
      <c r="I41" s="12">
        <f t="shared" si="7"/>
        <v>-4902534</v>
      </c>
      <c r="J41" s="12"/>
      <c r="K41" s="12">
        <f>+I41*D41</f>
        <v>-275944.07462113863</v>
      </c>
    </row>
    <row r="42" spans="1:11" ht="16.350000000000001" customHeight="1" x14ac:dyDescent="0.3">
      <c r="A42" s="1" t="s">
        <v>9</v>
      </c>
      <c r="B42" s="16">
        <f>SUM(B37:B41)</f>
        <v>313568986</v>
      </c>
      <c r="C42" s="17">
        <f>SUM(C37:C41)</f>
        <v>18776873.169999998</v>
      </c>
      <c r="D42" s="18" t="s">
        <v>1</v>
      </c>
      <c r="E42" s="18"/>
      <c r="F42" s="16">
        <f>SUM(F37:F41)</f>
        <v>326022992</v>
      </c>
      <c r="G42" s="16"/>
      <c r="H42" s="16">
        <f>SUM(H37:H41)</f>
        <v>7341000</v>
      </c>
      <c r="I42" s="16">
        <f>SUM(I37:I41)</f>
        <v>-19795006</v>
      </c>
      <c r="J42" s="16"/>
      <c r="K42" s="19">
        <f>SUM(K37:K41)</f>
        <v>-1012604.1795056772</v>
      </c>
    </row>
    <row r="44" spans="1:11" ht="16.350000000000001" customHeight="1" x14ac:dyDescent="0.3">
      <c r="A44" s="5" t="s">
        <v>41</v>
      </c>
      <c r="B44" s="8" t="s">
        <v>1</v>
      </c>
      <c r="C44" s="8" t="s">
        <v>1</v>
      </c>
      <c r="D44" s="8" t="s">
        <v>1</v>
      </c>
      <c r="E44" s="8"/>
      <c r="F44" s="8" t="s">
        <v>1</v>
      </c>
      <c r="G44" s="8"/>
      <c r="H44" s="8" t="s">
        <v>1</v>
      </c>
      <c r="I44" s="8"/>
      <c r="J44" s="8"/>
      <c r="K44" s="8"/>
    </row>
    <row r="45" spans="1:11" ht="16.350000000000001" customHeight="1" x14ac:dyDescent="0.3">
      <c r="A45" s="8" t="s">
        <v>4</v>
      </c>
      <c r="B45" s="12">
        <v>160678569</v>
      </c>
      <c r="C45" s="13">
        <v>10374894.439999999</v>
      </c>
      <c r="D45" s="14">
        <f>C45/B45</f>
        <v>6.4569248435365392E-2</v>
      </c>
      <c r="E45" s="14"/>
      <c r="F45" s="12">
        <v>153984003</v>
      </c>
      <c r="G45" s="12"/>
      <c r="H45" s="12">
        <v>59000</v>
      </c>
      <c r="I45" s="12">
        <f>+B45-F45-H45</f>
        <v>6635566</v>
      </c>
      <c r="J45" s="12"/>
      <c r="K45" s="13">
        <f>+I45*D45</f>
        <v>428453.5095632638</v>
      </c>
    </row>
    <row r="46" spans="1:11" ht="16.350000000000001" customHeight="1" x14ac:dyDescent="0.3">
      <c r="A46" s="8" t="s">
        <v>5</v>
      </c>
      <c r="B46" s="12">
        <v>132871186</v>
      </c>
      <c r="C46" s="13">
        <v>7227377.9900000002</v>
      </c>
      <c r="D46" s="20">
        <f t="shared" ref="D46:D49" si="8">C46/B46</f>
        <v>5.439386978904516E-2</v>
      </c>
      <c r="E46" s="15"/>
      <c r="F46" s="12">
        <v>139858832</v>
      </c>
      <c r="G46" s="12"/>
      <c r="H46" s="12">
        <v>-365000</v>
      </c>
      <c r="I46" s="12">
        <f t="shared" ref="I46:I49" si="9">+B46-F46-H46</f>
        <v>-6622646</v>
      </c>
      <c r="J46" s="12"/>
      <c r="K46" s="12">
        <f>+I46*D46</f>
        <v>-360231.34418294078</v>
      </c>
    </row>
    <row r="47" spans="1:11" ht="16.350000000000001" customHeight="1" x14ac:dyDescent="0.3">
      <c r="A47" s="8" t="s">
        <v>6</v>
      </c>
      <c r="B47" s="12">
        <v>67356055</v>
      </c>
      <c r="C47" s="13">
        <v>3092540.29</v>
      </c>
      <c r="D47" s="20">
        <f t="shared" si="8"/>
        <v>4.5913322714639389E-2</v>
      </c>
      <c r="E47" s="15"/>
      <c r="F47" s="12">
        <v>73539417</v>
      </c>
      <c r="G47" s="12"/>
      <c r="H47" s="12">
        <v>-191000</v>
      </c>
      <c r="I47" s="12">
        <f t="shared" si="9"/>
        <v>-5992362</v>
      </c>
      <c r="J47" s="12"/>
      <c r="K47" s="12">
        <f>+I47*D47</f>
        <v>-275129.25032894191</v>
      </c>
    </row>
    <row r="48" spans="1:11" ht="16.350000000000001" customHeight="1" x14ac:dyDescent="0.3">
      <c r="A48" s="8" t="s">
        <v>7</v>
      </c>
      <c r="B48" s="12">
        <v>1105228</v>
      </c>
      <c r="C48" s="13">
        <v>100054.49</v>
      </c>
      <c r="D48" s="20">
        <f t="shared" si="8"/>
        <v>9.052837061674153E-2</v>
      </c>
      <c r="E48" s="15"/>
      <c r="F48" s="12">
        <v>1138851</v>
      </c>
      <c r="G48" s="12"/>
      <c r="H48" s="12">
        <v>0</v>
      </c>
      <c r="I48" s="12">
        <f t="shared" si="9"/>
        <v>-33623</v>
      </c>
      <c r="J48" s="12"/>
      <c r="K48" s="12">
        <f>+I48*D48</f>
        <v>-3043.8354052467002</v>
      </c>
    </row>
    <row r="49" spans="1:11" ht="16.350000000000001" customHeight="1" x14ac:dyDescent="0.3">
      <c r="A49" s="8" t="s">
        <v>8</v>
      </c>
      <c r="B49" s="12">
        <v>20368668</v>
      </c>
      <c r="C49" s="13">
        <v>1085558.29</v>
      </c>
      <c r="D49" s="14">
        <f t="shared" si="8"/>
        <v>5.3295497280430905E-2</v>
      </c>
      <c r="E49" s="14"/>
      <c r="F49" s="12">
        <v>24224684</v>
      </c>
      <c r="G49" s="12"/>
      <c r="H49" s="12">
        <v>-107000</v>
      </c>
      <c r="I49" s="12">
        <f t="shared" si="9"/>
        <v>-3749016</v>
      </c>
      <c r="J49" s="12"/>
      <c r="K49" s="12">
        <f>+I49*D49</f>
        <v>-199805.67203229194</v>
      </c>
    </row>
    <row r="50" spans="1:11" ht="16.350000000000001" customHeight="1" x14ac:dyDescent="0.3">
      <c r="A50" s="1" t="s">
        <v>9</v>
      </c>
      <c r="B50" s="16">
        <f>SUM(B45:B49)</f>
        <v>382379706</v>
      </c>
      <c r="C50" s="17">
        <f>SUM(C45:C49)</f>
        <v>21880425.499999996</v>
      </c>
      <c r="D50" s="18" t="s">
        <v>1</v>
      </c>
      <c r="E50" s="18"/>
      <c r="F50" s="16">
        <f>SUM(F45:F49)</f>
        <v>392745787</v>
      </c>
      <c r="G50" s="16"/>
      <c r="H50" s="16">
        <f>SUM(H45:H49)</f>
        <v>-604000</v>
      </c>
      <c r="I50" s="16">
        <f>SUM(I45:I49)</f>
        <v>-9762081</v>
      </c>
      <c r="J50" s="16"/>
      <c r="K50" s="19">
        <f>SUM(K45:K49)</f>
        <v>-409756.59238615754</v>
      </c>
    </row>
    <row r="51" spans="1:11" ht="16.350000000000001" customHeight="1" x14ac:dyDescent="0.3">
      <c r="A51" s="1"/>
      <c r="B51" s="38"/>
      <c r="C51" s="39"/>
      <c r="D51" s="1"/>
      <c r="E51" s="1"/>
      <c r="F51" s="38"/>
      <c r="G51" s="38"/>
      <c r="H51" s="38"/>
      <c r="I51" s="38"/>
      <c r="J51" s="38"/>
      <c r="K51" s="40"/>
    </row>
    <row r="53" spans="1:11" ht="16.350000000000001" customHeight="1" x14ac:dyDescent="0.3">
      <c r="A53" s="1" t="s">
        <v>42</v>
      </c>
      <c r="B53" s="16">
        <f>B28+B20+B12+B42+B50</f>
        <v>1535757614</v>
      </c>
      <c r="C53" s="17">
        <f>C28+C20+C12+C42+C50</f>
        <v>86495616.260000005</v>
      </c>
      <c r="D53" s="18" t="s">
        <v>1</v>
      </c>
      <c r="E53" s="18"/>
      <c r="F53" s="16">
        <f>F28+F20+F12+F42+F50</f>
        <v>1626365834</v>
      </c>
      <c r="G53" s="16"/>
      <c r="H53" s="16">
        <f>H28+H20+H12+H42+H50</f>
        <v>498000</v>
      </c>
      <c r="I53" s="16">
        <f>I28+I20+I12+I42+I50</f>
        <v>-91106220</v>
      </c>
      <c r="J53" s="16"/>
      <c r="K53" s="19">
        <f>K28+K20+K12+K42+K50</f>
        <v>-4397783.155970999</v>
      </c>
    </row>
    <row r="54" spans="1:11" ht="16.350000000000001" customHeight="1" x14ac:dyDescent="0.3">
      <c r="K54" s="35"/>
    </row>
    <row r="55" spans="1:11" ht="16.350000000000001" customHeight="1" x14ac:dyDescent="0.3">
      <c r="K55" s="36"/>
    </row>
  </sheetData>
  <mergeCells count="4">
    <mergeCell ref="H3:I3"/>
    <mergeCell ref="B3:D3"/>
    <mergeCell ref="B33:D33"/>
    <mergeCell ref="H33:I33"/>
  </mergeCells>
  <pageMargins left="0.12" right="0.12" top="0.2" bottom="0.8" header="0.2" footer="0.2"/>
  <pageSetup orientation="landscape" horizontalDpi="300" verticalDpi="300" r:id="rId1"/>
  <headerFooter alignWithMargins="0">
    <oddHeader>&amp;R&amp;"Times New Roman,Bold"KyPSC Case No. 2020-00085
STAFF-DR-01-014 Supplemental Attachment
Page &amp;P of &amp;N</oddHeader>
    <oddFooter xml:space="preserve">&amp;L&amp;"Arial,Regular"&amp;7Totals may not foot due to rounding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D0ED-C209-4510-A9EC-FCE89B5F738D}">
  <dimension ref="A1:D15"/>
  <sheetViews>
    <sheetView showGridLines="0" tabSelected="1" view="pageLayout" zoomScaleNormal="100" workbookViewId="0">
      <selection activeCell="C38" sqref="C38"/>
    </sheetView>
  </sheetViews>
  <sheetFormatPr defaultColWidth="8.5546875" defaultRowHeight="16.350000000000001" customHeight="1" x14ac:dyDescent="0.3"/>
  <cols>
    <col min="1" max="1" width="50.44140625" style="24" customWidth="1"/>
    <col min="2" max="4" width="8.109375" style="24" customWidth="1"/>
    <col min="5" max="16384" width="8.5546875" style="24"/>
  </cols>
  <sheetData>
    <row r="1" spans="1:4" ht="47.25" customHeight="1" x14ac:dyDescent="0.3"/>
    <row r="2" spans="1:4" ht="16.350000000000001" customHeight="1" x14ac:dyDescent="0.3">
      <c r="B2" s="44"/>
      <c r="C2" s="44"/>
      <c r="D2" s="44"/>
    </row>
    <row r="3" spans="1:4" ht="15.75" customHeight="1" x14ac:dyDescent="0.3">
      <c r="A3" s="32" t="s">
        <v>31</v>
      </c>
      <c r="B3" s="25" t="s">
        <v>25</v>
      </c>
      <c r="C3" s="25" t="s">
        <v>26</v>
      </c>
      <c r="D3" s="25" t="s">
        <v>27</v>
      </c>
    </row>
    <row r="4" spans="1:4" ht="3.75" customHeight="1" x14ac:dyDescent="0.3">
      <c r="A4" s="33"/>
      <c r="B4" s="34"/>
      <c r="C4" s="34"/>
      <c r="D4" s="34"/>
    </row>
    <row r="5" spans="1:4" ht="16.350000000000001" customHeight="1" x14ac:dyDescent="0.3">
      <c r="A5" s="24" t="s">
        <v>28</v>
      </c>
    </row>
    <row r="6" spans="1:4" ht="16.350000000000001" customHeight="1" x14ac:dyDescent="0.3">
      <c r="A6" s="26" t="s">
        <v>39</v>
      </c>
      <c r="B6" s="27">
        <v>739.31632999999999</v>
      </c>
      <c r="C6" s="27">
        <v>0</v>
      </c>
      <c r="D6" s="27">
        <f t="shared" ref="D6:D11" si="0">SUM(B6:C6)</f>
        <v>739.31632999999999</v>
      </c>
    </row>
    <row r="7" spans="1:4" ht="16.350000000000001" customHeight="1" x14ac:dyDescent="0.3">
      <c r="A7" s="26" t="s">
        <v>35</v>
      </c>
      <c r="B7" s="28">
        <v>110.87450802646208</v>
      </c>
      <c r="C7" s="28">
        <v>77.814045123537923</v>
      </c>
      <c r="D7" s="28">
        <f t="shared" si="0"/>
        <v>188.68855315000002</v>
      </c>
    </row>
    <row r="8" spans="1:4" ht="16.350000000000001" customHeight="1" x14ac:dyDescent="0.3">
      <c r="A8" s="26" t="s">
        <v>38</v>
      </c>
      <c r="B8" s="28">
        <v>62.636559999999996</v>
      </c>
      <c r="C8" s="28">
        <v>40.830939999999998</v>
      </c>
      <c r="D8" s="28">
        <f t="shared" si="0"/>
        <v>103.4675</v>
      </c>
    </row>
    <row r="9" spans="1:4" ht="16.350000000000001" customHeight="1" x14ac:dyDescent="0.3">
      <c r="A9" s="26" t="s">
        <v>34</v>
      </c>
      <c r="B9" s="28">
        <v>163.66167610130341</v>
      </c>
      <c r="C9" s="28">
        <v>66.557325721696373</v>
      </c>
      <c r="D9" s="28">
        <f t="shared" si="0"/>
        <v>230.21900182299979</v>
      </c>
    </row>
    <row r="10" spans="1:4" ht="16.350000000000001" customHeight="1" x14ac:dyDescent="0.3">
      <c r="A10" s="26" t="s">
        <v>29</v>
      </c>
      <c r="B10" s="28">
        <v>10.911960844000003</v>
      </c>
      <c r="C10" s="28">
        <v>4.9764276300000017</v>
      </c>
      <c r="D10" s="28">
        <f t="shared" si="0"/>
        <v>15.888388474000005</v>
      </c>
    </row>
    <row r="11" spans="1:4" ht="16.350000000000001" customHeight="1" x14ac:dyDescent="0.3">
      <c r="A11" s="26" t="s">
        <v>30</v>
      </c>
      <c r="B11" s="28">
        <v>15.430898732199999</v>
      </c>
      <c r="C11" s="28">
        <v>1.7191840845999999</v>
      </c>
      <c r="D11" s="28">
        <f t="shared" si="0"/>
        <v>17.150082816799998</v>
      </c>
    </row>
    <row r="12" spans="1:4" ht="16.350000000000001" customHeight="1" x14ac:dyDescent="0.3">
      <c r="A12" s="31" t="s">
        <v>27</v>
      </c>
      <c r="B12" s="29">
        <f>SUM(B5:B11)</f>
        <v>1102.8319337039654</v>
      </c>
      <c r="C12" s="29">
        <f>SUM(C5:C11)</f>
        <v>191.89792255983429</v>
      </c>
      <c r="D12" s="29">
        <f>SUM(D5:D11)</f>
        <v>1294.7298562638</v>
      </c>
    </row>
    <row r="13" spans="1:4" ht="16.350000000000001" customHeight="1" x14ac:dyDescent="0.3">
      <c r="D13" s="30"/>
    </row>
    <row r="14" spans="1:4" ht="39.75" customHeight="1" x14ac:dyDescent="0.3">
      <c r="A14" s="45" t="s">
        <v>36</v>
      </c>
      <c r="B14" s="46"/>
      <c r="C14" s="46"/>
      <c r="D14" s="46"/>
    </row>
    <row r="15" spans="1:4" ht="29.25" customHeight="1" x14ac:dyDescent="0.3">
      <c r="A15" s="45" t="s">
        <v>37</v>
      </c>
      <c r="B15" s="46"/>
      <c r="C15" s="46"/>
      <c r="D15" s="46"/>
    </row>
  </sheetData>
  <mergeCells count="3">
    <mergeCell ref="B2:D2"/>
    <mergeCell ref="A15:D15"/>
    <mergeCell ref="A14:D14"/>
  </mergeCells>
  <pageMargins left="0.12" right="0.12" top="0.2" bottom="0.8" header="0.2" footer="0.2"/>
  <pageSetup orientation="landscape" r:id="rId1"/>
  <headerFooter alignWithMargins="0">
    <oddHeader>&amp;R&amp;"Times New Roman,Bold"KyPSC Case No. 2020-00085
STAFF-DR-01-014 Supplemental Attachment
Page &amp;P of &amp;N</oddHeader>
    <oddFooter xml:space="preserve">&amp;L&amp;"Arial,Regular"&amp;7Totals may not foot due to rounding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A57FE548E1947BF7A96A864DB699C" ma:contentTypeVersion="4" ma:contentTypeDescription="Create a new document." ma:contentTypeScope="" ma:versionID="bd529723eae8f6369b5ec1c88ce82890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Jacobi</Witness>
  </documentManagement>
</p:properties>
</file>

<file path=customXml/itemProps1.xml><?xml version="1.0" encoding="utf-8"?>
<ds:datastoreItem xmlns:ds="http://schemas.openxmlformats.org/officeDocument/2006/customXml" ds:itemID="{552366A8-A595-4A19-BC24-70F9DB557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66DC5B-0E2A-438A-82DE-5524CA37A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2F621A-78F8-41B7-9E13-B846EC325DD9}">
  <ds:schemaRefs>
    <ds:schemaRef ds:uri="2612a682-5ffb-4b9c-9555-01761893517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c9d8c27-8a6d-4d9e-a15e-ef5d28c114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Volumes</vt:lpstr>
      <vt:lpstr>Costs</vt:lpstr>
      <vt:lpstr>Volumes!Print_Titles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(through July)</dc:subject>
  <cp:lastModifiedBy>D'Ascenzo, Rocco</cp:lastModifiedBy>
  <cp:lastPrinted>2020-06-30T19:27:37Z</cp:lastPrinted>
  <dcterms:created xsi:type="dcterms:W3CDTF">2020-06-29T14:22:41Z</dcterms:created>
  <dcterms:modified xsi:type="dcterms:W3CDTF">2020-09-10T17:34:56Z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0x010100780A57FE548E1947BF7A96A864DB699C</vt:lpwstr>
  </property>
</Properties>
</file>