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120" yWindow="-120" windowWidth="29040" windowHeight="17640"/>
  </bookViews>
  <sheets>
    <sheet name="Question 14" sheetId="4" r:id="rId1"/>
    <sheet name="Question 15" sheetId="5" r:id="rId2"/>
  </sheets>
  <externalReferences>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8" i="4" l="1"/>
  <c r="N18" i="4"/>
  <c r="M18" i="4"/>
  <c r="H42" i="4" l="1"/>
  <c r="P43" i="4"/>
  <c r="P46" i="4"/>
  <c r="P17" i="4"/>
  <c r="P20" i="4"/>
  <c r="E12" i="5" l="1"/>
  <c r="F12" i="5"/>
  <c r="G12" i="5"/>
  <c r="E22" i="5"/>
  <c r="F22" i="5"/>
  <c r="G22" i="5"/>
  <c r="P31" i="4" l="1"/>
  <c r="P32" i="4"/>
  <c r="P33" i="4"/>
  <c r="P34" i="4"/>
  <c r="P35" i="4"/>
  <c r="P36" i="4"/>
  <c r="P37" i="4"/>
  <c r="P30" i="4"/>
  <c r="H31" i="4"/>
  <c r="H32" i="4"/>
  <c r="H33" i="4"/>
  <c r="H34" i="4"/>
  <c r="H35" i="4"/>
  <c r="H36" i="4"/>
  <c r="H37" i="4"/>
  <c r="H30" i="4"/>
  <c r="P7" i="4"/>
  <c r="P8" i="4"/>
  <c r="P9" i="4"/>
  <c r="P10" i="4"/>
  <c r="P11" i="4"/>
  <c r="P6" i="4"/>
  <c r="H7" i="4"/>
  <c r="H8" i="4"/>
  <c r="H9" i="4"/>
  <c r="H10" i="4"/>
  <c r="H11" i="4"/>
  <c r="H6" i="4"/>
  <c r="P18" i="5" l="1"/>
  <c r="P8" i="5"/>
  <c r="H18" i="5"/>
  <c r="H8" i="5"/>
  <c r="G44" i="4" l="1"/>
  <c r="P44" i="4"/>
  <c r="E12" i="4"/>
  <c r="F12" i="4"/>
  <c r="G12" i="4"/>
  <c r="E38" i="4"/>
  <c r="F38" i="4"/>
  <c r="G38" i="4"/>
  <c r="M38" i="4"/>
  <c r="N38" i="4"/>
  <c r="O38" i="4"/>
  <c r="M12" i="4"/>
  <c r="N12" i="4"/>
  <c r="O12" i="4"/>
  <c r="F45" i="4"/>
  <c r="G45" i="4"/>
  <c r="F19" i="4"/>
  <c r="G19" i="4"/>
  <c r="E19" i="4"/>
  <c r="E45" i="4" l="1"/>
  <c r="P45" i="4"/>
  <c r="G47" i="4"/>
  <c r="G49" i="4" s="1"/>
  <c r="G51" i="4" s="1"/>
  <c r="N47" i="4"/>
  <c r="N49" i="4" s="1"/>
  <c r="N51" i="4" s="1"/>
  <c r="F44" i="4"/>
  <c r="F47" i="4" s="1"/>
  <c r="F49" i="4" s="1"/>
  <c r="F51" i="4" s="1"/>
  <c r="M21" i="4"/>
  <c r="M23" i="4" s="1"/>
  <c r="E18" i="4"/>
  <c r="E21" i="4" s="1"/>
  <c r="E23" i="4" s="1"/>
  <c r="E25" i="4" s="1"/>
  <c r="O21" i="4"/>
  <c r="G18" i="4"/>
  <c r="G21" i="4" s="1"/>
  <c r="G23" i="4" s="1"/>
  <c r="G25" i="4" s="1"/>
  <c r="N21" i="4"/>
  <c r="F18" i="4"/>
  <c r="F21" i="4" s="1"/>
  <c r="F23" i="4" s="1"/>
  <c r="F25" i="4" s="1"/>
  <c r="O47" i="4"/>
  <c r="O49" i="4" s="1"/>
  <c r="O51" i="4" s="1"/>
  <c r="M47" i="4"/>
  <c r="M49" i="4" s="1"/>
  <c r="M51" i="4" s="1"/>
  <c r="E44" i="4"/>
  <c r="E47" i="4" s="1"/>
  <c r="E49" i="4" s="1"/>
  <c r="E51" i="4" s="1"/>
  <c r="M25" i="4" l="1"/>
  <c r="O23" i="4"/>
  <c r="O25" i="4" s="1"/>
  <c r="N23" i="4"/>
  <c r="N25" i="4" s="1"/>
  <c r="P16" i="4" l="1"/>
  <c r="P42" i="4" l="1"/>
  <c r="P22" i="5" l="1"/>
  <c r="P12" i="5" l="1"/>
  <c r="P19" i="4"/>
  <c r="P18" i="4" l="1"/>
  <c r="H16" i="4"/>
  <c r="K14" i="5" l="1"/>
  <c r="L14" i="5"/>
  <c r="J14" i="5"/>
  <c r="K24" i="5"/>
  <c r="L24" i="5"/>
  <c r="J24" i="5"/>
  <c r="B22" i="5"/>
  <c r="C22" i="5"/>
  <c r="D22" i="5"/>
  <c r="B12" i="5"/>
  <c r="C12" i="5"/>
  <c r="D12" i="5"/>
  <c r="H22" i="5" l="1"/>
  <c r="H12" i="5"/>
  <c r="B38" i="4" l="1"/>
  <c r="K15" i="5" l="1"/>
  <c r="C11" i="5"/>
  <c r="C14" i="5" s="1"/>
  <c r="D11" i="5"/>
  <c r="D14" i="5" s="1"/>
  <c r="B11" i="5"/>
  <c r="L15" i="5"/>
  <c r="B21" i="5"/>
  <c r="C21" i="5"/>
  <c r="C24" i="5" s="1"/>
  <c r="D21" i="5"/>
  <c r="D24" i="5" s="1"/>
  <c r="J25" i="5"/>
  <c r="K25" i="5"/>
  <c r="C12" i="4"/>
  <c r="K12" i="4"/>
  <c r="L12" i="4"/>
  <c r="J12" i="4"/>
  <c r="D12" i="4"/>
  <c r="B19" i="4"/>
  <c r="C19" i="4"/>
  <c r="B20" i="4"/>
  <c r="H20" i="4" s="1"/>
  <c r="C38" i="4"/>
  <c r="K38" i="4"/>
  <c r="L38" i="4"/>
  <c r="J38" i="4"/>
  <c r="D38" i="4"/>
  <c r="B45" i="4"/>
  <c r="B46" i="4"/>
  <c r="H46" i="4" s="1"/>
  <c r="B24" i="5" l="1"/>
  <c r="B25" i="5" s="1"/>
  <c r="B14" i="5"/>
  <c r="B15" i="5" s="1"/>
  <c r="C15" i="5"/>
  <c r="D25" i="5"/>
  <c r="P38" i="4"/>
  <c r="H12" i="4"/>
  <c r="H38" i="4"/>
  <c r="C25" i="5"/>
  <c r="B12" i="4"/>
  <c r="D15" i="5"/>
  <c r="J15" i="5"/>
  <c r="C45" i="4"/>
  <c r="P12" i="4"/>
  <c r="P24" i="5"/>
  <c r="D45" i="4" l="1"/>
  <c r="H45" i="4" s="1"/>
  <c r="L25" i="5"/>
  <c r="D19" i="4"/>
  <c r="H19" i="4" s="1"/>
  <c r="B18" i="4" l="1"/>
  <c r="P21" i="4"/>
  <c r="J21" i="4"/>
  <c r="J23" i="4" s="1"/>
  <c r="J25" i="4" s="1"/>
  <c r="C18" i="4"/>
  <c r="C21" i="4" s="1"/>
  <c r="C23" i="4" s="1"/>
  <c r="C25" i="4" s="1"/>
  <c r="K21" i="4"/>
  <c r="K23" i="4" s="1"/>
  <c r="K25" i="4" s="1"/>
  <c r="K47" i="4"/>
  <c r="K49" i="4" s="1"/>
  <c r="K51" i="4" s="1"/>
  <c r="C44" i="4"/>
  <c r="C47" i="4" s="1"/>
  <c r="C49" i="4" s="1"/>
  <c r="C51" i="4" s="1"/>
  <c r="D18" i="4"/>
  <c r="D21" i="4" s="1"/>
  <c r="D23" i="4" s="1"/>
  <c r="D25" i="4" s="1"/>
  <c r="L21" i="4"/>
  <c r="L23" i="4" s="1"/>
  <c r="L25" i="4" s="1"/>
  <c r="D44" i="4"/>
  <c r="D47" i="4" s="1"/>
  <c r="D49" i="4" s="1"/>
  <c r="D51" i="4" s="1"/>
  <c r="L47" i="4"/>
  <c r="L49" i="4" s="1"/>
  <c r="L51" i="4" s="1"/>
  <c r="P47" i="4"/>
  <c r="P49" i="4" s="1"/>
  <c r="P51" i="4" s="1"/>
  <c r="B44" i="4"/>
  <c r="J47" i="4"/>
  <c r="J49" i="4" s="1"/>
  <c r="J51" i="4" s="1"/>
  <c r="H44" i="4" l="1"/>
  <c r="H47" i="4" s="1"/>
  <c r="H49" i="4" s="1"/>
  <c r="H51" i="4" s="1"/>
  <c r="H18" i="4"/>
  <c r="H21" i="4" s="1"/>
  <c r="P23" i="4"/>
  <c r="P25" i="4" s="1"/>
  <c r="B47" i="4"/>
  <c r="B49" i="4" s="1"/>
  <c r="B51" i="4" s="1"/>
  <c r="B21" i="4"/>
  <c r="B23" i="4" s="1"/>
  <c r="B25" i="4" s="1"/>
  <c r="H23" i="4" l="1"/>
  <c r="H25" i="4" s="1"/>
  <c r="P21" i="5" l="1"/>
  <c r="P25" i="5" s="1"/>
  <c r="E21" i="5"/>
  <c r="M24" i="5"/>
  <c r="M25" i="5" s="1"/>
  <c r="E11" i="5" l="1"/>
  <c r="M14" i="5"/>
  <c r="M15" i="5" s="1"/>
  <c r="F11" i="5"/>
  <c r="N14" i="5"/>
  <c r="N15" i="5" s="1"/>
  <c r="F21" i="5"/>
  <c r="N24" i="5"/>
  <c r="N25" i="5" s="1"/>
  <c r="E24" i="5"/>
  <c r="G21" i="5"/>
  <c r="O24" i="5"/>
  <c r="O25" i="5" s="1"/>
  <c r="F24" i="5" l="1"/>
  <c r="F14" i="5"/>
  <c r="F15" i="5" s="1"/>
  <c r="H21" i="5"/>
  <c r="E14" i="5"/>
  <c r="E15" i="5" s="1"/>
  <c r="G24" i="5"/>
  <c r="G25" i="5" s="1"/>
  <c r="E25" i="5"/>
  <c r="H24" i="5" l="1"/>
  <c r="H25" i="5" s="1"/>
  <c r="F25" i="5"/>
  <c r="G11" i="5" l="1"/>
  <c r="O14" i="5"/>
  <c r="O15" i="5" s="1"/>
  <c r="P11" i="5"/>
  <c r="P14" i="5" s="1"/>
  <c r="P15" i="5" s="1"/>
  <c r="G14" i="5" l="1"/>
  <c r="G15" i="5" s="1"/>
  <c r="H11" i="5"/>
  <c r="H14" i="5" l="1"/>
  <c r="H15" i="5" s="1"/>
</calcChain>
</file>

<file path=xl/sharedStrings.xml><?xml version="1.0" encoding="utf-8"?>
<sst xmlns="http://schemas.openxmlformats.org/spreadsheetml/2006/main" count="140" uniqueCount="51">
  <si>
    <t>(1) Reflects results normalized for weather.</t>
  </si>
  <si>
    <t>Note: KU Revenues amounts reflect jurisdictionalized totals.  KU Expenses reflect total company.</t>
  </si>
  <si>
    <t>Total</t>
  </si>
  <si>
    <t>Income Tax</t>
  </si>
  <si>
    <t>Total O&amp;M</t>
  </si>
  <si>
    <t>Total Revenue</t>
  </si>
  <si>
    <t>Transmission Revenue</t>
  </si>
  <si>
    <r>
      <t xml:space="preserve">Gas Distribution (net WNA for March and April) </t>
    </r>
    <r>
      <rPr>
        <sz val="11"/>
        <color theme="1"/>
        <rFont val="Calibri"/>
        <family val="2"/>
      </rPr>
      <t>(1)</t>
    </r>
  </si>
  <si>
    <t>Reconnect Fees - Gas</t>
  </si>
  <si>
    <t>Reconnect Fees - Electric</t>
  </si>
  <si>
    <t>May</t>
  </si>
  <si>
    <t xml:space="preserve">April </t>
  </si>
  <si>
    <t xml:space="preserve">March </t>
  </si>
  <si>
    <t>April</t>
  </si>
  <si>
    <t>March</t>
  </si>
  <si>
    <t>Louisville Gas and Electric</t>
  </si>
  <si>
    <t>Actual vs. Budget</t>
  </si>
  <si>
    <t>Actual vs. Prior Year</t>
  </si>
  <si>
    <t>Net Income Impact</t>
  </si>
  <si>
    <t>Reconnect Fees</t>
  </si>
  <si>
    <t>Kentucky Utilities KPSC</t>
  </si>
  <si>
    <t>14. Provide a detailed explanation and breakout of any cost increases and decreased income (by customer class if applicable) the utility has experienced as a result of the COVID-19 State of Emergency</t>
  </si>
  <si>
    <t>(2) Reflects results normalized for KPSC base rate change effective May 1, 2019.</t>
  </si>
  <si>
    <t>There was an increase in residential usage due to stay at home orders.  There was a decrease in Non-labor O&amp;M related to training, travel and meals.</t>
  </si>
  <si>
    <t>Residential - Non-Fuel Energy Charges (1) (2)</t>
  </si>
  <si>
    <t>Kentucky Utilities</t>
  </si>
  <si>
    <t>15. Provide a detailed explanation and breakout of any cost decreases and increased income the utility has experienced as a result of the COVID-19 State of Emergency.</t>
  </si>
  <si>
    <t>Non-Labor Convenience Payments O&amp;M (5)</t>
  </si>
  <si>
    <t>Known Actual Amounts</t>
  </si>
  <si>
    <t>Known Actual Amounts vs. Prior Year</t>
  </si>
  <si>
    <t>Cost of sales - Reactants and Reagents (4)</t>
  </si>
  <si>
    <t>Cost of sales - Reactants and Reagents (4)(5)</t>
  </si>
  <si>
    <t>(4) Includes impact of COVID and weather.</t>
  </si>
  <si>
    <t>Late Payment Charges (3)</t>
  </si>
  <si>
    <t>Labor O&amp;M (4)</t>
  </si>
  <si>
    <t>Commercial - Non-Fuel Energy Charges (1) (2)</t>
  </si>
  <si>
    <t>Industrial - Non-Fuel Energy Charges (1) (2)</t>
  </si>
  <si>
    <t>Other - Non-Fuel Energy Charges(1) (2)</t>
  </si>
  <si>
    <r>
      <t xml:space="preserve">Demand Charges </t>
    </r>
    <r>
      <rPr>
        <sz val="11"/>
        <color theme="1"/>
        <rFont val="Calibri"/>
        <family val="2"/>
      </rPr>
      <t>(2)</t>
    </r>
  </si>
  <si>
    <t>(3) Actual Late Payment Charges are zero since moratorium went into effect.  The amount shown reflects charges that would have been billed absent the moratorium based on actual past due accounts.</t>
  </si>
  <si>
    <t>Late Payment Charges - Electric and Gas (3)</t>
  </si>
  <si>
    <t>(4) Reflects incremental actual costs.</t>
  </si>
  <si>
    <t>Non-Labor O&amp;M (4)</t>
  </si>
  <si>
    <t>June</t>
  </si>
  <si>
    <t>July</t>
  </si>
  <si>
    <t>August</t>
  </si>
  <si>
    <t>(5) Excludes Mill Creek 2 reactants and reagents for May - August as a result of agreed to summer shutdown with the Louisville Metro Air Pollution Control District.</t>
  </si>
  <si>
    <t>Non-labor O&amp;M decreases (3)*</t>
  </si>
  <si>
    <t>(3) Reflects incremental actual savings. * March through May revised from original version to reflect corrected non-labor O&amp;M decreases</t>
  </si>
  <si>
    <t xml:space="preserve">(5) The non-labor convenience charges are actual fees absorbed by the Companies through June 30, 2020, that customers would normally pay when using a credit card, debit card, or e-check to pay their utility bills or paying through a third party vendor at retail locations such as Kroger and Wal-Mart. </t>
  </si>
  <si>
    <t>(2) Reflects results normalized for KPSC base rate change effective May 1, 2019. There is an Increase in usage resulting from stay at home orders as well as the increase in the number of individuals working remotely.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</si>
</sst>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_(* #,##0_);_(* \(#,##0\);_(* &quot;-&quot;??_);_(@_)"/>
    <numFmt numFmtId="165" formatCode="_(* #,##0.0_);_(* \(#,##0.0\);_(* &quot;-&quot;??_);_(@_)"/>
    <numFmt numFmtId="166" formatCode="_(&quot;$&quot;* #,##0_);_(&quot;$&quot;* \(#,##0\);_(&quot;$&quot;*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
      <b/>
      <u/>
      <sz val="11"/>
      <color theme="1"/>
      <name val="Calibri"/>
      <family val="2"/>
      <scheme val="minor"/>
    </font>
  </fonts>
  <fills count="2">
    <fill>
      <patternFill patternType="none"/>
    </fill>
    <fill>
      <patternFill patternType="gray125"/>
    </fill>
  </fills>
  <borders count="5">
    <border>
      <left/>
      <right/>
      <top/>
      <bottom/>
      <diagonal/>
    </border>
    <border>
      <left/>
      <right/>
      <top style="thin">
        <color indexed="64"/>
      </top>
      <bottom style="double">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31">
    <xf numFmtId="0" fontId="0" fillId="0" borderId="0" xfId="0"/>
    <xf numFmtId="43" fontId="0" fillId="0" borderId="0" xfId="1" applyFont="1"/>
    <xf numFmtId="0" fontId="0" fillId="0" borderId="0" xfId="0" applyAlignment="1">
      <alignment horizontal="left" indent="1"/>
    </xf>
    <xf numFmtId="43" fontId="0" fillId="0" borderId="0" xfId="0" applyNumberFormat="1"/>
    <xf numFmtId="0" fontId="0" fillId="0" borderId="0" xfId="0" applyAlignment="1">
      <alignment wrapText="1"/>
    </xf>
    <xf numFmtId="43" fontId="2" fillId="0" borderId="3" xfId="1" applyFont="1" applyBorder="1" applyAlignment="1">
      <alignment horizontal="center"/>
    </xf>
    <xf numFmtId="43" fontId="2" fillId="0" borderId="4" xfId="1" applyFont="1" applyBorder="1" applyAlignment="1">
      <alignment horizontal="center"/>
    </xf>
    <xf numFmtId="0" fontId="4" fillId="0" borderId="0" xfId="0" applyFont="1"/>
    <xf numFmtId="164" fontId="0" fillId="0" borderId="0" xfId="1" applyNumberFormat="1" applyFont="1"/>
    <xf numFmtId="165" fontId="0" fillId="0" borderId="0" xfId="1" applyNumberFormat="1" applyFont="1"/>
    <xf numFmtId="166" fontId="0" fillId="0" borderId="1" xfId="2" applyNumberFormat="1" applyFont="1" applyBorder="1"/>
    <xf numFmtId="166" fontId="0" fillId="0" borderId="0" xfId="2" applyNumberFormat="1" applyFont="1"/>
    <xf numFmtId="0" fontId="4" fillId="0" borderId="0" xfId="0" applyFont="1" applyAlignment="1">
      <alignment horizontal="left"/>
    </xf>
    <xf numFmtId="0" fontId="0" fillId="0" borderId="0" xfId="0" applyAlignment="1">
      <alignment horizontal="left" indent="2"/>
    </xf>
    <xf numFmtId="0" fontId="0" fillId="0" borderId="0" xfId="0" applyAlignment="1">
      <alignment horizontal="left" indent="3"/>
    </xf>
    <xf numFmtId="0" fontId="0" fillId="0" borderId="0" xfId="0" applyAlignment="1">
      <alignment horizontal="left" indent="4"/>
    </xf>
    <xf numFmtId="43" fontId="2" fillId="0" borderId="4" xfId="1" applyFont="1" applyBorder="1" applyAlignment="1">
      <alignment horizontal="center"/>
    </xf>
    <xf numFmtId="43" fontId="2" fillId="0" borderId="4" xfId="1" applyFont="1" applyBorder="1" applyAlignment="1">
      <alignment horizontal="center"/>
    </xf>
    <xf numFmtId="164" fontId="0" fillId="0" borderId="0" xfId="1" applyNumberFormat="1" applyFont="1" applyFill="1"/>
    <xf numFmtId="166" fontId="0" fillId="0" borderId="0" xfId="2" applyNumberFormat="1" applyFont="1" applyFill="1"/>
    <xf numFmtId="166" fontId="0" fillId="0" borderId="1" xfId="2" applyNumberFormat="1" applyFont="1" applyFill="1" applyBorder="1"/>
    <xf numFmtId="164" fontId="0" fillId="0" borderId="0" xfId="0" applyNumberFormat="1"/>
    <xf numFmtId="164" fontId="0" fillId="0" borderId="0" xfId="0" applyNumberFormat="1" applyFill="1"/>
    <xf numFmtId="164" fontId="0" fillId="0" borderId="2" xfId="1" applyNumberFormat="1" applyFont="1" applyBorder="1"/>
    <xf numFmtId="164" fontId="0" fillId="0" borderId="1" xfId="1" applyNumberFormat="1" applyFont="1" applyBorder="1"/>
    <xf numFmtId="43" fontId="2" fillId="0" borderId="4" xfId="1" applyFont="1" applyBorder="1" applyAlignment="1">
      <alignment horizontal="center"/>
    </xf>
    <xf numFmtId="164" fontId="0" fillId="0" borderId="2" xfId="1" applyNumberFormat="1" applyFont="1" applyFill="1" applyBorder="1"/>
    <xf numFmtId="0" fontId="0" fillId="0" borderId="0" xfId="0" applyFill="1"/>
    <xf numFmtId="0" fontId="0" fillId="0" borderId="0" xfId="0" applyAlignment="1">
      <alignment horizontal="left" wrapText="1"/>
    </xf>
    <xf numFmtId="0" fontId="2" fillId="0" borderId="4" xfId="0" applyFont="1" applyBorder="1" applyAlignment="1">
      <alignment horizontal="center"/>
    </xf>
    <xf numFmtId="43" fontId="2" fillId="0" borderId="4" xfId="1"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V:\2020%20Update\COVID19\2020%20COVID19%20Expenses%20thru%20Aug%20Special%20Ite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O&amp;M COVID Special Item by compa"/>
      <sheetName val="some Generation information Jul"/>
      <sheetName val="KPSC Q14 O&amp;M "/>
      <sheetName val="Summary Pivots - O&amp;M"/>
      <sheetName val="Summary Pivots-Capital&amp;clearing"/>
      <sheetName val="KPSC Q14 and Q15"/>
      <sheetName val="COVID19"/>
      <sheetName val="Lookups"/>
      <sheetName val="Instructions"/>
    </sheetNames>
    <sheetDataSet>
      <sheetData sheetId="0" refreshError="1"/>
      <sheetData sheetId="1" refreshError="1"/>
      <sheetData sheetId="2" refreshError="1"/>
      <sheetData sheetId="3" refreshError="1"/>
      <sheetData sheetId="4" refreshError="1"/>
      <sheetData sheetId="5" refreshError="1"/>
      <sheetData sheetId="6">
        <row r="110">
          <cell r="O110">
            <v>7821.9816000000001</v>
          </cell>
          <cell r="P110">
            <v>15183.72</v>
          </cell>
          <cell r="Q110">
            <v>11218.7688</v>
          </cell>
        </row>
      </sheetData>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9"/>
  <sheetViews>
    <sheetView tabSelected="1" zoomScale="87" zoomScaleNormal="87" workbookViewId="0"/>
  </sheetViews>
  <sheetFormatPr defaultRowHeight="15" x14ac:dyDescent="0.25"/>
  <cols>
    <col min="1" max="1" width="60.42578125" customWidth="1"/>
    <col min="2" max="2" width="16.140625" style="1" customWidth="1"/>
    <col min="3" max="7" width="16.7109375" style="1" customWidth="1"/>
    <col min="8" max="8" width="17.140625" style="1" customWidth="1"/>
    <col min="9" max="9" width="9.140625" style="1"/>
    <col min="10" max="11" width="16.7109375" style="1" bestFit="1" customWidth="1"/>
    <col min="12" max="12" width="16.140625" style="1" bestFit="1" customWidth="1"/>
    <col min="13" max="15" width="16.140625" style="1" customWidth="1"/>
    <col min="16" max="16" width="17.140625" style="1" bestFit="1" customWidth="1"/>
    <col min="17" max="17" width="15" bestFit="1" customWidth="1"/>
    <col min="18" max="20" width="15.140625" bestFit="1" customWidth="1"/>
  </cols>
  <sheetData>
    <row r="1" spans="1:18" x14ac:dyDescent="0.25">
      <c r="A1" t="s">
        <v>21</v>
      </c>
    </row>
    <row r="4" spans="1:18" x14ac:dyDescent="0.25">
      <c r="B4" s="30" t="s">
        <v>17</v>
      </c>
      <c r="C4" s="30"/>
      <c r="D4" s="30"/>
      <c r="E4" s="30"/>
      <c r="F4" s="30"/>
      <c r="G4" s="30"/>
      <c r="H4" s="30"/>
      <c r="J4" s="30" t="s">
        <v>16</v>
      </c>
      <c r="K4" s="30"/>
      <c r="L4" s="30"/>
      <c r="M4" s="30"/>
      <c r="N4" s="30"/>
      <c r="O4" s="30"/>
      <c r="P4" s="30"/>
    </row>
    <row r="5" spans="1:18" x14ac:dyDescent="0.25">
      <c r="A5" s="7" t="s">
        <v>20</v>
      </c>
      <c r="B5" s="6" t="s">
        <v>14</v>
      </c>
      <c r="C5" s="6" t="s">
        <v>13</v>
      </c>
      <c r="D5" s="6" t="s">
        <v>10</v>
      </c>
      <c r="E5" s="16" t="s">
        <v>43</v>
      </c>
      <c r="F5" s="16" t="s">
        <v>44</v>
      </c>
      <c r="G5" s="16" t="s">
        <v>45</v>
      </c>
      <c r="H5" s="5" t="s">
        <v>2</v>
      </c>
      <c r="J5" s="6" t="s">
        <v>12</v>
      </c>
      <c r="K5" s="6" t="s">
        <v>11</v>
      </c>
      <c r="L5" s="6" t="s">
        <v>10</v>
      </c>
      <c r="M5" s="16" t="s">
        <v>43</v>
      </c>
      <c r="N5" s="16" t="s">
        <v>44</v>
      </c>
      <c r="O5" s="16" t="s">
        <v>45</v>
      </c>
      <c r="P5" s="5" t="s">
        <v>2</v>
      </c>
    </row>
    <row r="6" spans="1:18" x14ac:dyDescent="0.25">
      <c r="A6" t="s">
        <v>19</v>
      </c>
      <c r="B6" s="8">
        <v>-67172</v>
      </c>
      <c r="C6" s="8">
        <v>-172004</v>
      </c>
      <c r="D6" s="8">
        <v>-170212</v>
      </c>
      <c r="E6" s="18">
        <v>-127064</v>
      </c>
      <c r="F6" s="18">
        <v>-120568</v>
      </c>
      <c r="G6" s="18">
        <v>-199276</v>
      </c>
      <c r="H6" s="8">
        <f>SUM(B6:G6)</f>
        <v>-856296</v>
      </c>
      <c r="I6" s="8"/>
      <c r="J6" s="8">
        <v>-93538.666666667006</v>
      </c>
      <c r="K6" s="8">
        <v>-201936</v>
      </c>
      <c r="L6" s="8">
        <v>-170510.66666666701</v>
      </c>
      <c r="M6" s="18">
        <v>-163053.33333333334</v>
      </c>
      <c r="N6" s="18">
        <v>-143481.33333333334</v>
      </c>
      <c r="O6" s="18">
        <v>-218166.66666666666</v>
      </c>
      <c r="P6" s="8">
        <f>SUM(J6:O6)</f>
        <v>-990686.66666666733</v>
      </c>
    </row>
    <row r="7" spans="1:18" x14ac:dyDescent="0.25">
      <c r="A7" t="s">
        <v>35</v>
      </c>
      <c r="B7" s="21">
        <v>-1536100.9333399564</v>
      </c>
      <c r="C7" s="21">
        <v>-1201592.4666829936</v>
      </c>
      <c r="D7" s="21">
        <v>-1169704.1120516388</v>
      </c>
      <c r="E7" s="22">
        <v>-946884.51617389568</v>
      </c>
      <c r="F7" s="22">
        <v>-788581.12825717637</v>
      </c>
      <c r="G7" s="22">
        <v>-538888.88665835955</v>
      </c>
      <c r="H7" s="8">
        <f t="shared" ref="H7:H11" si="0">SUM(B7:G7)</f>
        <v>-6181752.0431640204</v>
      </c>
      <c r="I7" s="21"/>
      <c r="J7" s="8">
        <v>-1151961.4522021944</v>
      </c>
      <c r="K7" s="8">
        <v>-1755526.067624297</v>
      </c>
      <c r="L7" s="8">
        <v>-1443726.2828289778</v>
      </c>
      <c r="M7" s="18">
        <v>-644943.52200576849</v>
      </c>
      <c r="N7" s="18">
        <v>-37565.228961802408</v>
      </c>
      <c r="O7" s="18">
        <v>143814.2594904142</v>
      </c>
      <c r="P7" s="8">
        <f t="shared" ref="P7:P11" si="1">SUM(J7:O7)</f>
        <v>-4889908.2941326257</v>
      </c>
    </row>
    <row r="8" spans="1:18" x14ac:dyDescent="0.25">
      <c r="A8" t="s">
        <v>36</v>
      </c>
      <c r="B8" s="21">
        <v>-153793.1649668277</v>
      </c>
      <c r="C8" s="21">
        <v>-594345.36021821271</v>
      </c>
      <c r="D8" s="21">
        <v>-349588.39228486037</v>
      </c>
      <c r="E8" s="22">
        <v>-178888.91203162653</v>
      </c>
      <c r="F8" s="22">
        <v>-108170.65133324634</v>
      </c>
      <c r="G8" s="22">
        <v>-50672.950430685494</v>
      </c>
      <c r="H8" s="8">
        <f t="shared" si="0"/>
        <v>-1435459.4312654592</v>
      </c>
      <c r="I8" s="21"/>
      <c r="J8" s="21">
        <v>-94781.411981388577</v>
      </c>
      <c r="K8" s="21">
        <v>-227381.9421383194</v>
      </c>
      <c r="L8" s="21">
        <v>-410044.86611283454</v>
      </c>
      <c r="M8" s="22">
        <v>-213376.99087504242</v>
      </c>
      <c r="N8" s="22">
        <v>-184406.65530348846</v>
      </c>
      <c r="O8" s="22">
        <v>-125786.10596269032</v>
      </c>
      <c r="P8" s="8">
        <f t="shared" si="1"/>
        <v>-1255777.9723737636</v>
      </c>
    </row>
    <row r="9" spans="1:18" x14ac:dyDescent="0.25">
      <c r="A9" s="4" t="s">
        <v>37</v>
      </c>
      <c r="B9" s="21">
        <v>-493933.73904094636</v>
      </c>
      <c r="C9" s="21">
        <v>-415206.79183606955</v>
      </c>
      <c r="D9" s="21">
        <v>-359995.09444269631</v>
      </c>
      <c r="E9" s="22">
        <v>-205303.66774138482</v>
      </c>
      <c r="F9" s="22">
        <v>-191002.14900600526</v>
      </c>
      <c r="G9" s="22">
        <v>-244550.90785052872</v>
      </c>
      <c r="H9" s="8">
        <f t="shared" si="0"/>
        <v>-1909992.3499176311</v>
      </c>
      <c r="I9" s="21"/>
      <c r="J9" s="21">
        <v>-520626.1244455158</v>
      </c>
      <c r="K9" s="21">
        <v>-793335.50435567508</v>
      </c>
      <c r="L9" s="21">
        <v>-677770.32351707155</v>
      </c>
      <c r="M9" s="22">
        <v>-479390.28592060937</v>
      </c>
      <c r="N9" s="22">
        <v>-435763.07131392352</v>
      </c>
      <c r="O9" s="22">
        <v>-327910.705973787</v>
      </c>
      <c r="P9" s="8">
        <f t="shared" si="1"/>
        <v>-3234796.0155265825</v>
      </c>
      <c r="R9" s="3"/>
    </row>
    <row r="10" spans="1:18" x14ac:dyDescent="0.25">
      <c r="A10" t="s">
        <v>38</v>
      </c>
      <c r="B10" s="8">
        <v>-1278541.8350073206</v>
      </c>
      <c r="C10" s="8">
        <v>-5111359.1180602983</v>
      </c>
      <c r="D10" s="8">
        <v>-2775559.7299999991</v>
      </c>
      <c r="E10" s="18">
        <v>-2260235.049999997</v>
      </c>
      <c r="F10" s="18">
        <v>-1159717.8999999994</v>
      </c>
      <c r="G10" s="18">
        <v>-1084655.5900000017</v>
      </c>
      <c r="H10" s="8">
        <f t="shared" si="0"/>
        <v>-13670069.223067617</v>
      </c>
      <c r="I10" s="8"/>
      <c r="J10" s="18">
        <v>-1038212.117282216</v>
      </c>
      <c r="K10" s="18">
        <v>-5072274.8870518608</v>
      </c>
      <c r="L10" s="18">
        <v>-2125928.939689876</v>
      </c>
      <c r="M10" s="18">
        <v>-2078201.3859439883</v>
      </c>
      <c r="N10" s="18">
        <v>-788027.32718934212</v>
      </c>
      <c r="O10" s="18">
        <v>-1167255.6180686643</v>
      </c>
      <c r="P10" s="8">
        <f t="shared" si="1"/>
        <v>-12269900.275225949</v>
      </c>
    </row>
    <row r="11" spans="1:18" x14ac:dyDescent="0.25">
      <c r="A11" t="s">
        <v>6</v>
      </c>
      <c r="B11" s="8">
        <v>-701975.19959999993</v>
      </c>
      <c r="C11" s="8">
        <v>-263768.31359999988</v>
      </c>
      <c r="D11" s="8">
        <v>-370884.93479999993</v>
      </c>
      <c r="E11" s="8">
        <v>-286482.924</v>
      </c>
      <c r="F11" s="8">
        <v>289171.15650000027</v>
      </c>
      <c r="G11" s="8">
        <v>-27546.435000000027</v>
      </c>
      <c r="H11" s="8">
        <f t="shared" si="0"/>
        <v>-1361486.6504999998</v>
      </c>
      <c r="I11" s="8"/>
      <c r="J11" s="8">
        <v>-463080.87065653538</v>
      </c>
      <c r="K11" s="8">
        <v>-300668.96040078043</v>
      </c>
      <c r="L11" s="8">
        <v>-150934.89563697396</v>
      </c>
      <c r="M11" s="18">
        <v>-342510.49321689038</v>
      </c>
      <c r="N11" s="18">
        <v>306987.84846620914</v>
      </c>
      <c r="O11" s="18">
        <v>-120569.51615305251</v>
      </c>
      <c r="P11" s="8">
        <f t="shared" si="1"/>
        <v>-1070776.8875980235</v>
      </c>
    </row>
    <row r="12" spans="1:18" x14ac:dyDescent="0.25">
      <c r="A12" s="2" t="s">
        <v>5</v>
      </c>
      <c r="B12" s="23">
        <f>SUM(B6:B11)</f>
        <v>-4231516.8719550511</v>
      </c>
      <c r="C12" s="23">
        <f>SUM(C6:C11)</f>
        <v>-7758276.050397574</v>
      </c>
      <c r="D12" s="23">
        <f>SUM(D6:D11)</f>
        <v>-5195944.2635791944</v>
      </c>
      <c r="E12" s="23">
        <f t="shared" ref="E12:G12" si="2">SUM(E6:E11)</f>
        <v>-4004859.0699469042</v>
      </c>
      <c r="F12" s="23">
        <f t="shared" si="2"/>
        <v>-2078868.6720964273</v>
      </c>
      <c r="G12" s="23">
        <f t="shared" si="2"/>
        <v>-2145590.7699395758</v>
      </c>
      <c r="H12" s="23">
        <f>SUM(H6:H11)</f>
        <v>-25415055.697914727</v>
      </c>
      <c r="I12" s="8"/>
      <c r="J12" s="23">
        <f>SUM(J6:J11)</f>
        <v>-3362200.643234517</v>
      </c>
      <c r="K12" s="23">
        <f>SUM(K6:K11)</f>
        <v>-8351123.3615709329</v>
      </c>
      <c r="L12" s="23">
        <f>SUM(L6:L11)</f>
        <v>-4978915.9744524006</v>
      </c>
      <c r="M12" s="26">
        <f t="shared" ref="M12:O12" si="3">SUM(M6:M11)</f>
        <v>-3921476.0112956325</v>
      </c>
      <c r="N12" s="26">
        <f t="shared" si="3"/>
        <v>-1282255.7676356807</v>
      </c>
      <c r="O12" s="26">
        <f t="shared" si="3"/>
        <v>-1815874.3533344464</v>
      </c>
      <c r="P12" s="23">
        <f>SUM(P6:P11)</f>
        <v>-23711846.11152361</v>
      </c>
    </row>
    <row r="13" spans="1:18" x14ac:dyDescent="0.25">
      <c r="A13" s="2"/>
      <c r="Q13" s="3"/>
    </row>
    <row r="14" spans="1:18" x14ac:dyDescent="0.25">
      <c r="B14" s="29" t="s">
        <v>29</v>
      </c>
      <c r="C14" s="29"/>
      <c r="D14" s="29"/>
      <c r="E14" s="29"/>
      <c r="F14" s="29"/>
      <c r="G14" s="29"/>
      <c r="H14" s="29"/>
      <c r="J14" s="29" t="s">
        <v>28</v>
      </c>
      <c r="K14" s="29"/>
      <c r="L14" s="29"/>
      <c r="M14" s="29"/>
      <c r="N14" s="29"/>
      <c r="O14" s="29"/>
      <c r="P14" s="29"/>
    </row>
    <row r="15" spans="1:18" x14ac:dyDescent="0.25">
      <c r="B15" s="17" t="s">
        <v>14</v>
      </c>
      <c r="C15" s="17" t="s">
        <v>13</v>
      </c>
      <c r="D15" s="17" t="s">
        <v>10</v>
      </c>
      <c r="E15" s="16" t="s">
        <v>43</v>
      </c>
      <c r="F15" s="16" t="s">
        <v>44</v>
      </c>
      <c r="G15" s="16" t="s">
        <v>45</v>
      </c>
      <c r="H15" s="17" t="s">
        <v>2</v>
      </c>
      <c r="J15" s="17" t="s">
        <v>12</v>
      </c>
      <c r="K15" s="17" t="s">
        <v>11</v>
      </c>
      <c r="L15" s="17" t="s">
        <v>10</v>
      </c>
      <c r="M15" s="16" t="s">
        <v>43</v>
      </c>
      <c r="N15" s="16" t="s">
        <v>44</v>
      </c>
      <c r="O15" s="16" t="s">
        <v>45</v>
      </c>
      <c r="P15" s="17" t="s">
        <v>2</v>
      </c>
    </row>
    <row r="16" spans="1:18" x14ac:dyDescent="0.25">
      <c r="A16" s="13" t="s">
        <v>33</v>
      </c>
      <c r="B16" s="8">
        <v>-195164.71</v>
      </c>
      <c r="C16" s="8">
        <v>-280946.53999999998</v>
      </c>
      <c r="D16" s="8">
        <v>-210953.69999999998</v>
      </c>
      <c r="E16" s="18">
        <v>-255918.21000000002</v>
      </c>
      <c r="F16" s="18">
        <v>-392320.24000000005</v>
      </c>
      <c r="G16" s="18">
        <v>-517627.68</v>
      </c>
      <c r="H16" s="8">
        <f>SUM(B16:G16)</f>
        <v>-1852931.0799999998</v>
      </c>
      <c r="I16" s="8"/>
      <c r="J16" s="18">
        <v>-272913.04000001762</v>
      </c>
      <c r="K16" s="18">
        <v>-402271.96000005031</v>
      </c>
      <c r="L16" s="18">
        <v>-266451.2600000067</v>
      </c>
      <c r="M16" s="8">
        <v>-324614.99000001751</v>
      </c>
      <c r="N16" s="8">
        <v>-439142.2500000883</v>
      </c>
      <c r="O16" s="8">
        <v>-567783.04000010982</v>
      </c>
      <c r="P16" s="8">
        <f>SUM(J16:O16)</f>
        <v>-2273176.5400002901</v>
      </c>
    </row>
    <row r="17" spans="1:20" x14ac:dyDescent="0.25">
      <c r="A17" s="14"/>
      <c r="B17" s="8"/>
      <c r="C17" s="8"/>
      <c r="D17" s="8"/>
      <c r="E17" s="8"/>
      <c r="F17" s="8"/>
      <c r="G17" s="8"/>
      <c r="H17" s="8"/>
      <c r="I17" s="8"/>
      <c r="J17" s="8"/>
      <c r="K17" s="8"/>
      <c r="L17" s="8"/>
      <c r="M17" s="8"/>
      <c r="N17" s="8"/>
      <c r="O17" s="8"/>
      <c r="P17" s="8">
        <f t="shared" ref="P17:P20" si="4">SUM(J17:O17)</f>
        <v>0</v>
      </c>
    </row>
    <row r="18" spans="1:20" x14ac:dyDescent="0.25">
      <c r="A18" s="13" t="s">
        <v>34</v>
      </c>
      <c r="B18" s="8">
        <f t="shared" ref="B18:D20" si="5">J18</f>
        <v>-13815.970000000001</v>
      </c>
      <c r="C18" s="8">
        <f t="shared" si="5"/>
        <v>-39686.841200000003</v>
      </c>
      <c r="D18" s="8">
        <f t="shared" si="5"/>
        <v>-12479.5196</v>
      </c>
      <c r="E18" s="8">
        <f t="shared" ref="E18" si="6">M18</f>
        <v>-7821.9816000000001</v>
      </c>
      <c r="F18" s="8">
        <f t="shared" ref="F18" si="7">N18</f>
        <v>-15183.72</v>
      </c>
      <c r="G18" s="8">
        <f t="shared" ref="G18" si="8">O18</f>
        <v>-11218.7688</v>
      </c>
      <c r="H18" s="8">
        <f>SUM(B18:G18)</f>
        <v>-100206.8012</v>
      </c>
      <c r="I18" s="8"/>
      <c r="J18" s="8">
        <v>-13815.970000000001</v>
      </c>
      <c r="K18" s="8">
        <v>-39686.841200000003</v>
      </c>
      <c r="L18" s="8">
        <v>-12479.5196</v>
      </c>
      <c r="M18" s="8">
        <f>-'[1]KPSC Q14 and Q15'!O110</f>
        <v>-7821.9816000000001</v>
      </c>
      <c r="N18" s="8">
        <f>-'[1]KPSC Q14 and Q15'!P110</f>
        <v>-15183.72</v>
      </c>
      <c r="O18" s="8">
        <f>-'[1]KPSC Q14 and Q15'!Q110</f>
        <v>-11218.7688</v>
      </c>
      <c r="P18" s="8">
        <f t="shared" si="4"/>
        <v>-100206.8012</v>
      </c>
    </row>
    <row r="19" spans="1:20" x14ac:dyDescent="0.25">
      <c r="A19" s="13" t="s">
        <v>42</v>
      </c>
      <c r="B19" s="8">
        <f t="shared" si="5"/>
        <v>-211733.39939999994</v>
      </c>
      <c r="C19" s="8">
        <f t="shared" si="5"/>
        <v>-883542.76340000005</v>
      </c>
      <c r="D19" s="8">
        <f t="shared" si="5"/>
        <v>-410275.73060000001</v>
      </c>
      <c r="E19" s="8">
        <f t="shared" ref="E19" si="9">M19</f>
        <v>-614076.57279999997</v>
      </c>
      <c r="F19" s="8">
        <f t="shared" ref="F19" si="10">N19</f>
        <v>-322437.10559999995</v>
      </c>
      <c r="G19" s="8">
        <f t="shared" ref="G19" si="11">O19</f>
        <v>-77435.208000000028</v>
      </c>
      <c r="H19" s="8">
        <f>SUM(B19:G19)</f>
        <v>-2519500.7797999997</v>
      </c>
      <c r="I19" s="8"/>
      <c r="J19" s="8">
        <v>-211733.39939999994</v>
      </c>
      <c r="K19" s="8">
        <v>-883542.76340000005</v>
      </c>
      <c r="L19" s="8">
        <v>-410275.73060000001</v>
      </c>
      <c r="M19" s="8">
        <v>-614076.57279999997</v>
      </c>
      <c r="N19" s="8">
        <v>-322437.10559999995</v>
      </c>
      <c r="O19" s="8">
        <v>-77435.208000000028</v>
      </c>
      <c r="P19" s="8">
        <f t="shared" si="4"/>
        <v>-2519500.7797999997</v>
      </c>
    </row>
    <row r="20" spans="1:20" x14ac:dyDescent="0.25">
      <c r="A20" s="13" t="s">
        <v>27</v>
      </c>
      <c r="B20" s="8">
        <f t="shared" si="5"/>
        <v>0</v>
      </c>
      <c r="C20" s="8">
        <v>-167159.25</v>
      </c>
      <c r="D20" s="8">
        <v>-163613.15</v>
      </c>
      <c r="E20" s="8">
        <v>-157851.4</v>
      </c>
      <c r="F20" s="18"/>
      <c r="G20" s="18"/>
      <c r="H20" s="8">
        <f>SUM(B20:G20)</f>
        <v>-488623.80000000005</v>
      </c>
      <c r="I20" s="8"/>
      <c r="J20" s="8">
        <v>0</v>
      </c>
      <c r="K20" s="8">
        <v>-167159.25</v>
      </c>
      <c r="L20" s="8">
        <v>-163613.15</v>
      </c>
      <c r="M20" s="8">
        <v>-157851.4</v>
      </c>
      <c r="N20" s="18"/>
      <c r="O20" s="18"/>
      <c r="P20" s="8">
        <f t="shared" si="4"/>
        <v>-488623.80000000005</v>
      </c>
    </row>
    <row r="21" spans="1:20" x14ac:dyDescent="0.25">
      <c r="A21" s="15" t="s">
        <v>4</v>
      </c>
      <c r="B21" s="23">
        <f>SUM(B18:B20)</f>
        <v>-225549.36939999994</v>
      </c>
      <c r="C21" s="23">
        <f>SUM(C18:C20)</f>
        <v>-1090388.8546000002</v>
      </c>
      <c r="D21" s="23">
        <f>SUM(D18:D20)</f>
        <v>-586368.40020000003</v>
      </c>
      <c r="E21" s="23">
        <f t="shared" ref="E21:G21" si="12">SUM(E18:E20)</f>
        <v>-779749.95440000005</v>
      </c>
      <c r="F21" s="23">
        <f t="shared" si="12"/>
        <v>-337620.82559999992</v>
      </c>
      <c r="G21" s="23">
        <f t="shared" si="12"/>
        <v>-88653.976800000033</v>
      </c>
      <c r="H21" s="23">
        <f>SUM(H18:H20)</f>
        <v>-3108331.3810000001</v>
      </c>
      <c r="I21" s="8"/>
      <c r="J21" s="23">
        <f>SUM(J18:J20)</f>
        <v>-225549.36939999994</v>
      </c>
      <c r="K21" s="23">
        <f>SUM(K18:K20)</f>
        <v>-1090388.8546000002</v>
      </c>
      <c r="L21" s="23">
        <f>SUM(L18:L20)</f>
        <v>-586368.40020000003</v>
      </c>
      <c r="M21" s="23">
        <f t="shared" ref="M21:O21" si="13">SUM(M18:M20)</f>
        <v>-779749.95440000005</v>
      </c>
      <c r="N21" s="23">
        <f t="shared" si="13"/>
        <v>-337620.82559999992</v>
      </c>
      <c r="O21" s="23">
        <f t="shared" si="13"/>
        <v>-88653.976800000033</v>
      </c>
      <c r="P21" s="23">
        <f>SUM(P18:P20)</f>
        <v>-3108331.3810000001</v>
      </c>
    </row>
    <row r="22" spans="1:20" x14ac:dyDescent="0.25">
      <c r="A22" s="2"/>
      <c r="B22" s="8"/>
      <c r="C22" s="8"/>
      <c r="D22" s="8"/>
      <c r="E22" s="8"/>
      <c r="F22" s="8"/>
      <c r="G22" s="8"/>
      <c r="H22" s="8"/>
      <c r="I22" s="8"/>
      <c r="J22" s="8"/>
      <c r="K22" s="8"/>
      <c r="L22" s="8"/>
      <c r="M22" s="8"/>
      <c r="N22" s="8"/>
      <c r="O22" s="8"/>
      <c r="P22" s="8"/>
    </row>
    <row r="23" spans="1:20" x14ac:dyDescent="0.25">
      <c r="A23" t="s">
        <v>3</v>
      </c>
      <c r="B23" s="8">
        <f>-(B12+B21+B16)*0.2495</f>
        <v>1160731.6223630854</v>
      </c>
      <c r="C23" s="8">
        <f>-(C12+C21+C16)*0.2495</f>
        <v>2277838.0555268945</v>
      </c>
      <c r="D23" s="8">
        <f>-(D12+D21+D16)*0.2495</f>
        <v>1495319.9577629091</v>
      </c>
      <c r="E23" s="8">
        <f t="shared" ref="E23:G23" si="14">-(E12+E21+E16)*0.2495</f>
        <v>1257611.5449695524</v>
      </c>
      <c r="F23" s="8">
        <f t="shared" si="14"/>
        <v>700798.02955525857</v>
      </c>
      <c r="G23" s="8">
        <f t="shared" si="14"/>
        <v>686592.17047152412</v>
      </c>
      <c r="H23" s="8">
        <f>-(H12+H21+H16)*0.2495</f>
        <v>7578891.3806492239</v>
      </c>
      <c r="I23" s="8"/>
      <c r="J23" s="8">
        <f>-(J12+J16+J21)*0.2495</f>
        <v>963235.43163231632</v>
      </c>
      <c r="K23" s="8">
        <f>-(K12+K16+K21)*0.2495</f>
        <v>2456024.1519546602</v>
      </c>
      <c r="L23" s="8">
        <f>-(L12+L16+L21)*0.2495</f>
        <v>1455018.0408457755</v>
      </c>
      <c r="M23" s="8">
        <f t="shared" ref="M23:O23" si="15">-(M12+M16+M21)*0.2495</f>
        <v>1253947.3184460648</v>
      </c>
      <c r="N23" s="8">
        <f t="shared" si="15"/>
        <v>513725.20138732431</v>
      </c>
      <c r="O23" s="8">
        <f t="shared" si="15"/>
        <v>616841.68684857176</v>
      </c>
      <c r="P23" s="8">
        <f>-(P12+P16+P21)*0.2495</f>
        <v>7258791.8311147131</v>
      </c>
    </row>
    <row r="24" spans="1:20" x14ac:dyDescent="0.25">
      <c r="B24" s="8"/>
      <c r="C24" s="8"/>
      <c r="D24" s="8"/>
      <c r="E24" s="8"/>
      <c r="F24" s="8"/>
      <c r="G24" s="8"/>
      <c r="H24" s="8"/>
      <c r="I24" s="8"/>
      <c r="J24" s="8"/>
      <c r="K24" s="8"/>
      <c r="L24" s="8"/>
      <c r="M24" s="8"/>
      <c r="N24" s="8"/>
      <c r="O24" s="8"/>
      <c r="P24" s="8"/>
    </row>
    <row r="25" spans="1:20" ht="15.75" thickBot="1" x14ac:dyDescent="0.3">
      <c r="A25" t="s">
        <v>18</v>
      </c>
      <c r="B25" s="24">
        <f>B12+B21+B23+B16</f>
        <v>-3491499.3289919659</v>
      </c>
      <c r="C25" s="24">
        <f>C12+C21+C23+C16</f>
        <v>-6851773.3894706797</v>
      </c>
      <c r="D25" s="24">
        <f>D12+D21+D23+D16</f>
        <v>-4497946.4060162855</v>
      </c>
      <c r="E25" s="24">
        <f t="shared" ref="E25:G25" si="16">E12+E21+E23+E16</f>
        <v>-3782915.6893773517</v>
      </c>
      <c r="F25" s="24">
        <f t="shared" si="16"/>
        <v>-2108011.7081411686</v>
      </c>
      <c r="G25" s="24">
        <f t="shared" si="16"/>
        <v>-2065280.2562680515</v>
      </c>
      <c r="H25" s="24">
        <f>H12+H21+H23+H16</f>
        <v>-22797426.778265502</v>
      </c>
      <c r="I25" s="8"/>
      <c r="J25" s="24">
        <f>J12+J16+J21+J23</f>
        <v>-2897427.6210022182</v>
      </c>
      <c r="K25" s="24">
        <f>K12+K16+K21+K23</f>
        <v>-7387760.0242163222</v>
      </c>
      <c r="L25" s="24">
        <f>L12+L16+L21+L23</f>
        <v>-4376717.5938066319</v>
      </c>
      <c r="M25" s="24">
        <f t="shared" ref="M25:O25" si="17">M12+M16+M21+M23</f>
        <v>-3771893.6372495857</v>
      </c>
      <c r="N25" s="24">
        <f t="shared" si="17"/>
        <v>-1545293.6418484445</v>
      </c>
      <c r="O25" s="24">
        <f t="shared" si="17"/>
        <v>-1855469.6832859844</v>
      </c>
      <c r="P25" s="24">
        <f>P12+P16+P21+P23</f>
        <v>-21834562.201409187</v>
      </c>
    </row>
    <row r="26" spans="1:20" ht="15.75" thickTop="1" x14ac:dyDescent="0.25"/>
    <row r="28" spans="1:20" x14ac:dyDescent="0.25">
      <c r="B28" s="30" t="s">
        <v>17</v>
      </c>
      <c r="C28" s="30"/>
      <c r="D28" s="30"/>
      <c r="E28" s="30"/>
      <c r="F28" s="30"/>
      <c r="G28" s="30"/>
      <c r="H28" s="30"/>
      <c r="J28" s="30" t="s">
        <v>16</v>
      </c>
      <c r="K28" s="30"/>
      <c r="L28" s="30"/>
      <c r="M28" s="30"/>
      <c r="N28" s="30"/>
      <c r="O28" s="30"/>
      <c r="P28" s="30"/>
    </row>
    <row r="29" spans="1:20" x14ac:dyDescent="0.25">
      <c r="A29" s="7" t="s">
        <v>15</v>
      </c>
      <c r="B29" s="6" t="s">
        <v>14</v>
      </c>
      <c r="C29" s="6" t="s">
        <v>13</v>
      </c>
      <c r="D29" s="6" t="s">
        <v>10</v>
      </c>
      <c r="E29" s="16" t="s">
        <v>43</v>
      </c>
      <c r="F29" s="16" t="s">
        <v>44</v>
      </c>
      <c r="G29" s="16" t="s">
        <v>45</v>
      </c>
      <c r="H29" s="5" t="s">
        <v>2</v>
      </c>
      <c r="J29" s="6" t="s">
        <v>12</v>
      </c>
      <c r="K29" s="6" t="s">
        <v>11</v>
      </c>
      <c r="L29" s="6" t="s">
        <v>10</v>
      </c>
      <c r="M29" s="16" t="s">
        <v>43</v>
      </c>
      <c r="N29" s="16" t="s">
        <v>44</v>
      </c>
      <c r="O29" s="16" t="s">
        <v>45</v>
      </c>
      <c r="P29" s="5" t="s">
        <v>2</v>
      </c>
    </row>
    <row r="30" spans="1:20" x14ac:dyDescent="0.25">
      <c r="A30" t="s">
        <v>9</v>
      </c>
      <c r="B30" s="8">
        <v>-85820</v>
      </c>
      <c r="C30" s="8">
        <v>-151760</v>
      </c>
      <c r="D30" s="8">
        <v>-140644</v>
      </c>
      <c r="E30" s="18">
        <v>-105644</v>
      </c>
      <c r="F30" s="18">
        <v>-96600</v>
      </c>
      <c r="G30" s="18">
        <v>-109620</v>
      </c>
      <c r="H30" s="8">
        <f>SUM(B30:G30)</f>
        <v>-690088</v>
      </c>
      <c r="I30" s="8"/>
      <c r="J30" s="8">
        <v>-43577.333333332994</v>
      </c>
      <c r="K30" s="8">
        <v>-99978.666666666002</v>
      </c>
      <c r="L30" s="8">
        <v>-82161.333333333299</v>
      </c>
      <c r="M30" s="18">
        <v>-110310.66666666701</v>
      </c>
      <c r="N30" s="18">
        <v>-89674.666666666701</v>
      </c>
      <c r="O30" s="18">
        <v>-127792</v>
      </c>
      <c r="P30" s="8">
        <f>SUM(J30:O30)</f>
        <v>-553494.66666666605</v>
      </c>
      <c r="R30" s="3"/>
      <c r="S30" s="3"/>
      <c r="T30" s="3"/>
    </row>
    <row r="31" spans="1:20" x14ac:dyDescent="0.25">
      <c r="A31" t="s">
        <v>8</v>
      </c>
      <c r="B31" s="8">
        <v>-1036</v>
      </c>
      <c r="C31" s="8">
        <v>-6384</v>
      </c>
      <c r="D31" s="8">
        <v>-7364</v>
      </c>
      <c r="E31" s="18">
        <v>-28</v>
      </c>
      <c r="F31" s="18">
        <v>168</v>
      </c>
      <c r="G31" s="18">
        <v>-2520</v>
      </c>
      <c r="H31" s="8">
        <f t="shared" ref="H31:H37" si="18">SUM(B31:G31)</f>
        <v>-17164</v>
      </c>
      <c r="I31" s="8"/>
      <c r="J31" s="8">
        <v>-672</v>
      </c>
      <c r="K31" s="8">
        <v>-2874.6666666667006</v>
      </c>
      <c r="L31" s="8">
        <v>-4760</v>
      </c>
      <c r="M31" s="18">
        <v>-242.6666666666697</v>
      </c>
      <c r="N31" s="18">
        <v>-233.3333333333303</v>
      </c>
      <c r="O31" s="18">
        <v>-2818.6666666666697</v>
      </c>
      <c r="P31" s="8">
        <f t="shared" ref="P31:P37" si="19">SUM(J31:O31)</f>
        <v>-11601.33333333337</v>
      </c>
    </row>
    <row r="32" spans="1:20" x14ac:dyDescent="0.25">
      <c r="A32" t="s">
        <v>35</v>
      </c>
      <c r="B32" s="8">
        <v>-494921.00307943567</v>
      </c>
      <c r="C32" s="8">
        <v>-1137094.9561018024</v>
      </c>
      <c r="D32" s="8">
        <v>-854653.57377565512</v>
      </c>
      <c r="E32" s="18">
        <v>-347261.53565575811</v>
      </c>
      <c r="F32" s="18">
        <v>-919612.00695124851</v>
      </c>
      <c r="G32" s="18">
        <v>-1184170.3663686765</v>
      </c>
      <c r="H32" s="8">
        <f t="shared" si="18"/>
        <v>-4937713.4419325758</v>
      </c>
      <c r="I32" s="8"/>
      <c r="J32" s="8">
        <v>-558924.73785802815</v>
      </c>
      <c r="K32" s="8">
        <v>-1088989.8719481507</v>
      </c>
      <c r="L32" s="8">
        <v>-1044938.0537221888</v>
      </c>
      <c r="M32" s="18">
        <v>-967166.93139719754</v>
      </c>
      <c r="N32" s="18">
        <v>-605592.87105374574</v>
      </c>
      <c r="O32" s="18">
        <v>-815980.44386215089</v>
      </c>
      <c r="P32" s="8">
        <f t="shared" si="19"/>
        <v>-5081592.909841463</v>
      </c>
      <c r="R32" s="3"/>
      <c r="S32" s="3"/>
      <c r="T32" s="3"/>
    </row>
    <row r="33" spans="1:20" x14ac:dyDescent="0.25">
      <c r="A33" t="s">
        <v>36</v>
      </c>
      <c r="B33" s="8">
        <v>41567.054293837733</v>
      </c>
      <c r="C33" s="8">
        <v>-477703.26334888092</v>
      </c>
      <c r="D33" s="8">
        <v>-228261.66400904968</v>
      </c>
      <c r="E33" s="18">
        <v>67176.193502460083</v>
      </c>
      <c r="F33" s="18">
        <v>-86810.657839439256</v>
      </c>
      <c r="G33" s="18">
        <v>-25284.584359683846</v>
      </c>
      <c r="H33" s="8">
        <f t="shared" si="18"/>
        <v>-709316.92176075571</v>
      </c>
      <c r="I33" s="8"/>
      <c r="J33" s="8">
        <v>-38069.608350781542</v>
      </c>
      <c r="K33" s="8">
        <v>-159352.08449118241</v>
      </c>
      <c r="L33" s="8">
        <v>-210035.59938742121</v>
      </c>
      <c r="M33" s="18">
        <v>-108819.76649933602</v>
      </c>
      <c r="N33" s="18">
        <v>-111816.90198142617</v>
      </c>
      <c r="O33" s="18">
        <v>-130016.29293875428</v>
      </c>
      <c r="P33" s="8">
        <f t="shared" si="19"/>
        <v>-758110.25364890171</v>
      </c>
    </row>
    <row r="34" spans="1:20" x14ac:dyDescent="0.25">
      <c r="A34" s="4" t="s">
        <v>37</v>
      </c>
      <c r="B34" s="8">
        <v>-138735.71875138232</v>
      </c>
      <c r="C34" s="8">
        <v>-289467.51638109708</v>
      </c>
      <c r="D34" s="8">
        <v>-199597.15224737171</v>
      </c>
      <c r="E34" s="18">
        <v>-108891.46748381633</v>
      </c>
      <c r="F34" s="18">
        <v>-151166.50477149227</v>
      </c>
      <c r="G34" s="18">
        <v>-231811.511173604</v>
      </c>
      <c r="H34" s="8">
        <f t="shared" si="18"/>
        <v>-1119669.8708087637</v>
      </c>
      <c r="I34" s="8"/>
      <c r="J34" s="8">
        <v>-142210.07939147079</v>
      </c>
      <c r="K34" s="8">
        <v>-275363.07795004715</v>
      </c>
      <c r="L34" s="8">
        <v>-234821.5600279746</v>
      </c>
      <c r="M34" s="18">
        <v>-231117.83810165143</v>
      </c>
      <c r="N34" s="18">
        <v>-215107.91551285033</v>
      </c>
      <c r="O34" s="18">
        <v>-203236.41778145402</v>
      </c>
      <c r="P34" s="8">
        <f t="shared" si="19"/>
        <v>-1301856.8887654485</v>
      </c>
    </row>
    <row r="35" spans="1:20" x14ac:dyDescent="0.25">
      <c r="A35" t="s">
        <v>38</v>
      </c>
      <c r="B35" s="8">
        <v>-1093331.0854916982</v>
      </c>
      <c r="C35" s="8">
        <v>-4187513.2991888756</v>
      </c>
      <c r="D35" s="8">
        <v>-1401644.1700000004</v>
      </c>
      <c r="E35" s="18">
        <v>-670599.84000000032</v>
      </c>
      <c r="F35" s="18">
        <v>-1304519.7500000014</v>
      </c>
      <c r="G35" s="18">
        <v>-1245653.0499999993</v>
      </c>
      <c r="H35" s="8">
        <f t="shared" si="18"/>
        <v>-9903261.1946805753</v>
      </c>
      <c r="I35" s="8"/>
      <c r="J35" s="18">
        <v>-936294.32245897129</v>
      </c>
      <c r="K35" s="18">
        <v>-4121089.6012976398</v>
      </c>
      <c r="L35" s="18">
        <v>-1080127.2544365404</v>
      </c>
      <c r="M35" s="18">
        <v>-2128869.4120443892</v>
      </c>
      <c r="N35" s="18">
        <v>-680293.09798847046</v>
      </c>
      <c r="O35" s="18">
        <v>-1703876.9002379803</v>
      </c>
      <c r="P35" s="8">
        <f t="shared" si="19"/>
        <v>-10650550.588463992</v>
      </c>
    </row>
    <row r="36" spans="1:20" x14ac:dyDescent="0.25">
      <c r="A36" t="s">
        <v>7</v>
      </c>
      <c r="B36" s="8">
        <v>-1019095.9747277196</v>
      </c>
      <c r="C36" s="8">
        <v>954040.11631499673</v>
      </c>
      <c r="D36" s="8">
        <v>1542913.8400000008</v>
      </c>
      <c r="E36" s="18">
        <v>-296581.47000000055</v>
      </c>
      <c r="F36" s="18">
        <v>-9530.6200000003537</v>
      </c>
      <c r="G36" s="18">
        <v>95885.39999999998</v>
      </c>
      <c r="H36" s="8">
        <f t="shared" si="18"/>
        <v>1267631.2915872771</v>
      </c>
      <c r="I36" s="8"/>
      <c r="J36" s="8">
        <v>-1500839.2064152779</v>
      </c>
      <c r="K36" s="8">
        <v>142927.26943880745</v>
      </c>
      <c r="L36" s="8">
        <v>996275.27775057417</v>
      </c>
      <c r="M36" s="18">
        <v>-227761.59289810318</v>
      </c>
      <c r="N36" s="18">
        <v>89348.987813015643</v>
      </c>
      <c r="O36" s="18">
        <v>149801.28738025663</v>
      </c>
      <c r="P36" s="8">
        <f t="shared" si="19"/>
        <v>-350247.97693072725</v>
      </c>
    </row>
    <row r="37" spans="1:20" x14ac:dyDescent="0.25">
      <c r="A37" t="s">
        <v>6</v>
      </c>
      <c r="B37" s="8">
        <v>-308351.80040000007</v>
      </c>
      <c r="C37" s="8">
        <v>-115863.68640000009</v>
      </c>
      <c r="D37" s="8">
        <v>-162916.06520000007</v>
      </c>
      <c r="E37" s="8">
        <v>-119013.07599999997</v>
      </c>
      <c r="F37" s="8">
        <v>120129.84349999976</v>
      </c>
      <c r="G37" s="8">
        <v>-11443.564999999973</v>
      </c>
      <c r="H37" s="8">
        <f t="shared" si="18"/>
        <v>-597458.34950000048</v>
      </c>
      <c r="I37" s="8"/>
      <c r="J37" s="8">
        <v>-203414.33754227799</v>
      </c>
      <c r="K37" s="8">
        <v>-132072.77880586986</v>
      </c>
      <c r="L37" s="8">
        <v>-66300.129747271581</v>
      </c>
      <c r="M37" s="18">
        <v>-142288.50638238821</v>
      </c>
      <c r="N37" s="18">
        <v>127531.39918589157</v>
      </c>
      <c r="O37" s="18">
        <v>-50087.973094013869</v>
      </c>
      <c r="P37" s="8">
        <f t="shared" si="19"/>
        <v>-466632.32638593001</v>
      </c>
    </row>
    <row r="38" spans="1:20" x14ac:dyDescent="0.25">
      <c r="A38" s="2" t="s">
        <v>5</v>
      </c>
      <c r="B38" s="23">
        <f>SUM(B30:B37)</f>
        <v>-3099724.5281563979</v>
      </c>
      <c r="C38" s="23">
        <f>SUM(C30:C37)</f>
        <v>-5411746.605105659</v>
      </c>
      <c r="D38" s="23">
        <f>SUM(D30:D37)</f>
        <v>-1452166.7852320764</v>
      </c>
      <c r="E38" s="23">
        <f t="shared" ref="E38:G38" si="20">SUM(E30:E37)</f>
        <v>-1580843.1956371153</v>
      </c>
      <c r="F38" s="23">
        <f t="shared" si="20"/>
        <v>-2447941.6960621821</v>
      </c>
      <c r="G38" s="23">
        <f t="shared" si="20"/>
        <v>-2714617.6769019635</v>
      </c>
      <c r="H38" s="23">
        <f>SUM(H30:H37)</f>
        <v>-16707040.487095395</v>
      </c>
      <c r="I38" s="8"/>
      <c r="J38" s="23">
        <f>SUM(J30:J37)</f>
        <v>-3424001.625350141</v>
      </c>
      <c r="K38" s="23">
        <f>SUM(K30:K37)</f>
        <v>-5736793.4783874145</v>
      </c>
      <c r="L38" s="23">
        <f>SUM(L30:L37)</f>
        <v>-1726868.6529041557</v>
      </c>
      <c r="M38" s="23">
        <f t="shared" ref="M38:O38" si="21">SUM(M30:M37)</f>
        <v>-3916577.3806563998</v>
      </c>
      <c r="N38" s="23">
        <f t="shared" si="21"/>
        <v>-1485838.3995375854</v>
      </c>
      <c r="O38" s="23">
        <f t="shared" si="21"/>
        <v>-2884007.4072007635</v>
      </c>
      <c r="P38" s="23">
        <f>SUM(P30:P37)</f>
        <v>-19174086.944036461</v>
      </c>
    </row>
    <row r="40" spans="1:20" x14ac:dyDescent="0.25">
      <c r="A40" s="12"/>
      <c r="B40" s="29" t="s">
        <v>29</v>
      </c>
      <c r="C40" s="29"/>
      <c r="D40" s="29"/>
      <c r="E40" s="29"/>
      <c r="F40" s="29"/>
      <c r="G40" s="29"/>
      <c r="H40" s="29"/>
      <c r="J40" s="29" t="s">
        <v>28</v>
      </c>
      <c r="K40" s="29"/>
      <c r="L40" s="29"/>
      <c r="M40" s="29"/>
      <c r="N40" s="29"/>
      <c r="O40" s="29"/>
      <c r="P40" s="29"/>
    </row>
    <row r="41" spans="1:20" x14ac:dyDescent="0.25">
      <c r="A41" s="12"/>
      <c r="B41" s="17" t="s">
        <v>14</v>
      </c>
      <c r="C41" s="17" t="s">
        <v>13</v>
      </c>
      <c r="D41" s="17" t="s">
        <v>10</v>
      </c>
      <c r="E41" s="16" t="s">
        <v>43</v>
      </c>
      <c r="F41" s="16" t="s">
        <v>44</v>
      </c>
      <c r="G41" s="16" t="s">
        <v>45</v>
      </c>
      <c r="H41" s="17" t="s">
        <v>2</v>
      </c>
      <c r="J41" s="17" t="s">
        <v>12</v>
      </c>
      <c r="K41" s="17" t="s">
        <v>11</v>
      </c>
      <c r="L41" s="17" t="s">
        <v>10</v>
      </c>
      <c r="M41" s="16" t="s">
        <v>43</v>
      </c>
      <c r="N41" s="16" t="s">
        <v>44</v>
      </c>
      <c r="O41" s="16" t="s">
        <v>45</v>
      </c>
      <c r="P41" s="17" t="s">
        <v>2</v>
      </c>
    </row>
    <row r="42" spans="1:20" x14ac:dyDescent="0.25">
      <c r="A42" s="13" t="s">
        <v>40</v>
      </c>
      <c r="B42" s="8">
        <v>-218801.61000000002</v>
      </c>
      <c r="C42" s="8">
        <v>-246267.09</v>
      </c>
      <c r="D42" s="8">
        <v>-205485.07</v>
      </c>
      <c r="E42" s="18">
        <v>-251540.33999999997</v>
      </c>
      <c r="F42" s="18">
        <v>-353538.86</v>
      </c>
      <c r="G42" s="18">
        <v>-490033.49</v>
      </c>
      <c r="H42" s="8">
        <f>SUM(B42:G42)</f>
        <v>-1765666.46</v>
      </c>
      <c r="I42" s="8"/>
      <c r="J42" s="18">
        <v>-235002.19000002241</v>
      </c>
      <c r="K42" s="18">
        <v>-362469.31000001269</v>
      </c>
      <c r="L42" s="18">
        <v>-262449.55999999162</v>
      </c>
      <c r="M42" s="8">
        <v>-303413.48999999108</v>
      </c>
      <c r="N42" s="8">
        <v>-425528.08000010857</v>
      </c>
      <c r="O42" s="8">
        <v>-543687.74000009382</v>
      </c>
      <c r="P42" s="8">
        <f>SUM(J42:O42)</f>
        <v>-2132550.3700002204</v>
      </c>
    </row>
    <row r="43" spans="1:20" x14ac:dyDescent="0.25">
      <c r="A43" s="14"/>
      <c r="B43" s="8"/>
      <c r="C43" s="8"/>
      <c r="D43" s="8"/>
      <c r="E43" s="8"/>
      <c r="F43" s="8"/>
      <c r="G43" s="8"/>
      <c r="H43" s="8"/>
      <c r="I43" s="8"/>
      <c r="J43" s="8"/>
      <c r="K43" s="8"/>
      <c r="L43" s="8"/>
      <c r="M43" s="8"/>
      <c r="N43" s="8"/>
      <c r="O43" s="8"/>
      <c r="P43" s="8">
        <f t="shared" ref="P43:P46" si="22">SUM(J43:O43)</f>
        <v>0</v>
      </c>
    </row>
    <row r="44" spans="1:20" x14ac:dyDescent="0.25">
      <c r="A44" s="13" t="s">
        <v>34</v>
      </c>
      <c r="B44" s="8">
        <f t="shared" ref="B44:D46" si="23">J44</f>
        <v>-8761.4299999999985</v>
      </c>
      <c r="C44" s="8">
        <f t="shared" si="23"/>
        <v>-17699.178800000002</v>
      </c>
      <c r="D44" s="8">
        <f t="shared" si="23"/>
        <v>-14889.122899999998</v>
      </c>
      <c r="E44" s="8">
        <f t="shared" ref="E44" si="24">M44</f>
        <v>-16023.9884</v>
      </c>
      <c r="F44" s="8">
        <f t="shared" ref="F44" si="25">N44</f>
        <v>-19597.767500000002</v>
      </c>
      <c r="G44" s="8">
        <f t="shared" ref="G44" si="26">O44</f>
        <v>-25362.118699999999</v>
      </c>
      <c r="H44" s="8">
        <f t="shared" ref="H44:H46" si="27">SUM(B44:G44)</f>
        <v>-102333.60630000001</v>
      </c>
      <c r="I44" s="8"/>
      <c r="J44" s="8">
        <v>-8761.4299999999985</v>
      </c>
      <c r="K44" s="8">
        <v>-17699.178800000002</v>
      </c>
      <c r="L44" s="8">
        <v>-14889.122899999998</v>
      </c>
      <c r="M44" s="8">
        <v>-16023.9884</v>
      </c>
      <c r="N44" s="8">
        <v>-19597.767500000002</v>
      </c>
      <c r="O44" s="8">
        <v>-25362.118699999999</v>
      </c>
      <c r="P44" s="8">
        <f t="shared" si="22"/>
        <v>-102333.60630000001</v>
      </c>
      <c r="R44" s="3"/>
      <c r="S44" s="3"/>
      <c r="T44" s="3"/>
    </row>
    <row r="45" spans="1:20" ht="13.9" customHeight="1" x14ac:dyDescent="0.25">
      <c r="A45" s="13" t="s">
        <v>42</v>
      </c>
      <c r="B45" s="8">
        <f t="shared" si="23"/>
        <v>-76780.6106</v>
      </c>
      <c r="C45" s="8">
        <f t="shared" si="23"/>
        <v>-663734.17409999995</v>
      </c>
      <c r="D45" s="8">
        <f t="shared" si="23"/>
        <v>-369089.45940000005</v>
      </c>
      <c r="E45" s="8">
        <f t="shared" ref="E45" si="28">M45</f>
        <v>-299785.46719999996</v>
      </c>
      <c r="F45" s="8">
        <f t="shared" ref="F45" si="29">N45</f>
        <v>-151991.24689999994</v>
      </c>
      <c r="G45" s="8">
        <f t="shared" ref="G45" si="30">O45</f>
        <v>-84582.939500000008</v>
      </c>
      <c r="H45" s="8">
        <f t="shared" si="27"/>
        <v>-1645963.8977000001</v>
      </c>
      <c r="I45" s="8"/>
      <c r="J45" s="8">
        <v>-76780.6106</v>
      </c>
      <c r="K45" s="8">
        <v>-663734.17409999995</v>
      </c>
      <c r="L45" s="8">
        <v>-369089.45940000005</v>
      </c>
      <c r="M45" s="8">
        <v>-299785.46719999996</v>
      </c>
      <c r="N45" s="8">
        <v>-151991.24689999994</v>
      </c>
      <c r="O45" s="8">
        <v>-84582.939500000008</v>
      </c>
      <c r="P45" s="8">
        <f t="shared" si="22"/>
        <v>-1645963.8977000001</v>
      </c>
    </row>
    <row r="46" spans="1:20" x14ac:dyDescent="0.25">
      <c r="A46" s="13" t="s">
        <v>27</v>
      </c>
      <c r="B46" s="8">
        <f t="shared" si="23"/>
        <v>0</v>
      </c>
      <c r="C46" s="8">
        <v>-182461.9</v>
      </c>
      <c r="D46" s="8">
        <v>-177222.39999999999</v>
      </c>
      <c r="E46" s="8">
        <v>-171159.35</v>
      </c>
      <c r="F46" s="18"/>
      <c r="G46" s="18"/>
      <c r="H46" s="8">
        <f t="shared" si="27"/>
        <v>-530843.65</v>
      </c>
      <c r="I46" s="8"/>
      <c r="J46" s="8">
        <v>0</v>
      </c>
      <c r="K46" s="8">
        <v>-182461.9</v>
      </c>
      <c r="L46" s="8">
        <v>-177222.39999999999</v>
      </c>
      <c r="M46" s="8">
        <v>-171159.35</v>
      </c>
      <c r="N46" s="18"/>
      <c r="O46" s="18"/>
      <c r="P46" s="8">
        <f t="shared" si="22"/>
        <v>-530843.65</v>
      </c>
    </row>
    <row r="47" spans="1:20" x14ac:dyDescent="0.25">
      <c r="A47" s="15" t="s">
        <v>4</v>
      </c>
      <c r="B47" s="23">
        <f>SUM(B44:B46)</f>
        <v>-85542.040599999993</v>
      </c>
      <c r="C47" s="23">
        <f>SUM(C44:C46)</f>
        <v>-863895.25289999996</v>
      </c>
      <c r="D47" s="23">
        <f>SUM(D44:D46)</f>
        <v>-561200.98230000003</v>
      </c>
      <c r="E47" s="23">
        <f t="shared" ref="E47:G47" si="31">SUM(E44:E46)</f>
        <v>-486968.80559999996</v>
      </c>
      <c r="F47" s="23">
        <f t="shared" si="31"/>
        <v>-171589.01439999993</v>
      </c>
      <c r="G47" s="23">
        <f t="shared" si="31"/>
        <v>-109945.0582</v>
      </c>
      <c r="H47" s="23">
        <f>SUM(H44:H46)</f>
        <v>-2279141.1540000001</v>
      </c>
      <c r="I47" s="8"/>
      <c r="J47" s="23">
        <f>SUM(J44:J46)</f>
        <v>-85542.040599999993</v>
      </c>
      <c r="K47" s="23">
        <f>SUM(K44:K46)</f>
        <v>-863895.25289999996</v>
      </c>
      <c r="L47" s="23">
        <f>SUM(L44:L46)</f>
        <v>-561200.98230000003</v>
      </c>
      <c r="M47" s="23">
        <f t="shared" ref="M47:O47" si="32">SUM(M44:M46)</f>
        <v>-486968.80559999996</v>
      </c>
      <c r="N47" s="23">
        <f t="shared" si="32"/>
        <v>-171589.01439999993</v>
      </c>
      <c r="O47" s="23">
        <f t="shared" si="32"/>
        <v>-109945.0582</v>
      </c>
      <c r="P47" s="23">
        <f>SUM(P44:P46)</f>
        <v>-2279141.1540000001</v>
      </c>
    </row>
    <row r="48" spans="1:20" x14ac:dyDescent="0.25">
      <c r="B48" s="8"/>
      <c r="C48" s="8"/>
      <c r="D48" s="8"/>
      <c r="E48" s="8"/>
      <c r="F48" s="8"/>
      <c r="G48" s="8"/>
      <c r="H48" s="8"/>
      <c r="I48" s="8"/>
      <c r="J48" s="8"/>
      <c r="K48" s="8"/>
      <c r="L48" s="8"/>
      <c r="M48" s="8"/>
      <c r="N48" s="8"/>
      <c r="O48" s="8"/>
      <c r="P48" s="8"/>
    </row>
    <row r="49" spans="1:16" x14ac:dyDescent="0.25">
      <c r="A49" t="s">
        <v>3</v>
      </c>
      <c r="B49" s="8">
        <f>-(B38+B42+B47)*0.2495</f>
        <v>849315.01059972122</v>
      </c>
      <c r="C49" s="8">
        <f t="shared" ref="C49:H49" si="33">-(C38+C42+C47)*0.2495</f>
        <v>1627216.2825274118</v>
      </c>
      <c r="D49" s="8">
        <f t="shared" si="33"/>
        <v>553603.7829642531</v>
      </c>
      <c r="E49" s="8">
        <f t="shared" si="33"/>
        <v>578678.4091386603</v>
      </c>
      <c r="F49" s="8">
        <f t="shared" si="33"/>
        <v>741780.85783031431</v>
      </c>
      <c r="G49" s="8">
        <f t="shared" si="33"/>
        <v>826991.75816293992</v>
      </c>
      <c r="H49" s="8">
        <f t="shared" si="33"/>
        <v>5177586.1012233002</v>
      </c>
      <c r="I49" s="8"/>
      <c r="J49" s="8">
        <f>-(J38+J47+J42)*0.2495</f>
        <v>934264.19105956575</v>
      </c>
      <c r="K49" s="8">
        <f t="shared" ref="K49:O49" si="34">-(K38+K47+K42)*0.2495</f>
        <v>1737307.9313012131</v>
      </c>
      <c r="L49" s="8">
        <f t="shared" si="34"/>
        <v>636354.53920343483</v>
      </c>
      <c r="M49" s="8">
        <f t="shared" si="34"/>
        <v>1174386.4392259694</v>
      </c>
      <c r="N49" s="8">
        <f t="shared" si="34"/>
        <v>519697.39573745464</v>
      </c>
      <c r="O49" s="8">
        <f t="shared" si="34"/>
        <v>882641.2312475139</v>
      </c>
      <c r="P49" s="8">
        <f>-(P38+P47+P42)*0.2495</f>
        <v>5884651.7277751518</v>
      </c>
    </row>
    <row r="50" spans="1:16" x14ac:dyDescent="0.25">
      <c r="B50" s="8"/>
      <c r="C50" s="8"/>
      <c r="D50" s="8"/>
      <c r="E50" s="8"/>
      <c r="F50" s="8"/>
      <c r="G50" s="8"/>
      <c r="H50" s="8"/>
      <c r="I50" s="8"/>
      <c r="J50" s="8"/>
      <c r="K50" s="8"/>
      <c r="L50" s="8"/>
      <c r="M50" s="8"/>
      <c r="N50" s="8"/>
      <c r="O50" s="8"/>
      <c r="P50" s="8"/>
    </row>
    <row r="51" spans="1:16" ht="15.75" thickBot="1" x14ac:dyDescent="0.3">
      <c r="A51" t="s">
        <v>18</v>
      </c>
      <c r="B51" s="24">
        <f>B38+B42+B47+B49</f>
        <v>-2554753.1681566765</v>
      </c>
      <c r="C51" s="24">
        <f t="shared" ref="C51:H51" si="35">C38+C42+C47+C49</f>
        <v>-4894692.6654782463</v>
      </c>
      <c r="D51" s="24">
        <f t="shared" si="35"/>
        <v>-1665249.0545678234</v>
      </c>
      <c r="E51" s="24">
        <f t="shared" si="35"/>
        <v>-1740673.9320984548</v>
      </c>
      <c r="F51" s="24">
        <f t="shared" si="35"/>
        <v>-2231288.7126318673</v>
      </c>
      <c r="G51" s="24">
        <f t="shared" si="35"/>
        <v>-2487604.4669390237</v>
      </c>
      <c r="H51" s="24">
        <f t="shared" si="35"/>
        <v>-15574261.999872092</v>
      </c>
      <c r="I51" s="8"/>
      <c r="J51" s="24">
        <f>J38+J42+J47+J49</f>
        <v>-2810281.6648905976</v>
      </c>
      <c r="K51" s="24">
        <f t="shared" ref="K51:O51" si="36">K38+K42+K47+K49</f>
        <v>-5225850.109986214</v>
      </c>
      <c r="L51" s="24">
        <f t="shared" si="36"/>
        <v>-1914164.6560007124</v>
      </c>
      <c r="M51" s="24">
        <f t="shared" si="36"/>
        <v>-3532573.2370304209</v>
      </c>
      <c r="N51" s="24">
        <f t="shared" si="36"/>
        <v>-1563258.0982002392</v>
      </c>
      <c r="O51" s="24">
        <f t="shared" si="36"/>
        <v>-2654998.9741533431</v>
      </c>
      <c r="P51" s="24">
        <f>P38+P42+P47+P49</f>
        <v>-17701126.740261529</v>
      </c>
    </row>
    <row r="52" spans="1:16" ht="15.75" thickTop="1" x14ac:dyDescent="0.25"/>
    <row r="54" spans="1:16" x14ac:dyDescent="0.25">
      <c r="A54" t="s">
        <v>1</v>
      </c>
    </row>
    <row r="55" spans="1:16" x14ac:dyDescent="0.25">
      <c r="A55" t="s">
        <v>0</v>
      </c>
    </row>
    <row r="56" spans="1:16" x14ac:dyDescent="0.25">
      <c r="A56" t="s">
        <v>22</v>
      </c>
    </row>
    <row r="57" spans="1:16" x14ac:dyDescent="0.25">
      <c r="A57" t="s">
        <v>39</v>
      </c>
    </row>
    <row r="58" spans="1:16" x14ac:dyDescent="0.25">
      <c r="A58" t="s">
        <v>41</v>
      </c>
    </row>
    <row r="59" spans="1:16" x14ac:dyDescent="0.25">
      <c r="A59" s="28" t="s">
        <v>49</v>
      </c>
      <c r="B59" s="28"/>
      <c r="C59" s="28"/>
      <c r="D59" s="28"/>
      <c r="E59" s="28"/>
      <c r="F59" s="28"/>
      <c r="G59" s="28"/>
      <c r="H59" s="28"/>
      <c r="I59" s="28"/>
      <c r="J59" s="28"/>
      <c r="K59" s="28"/>
      <c r="L59" s="28"/>
      <c r="M59" s="28"/>
      <c r="N59" s="28"/>
      <c r="O59" s="28"/>
      <c r="P59" s="28"/>
    </row>
  </sheetData>
  <mergeCells count="9">
    <mergeCell ref="A59:P59"/>
    <mergeCell ref="B40:H40"/>
    <mergeCell ref="J40:P40"/>
    <mergeCell ref="B4:H4"/>
    <mergeCell ref="J4:P4"/>
    <mergeCell ref="B28:H28"/>
    <mergeCell ref="J28:P28"/>
    <mergeCell ref="B14:H14"/>
    <mergeCell ref="J14:P14"/>
  </mergeCells>
  <pageMargins left="0.5" right="0.5" top="0.5" bottom="1.75" header="0.5" footer="0.5"/>
  <pageSetup scale="49" orientation="landscape" r:id="rId1"/>
  <headerFooter>
    <oddFooter>&amp;R&amp;"Times New Roman,Bold"&amp;12Case No. 2020-00085&amp;"-,Regular"&amp;11
&amp;"Times New Roman,Bold"&amp;12Attachment to Response to  PSC Question No. 14
Page &amp;P of &amp;N
Arbough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zoomScaleNormal="100" workbookViewId="0"/>
  </sheetViews>
  <sheetFormatPr defaultRowHeight="15" x14ac:dyDescent="0.25"/>
  <cols>
    <col min="1" max="1" width="47.140625" customWidth="1"/>
    <col min="2" max="4" width="14.42578125" bestFit="1" customWidth="1"/>
    <col min="5" max="7" width="14.42578125" customWidth="1"/>
    <col min="8" max="8" width="13.85546875" bestFit="1" customWidth="1"/>
    <col min="9" max="9" width="9.42578125" customWidth="1"/>
    <col min="10" max="12" width="14.42578125" bestFit="1" customWidth="1"/>
    <col min="13" max="15" width="14.42578125" customWidth="1"/>
    <col min="16" max="16" width="13.85546875" bestFit="1" customWidth="1"/>
  </cols>
  <sheetData>
    <row r="1" spans="1:16" x14ac:dyDescent="0.25">
      <c r="A1" t="s">
        <v>26</v>
      </c>
    </row>
    <row r="6" spans="1:16" x14ac:dyDescent="0.25">
      <c r="B6" s="30" t="s">
        <v>17</v>
      </c>
      <c r="C6" s="30"/>
      <c r="D6" s="30"/>
      <c r="E6" s="30"/>
      <c r="F6" s="30"/>
      <c r="G6" s="30"/>
      <c r="H6" s="30"/>
      <c r="I6" s="1"/>
      <c r="J6" s="30" t="s">
        <v>16</v>
      </c>
      <c r="K6" s="30"/>
      <c r="L6" s="30"/>
      <c r="M6" s="30"/>
      <c r="N6" s="30"/>
      <c r="O6" s="30"/>
      <c r="P6" s="30"/>
    </row>
    <row r="7" spans="1:16" x14ac:dyDescent="0.25">
      <c r="A7" s="7" t="s">
        <v>25</v>
      </c>
      <c r="B7" s="25" t="s">
        <v>14</v>
      </c>
      <c r="C7" s="25" t="s">
        <v>13</v>
      </c>
      <c r="D7" s="25" t="s">
        <v>10</v>
      </c>
      <c r="E7" s="16" t="s">
        <v>43</v>
      </c>
      <c r="F7" s="16" t="s">
        <v>44</v>
      </c>
      <c r="G7" s="16" t="s">
        <v>45</v>
      </c>
      <c r="H7" s="5" t="s">
        <v>2</v>
      </c>
      <c r="J7" s="25" t="s">
        <v>14</v>
      </c>
      <c r="K7" s="25" t="s">
        <v>13</v>
      </c>
      <c r="L7" s="25" t="s">
        <v>10</v>
      </c>
      <c r="M7" s="16" t="s">
        <v>43</v>
      </c>
      <c r="N7" s="16" t="s">
        <v>44</v>
      </c>
      <c r="O7" s="16" t="s">
        <v>45</v>
      </c>
      <c r="P7" s="5" t="s">
        <v>2</v>
      </c>
    </row>
    <row r="8" spans="1:16" x14ac:dyDescent="0.25">
      <c r="A8" t="s">
        <v>24</v>
      </c>
      <c r="B8" s="11">
        <v>1622783.9250900298</v>
      </c>
      <c r="C8" s="11">
        <v>1372305.3795633283</v>
      </c>
      <c r="D8" s="11">
        <v>1692897.3341918839</v>
      </c>
      <c r="E8" s="19">
        <v>936844.62212616811</v>
      </c>
      <c r="F8" s="19">
        <v>2188297.3572359225</v>
      </c>
      <c r="G8" s="19">
        <v>3853795.9612117792</v>
      </c>
      <c r="H8" s="19">
        <f>SUM(B8:G8)</f>
        <v>11666924.579419112</v>
      </c>
      <c r="I8" s="19"/>
      <c r="J8" s="19">
        <v>1320900.9901117836</v>
      </c>
      <c r="K8" s="19">
        <v>656932.3383435146</v>
      </c>
      <c r="L8" s="19">
        <v>2676778.527895302</v>
      </c>
      <c r="M8" s="19">
        <v>1652086.6724074678</v>
      </c>
      <c r="N8" s="19">
        <v>3924180.1035551061</v>
      </c>
      <c r="O8" s="19">
        <v>3500538.5834982404</v>
      </c>
      <c r="P8" s="11">
        <f>SUM(J8:O8)</f>
        <v>13731417.215811417</v>
      </c>
    </row>
    <row r="9" spans="1:16" x14ac:dyDescent="0.25">
      <c r="B9" s="11"/>
      <c r="C9" s="11"/>
      <c r="D9" s="11"/>
      <c r="E9" s="19"/>
      <c r="F9" s="19"/>
      <c r="G9" s="19"/>
      <c r="H9" s="19"/>
      <c r="I9" s="19"/>
      <c r="J9" s="19"/>
      <c r="K9" s="19"/>
      <c r="L9" s="19"/>
      <c r="M9" s="19"/>
      <c r="N9" s="19"/>
      <c r="O9" s="19"/>
      <c r="P9" s="11"/>
    </row>
    <row r="10" spans="1:16" x14ac:dyDescent="0.25">
      <c r="A10" s="12" t="s">
        <v>28</v>
      </c>
      <c r="B10" s="11"/>
      <c r="C10" s="11"/>
      <c r="D10" s="11"/>
      <c r="E10" s="19"/>
      <c r="F10" s="19"/>
      <c r="G10" s="19"/>
      <c r="H10" s="19"/>
      <c r="I10" s="19"/>
      <c r="J10" s="19"/>
      <c r="K10" s="19"/>
      <c r="L10" s="19"/>
      <c r="M10" s="19"/>
      <c r="N10" s="19"/>
      <c r="O10" s="19"/>
      <c r="P10" s="11"/>
    </row>
    <row r="11" spans="1:16" x14ac:dyDescent="0.25">
      <c r="A11" s="2" t="s">
        <v>47</v>
      </c>
      <c r="B11" s="18">
        <f t="shared" ref="B11:D12" si="0">J11</f>
        <v>101296</v>
      </c>
      <c r="C11" s="18">
        <f t="shared" si="0"/>
        <v>170190</v>
      </c>
      <c r="D11" s="18">
        <f t="shared" si="0"/>
        <v>188748.00000000003</v>
      </c>
      <c r="E11" s="8">
        <f t="shared" ref="E11" si="1">M11</f>
        <v>368012.52000000008</v>
      </c>
      <c r="F11" s="8">
        <f t="shared" ref="F11" si="2">N11</f>
        <v>255663.39</v>
      </c>
      <c r="G11" s="8">
        <f t="shared" ref="G11" si="3">O11</f>
        <v>252422.15</v>
      </c>
      <c r="H11" s="18">
        <f>SUM(B11:G11)</f>
        <v>1336332.06</v>
      </c>
      <c r="I11" s="18"/>
      <c r="J11" s="18">
        <v>101296</v>
      </c>
      <c r="K11" s="18">
        <v>170190</v>
      </c>
      <c r="L11" s="18">
        <v>188748.00000000003</v>
      </c>
      <c r="M11" s="18">
        <v>368012.52000000008</v>
      </c>
      <c r="N11" s="18">
        <v>255663.39</v>
      </c>
      <c r="O11" s="18">
        <v>252422.15</v>
      </c>
      <c r="P11" s="8">
        <f>SUM(J11:O11)</f>
        <v>1336332.06</v>
      </c>
    </row>
    <row r="12" spans="1:16" x14ac:dyDescent="0.25">
      <c r="A12" s="2" t="s">
        <v>30</v>
      </c>
      <c r="B12" s="8">
        <f t="shared" si="0"/>
        <v>89252.999999999956</v>
      </c>
      <c r="C12" s="8">
        <f t="shared" si="0"/>
        <v>-98294.000000000015</v>
      </c>
      <c r="D12" s="8">
        <f t="shared" si="0"/>
        <v>8697.00000000006</v>
      </c>
      <c r="E12" s="8">
        <f t="shared" ref="E12" si="4">M12</f>
        <v>3454.99999999997</v>
      </c>
      <c r="F12" s="8">
        <f t="shared" ref="F12" si="5">N12</f>
        <v>-42781.000000000022</v>
      </c>
      <c r="G12" s="8">
        <f t="shared" ref="G12" si="6">O12</f>
        <v>44291.58999999996</v>
      </c>
      <c r="H12" s="18">
        <f>SUM(B12:G12)</f>
        <v>4621.5899999999092</v>
      </c>
      <c r="I12" s="18"/>
      <c r="J12" s="18">
        <v>89252.999999999956</v>
      </c>
      <c r="K12" s="18">
        <v>-98294.000000000015</v>
      </c>
      <c r="L12" s="18">
        <v>8697.00000000006</v>
      </c>
      <c r="M12" s="18">
        <v>3454.99999999997</v>
      </c>
      <c r="N12" s="18">
        <v>-42781.000000000022</v>
      </c>
      <c r="O12" s="18">
        <v>44291.58999999996</v>
      </c>
      <c r="P12" s="8">
        <f>SUM(J12:O12)</f>
        <v>4621.5899999999092</v>
      </c>
    </row>
    <row r="13" spans="1:16" x14ac:dyDescent="0.25">
      <c r="A13" s="2"/>
      <c r="B13" s="8"/>
      <c r="C13" s="8"/>
      <c r="D13" s="8"/>
      <c r="E13" s="18"/>
      <c r="F13" s="18"/>
      <c r="G13" s="18"/>
      <c r="H13" s="18"/>
      <c r="I13" s="18"/>
      <c r="J13" s="18"/>
      <c r="K13" s="18"/>
      <c r="L13" s="18"/>
      <c r="M13" s="18"/>
      <c r="N13" s="18"/>
      <c r="O13" s="18"/>
      <c r="P13" s="8"/>
    </row>
    <row r="14" spans="1:16" x14ac:dyDescent="0.25">
      <c r="A14" t="s">
        <v>3</v>
      </c>
      <c r="B14" s="8">
        <f>-(B8+B11+B12)*0.2495</f>
        <v>-452426.56480996247</v>
      </c>
      <c r="C14" s="8">
        <f t="shared" ref="C14:G14" si="7">-(C8+C11+C12)*0.2495</f>
        <v>-360328.24420105043</v>
      </c>
      <c r="D14" s="8">
        <f t="shared" si="7"/>
        <v>-471640.41238087503</v>
      </c>
      <c r="E14" s="8">
        <f t="shared" si="7"/>
        <v>-326423.87946047896</v>
      </c>
      <c r="F14" s="8">
        <f t="shared" si="7"/>
        <v>-599094.34693536267</v>
      </c>
      <c r="G14" s="8">
        <f t="shared" si="7"/>
        <v>-1035552.1704523389</v>
      </c>
      <c r="H14" s="18">
        <f>-(H8+H11)*0.2495</f>
        <v>-3244312.5315350685</v>
      </c>
      <c r="I14" s="18"/>
      <c r="J14" s="18">
        <f>-(J8+J11+J12)*0.2495</f>
        <v>-377106.77253289003</v>
      </c>
      <c r="K14" s="18">
        <f t="shared" ref="K14:O14" si="8">-(K8+K11+K12)*0.2495</f>
        <v>-181842.67041670688</v>
      </c>
      <c r="L14" s="18">
        <f t="shared" si="8"/>
        <v>-717118.77020987787</v>
      </c>
      <c r="M14" s="18">
        <f t="shared" si="8"/>
        <v>-504876.77100566321</v>
      </c>
      <c r="N14" s="18">
        <f t="shared" si="8"/>
        <v>-1032197.092141999</v>
      </c>
      <c r="O14" s="18">
        <f t="shared" si="8"/>
        <v>-947414.45471281093</v>
      </c>
      <c r="P14" s="8">
        <f>-(P8+P11)*0.2495</f>
        <v>-3759403.4443149487</v>
      </c>
    </row>
    <row r="15" spans="1:16" ht="15.75" thickBot="1" x14ac:dyDescent="0.3">
      <c r="A15" s="2" t="s">
        <v>18</v>
      </c>
      <c r="B15" s="10">
        <f>SUM(B8:B14)</f>
        <v>1360906.3602800674</v>
      </c>
      <c r="C15" s="10">
        <f>SUM(C8:C14)</f>
        <v>1083873.135362278</v>
      </c>
      <c r="D15" s="10">
        <f>SUM(D8:D14)</f>
        <v>1418701.9218110088</v>
      </c>
      <c r="E15" s="20">
        <f t="shared" ref="E15:G15" si="9">SUM(E8:E14)</f>
        <v>981888.26266568922</v>
      </c>
      <c r="F15" s="20">
        <f t="shared" si="9"/>
        <v>1802085.4003005601</v>
      </c>
      <c r="G15" s="20">
        <f t="shared" si="9"/>
        <v>3114957.5307594398</v>
      </c>
      <c r="H15" s="20">
        <f>SUM(H8:H14)</f>
        <v>9763565.6978840437</v>
      </c>
      <c r="I15" s="19"/>
      <c r="J15" s="20">
        <f>SUM(J8:J14)</f>
        <v>1134343.2175788935</v>
      </c>
      <c r="K15" s="20">
        <f>SUM(K8:K14)</f>
        <v>546985.66792680766</v>
      </c>
      <c r="L15" s="20">
        <f>SUM(L8:L14)</f>
        <v>2157104.7576854243</v>
      </c>
      <c r="M15" s="20">
        <f t="shared" ref="M15:O15" si="10">SUM(M8:M14)</f>
        <v>1518677.4214018048</v>
      </c>
      <c r="N15" s="20">
        <f t="shared" si="10"/>
        <v>3104865.4014131073</v>
      </c>
      <c r="O15" s="20">
        <f t="shared" si="10"/>
        <v>2849837.8687854293</v>
      </c>
      <c r="P15" s="10">
        <f>SUM(P8:P14)</f>
        <v>11312967.421496468</v>
      </c>
    </row>
    <row r="16" spans="1:16" ht="15.75" thickTop="1" x14ac:dyDescent="0.25">
      <c r="B16" s="11"/>
      <c r="C16" s="11"/>
      <c r="D16" s="11"/>
      <c r="E16" s="19"/>
      <c r="F16" s="19"/>
      <c r="G16" s="19"/>
      <c r="H16" s="19"/>
      <c r="I16" s="19"/>
      <c r="J16" s="19"/>
      <c r="K16" s="19"/>
      <c r="L16" s="19"/>
      <c r="M16" s="19"/>
      <c r="N16" s="19"/>
      <c r="O16" s="19"/>
      <c r="P16" s="11"/>
    </row>
    <row r="17" spans="1:20" x14ac:dyDescent="0.25">
      <c r="A17" s="7" t="s">
        <v>15</v>
      </c>
      <c r="B17" s="11"/>
      <c r="C17" s="11"/>
      <c r="D17" s="11"/>
      <c r="E17" s="19"/>
      <c r="F17" s="19"/>
      <c r="G17" s="19"/>
      <c r="H17" s="19"/>
      <c r="I17" s="19"/>
      <c r="J17" s="19"/>
      <c r="K17" s="19"/>
      <c r="L17" s="19"/>
      <c r="M17" s="19"/>
      <c r="N17" s="19"/>
      <c r="O17" s="19"/>
      <c r="P17" s="11"/>
    </row>
    <row r="18" spans="1:20" x14ac:dyDescent="0.25">
      <c r="A18" t="s">
        <v>24</v>
      </c>
      <c r="B18" s="11">
        <v>185418.56084723072</v>
      </c>
      <c r="C18" s="11">
        <v>830655.40414408501</v>
      </c>
      <c r="D18" s="11">
        <v>1938937.5343146457</v>
      </c>
      <c r="E18" s="19">
        <v>-227663.9063858171</v>
      </c>
      <c r="F18" s="19">
        <v>890427.02100567915</v>
      </c>
      <c r="G18" s="19">
        <v>706069.23037274461</v>
      </c>
      <c r="H18" s="19">
        <f>SUM(B18:G18)</f>
        <v>4323843.8442985686</v>
      </c>
      <c r="I18" s="19"/>
      <c r="J18" s="19">
        <v>628420.58802242693</v>
      </c>
      <c r="K18" s="19">
        <v>1310058.6399465373</v>
      </c>
      <c r="L18" s="19">
        <v>1240179.72899959</v>
      </c>
      <c r="M18" s="19">
        <v>537917.0456401594</v>
      </c>
      <c r="N18" s="19">
        <v>1642954.5069916942</v>
      </c>
      <c r="O18" s="19">
        <v>1171027.3170794181</v>
      </c>
      <c r="P18" s="11">
        <f>SUM(J18:O18)</f>
        <v>6530557.8266798267</v>
      </c>
    </row>
    <row r="19" spans="1:20" x14ac:dyDescent="0.25">
      <c r="B19" s="11"/>
      <c r="C19" s="11"/>
      <c r="D19" s="11"/>
      <c r="E19" s="11"/>
      <c r="F19" s="11"/>
      <c r="G19" s="11"/>
      <c r="H19" s="11"/>
      <c r="I19" s="11"/>
      <c r="J19" s="11"/>
      <c r="K19" s="11"/>
      <c r="L19" s="11"/>
      <c r="M19" s="11"/>
      <c r="N19" s="11"/>
      <c r="O19" s="11"/>
      <c r="P19" s="11"/>
    </row>
    <row r="20" spans="1:20" x14ac:dyDescent="0.25">
      <c r="A20" s="12" t="s">
        <v>28</v>
      </c>
      <c r="B20" s="11"/>
      <c r="C20" s="11"/>
      <c r="D20" s="11"/>
      <c r="E20" s="11"/>
      <c r="F20" s="11"/>
      <c r="G20" s="11"/>
      <c r="H20" s="11"/>
      <c r="I20" s="11"/>
      <c r="J20" s="11"/>
      <c r="K20" s="11"/>
      <c r="L20" s="11"/>
      <c r="M20" s="11"/>
      <c r="N20" s="11"/>
      <c r="O20" s="11"/>
      <c r="P20" s="11"/>
    </row>
    <row r="21" spans="1:20" x14ac:dyDescent="0.25">
      <c r="A21" s="2" t="s">
        <v>47</v>
      </c>
      <c r="B21" s="18">
        <f t="shared" ref="B21:D22" si="11">J21</f>
        <v>85004</v>
      </c>
      <c r="C21" s="18">
        <f t="shared" si="11"/>
        <v>177011.99999999997</v>
      </c>
      <c r="D21" s="18">
        <f t="shared" si="11"/>
        <v>160256.99999999997</v>
      </c>
      <c r="E21" s="8">
        <f t="shared" ref="E21" si="12">M21</f>
        <v>288796.95</v>
      </c>
      <c r="F21" s="8">
        <f t="shared" ref="F21" si="13">N21</f>
        <v>211781.96999999997</v>
      </c>
      <c r="G21" s="8">
        <f t="shared" ref="G21" si="14">O21</f>
        <v>205244.73</v>
      </c>
      <c r="H21" s="8">
        <f>SUM(B21:G21)</f>
        <v>1128096.6499999999</v>
      </c>
      <c r="I21" s="8"/>
      <c r="J21" s="18">
        <v>85004</v>
      </c>
      <c r="K21" s="18">
        <v>177011.99999999997</v>
      </c>
      <c r="L21" s="18">
        <v>160256.99999999997</v>
      </c>
      <c r="M21" s="8">
        <v>288796.95</v>
      </c>
      <c r="N21" s="8">
        <v>211781.96999999997</v>
      </c>
      <c r="O21" s="8">
        <v>205244.73</v>
      </c>
      <c r="P21" s="8">
        <f>SUM(J21:O21)</f>
        <v>1128096.6499999999</v>
      </c>
    </row>
    <row r="22" spans="1:20" x14ac:dyDescent="0.25">
      <c r="A22" s="2" t="s">
        <v>31</v>
      </c>
      <c r="B22" s="8">
        <f t="shared" si="11"/>
        <v>252152</v>
      </c>
      <c r="C22" s="8">
        <f t="shared" si="11"/>
        <v>134694.99999999997</v>
      </c>
      <c r="D22" s="8">
        <f t="shared" si="11"/>
        <v>223323</v>
      </c>
      <c r="E22" s="8">
        <f t="shared" ref="E22" si="15">M22</f>
        <v>203006.99999999997</v>
      </c>
      <c r="F22" s="8">
        <f t="shared" ref="F22" si="16">N22</f>
        <v>45732.000000000015</v>
      </c>
      <c r="G22" s="8">
        <f t="shared" ref="G22" si="17">O22</f>
        <v>79806.73000000001</v>
      </c>
      <c r="H22" s="8">
        <f>SUM(B22:G22)</f>
        <v>938715.73</v>
      </c>
      <c r="I22" s="8"/>
      <c r="J22" s="8">
        <v>252152</v>
      </c>
      <c r="K22" s="8">
        <v>134694.99999999997</v>
      </c>
      <c r="L22" s="8">
        <v>223323</v>
      </c>
      <c r="M22" s="8">
        <v>203006.99999999997</v>
      </c>
      <c r="N22" s="8">
        <v>45732.000000000015</v>
      </c>
      <c r="O22" s="8">
        <v>79806.73000000001</v>
      </c>
      <c r="P22" s="8">
        <f>SUM(J22:O22)</f>
        <v>938715.73</v>
      </c>
    </row>
    <row r="23" spans="1:20" x14ac:dyDescent="0.25">
      <c r="B23" s="8"/>
      <c r="C23" s="8"/>
      <c r="D23" s="8"/>
      <c r="E23" s="8"/>
      <c r="F23" s="8"/>
      <c r="G23" s="8"/>
      <c r="H23" s="8"/>
      <c r="I23" s="8"/>
      <c r="J23" s="8"/>
      <c r="K23" s="8"/>
      <c r="L23" s="8"/>
      <c r="M23" s="8"/>
      <c r="N23" s="8"/>
      <c r="O23" s="8"/>
      <c r="P23" s="8"/>
    </row>
    <row r="24" spans="1:20" x14ac:dyDescent="0.25">
      <c r="A24" t="s">
        <v>3</v>
      </c>
      <c r="B24" s="8">
        <f>-(B18+B21+B22)*0.2495</f>
        <v>-130382.35293138407</v>
      </c>
      <c r="C24" s="8">
        <f t="shared" ref="C24:G24" si="18">-(C18+C21+C22)*0.2495</f>
        <v>-285019.41983394918</v>
      </c>
      <c r="D24" s="8">
        <f t="shared" si="18"/>
        <v>-579468.12481150404</v>
      </c>
      <c r="E24" s="8">
        <f t="shared" si="18"/>
        <v>-65902.940881738628</v>
      </c>
      <c r="F24" s="8">
        <f t="shared" si="18"/>
        <v>-286411.27725591697</v>
      </c>
      <c r="G24" s="8">
        <f t="shared" si="18"/>
        <v>-247284.61224799976</v>
      </c>
      <c r="H24" s="8">
        <f>SUM(B24:G24)</f>
        <v>-1594468.7279624927</v>
      </c>
      <c r="I24" s="8"/>
      <c r="J24" s="8">
        <f>-(J18+J21+J22)*0.2495</f>
        <v>-240911.35871159553</v>
      </c>
      <c r="K24" s="8">
        <f t="shared" ref="K24:O24" si="19">-(K18+K21+K22)*0.2495</f>
        <v>-404630.52716666105</v>
      </c>
      <c r="L24" s="8">
        <f t="shared" si="19"/>
        <v>-405128.05238539772</v>
      </c>
      <c r="M24" s="8">
        <f t="shared" si="19"/>
        <v>-256915.38841221976</v>
      </c>
      <c r="N24" s="8">
        <f t="shared" si="19"/>
        <v>-474166.88500942767</v>
      </c>
      <c r="O24" s="8">
        <f t="shared" si="19"/>
        <v>-363291.65488131478</v>
      </c>
      <c r="P24" s="8">
        <f>SUM(J24:L24)</f>
        <v>-1050669.9382636542</v>
      </c>
    </row>
    <row r="25" spans="1:20" ht="15.75" thickBot="1" x14ac:dyDescent="0.3">
      <c r="A25" s="2" t="s">
        <v>18</v>
      </c>
      <c r="B25" s="10">
        <f>SUM(B18:B24)</f>
        <v>392192.20791584667</v>
      </c>
      <c r="C25" s="10">
        <f>SUM(C18:C24)</f>
        <v>857342.98431013583</v>
      </c>
      <c r="D25" s="10">
        <f>SUM(D18:D24)</f>
        <v>1743049.4095031414</v>
      </c>
      <c r="E25" s="10">
        <f t="shared" ref="E25:G25" si="20">SUM(E18:E24)</f>
        <v>198237.10273244424</v>
      </c>
      <c r="F25" s="10">
        <f t="shared" si="20"/>
        <v>861529.71374976216</v>
      </c>
      <c r="G25" s="10">
        <f t="shared" si="20"/>
        <v>743836.07812474482</v>
      </c>
      <c r="H25" s="10">
        <f>SUM(H18:H24)</f>
        <v>4796187.4963360755</v>
      </c>
      <c r="I25" s="11"/>
      <c r="J25" s="10">
        <f>SUM(J18:J24)</f>
        <v>724665.2293108314</v>
      </c>
      <c r="K25" s="10">
        <f>SUM(K18:K24)</f>
        <v>1217135.1127798762</v>
      </c>
      <c r="L25" s="10">
        <f>SUM(L18:L24)</f>
        <v>1218631.6766141923</v>
      </c>
      <c r="M25" s="10">
        <f t="shared" ref="M25:O25" si="21">SUM(M18:M24)</f>
        <v>772805.60722793965</v>
      </c>
      <c r="N25" s="10">
        <f t="shared" si="21"/>
        <v>1426301.5919822664</v>
      </c>
      <c r="O25" s="10">
        <f t="shared" si="21"/>
        <v>1092787.1221981032</v>
      </c>
      <c r="P25" s="10">
        <f>SUM(P18:P24)</f>
        <v>7546700.2684161719</v>
      </c>
    </row>
    <row r="26" spans="1:20" ht="21" customHeight="1" thickTop="1" x14ac:dyDescent="0.25"/>
    <row r="27" spans="1:20" x14ac:dyDescent="0.25">
      <c r="A27" t="s">
        <v>23</v>
      </c>
    </row>
    <row r="29" spans="1:20" x14ac:dyDescent="0.25">
      <c r="A29" t="s">
        <v>0</v>
      </c>
    </row>
    <row r="30" spans="1:20" x14ac:dyDescent="0.25">
      <c r="A30" t="s">
        <v>50</v>
      </c>
      <c r="J30" s="9"/>
      <c r="K30" s="9"/>
      <c r="L30" s="9"/>
      <c r="M30" s="9"/>
      <c r="N30" s="9"/>
      <c r="O30" s="9"/>
      <c r="P30" s="8"/>
      <c r="Q30" s="8"/>
      <c r="R30" s="8"/>
      <c r="S30" s="8"/>
      <c r="T30" s="8"/>
    </row>
    <row r="31" spans="1:20" x14ac:dyDescent="0.25">
      <c r="A31" s="27" t="s">
        <v>48</v>
      </c>
      <c r="B31" s="27"/>
      <c r="C31" s="27"/>
      <c r="D31" s="27"/>
      <c r="E31" s="27"/>
      <c r="F31" s="27"/>
      <c r="G31" s="27"/>
      <c r="P31" s="8"/>
      <c r="Q31" s="8"/>
      <c r="R31" s="8"/>
      <c r="S31" s="8"/>
      <c r="T31" s="8"/>
    </row>
    <row r="32" spans="1:20" x14ac:dyDescent="0.25">
      <c r="A32" t="s">
        <v>32</v>
      </c>
    </row>
    <row r="33" spans="1:4" x14ac:dyDescent="0.25">
      <c r="A33" t="s">
        <v>46</v>
      </c>
    </row>
    <row r="34" spans="1:4" x14ac:dyDescent="0.25">
      <c r="A34" s="27"/>
      <c r="B34" s="27"/>
      <c r="C34" s="27"/>
      <c r="D34" s="27"/>
    </row>
  </sheetData>
  <mergeCells count="2">
    <mergeCell ref="B6:H6"/>
    <mergeCell ref="J6:P6"/>
  </mergeCells>
  <pageMargins left="0.5" right="0.5" top="0.5" bottom="1.75" header="0.5" footer="0.5"/>
  <pageSetup scale="67" orientation="landscape" r:id="rId1"/>
  <headerFooter>
    <oddFooter>&amp;R&amp;"Times New Roman,Bold"&amp;12Case No. 2020-00085
Attachment to Response to  PSC Question No. 15
Page &amp;P of &amp;N
Arbough</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Witness_x0020_Testimony xmlns="65bfb563-8fe2-4d34-a09f-38a217d8feea">Multiple</Witness_x0020_Testimony>
    <Year xmlns="65bfb563-8fe2-4d34-a09f-38a217d8feea">2020</Year>
    <Review_x0020_Case_x0020_Doc_x0020_Types xmlns="65bfb563-8fe2-4d34-a09f-38a217d8feea">Revised Response</Review_x0020_Case_x0020_Doc_x0020_Types>
    <Case_x0020__x0023_ xmlns="f789fa03-9022-4931-acb2-79f11ac92edf" xsi:nil="true"/>
    <Data_x0020_Request_x0020_Party xmlns="f789fa03-9022-4931-acb2-79f11ac92edf">Public Service Commission</Data_x0020_Request_x0020_Party>
    <Status_x0020__x0028_Internal_x0020_Use_x0020_Only_x0029_ xmlns="2ad705b9-adad-42ba-803b-2580de5ca47a"/>
    <Company xmlns="65bfb563-8fe2-4d34-a09f-38a217d8feea">
      <Value>KU</Value>
      <Value>LGE</Value>
    </Compan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04F4D69D665C04E9B2CFDA26C4AFA89" ma:contentTypeVersion="22" ma:contentTypeDescription="Create a new document." ma:contentTypeScope="" ma:versionID="c0ec29c4cf23a0a143ba3f9228b5e992">
  <xsd:schema xmlns:xsd="http://www.w3.org/2001/XMLSchema" xmlns:xs="http://www.w3.org/2001/XMLSchema" xmlns:p="http://schemas.microsoft.com/office/2006/metadata/properties" xmlns:ns2="65bfb563-8fe2-4d34-a09f-38a217d8feea" xmlns:ns3="f789fa03-9022-4931-acb2-79f11ac92edf" xmlns:ns4="2ad705b9-adad-42ba-803b-2580de5ca47a" targetNamespace="http://schemas.microsoft.com/office/2006/metadata/properties" ma:root="true" ma:fieldsID="79ad3b95b0cadb9a1139d9fd82886ad1" ns2:_="" ns3:_="" ns4:_="">
    <xsd:import namespace="65bfb563-8fe2-4d34-a09f-38a217d8feea"/>
    <xsd:import namespace="f789fa03-9022-4931-acb2-79f11ac92edf"/>
    <xsd:import namespace="2ad705b9-adad-42ba-803b-2580de5ca47a"/>
    <xsd:element name="properties">
      <xsd:complexType>
        <xsd:sequence>
          <xsd:element name="documentManagement">
            <xsd:complexType>
              <xsd:all>
                <xsd:element ref="ns2:Company" minOccurs="0"/>
                <xsd:element ref="ns2:Year"/>
                <xsd:element ref="ns2:Review_x0020_Case_x0020_Doc_x0020_Types"/>
                <xsd:element ref="ns2:Witness_x0020_Testimony" minOccurs="0"/>
                <xsd:element ref="ns3:Data_x0020_Request_x0020_Party" minOccurs="0"/>
                <xsd:element ref="ns3:Case_x0020__x0023_" minOccurs="0"/>
                <xsd:element ref="ns4:Status_x0020__x0028_Internal_x0020_Use_x0020_Only_x002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5bfb563-8fe2-4d34-a09f-38a217d8feea" elementFormDefault="qualified">
    <xsd:import namespace="http://schemas.microsoft.com/office/2006/documentManagement/types"/>
    <xsd:import namespace="http://schemas.microsoft.com/office/infopath/2007/PartnerControls"/>
    <xsd:element name="Company" ma:index="2" nillable="true" ma:displayName="Company" ma:internalName="Company" ma:requiredMultiChoice="true">
      <xsd:complexType>
        <xsd:complexContent>
          <xsd:extension base="dms:MultiChoice">
            <xsd:sequence>
              <xsd:element name="Value" maxOccurs="unbounded" minOccurs="0" nillable="true">
                <xsd:simpleType>
                  <xsd:restriction base="dms:Choice">
                    <xsd:enumeration value="KU"/>
                    <xsd:enumeration value="LGE"/>
                  </xsd:restriction>
                </xsd:simpleType>
              </xsd:element>
            </xsd:sequence>
          </xsd:extension>
        </xsd:complexContent>
      </xsd:complexType>
    </xsd:element>
    <xsd:element name="Year" ma:index="3" ma:displayName="Year" ma:default="2020" ma:format="Dropdown" ma:internalName="Year">
      <xsd:simpleType>
        <xsd:restriction base="dms:Choice">
          <xsd:enumeration value="2020"/>
        </xsd:restriction>
      </xsd:simpleType>
    </xsd:element>
    <xsd:element name="Review_x0020_Case_x0020_Doc_x0020_Types" ma:index="4" ma:displayName="Document Types" ma:format="Dropdown" ma:internalName="Review_x0020_Case_x0020_Doc_x0020_Types">
      <xsd:simpleType>
        <xsd:restriction base="dms:Choice">
          <xsd:enumeration value="Motions, Notices, and Orders"/>
          <xsd:enumeration value="First Data Request"/>
          <xsd:enumeration value="eFiled/Filed Documents"/>
          <xsd:enumeration value="Revised Response"/>
        </xsd:restriction>
      </xsd:simpleType>
    </xsd:element>
    <xsd:element name="Witness_x0020_Testimony" ma:index="5" nillable="true" ma:displayName="Witness" ma:format="Dropdown" ma:internalName="Witness_x0020_Testimony">
      <xsd:simpleType>
        <xsd:restriction base="dms:Choice">
          <xsd:enumeration value="Lovekamp, Rick"/>
          <xsd:enumeration value="Multiple"/>
        </xsd:restriction>
      </xsd:simpleType>
    </xsd:element>
  </xsd:schema>
  <xsd:schema xmlns:xsd="http://www.w3.org/2001/XMLSchema" xmlns:xs="http://www.w3.org/2001/XMLSchema" xmlns:dms="http://schemas.microsoft.com/office/2006/documentManagement/types" xmlns:pc="http://schemas.microsoft.com/office/infopath/2007/PartnerControls" targetNamespace="f789fa03-9022-4931-acb2-79f11ac92edf" elementFormDefault="qualified">
    <xsd:import namespace="http://schemas.microsoft.com/office/2006/documentManagement/types"/>
    <xsd:import namespace="http://schemas.microsoft.com/office/infopath/2007/PartnerControls"/>
    <xsd:element name="Data_x0020_Request_x0020_Party" ma:index="6" nillable="true" ma:displayName="Data Request Party" ma:format="Dropdown" ma:internalName="Data_x0020_Request_x0020_Party">
      <xsd:simpleType>
        <xsd:restriction base="dms:Choice">
          <xsd:enumeration value="Public Service Commission"/>
          <xsd:enumeration value="Attorney General"/>
          <xsd:enumeration value="Ky. Industrial Utility Cust."/>
          <xsd:enumeration value="Assoc. of Community Ministries"/>
          <xsd:enumeration value="Lex.-Fay. Urban Co. Gov’t."/>
          <xsd:enumeration value="Comm. Act. Council for Lex.-Fay., Bourb., Harr., &amp; Nich. Cos."/>
          <xsd:enumeration value="Kroger"/>
          <xsd:enumeration value="Ky. Cable Telecomm. Assoc."/>
          <xsd:enumeration value="Sierra Club"/>
          <xsd:enumeration value="Walmart"/>
          <xsd:enumeration value="Ky. School Boards Assoc."/>
          <xsd:enumeration value="U.S. Dept. of Defense"/>
          <xsd:enumeration value="Metro. Housing Coalition"/>
        </xsd:restriction>
      </xsd:simpleType>
    </xsd:element>
    <xsd:element name="Case_x0020__x0023_" ma:index="7" nillable="true" ma:displayName="Case #" ma:internalName="Case_x0020__x0023_">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d705b9-adad-42ba-803b-2580de5ca47a" elementFormDefault="qualified">
    <xsd:import namespace="http://schemas.microsoft.com/office/2006/documentManagement/types"/>
    <xsd:import namespace="http://schemas.microsoft.com/office/infopath/2007/PartnerControls"/>
    <xsd:element name="Status_x0020__x0028_Internal_x0020_Use_x0020_Only_x0029_" ma:index="8" nillable="true" ma:displayName="Status (Internal Use Only)" ma:internalName="Status_x0020__x0028_Internal_x0020_Use_x0020_Only_x0029_">
      <xsd:complexType>
        <xsd:complexContent>
          <xsd:extension base="dms:MultiChoice">
            <xsd:sequence>
              <xsd:element name="Value" maxOccurs="unbounded" minOccurs="0" nillable="true">
                <xsd:simpleType>
                  <xsd:restriction base="dms:Choice">
                    <xsd:enumeration value="Final"/>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920FC5F-0790-4C47-9796-CFCD10A7506A}">
  <ds:schemaRefs>
    <ds:schemaRef ds:uri="http://schemas.openxmlformats.org/package/2006/metadata/core-properties"/>
    <ds:schemaRef ds:uri="http://schemas.microsoft.com/office/2006/documentManagement/types"/>
    <ds:schemaRef ds:uri="http://schemas.microsoft.com/office/infopath/2007/PartnerControls"/>
    <ds:schemaRef ds:uri="f789fa03-9022-4931-acb2-79f11ac92edf"/>
    <ds:schemaRef ds:uri="http://purl.org/dc/elements/1.1/"/>
    <ds:schemaRef ds:uri="http://schemas.microsoft.com/office/2006/metadata/properties"/>
    <ds:schemaRef ds:uri="2ad705b9-adad-42ba-803b-2580de5ca47a"/>
    <ds:schemaRef ds:uri="http://purl.org/dc/terms/"/>
    <ds:schemaRef ds:uri="65bfb563-8fe2-4d34-a09f-38a217d8feea"/>
    <ds:schemaRef ds:uri="http://www.w3.org/XML/1998/namespace"/>
    <ds:schemaRef ds:uri="http://purl.org/dc/dcmitype/"/>
  </ds:schemaRefs>
</ds:datastoreItem>
</file>

<file path=customXml/itemProps2.xml><?xml version="1.0" encoding="utf-8"?>
<ds:datastoreItem xmlns:ds="http://schemas.openxmlformats.org/officeDocument/2006/customXml" ds:itemID="{BDE5D198-8846-4C5D-9758-AE5726EE329C}">
  <ds:schemaRefs>
    <ds:schemaRef ds:uri="http://schemas.microsoft.com/sharepoint/v3/contenttype/forms"/>
  </ds:schemaRefs>
</ds:datastoreItem>
</file>

<file path=customXml/itemProps3.xml><?xml version="1.0" encoding="utf-8"?>
<ds:datastoreItem xmlns:ds="http://schemas.openxmlformats.org/officeDocument/2006/customXml" ds:itemID="{136B6C91-7805-417D-8CF2-A7A2D741DC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5bfb563-8fe2-4d34-a09f-38a217d8feea"/>
    <ds:schemaRef ds:uri="f789fa03-9022-4931-acb2-79f11ac92edf"/>
    <ds:schemaRef ds:uri="2ad705b9-adad-42ba-803b-2580de5ca4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 14</vt:lpstr>
      <vt:lpstr>Question 15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2020-09-11T12:58:03Z</dcterms:created>
  <dcterms:modified xsi:type="dcterms:W3CDTF">2020-09-11T17:58:00Z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0x010100B04F4D69D665C04E9B2CFDA26C4AFA89</vt:lpwstr>
  </property>
</Properties>
</file>