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CN2020\CN-00085 - Emergency Docket (COVID-19)\Data Request\Supplemental Response Filed 9-11-20\Final\"/>
    </mc:Choice>
  </mc:AlternateContent>
  <bookViews>
    <workbookView xWindow="6420" yWindow="2025" windowWidth="28800" windowHeight="17235"/>
  </bookViews>
  <sheets>
    <sheet name="Summary" sheetId="1" r:id="rId1"/>
    <sheet name="LKE Combined - Excl ODP(KYonly)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0" i="2" l="1"/>
  <c r="AE10" i="2" s="1"/>
  <c r="AF10" i="2" s="1"/>
  <c r="AC10" i="2"/>
  <c r="AB10" i="2"/>
  <c r="AA10" i="2"/>
  <c r="Z10" i="2"/>
  <c r="AD9" i="2"/>
  <c r="AC9" i="2"/>
  <c r="AB9" i="2"/>
  <c r="AE9" i="2" s="1"/>
  <c r="AF9" i="2" s="1"/>
  <c r="AA9" i="2"/>
  <c r="Z9" i="2"/>
  <c r="AD8" i="2"/>
  <c r="AC8" i="2"/>
  <c r="AB8" i="2"/>
  <c r="AE8" i="2" s="1"/>
  <c r="AF8" i="2" s="1"/>
  <c r="AA8" i="2"/>
  <c r="Z8" i="2"/>
  <c r="AD7" i="2"/>
  <c r="AC7" i="2"/>
  <c r="AB7" i="2"/>
  <c r="AE7" i="2" s="1"/>
  <c r="AA7" i="2"/>
  <c r="Z7" i="2"/>
  <c r="AD6" i="2"/>
  <c r="AC6" i="2"/>
  <c r="AE6" i="2" s="1"/>
  <c r="AF6" i="2" s="1"/>
  <c r="AB6" i="2"/>
  <c r="AA6" i="2"/>
  <c r="Z6" i="2"/>
  <c r="AD5" i="2"/>
  <c r="AC5" i="2"/>
  <c r="AB5" i="2"/>
  <c r="AE5" i="2" s="1"/>
  <c r="AF5" i="2" s="1"/>
  <c r="AA5" i="2"/>
  <c r="Z5" i="2"/>
  <c r="AE4" i="2"/>
  <c r="AD4" i="2"/>
  <c r="AC4" i="2"/>
  <c r="AB4" i="2"/>
  <c r="AA4" i="2"/>
  <c r="Z4" i="2"/>
  <c r="O25" i="2"/>
  <c r="N25" i="2"/>
  <c r="M25" i="2"/>
  <c r="L25" i="2"/>
  <c r="K25" i="2" s="1"/>
  <c r="J25" i="2"/>
  <c r="R25" i="2" s="1"/>
  <c r="G25" i="2"/>
  <c r="W25" i="2" s="1"/>
  <c r="F25" i="2"/>
  <c r="V25" i="2" s="1"/>
  <c r="E25" i="2"/>
  <c r="U25" i="2" s="1"/>
  <c r="D25" i="2"/>
  <c r="C25" i="2" s="1"/>
  <c r="S25" i="2" s="1"/>
  <c r="O19" i="2"/>
  <c r="R15" i="2"/>
  <c r="R16" i="2" s="1"/>
  <c r="R17" i="2" s="1"/>
  <c r="R18" i="2" s="1"/>
  <c r="R19" i="2" s="1"/>
  <c r="R14" i="2"/>
  <c r="J14" i="2"/>
  <c r="J15" i="2" s="1"/>
  <c r="J16" i="2" s="1"/>
  <c r="J17" i="2" s="1"/>
  <c r="J18" i="2" s="1"/>
  <c r="J19" i="2" s="1"/>
  <c r="B14" i="2"/>
  <c r="B15" i="2" s="1"/>
  <c r="B16" i="2" s="1"/>
  <c r="B17" i="2" s="1"/>
  <c r="B18" i="2" s="1"/>
  <c r="B19" i="2" s="1"/>
  <c r="W10" i="2"/>
  <c r="T10" i="2"/>
  <c r="O10" i="2"/>
  <c r="N10" i="2"/>
  <c r="N19" i="2" s="1"/>
  <c r="M10" i="2"/>
  <c r="M19" i="2" s="1"/>
  <c r="L10" i="2"/>
  <c r="L19" i="2" s="1"/>
  <c r="K10" i="2"/>
  <c r="K19" i="2" s="1"/>
  <c r="G10" i="2"/>
  <c r="F10" i="2"/>
  <c r="V10" i="2" s="1"/>
  <c r="E10" i="2"/>
  <c r="D10" i="2"/>
  <c r="V9" i="2"/>
  <c r="O9" i="2"/>
  <c r="N9" i="2"/>
  <c r="M9" i="2"/>
  <c r="M18" i="2" s="1"/>
  <c r="L9" i="2"/>
  <c r="K9" i="2" s="1"/>
  <c r="K18" i="2" s="1"/>
  <c r="G9" i="2"/>
  <c r="F9" i="2"/>
  <c r="E9" i="2"/>
  <c r="U9" i="2" s="1"/>
  <c r="D9" i="2"/>
  <c r="T9" i="2" s="1"/>
  <c r="O8" i="2"/>
  <c r="N8" i="2"/>
  <c r="M8" i="2"/>
  <c r="L8" i="2"/>
  <c r="K8" i="2" s="1"/>
  <c r="K17" i="2" s="1"/>
  <c r="G8" i="2"/>
  <c r="W8" i="2" s="1"/>
  <c r="F8" i="2"/>
  <c r="V8" i="2" s="1"/>
  <c r="E8" i="2"/>
  <c r="U8" i="2" s="1"/>
  <c r="D8" i="2"/>
  <c r="C8" i="2" s="1"/>
  <c r="O7" i="2"/>
  <c r="N7" i="2"/>
  <c r="M7" i="2"/>
  <c r="L7" i="2"/>
  <c r="G7" i="2"/>
  <c r="W7" i="2" s="1"/>
  <c r="F7" i="2"/>
  <c r="V7" i="2" s="1"/>
  <c r="E7" i="2"/>
  <c r="U7" i="2" s="1"/>
  <c r="D7" i="2"/>
  <c r="C7" i="2" s="1"/>
  <c r="T6" i="2"/>
  <c r="O6" i="2"/>
  <c r="N6" i="2"/>
  <c r="M6" i="2"/>
  <c r="L6" i="2"/>
  <c r="G6" i="2"/>
  <c r="W6" i="2" s="1"/>
  <c r="F6" i="2"/>
  <c r="V6" i="2" s="1"/>
  <c r="E6" i="2"/>
  <c r="U6" i="2" s="1"/>
  <c r="D6" i="2"/>
  <c r="V5" i="2"/>
  <c r="O5" i="2"/>
  <c r="N5" i="2"/>
  <c r="M5" i="2"/>
  <c r="L5" i="2"/>
  <c r="K5" i="2" s="1"/>
  <c r="K14" i="2" s="1"/>
  <c r="G5" i="2"/>
  <c r="W5" i="2" s="1"/>
  <c r="F5" i="2"/>
  <c r="E5" i="2"/>
  <c r="U5" i="2" s="1"/>
  <c r="D5" i="2"/>
  <c r="T5" i="2" s="1"/>
  <c r="B5" i="2"/>
  <c r="J5" i="2" s="1"/>
  <c r="R5" i="2" s="1"/>
  <c r="O4" i="2"/>
  <c r="O13" i="2" s="1"/>
  <c r="N4" i="2"/>
  <c r="K4" i="2" s="1"/>
  <c r="K13" i="2" s="1"/>
  <c r="M4" i="2"/>
  <c r="M13" i="2" s="1"/>
  <c r="L4" i="2"/>
  <c r="L13" i="2" s="1"/>
  <c r="J4" i="2"/>
  <c r="R4" i="2" s="1"/>
  <c r="G4" i="2"/>
  <c r="W4" i="2" s="1"/>
  <c r="F4" i="2"/>
  <c r="E4" i="2"/>
  <c r="D4" i="2"/>
  <c r="C4" i="2" s="1"/>
  <c r="AF7" i="2" l="1"/>
  <c r="S8" i="2"/>
  <c r="S17" i="2" s="1"/>
  <c r="C17" i="2"/>
  <c r="M14" i="2"/>
  <c r="C13" i="2"/>
  <c r="S4" i="2"/>
  <c r="S13" i="2" s="1"/>
  <c r="G13" i="2"/>
  <c r="F14" i="2"/>
  <c r="N14" i="2"/>
  <c r="E13" i="2"/>
  <c r="O14" i="2"/>
  <c r="N15" i="2"/>
  <c r="M17" i="2"/>
  <c r="F13" i="2"/>
  <c r="N17" i="2"/>
  <c r="N18" i="2"/>
  <c r="W13" i="2"/>
  <c r="D15" i="2"/>
  <c r="O17" i="2"/>
  <c r="O18" i="2"/>
  <c r="C16" i="2"/>
  <c r="C5" i="2"/>
  <c r="K6" i="2"/>
  <c r="M15" i="2" s="1"/>
  <c r="C9" i="2"/>
  <c r="F18" i="2" s="1"/>
  <c r="W9" i="2"/>
  <c r="U10" i="2"/>
  <c r="D16" i="2"/>
  <c r="L17" i="2"/>
  <c r="B6" i="2"/>
  <c r="T7" i="2"/>
  <c r="G15" i="2"/>
  <c r="E16" i="2"/>
  <c r="C6" i="2"/>
  <c r="K7" i="2"/>
  <c r="C10" i="2"/>
  <c r="L14" i="2"/>
  <c r="F16" i="2"/>
  <c r="D17" i="2"/>
  <c r="L18" i="2"/>
  <c r="T4" i="2"/>
  <c r="T13" i="2" s="1"/>
  <c r="T8" i="2"/>
  <c r="N13" i="2"/>
  <c r="G16" i="2"/>
  <c r="E17" i="2"/>
  <c r="T25" i="2"/>
  <c r="U4" i="2"/>
  <c r="U13" i="2" s="1"/>
  <c r="D13" i="2"/>
  <c r="D14" i="2"/>
  <c r="F17" i="2"/>
  <c r="D18" i="2"/>
  <c r="V4" i="2"/>
  <c r="V13" i="2" s="1"/>
  <c r="E14" i="2"/>
  <c r="G17" i="2"/>
  <c r="E18" i="2"/>
  <c r="S10" i="2" l="1"/>
  <c r="C19" i="2"/>
  <c r="E19" i="2"/>
  <c r="K16" i="2"/>
  <c r="M16" i="2"/>
  <c r="T17" i="2"/>
  <c r="S6" i="2"/>
  <c r="C15" i="2"/>
  <c r="E15" i="2"/>
  <c r="F15" i="2"/>
  <c r="L15" i="2"/>
  <c r="D19" i="2"/>
  <c r="G19" i="2"/>
  <c r="S7" i="2"/>
  <c r="L16" i="2"/>
  <c r="W18" i="2"/>
  <c r="W17" i="2"/>
  <c r="N16" i="2"/>
  <c r="J6" i="2"/>
  <c r="R6" i="2" s="1"/>
  <c r="B7" i="2"/>
  <c r="K15" i="2"/>
  <c r="O15" i="2"/>
  <c r="O16" i="2"/>
  <c r="U17" i="2"/>
  <c r="S9" i="2"/>
  <c r="C18" i="2"/>
  <c r="G18" i="2"/>
  <c r="V17" i="2"/>
  <c r="F19" i="2"/>
  <c r="S5" i="2"/>
  <c r="C14" i="2"/>
  <c r="G14" i="2"/>
  <c r="S19" i="2" l="1"/>
  <c r="V19" i="2"/>
  <c r="W19" i="2"/>
  <c r="T19" i="2"/>
  <c r="S15" i="2"/>
  <c r="U15" i="2"/>
  <c r="T15" i="2"/>
  <c r="W15" i="2"/>
  <c r="V15" i="2"/>
  <c r="B8" i="2"/>
  <c r="J7" i="2"/>
  <c r="R7" i="2" s="1"/>
  <c r="S14" i="2"/>
  <c r="T14" i="2"/>
  <c r="W14" i="2"/>
  <c r="U14" i="2"/>
  <c r="V14" i="2"/>
  <c r="S16" i="2"/>
  <c r="V16" i="2"/>
  <c r="U16" i="2"/>
  <c r="W16" i="2"/>
  <c r="U19" i="2"/>
  <c r="S18" i="2"/>
  <c r="V18" i="2"/>
  <c r="T18" i="2"/>
  <c r="U18" i="2"/>
  <c r="T16" i="2"/>
  <c r="B9" i="2" l="1"/>
  <c r="J8" i="2"/>
  <c r="R8" i="2" s="1"/>
  <c r="J9" i="2" l="1"/>
  <c r="R9" i="2" s="1"/>
  <c r="B10" i="2"/>
  <c r="J10" i="2" s="1"/>
  <c r="R10" i="2" s="1"/>
  <c r="E39" i="1" l="1"/>
  <c r="D39" i="1"/>
  <c r="F38" i="1"/>
  <c r="G38" i="1" s="1"/>
  <c r="F37" i="1"/>
  <c r="G37" i="1" s="1"/>
  <c r="F36" i="1"/>
  <c r="G36" i="1" s="1"/>
  <c r="F39" i="1" l="1"/>
  <c r="G39" i="1" s="1"/>
</calcChain>
</file>

<file path=xl/sharedStrings.xml><?xml version="1.0" encoding="utf-8"?>
<sst xmlns="http://schemas.openxmlformats.org/spreadsheetml/2006/main" count="85" uniqueCount="35">
  <si>
    <t>Past Due - Year over Year Comparison</t>
  </si>
  <si>
    <t>Number of customers past due by aging bucket</t>
  </si>
  <si>
    <t>Aging bucket</t>
  </si>
  <si>
    <t>August 2019</t>
  </si>
  <si>
    <t>August 2020</t>
  </si>
  <si>
    <t>Delta</t>
  </si>
  <si>
    <t>Growth %</t>
  </si>
  <si>
    <t>31-60</t>
  </si>
  <si>
    <t>61-90</t>
  </si>
  <si>
    <t>91+</t>
  </si>
  <si>
    <t>Grand Total</t>
  </si>
  <si>
    <t>2020 Retail Customer A/R Trends - February through August</t>
  </si>
  <si>
    <t>Total AR</t>
  </si>
  <si>
    <t>0-30</t>
  </si>
  <si>
    <t>90+</t>
  </si>
  <si>
    <t>LGE</t>
  </si>
  <si>
    <t>KU</t>
  </si>
  <si>
    <t>LKE</t>
  </si>
  <si>
    <t>Group %</t>
  </si>
  <si>
    <t>CHART DATA</t>
  </si>
  <si>
    <t>Month</t>
  </si>
  <si>
    <t>Total A/R</t>
  </si>
  <si>
    <t>0-30 days</t>
  </si>
  <si>
    <t>31-60 days</t>
  </si>
  <si>
    <t>61-90 days</t>
  </si>
  <si>
    <t>91+ days</t>
  </si>
  <si>
    <t>Total Past Due (31+)</t>
  </si>
  <si>
    <t>Change</t>
  </si>
  <si>
    <t>Feb</t>
  </si>
  <si>
    <t>Mar</t>
  </si>
  <si>
    <t>Apr</t>
  </si>
  <si>
    <t>May</t>
  </si>
  <si>
    <t>Jun</t>
  </si>
  <si>
    <t>Jul</t>
  </si>
  <si>
    <t>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</si>
</sst>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&quot;$&quot;* #,##0_);_(&quot;$&quot;* \(#,##0\);_(&quot;$&quot;* &quot;-&quot;??_);_(@_)"/>
    <numFmt numFmtId="167" formatCode="0.0"/>
    <numFmt numFmtId="168" formatCode="_(&quot;$&quot;* #,##0.0_);_(&quot;$&quot;* \(#,##0.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2" fillId="2" borderId="4" xfId="0" applyFont="1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 applyAlignment="1">
      <alignment horizontal="right"/>
    </xf>
    <xf numFmtId="17" fontId="0" fillId="2" borderId="7" xfId="0" quotePrefix="1" applyNumberFormat="1" applyFill="1" applyBorder="1" applyAlignment="1">
      <alignment horizontal="right"/>
    </xf>
    <xf numFmtId="0" fontId="0" fillId="2" borderId="7" xfId="0" applyFill="1" applyBorder="1" applyAlignment="1">
      <alignment horizontal="right" wrapText="1"/>
    </xf>
    <xf numFmtId="0" fontId="0" fillId="2" borderId="8" xfId="0" applyFill="1" applyBorder="1"/>
    <xf numFmtId="0" fontId="0" fillId="0" borderId="9" xfId="0" quotePrefix="1" applyBorder="1" applyAlignment="1">
      <alignment horizontal="right"/>
    </xf>
    <xf numFmtId="164" fontId="0" fillId="0" borderId="10" xfId="1" applyNumberFormat="1" applyFont="1" applyBorder="1"/>
    <xf numFmtId="164" fontId="0" fillId="0" borderId="9" xfId="1" applyNumberFormat="1" applyFont="1" applyBorder="1"/>
    <xf numFmtId="9" fontId="0" fillId="0" borderId="11" xfId="3" applyFont="1" applyBorder="1"/>
    <xf numFmtId="0" fontId="0" fillId="0" borderId="12" xfId="0" applyBorder="1"/>
    <xf numFmtId="164" fontId="0" fillId="0" borderId="12" xfId="0" applyNumberFormat="1" applyBorder="1"/>
    <xf numFmtId="0" fontId="2" fillId="2" borderId="9" xfId="0" applyFont="1" applyFill="1" applyBorder="1" applyAlignment="1">
      <alignment horizontal="right"/>
    </xf>
    <xf numFmtId="164" fontId="2" fillId="2" borderId="10" xfId="1" applyNumberFormat="1" applyFont="1" applyFill="1" applyBorder="1"/>
    <xf numFmtId="164" fontId="2" fillId="2" borderId="9" xfId="1" applyNumberFormat="1" applyFont="1" applyFill="1" applyBorder="1"/>
    <xf numFmtId="9" fontId="2" fillId="2" borderId="11" xfId="3" applyFont="1" applyFill="1" applyBorder="1"/>
    <xf numFmtId="0" fontId="0" fillId="2" borderId="12" xfId="0" applyFill="1" applyBorder="1"/>
    <xf numFmtId="165" fontId="0" fillId="0" borderId="0" xfId="0" applyNumberFormat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2" applyNumberFormat="1" applyFont="1"/>
    <xf numFmtId="166" fontId="0" fillId="0" borderId="0" xfId="0" applyNumberFormat="1"/>
    <xf numFmtId="0" fontId="2" fillId="0" borderId="0" xfId="0" applyFont="1"/>
    <xf numFmtId="9" fontId="0" fillId="0" borderId="0" xfId="3" applyFont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7" fontId="0" fillId="0" borderId="0" xfId="0" applyNumberFormat="1"/>
    <xf numFmtId="168" fontId="0" fillId="0" borderId="0" xfId="2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A/R LG&amp;E-KU</a:t>
            </a:r>
            <a:r>
              <a:rPr lang="en-US" sz="1800" b="1" baseline="0"/>
              <a:t> Kentucky</a:t>
            </a:r>
          </a:p>
          <a:p>
            <a:pPr>
              <a:defRPr/>
            </a:pPr>
            <a:r>
              <a:rPr lang="en-US" sz="1800" b="1"/>
              <a:t> 2020 Past Due Trends ($M)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'LKE Combined - Excl ODP(KYonly)'!$Z$3</c:f>
              <c:strCache>
                <c:ptCount val="1"/>
                <c:pt idx="0">
                  <c:v>Total A/R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'LKE Combined - Excl ODP(KYonly)'!$Y$4:$Y$10</c:f>
              <c:strCache>
                <c:ptCount val="7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</c:strCache>
            </c:strRef>
          </c:cat>
          <c:val>
            <c:numRef>
              <c:f>'LKE Combined - Excl ODP(KYonly)'!$Z$4:$Z$10</c:f>
            </c:numRef>
          </c:val>
          <c:extLst>
            <c:ext xmlns:c16="http://schemas.microsoft.com/office/drawing/2014/chart" uri="{C3380CC4-5D6E-409C-BE32-E72D297353CC}">
              <c16:uniqueId val="{00000000-CF9A-420C-A997-6DC8D0C28EA3}"/>
            </c:ext>
          </c:extLst>
        </c:ser>
        <c:ser>
          <c:idx val="1"/>
          <c:order val="1"/>
          <c:tx>
            <c:strRef>
              <c:f>'LKE Combined - Excl ODP(KYonly)'!$AA$3</c:f>
              <c:strCache>
                <c:ptCount val="1"/>
                <c:pt idx="0">
                  <c:v>0-30 days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'LKE Combined - Excl ODP(KYonly)'!$Y$4:$Y$10</c:f>
              <c:strCache>
                <c:ptCount val="7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</c:strCache>
            </c:strRef>
          </c:cat>
          <c:val>
            <c:numRef>
              <c:f>'LKE Combined - Excl ODP(KYonly)'!$AA$4:$AA$10</c:f>
            </c:numRef>
          </c:val>
          <c:extLst>
            <c:ext xmlns:c16="http://schemas.microsoft.com/office/drawing/2014/chart" uri="{C3380CC4-5D6E-409C-BE32-E72D297353CC}">
              <c16:uniqueId val="{00000001-CF9A-420C-A997-6DC8D0C28EA3}"/>
            </c:ext>
          </c:extLst>
        </c:ser>
        <c:ser>
          <c:idx val="2"/>
          <c:order val="2"/>
          <c:tx>
            <c:strRef>
              <c:f>'LKE Combined - Excl ODP(KYonly)'!$AB$3</c:f>
              <c:strCache>
                <c:ptCount val="1"/>
                <c:pt idx="0">
                  <c:v>31-60 days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'LKE Combined - Excl ODP(KYonly)'!$Y$4:$Y$10</c:f>
              <c:strCache>
                <c:ptCount val="7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</c:strCache>
            </c:strRef>
          </c:cat>
          <c:val>
            <c:numRef>
              <c:f>'LKE Combined - Excl ODP(KYonly)'!$AB$4:$AB$10</c:f>
              <c:numCache>
                <c:formatCode>_("$"* #,##0.0_);_("$"* \(#,##0.0\);_("$"* "-"??_);_(@_)</c:formatCode>
                <c:ptCount val="7"/>
                <c:pt idx="0">
                  <c:v>19.784896419999999</c:v>
                </c:pt>
                <c:pt idx="1">
                  <c:v>22.452971630000004</c:v>
                </c:pt>
                <c:pt idx="2">
                  <c:v>20.949058690000001</c:v>
                </c:pt>
                <c:pt idx="3">
                  <c:v>18.121646729999998</c:v>
                </c:pt>
                <c:pt idx="4">
                  <c:v>15.617557079999999</c:v>
                </c:pt>
                <c:pt idx="5">
                  <c:v>16.878936470000003</c:v>
                </c:pt>
                <c:pt idx="6">
                  <c:v>23.175428359999998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9A-420C-A997-6DC8D0C28EA3}"/>
            </c:ext>
          </c:extLst>
        </c:ser>
        <c:ser>
          <c:idx val="3"/>
          <c:order val="3"/>
          <c:tx>
            <c:strRef>
              <c:f>'LKE Combined - Excl ODP(KYonly)'!$AC$3</c:f>
              <c:strCache>
                <c:ptCount val="1"/>
                <c:pt idx="0">
                  <c:v>61-90 days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'LKE Combined - Excl ODP(KYonly)'!$Y$4:$Y$10</c:f>
              <c:strCache>
                <c:ptCount val="7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</c:strCache>
            </c:strRef>
          </c:cat>
          <c:val>
            <c:numRef>
              <c:f>'LKE Combined - Excl ODP(KYonly)'!$AC$4:$AC$10</c:f>
              <c:numCache>
                <c:formatCode>_("$"* #,##0.0_);_("$"* \(#,##0.0\);_("$"* "-"??_);_(@_)</c:formatCode>
                <c:ptCount val="7"/>
                <c:pt idx="0">
                  <c:v>2.6094663499999995</c:v>
                </c:pt>
                <c:pt idx="1">
                  <c:v>4.3257344799999995</c:v>
                </c:pt>
                <c:pt idx="2">
                  <c:v>7.727045340000001</c:v>
                </c:pt>
                <c:pt idx="3">
                  <c:v>7.2796461400000005</c:v>
                </c:pt>
                <c:pt idx="4">
                  <c:v>5.9023298300000002</c:v>
                </c:pt>
                <c:pt idx="5">
                  <c:v>4.7201761700000002</c:v>
                </c:pt>
                <c:pt idx="6">
                  <c:v>6.7772271999999996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9A-420C-A997-6DC8D0C28EA3}"/>
            </c:ext>
          </c:extLst>
        </c:ser>
        <c:ser>
          <c:idx val="4"/>
          <c:order val="4"/>
          <c:tx>
            <c:strRef>
              <c:f>'LKE Combined - Excl ODP(KYonly)'!$AD$3</c:f>
              <c:strCache>
                <c:ptCount val="1"/>
                <c:pt idx="0">
                  <c:v>91+ days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'LKE Combined - Excl ODP(KYonly)'!$Y$4:$Y$10</c:f>
              <c:strCache>
                <c:ptCount val="7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</c:strCache>
            </c:strRef>
          </c:cat>
          <c:val>
            <c:numRef>
              <c:f>'LKE Combined - Excl ODP(KYonly)'!$AD$4:$AD$10</c:f>
              <c:numCache>
                <c:formatCode>_("$"* #,##0.0_);_("$"* \(#,##0.0\);_("$"* "-"??_);_(@_)</c:formatCode>
                <c:ptCount val="7"/>
                <c:pt idx="0">
                  <c:v>2.5478008900000004</c:v>
                </c:pt>
                <c:pt idx="1">
                  <c:v>2.8709346100000004</c:v>
                </c:pt>
                <c:pt idx="2">
                  <c:v>4.6184097400000006</c:v>
                </c:pt>
                <c:pt idx="3">
                  <c:v>8.1807657100000011</c:v>
                </c:pt>
                <c:pt idx="4">
                  <c:v>11.05532154</c:v>
                </c:pt>
                <c:pt idx="5">
                  <c:v>12.751870480000001</c:v>
                </c:pt>
                <c:pt idx="6">
                  <c:v>13.84327513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9A-420C-A997-6DC8D0C28E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953958383"/>
        <c:axId val="680149327"/>
      </c:barChart>
      <c:catAx>
        <c:axId val="95395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149327"/>
        <c:crosses val="autoZero"/>
        <c:auto val="1"/>
        <c:lblAlgn val="ctr"/>
        <c:lblOffset val="100"/>
        <c:noMultiLvlLbl val="0"/>
      </c:catAx>
      <c:valAx>
        <c:axId val="680149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_);_(&quot;$&quot;* \(#,##0.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95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60350" y="298450"/>
    <xdr:ext cx="6750050" cy="5446183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2C7F18-7D74-429C-AE2C-88F45850246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oneCellAnchor>
    <xdr:from>
      <xdr:col>2</xdr:col>
      <xdr:colOff>231775</xdr:colOff>
      <xdr:row>15</xdr:row>
      <xdr:rowOff>174625</xdr:rowOff>
    </xdr:from>
    <xdr:ext cx="506229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131B395-88B0-4CB9-9037-1360691D3D4D}"/>
            </a:ext>
          </a:extLst>
        </xdr:cNvPr>
        <xdr:cNvSpPr txBox="1"/>
      </xdr:nvSpPr>
      <xdr:spPr>
        <a:xfrm>
          <a:off x="898525" y="3032125"/>
          <a:ext cx="5062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$24.9</a:t>
          </a:r>
        </a:p>
      </xdr:txBody>
    </xdr:sp>
    <xdr:clientData/>
  </xdr:oneCellAnchor>
  <xdr:oneCellAnchor>
    <xdr:from>
      <xdr:col>3</xdr:col>
      <xdr:colOff>92075</xdr:colOff>
      <xdr:row>13</xdr:row>
      <xdr:rowOff>174625</xdr:rowOff>
    </xdr:from>
    <xdr:ext cx="508344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95CA306-3C0E-4E6D-B493-4E229E1488F1}"/>
            </a:ext>
          </a:extLst>
        </xdr:cNvPr>
        <xdr:cNvSpPr txBox="1"/>
      </xdr:nvSpPr>
      <xdr:spPr>
        <a:xfrm>
          <a:off x="1616075" y="2651125"/>
          <a:ext cx="5083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$29.6</a:t>
          </a:r>
        </a:p>
      </xdr:txBody>
    </xdr:sp>
    <xdr:clientData/>
  </xdr:oneCellAnchor>
  <xdr:oneCellAnchor>
    <xdr:from>
      <xdr:col>3</xdr:col>
      <xdr:colOff>908050</xdr:colOff>
      <xdr:row>12</xdr:row>
      <xdr:rowOff>66675</xdr:rowOff>
    </xdr:from>
    <xdr:ext cx="508344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C690FA8-3C70-4C72-8367-AD0C0C3B54EB}"/>
            </a:ext>
          </a:extLst>
        </xdr:cNvPr>
        <xdr:cNvSpPr txBox="1"/>
      </xdr:nvSpPr>
      <xdr:spPr>
        <a:xfrm>
          <a:off x="2432050" y="2352675"/>
          <a:ext cx="5083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$33.2</a:t>
          </a:r>
        </a:p>
      </xdr:txBody>
    </xdr:sp>
    <xdr:clientData/>
  </xdr:oneCellAnchor>
  <xdr:oneCellAnchor>
    <xdr:from>
      <xdr:col>4</xdr:col>
      <xdr:colOff>635000</xdr:colOff>
      <xdr:row>12</xdr:row>
      <xdr:rowOff>57150</xdr:rowOff>
    </xdr:from>
    <xdr:ext cx="508344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484A769-4496-4E10-9A98-198BAE4CB811}"/>
            </a:ext>
          </a:extLst>
        </xdr:cNvPr>
        <xdr:cNvSpPr txBox="1"/>
      </xdr:nvSpPr>
      <xdr:spPr>
        <a:xfrm>
          <a:off x="3149600" y="2343150"/>
          <a:ext cx="5083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$33.6</a:t>
          </a:r>
        </a:p>
      </xdr:txBody>
    </xdr:sp>
    <xdr:clientData/>
  </xdr:oneCellAnchor>
  <xdr:oneCellAnchor>
    <xdr:from>
      <xdr:col>5</xdr:col>
      <xdr:colOff>393700</xdr:colOff>
      <xdr:row>12</xdr:row>
      <xdr:rowOff>127000</xdr:rowOff>
    </xdr:from>
    <xdr:ext cx="508344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74F5DF5-2F4B-418F-A9B8-6D987D589BEC}"/>
            </a:ext>
          </a:extLst>
        </xdr:cNvPr>
        <xdr:cNvSpPr txBox="1"/>
      </xdr:nvSpPr>
      <xdr:spPr>
        <a:xfrm>
          <a:off x="3898900" y="2413000"/>
          <a:ext cx="5083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$32.6</a:t>
          </a:r>
        </a:p>
      </xdr:txBody>
    </xdr:sp>
    <xdr:clientData/>
  </xdr:oneCellAnchor>
  <xdr:oneCellAnchor>
    <xdr:from>
      <xdr:col>6</xdr:col>
      <xdr:colOff>333375</xdr:colOff>
      <xdr:row>11</xdr:row>
      <xdr:rowOff>177800</xdr:rowOff>
    </xdr:from>
    <xdr:ext cx="508344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855C8C2-3082-423A-980C-AB5C0ED3969D}"/>
            </a:ext>
          </a:extLst>
        </xdr:cNvPr>
        <xdr:cNvSpPr txBox="1"/>
      </xdr:nvSpPr>
      <xdr:spPr>
        <a:xfrm>
          <a:off x="4695825" y="2273300"/>
          <a:ext cx="5083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$34.4</a:t>
          </a:r>
        </a:p>
      </xdr:txBody>
    </xdr:sp>
    <xdr:clientData/>
  </xdr:oneCellAnchor>
  <xdr:oneCellAnchor>
    <xdr:from>
      <xdr:col>8</xdr:col>
      <xdr:colOff>180975</xdr:colOff>
      <xdr:row>7</xdr:row>
      <xdr:rowOff>92075</xdr:rowOff>
    </xdr:from>
    <xdr:ext cx="508344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13D2E30-6161-4C3D-B7B0-1213AFC66B39}"/>
            </a:ext>
          </a:extLst>
        </xdr:cNvPr>
        <xdr:cNvSpPr txBox="1"/>
      </xdr:nvSpPr>
      <xdr:spPr>
        <a:xfrm>
          <a:off x="5438775" y="1425575"/>
          <a:ext cx="5083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$43.8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ounts%20Receivable\LGE\142001%20-%20Customer%20AR\AR%202020\CCS%20AR%20Recon%20(142001)%20%20LGE%202020.0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conciliation\KU\142001%20-%20Customer%20AR\2020.06-0110-142001-CUSTOMER%20A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conciliation\LGE\142001%20-%20Customer%20AR\2020.07-0100-142001%20Customer%20A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conciliation\KU\142001%20-%20Customer%20AR\2020.07-0110-142001-CUSTOMER%20A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conciliation\LGE\142001%20-%20Customer%20AR\2020.08-0100-142001%20Customer%20A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conciliation\KU\142001%20-%20Customer%20AR\2020.08-0110-142001-CUSTOMER%20A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ounts%20Receivable\LGE\142001%20-%20Customer%20AR\AR%202019\CCS%20AR%20Recon%20(142001)%20%20LGE%202019.0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ounts%20Receivable\KU\142001%20-%20Customer%20AR\2019\CCS%20AR%20Recon%20(142001)%20KU%202019.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ounts%20Receivable\KU\142001%20-%20Customer%20AR\2020\CCS%20AR%20Recon%20(142001)%20KU%202020.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conciliation\LGE\142001%20-%20Customer%20AR\CCS%20AR%20Recon%20(142001)%20%20LGE%202020.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conciliation\KU\142001%20-%20Customer%20AR\CCS%20AR%20Recon%20(142001)%20KU%202020.0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conciliation\LGE\142001%20-%20Customer%20AR\CCS%20AR%20Recon%20(142001)%20%20LGE%202020.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conciliation\KU\142001%20-%20Customer%20AR\CCS%20AR%20Recon%20(142001)%20KU%202020.0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conciliation\LGE\142001%20-%20Customer%20AR\CCS%20AR%20Recon%20(142001)%20%20LGE%202020.0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conciliation\KU\142001%20-%20Customer%20AR\CCS%20AR%20Recon%20(142001)%20KU%202020.0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conciliation\LGE\142001%20-%20Customer%20AR\2020.06-0100-142001%20Customer%20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16810396964DCDB399904ED81BA8E"/>
      <sheetName val="BneLog"/>
      <sheetName val="142001 Recon"/>
      <sheetName val="Aging (A)"/>
      <sheetName val="CCS Postings (B)"/>
      <sheetName val="LT DFA (C)"/>
      <sheetName val="Credits (D)"/>
      <sheetName val="SDT Postings (E)"/>
      <sheetName val="N"/>
      <sheetName val="Oracle GL (K)"/>
      <sheetName val="GL Data"/>
      <sheetName val="X"/>
      <sheetName val="Report Parameters"/>
      <sheetName val="Version History"/>
    </sheetNames>
    <sheetDataSet>
      <sheetData sheetId="0"/>
      <sheetData sheetId="1"/>
      <sheetData sheetId="2"/>
      <sheetData sheetId="3">
        <row r="17">
          <cell r="H17">
            <v>343668.47000000003</v>
          </cell>
          <cell r="J17">
            <v>103537653.95</v>
          </cell>
          <cell r="K17">
            <v>9798792.1899999995</v>
          </cell>
          <cell r="L17">
            <v>960551.09999999986</v>
          </cell>
          <cell r="M17">
            <v>390325.66000000003</v>
          </cell>
          <cell r="N17">
            <v>788155.06</v>
          </cell>
          <cell r="O17">
            <v>-31605.409999999931</v>
          </cell>
          <cell r="P17">
            <v>1560700.4100000001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16810396964DCDB399904ED81BA8E"/>
      <sheetName val="BneLog"/>
      <sheetName val="Email Approval"/>
      <sheetName val="142001 Recon (1)"/>
      <sheetName val="Aging (A)"/>
      <sheetName val="BneWorkBookProperties"/>
      <sheetName val="CCS Postings (B)"/>
      <sheetName val="LT DFA (C)"/>
      <sheetName val="Credits (D)"/>
      <sheetName val="SDT Postings (E)"/>
      <sheetName val="N"/>
      <sheetName val="J508 (F)"/>
      <sheetName val="J522 (G)"/>
      <sheetName val="J004 (H)"/>
      <sheetName val="Oracle GL (I)"/>
      <sheetName val="Oracle Account Analysis (J)"/>
      <sheetName val="NonStandard (K)"/>
      <sheetName val="GL Data"/>
      <sheetName val="X"/>
      <sheetName val="Report Parameters"/>
      <sheetName val="Version History"/>
      <sheetName val="SDT Posting (E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4">
          <cell r="F14">
            <v>164805.29</v>
          </cell>
          <cell r="H14">
            <v>94856353.450000003</v>
          </cell>
          <cell r="I14">
            <v>7434675.0700000003</v>
          </cell>
          <cell r="J14">
            <v>3229425.72</v>
          </cell>
          <cell r="K14">
            <v>2684567.35</v>
          </cell>
          <cell r="L14">
            <v>3286682.57</v>
          </cell>
          <cell r="M14">
            <v>-9622.3799999999992</v>
          </cell>
          <cell r="N14">
            <v>-2161465.08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16810396964DCDB399904ED81BA8E"/>
      <sheetName val="BneLog"/>
      <sheetName val="142001 Recon (1)"/>
      <sheetName val="Email Approval"/>
      <sheetName val="Aging (A)"/>
      <sheetName val="CCS Postings (B)"/>
      <sheetName val="LT DFA (C)"/>
      <sheetName val="Credits (D)"/>
      <sheetName val="SDT Postings (E)"/>
      <sheetName val="N"/>
      <sheetName val="J031 (F)"/>
      <sheetName val="J146 (G)"/>
      <sheetName val="J168 (H)"/>
      <sheetName val="J171 (I)"/>
      <sheetName val="J160 (J)"/>
      <sheetName val="Oracle GL (K)"/>
      <sheetName val="Oracle Account Analysis (L)"/>
      <sheetName val="Nonstandards (M)"/>
      <sheetName val="GL Data"/>
      <sheetName val="X"/>
      <sheetName val="Report Parameters"/>
      <sheetName val="Version Histor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7">
          <cell r="H17">
            <v>250019.18999999997</v>
          </cell>
          <cell r="J17">
            <v>97517241.939999968</v>
          </cell>
          <cell r="K17">
            <v>8626337.870000001</v>
          </cell>
          <cell r="L17">
            <v>2121956.8099999996</v>
          </cell>
          <cell r="M17">
            <v>1980095.98</v>
          </cell>
          <cell r="N17">
            <v>3548579.3899999997</v>
          </cell>
          <cell r="O17">
            <v>240797.58000000005</v>
          </cell>
          <cell r="P17">
            <v>324341.31000000006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16810396964DCDB399904ED81BA8E"/>
      <sheetName val="BneLog"/>
      <sheetName val="Email Approval"/>
      <sheetName val="142001 Recon (1)"/>
      <sheetName val="Aging (A)"/>
      <sheetName val="BneWorkBookProperties"/>
      <sheetName val="CCS Postings (B)"/>
      <sheetName val="LT DFA (C)"/>
      <sheetName val="Credits (D)"/>
      <sheetName val="SDT Postings (E)"/>
      <sheetName val="N"/>
      <sheetName val="J508 (F)"/>
      <sheetName val="J522 (G)"/>
      <sheetName val="J004 (H)"/>
      <sheetName val="Oracle GL (I)"/>
      <sheetName val="Oracle Account Analysis (J)"/>
      <sheetName val="NonStandard (K)"/>
      <sheetName val="GL Data"/>
      <sheetName val="X"/>
      <sheetName val="Report Parameters"/>
      <sheetName val="Version History"/>
      <sheetName val="SDT Posting (E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4">
          <cell r="F14">
            <v>240505.23</v>
          </cell>
          <cell r="H14">
            <v>111616366.53999998</v>
          </cell>
          <cell r="I14">
            <v>8252598.6000000006</v>
          </cell>
          <cell r="J14">
            <v>2598219.3600000003</v>
          </cell>
          <cell r="K14">
            <v>2326084.6</v>
          </cell>
          <cell r="L14">
            <v>4626998.290000001</v>
          </cell>
          <cell r="M14">
            <v>29314.639999999989</v>
          </cell>
          <cell r="N14">
            <v>-213039.19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16810396964DCDB399904ED81BA8E"/>
      <sheetName val="BneLog"/>
      <sheetName val="142001 Recon (1)"/>
      <sheetName val="Aging (A)"/>
      <sheetName val="CCS Postings (B)"/>
      <sheetName val="LT DFA (C)"/>
      <sheetName val="Credits (D)"/>
      <sheetName val="SDT Postings (E)"/>
      <sheetName val="N"/>
      <sheetName val="J031 (F)"/>
      <sheetName val="J146 (G)"/>
      <sheetName val="J168 (H)"/>
      <sheetName val="J171 (I)"/>
      <sheetName val="J160 (J)"/>
      <sheetName val="Oracle GL (K)"/>
      <sheetName val="Oracle Account Analysis (L)"/>
      <sheetName val="Nonstandards (M)"/>
      <sheetName val="GL Data"/>
      <sheetName val="X"/>
      <sheetName val="Report Parameters"/>
      <sheetName val="Version History"/>
    </sheetNames>
    <sheetDataSet>
      <sheetData sheetId="0" refreshError="1"/>
      <sheetData sheetId="1" refreshError="1"/>
      <sheetData sheetId="2" refreshError="1"/>
      <sheetData sheetId="3">
        <row r="17">
          <cell r="H17">
            <v>250105.13999999998</v>
          </cell>
          <cell r="J17">
            <v>90511254.390000015</v>
          </cell>
          <cell r="K17">
            <v>10678003.890000001</v>
          </cell>
          <cell r="L17">
            <v>3275586.2399999993</v>
          </cell>
          <cell r="M17">
            <v>1604781.5000000002</v>
          </cell>
          <cell r="N17">
            <v>4242367.5299999993</v>
          </cell>
          <cell r="O17">
            <v>204183.19000000003</v>
          </cell>
          <cell r="P17">
            <v>405869.00999999989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16810396964DCDB399904ED81BA8E"/>
      <sheetName val="BneLog"/>
      <sheetName val="142001 Recon (1)"/>
      <sheetName val="Aging (A)"/>
      <sheetName val="BneWorkBookProperties"/>
      <sheetName val="CCS Postings (B)"/>
      <sheetName val="LT DFA (C)"/>
      <sheetName val="Credits (D)"/>
      <sheetName val="SDT Postings (E)"/>
      <sheetName val="N"/>
      <sheetName val="J508 (F)"/>
      <sheetName val="J522 (G)"/>
      <sheetName val="J004 (H)"/>
      <sheetName val="Oracle GL (I)"/>
      <sheetName val="Oracle Account Analysis (J)"/>
      <sheetName val="NonStandard (K)"/>
      <sheetName val="GL Data"/>
      <sheetName val="X"/>
      <sheetName val="Report Parameters"/>
      <sheetName val="Version History"/>
      <sheetName val="SDT Posting (E)"/>
    </sheetNames>
    <sheetDataSet>
      <sheetData sheetId="0" refreshError="1"/>
      <sheetData sheetId="1" refreshError="1"/>
      <sheetData sheetId="2" refreshError="1"/>
      <sheetData sheetId="3">
        <row r="14">
          <cell r="F14">
            <v>207015.63</v>
          </cell>
          <cell r="H14">
            <v>104388342.72</v>
          </cell>
          <cell r="I14">
            <v>12497424.470000001</v>
          </cell>
          <cell r="J14">
            <v>3501640.96</v>
          </cell>
          <cell r="K14">
            <v>2048665.1</v>
          </cell>
          <cell r="L14">
            <v>5690579.5100000007</v>
          </cell>
          <cell r="M14">
            <v>52698.300000000017</v>
          </cell>
          <cell r="N14">
            <v>127242.1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16810396964DCDB399904ED81BA8E"/>
      <sheetName val="BneLog"/>
      <sheetName val="142001 Recon"/>
      <sheetName val="Aging (A)"/>
      <sheetName val="CCS Postings (B)"/>
      <sheetName val="LT DFA (C)"/>
      <sheetName val="Credits (D)"/>
      <sheetName val="SDT Postings (E)"/>
      <sheetName val="N"/>
      <sheetName val="Oracle GL (K)"/>
      <sheetName val="GL Data"/>
      <sheetName val="X"/>
      <sheetName val="Report Parameters"/>
      <sheetName val="Version History"/>
    </sheetNames>
    <sheetDataSet>
      <sheetData sheetId="0" refreshError="1"/>
      <sheetData sheetId="1" refreshError="1"/>
      <sheetData sheetId="2" refreshError="1"/>
      <sheetData sheetId="3">
        <row r="17">
          <cell r="H17">
            <v>281729.34999999998</v>
          </cell>
          <cell r="J17">
            <v>88689390.810000017</v>
          </cell>
          <cell r="K17">
            <v>8744982.6500000022</v>
          </cell>
          <cell r="L17">
            <v>868988.32000000007</v>
          </cell>
          <cell r="M17">
            <v>328096.79999999993</v>
          </cell>
          <cell r="N17">
            <v>608573.46000000008</v>
          </cell>
          <cell r="O17">
            <v>337413.1</v>
          </cell>
          <cell r="P17">
            <v>-39020.530000000013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16810396964DCDB399904ED81BA8E"/>
      <sheetName val="BneLog"/>
      <sheetName val="142001 Recon"/>
      <sheetName val="Aging (A)"/>
      <sheetName val="BneWorkBookProperties"/>
      <sheetName val="CCS Postings (B)"/>
      <sheetName val="LT DFA (C)"/>
      <sheetName val="Credits (D)"/>
      <sheetName val="SDT Postings (E)"/>
      <sheetName val="N"/>
      <sheetName val="Oracle GL (I)"/>
      <sheetName val="GL Data"/>
      <sheetName val="X"/>
      <sheetName val="Report Parameters"/>
      <sheetName val="Version History"/>
      <sheetName val="SDT Posting (E)"/>
    </sheetNames>
    <sheetDataSet>
      <sheetData sheetId="0" refreshError="1"/>
      <sheetData sheetId="1" refreshError="1"/>
      <sheetData sheetId="2" refreshError="1"/>
      <sheetData sheetId="3">
        <row r="16">
          <cell r="F16">
            <v>374284.09</v>
          </cell>
          <cell r="H16">
            <v>111596479.75000001</v>
          </cell>
          <cell r="I16">
            <v>8434078.8300000001</v>
          </cell>
          <cell r="J16">
            <v>817533.8899999999</v>
          </cell>
          <cell r="K16">
            <v>344016.48</v>
          </cell>
          <cell r="L16">
            <v>1209468.0999999999</v>
          </cell>
          <cell r="M16">
            <v>-174599.88</v>
          </cell>
          <cell r="N16">
            <v>-521770.30999999994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16810396964DCDB399904ED81BA8E"/>
      <sheetName val="BneLog"/>
      <sheetName val="142001 Recon"/>
      <sheetName val="Aging (A)"/>
      <sheetName val="BneWorkBookProperties"/>
      <sheetName val="CCS Postings (B)"/>
      <sheetName val="LT DFA (C)"/>
      <sheetName val="Credits (D)"/>
      <sheetName val="SDT Postings (E)"/>
      <sheetName val="N"/>
      <sheetName val="Oracle GL (I)"/>
      <sheetName val="GL Data"/>
      <sheetName val="X"/>
      <sheetName val="Report Parameters"/>
      <sheetName val="Version History"/>
      <sheetName val="SDT Posting (E)"/>
    </sheetNames>
    <sheetDataSet>
      <sheetData sheetId="0" refreshError="1"/>
      <sheetData sheetId="1" refreshError="1"/>
      <sheetData sheetId="2" refreshError="1"/>
      <sheetData sheetId="3">
        <row r="14">
          <cell r="F14">
            <v>285127.07</v>
          </cell>
          <cell r="H14">
            <v>109777781.95999999</v>
          </cell>
          <cell r="I14">
            <v>9986104.2299999986</v>
          </cell>
          <cell r="J14">
            <v>1648915.2499999998</v>
          </cell>
          <cell r="K14">
            <v>449544.5400000001</v>
          </cell>
          <cell r="L14">
            <v>940622.03999999992</v>
          </cell>
          <cell r="M14">
            <v>10759.000000000022</v>
          </cell>
          <cell r="N14">
            <v>831261.22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16810396964DCDB399904ED81BA8E"/>
      <sheetName val="BneLog"/>
      <sheetName val="142001 Recon (1)"/>
      <sheetName val="Aging (A)"/>
      <sheetName val="CCS Postings (B)"/>
      <sheetName val="LT DFA (C)"/>
      <sheetName val="Credits (D)"/>
      <sheetName val="SDT Postings (E)"/>
      <sheetName val="N"/>
      <sheetName val="J031 (F)"/>
      <sheetName val="J146 (G)"/>
      <sheetName val="J168 (H)"/>
      <sheetName val="J171 (I)"/>
      <sheetName val="J160 (J)"/>
      <sheetName val="Oracle GL (K)"/>
      <sheetName val="Oracle Account Analysis (L)"/>
      <sheetName val="Nonstandards (M)"/>
      <sheetName val="GL Data"/>
      <sheetName val="X"/>
      <sheetName val="Report Parameters"/>
      <sheetName val="Version History"/>
    </sheetNames>
    <sheetDataSet>
      <sheetData sheetId="0" refreshError="1"/>
      <sheetData sheetId="1" refreshError="1"/>
      <sheetData sheetId="2" refreshError="1"/>
      <sheetData sheetId="3">
        <row r="17">
          <cell r="H17">
            <v>277884.24999999994</v>
          </cell>
          <cell r="J17">
            <v>80656391.779999986</v>
          </cell>
          <cell r="K17">
            <v>10763952.560000001</v>
          </cell>
          <cell r="L17">
            <v>1798995.91</v>
          </cell>
          <cell r="M17">
            <v>396070.52999999997</v>
          </cell>
          <cell r="N17">
            <v>729348.61000000022</v>
          </cell>
          <cell r="O17">
            <v>-22358.749999999978</v>
          </cell>
          <cell r="P17">
            <v>1690984.2000000002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16810396964DCDB399904ED81BA8E"/>
      <sheetName val="BneLog"/>
      <sheetName val="142001 Recon (1)"/>
      <sheetName val="Aging (A)"/>
      <sheetName val="BneWorkBookProperties"/>
      <sheetName val="CCS Postings (B)"/>
      <sheetName val="LT DFA (C)"/>
      <sheetName val="Credits (D)"/>
      <sheetName val="SDT Postings (E)"/>
      <sheetName val="N"/>
      <sheetName val="J508 (F)"/>
      <sheetName val="J522 (G)"/>
      <sheetName val="J004 (H)"/>
      <sheetName val="Oracle GL (I)"/>
      <sheetName val="Oracle Account Analysis (J)"/>
      <sheetName val="NonStandards (K)"/>
      <sheetName val="GL Data"/>
      <sheetName val="X"/>
      <sheetName val="Report Parameters"/>
      <sheetName val="Version History"/>
      <sheetName val="SDT Posting (E)"/>
    </sheetNames>
    <sheetDataSet>
      <sheetData sheetId="0" refreshError="1"/>
      <sheetData sheetId="1" refreshError="1"/>
      <sheetData sheetId="2" refreshError="1"/>
      <sheetData sheetId="3">
        <row r="14">
          <cell r="F14">
            <v>241707.09</v>
          </cell>
          <cell r="H14">
            <v>97260535.99000001</v>
          </cell>
          <cell r="I14">
            <v>11689019.07</v>
          </cell>
          <cell r="J14">
            <v>2526738.5699999998</v>
          </cell>
          <cell r="K14">
            <v>976687.03999999969</v>
          </cell>
          <cell r="L14">
            <v>778066.90000000026</v>
          </cell>
          <cell r="M14">
            <v>13120.279999999984</v>
          </cell>
          <cell r="N14">
            <v>812459.39999999991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16810396964DCDB399904ED81BA8E"/>
      <sheetName val="BneLog"/>
      <sheetName val="142001 Recon (1)"/>
      <sheetName val="Aging (A)"/>
      <sheetName val="CCS Postings (B)"/>
      <sheetName val="LT DFA (C)"/>
      <sheetName val="Credits (D)"/>
      <sheetName val="SDT Postings (E)"/>
      <sheetName val="N"/>
      <sheetName val="J031 (F)"/>
      <sheetName val="J146 (G)"/>
      <sheetName val="J168 (H)"/>
      <sheetName val="J171 (I)"/>
      <sheetName val="J160 (J)"/>
      <sheetName val="Oracle GL (K)"/>
      <sheetName val="Oracle Account Analysis (L)"/>
      <sheetName val="Nonstandards (M)"/>
      <sheetName val="GL Data"/>
      <sheetName val="X"/>
      <sheetName val="Report Parameters"/>
      <sheetName val="Version History"/>
    </sheetNames>
    <sheetDataSet>
      <sheetData sheetId="0" refreshError="1"/>
      <sheetData sheetId="1" refreshError="1"/>
      <sheetData sheetId="2" refreshError="1"/>
      <sheetData sheetId="3">
        <row r="17">
          <cell r="H17">
            <v>203132.66</v>
          </cell>
          <cell r="J17">
            <v>80688591.390000001</v>
          </cell>
          <cell r="K17">
            <v>10218242.469999999</v>
          </cell>
          <cell r="L17">
            <v>3594291.3600000008</v>
          </cell>
          <cell r="M17">
            <v>1164339.5900000001</v>
          </cell>
          <cell r="N17">
            <v>796576.17000000016</v>
          </cell>
          <cell r="O17">
            <v>-75240.47</v>
          </cell>
          <cell r="P17">
            <v>972069.13999999955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16810396964DCDB399904ED81BA8E"/>
      <sheetName val="BneLog"/>
      <sheetName val="142001 Recon (1)"/>
      <sheetName val="Aging (A)"/>
      <sheetName val="BneWorkBookProperties"/>
      <sheetName val="CCS Postings (B)"/>
      <sheetName val="LT DFA (C)"/>
      <sheetName val="Credits (D)"/>
      <sheetName val="SDT Postings (E)"/>
      <sheetName val="N"/>
      <sheetName val="J508 (F)"/>
      <sheetName val="J522 (G)"/>
      <sheetName val="J004 (H)"/>
      <sheetName val="Oracle GL (I)"/>
      <sheetName val="Oracle Account Analysis (J)"/>
      <sheetName val="NonStandard (K)"/>
      <sheetName val="GL Data"/>
      <sheetName val="X"/>
      <sheetName val="Report Parameters"/>
      <sheetName val="Version History"/>
      <sheetName val="SDT Posting (E)"/>
    </sheetNames>
    <sheetDataSet>
      <sheetData sheetId="0" refreshError="1"/>
      <sheetData sheetId="1" refreshError="1"/>
      <sheetData sheetId="2" refreshError="1"/>
      <sheetData sheetId="3">
        <row r="14">
          <cell r="F14">
            <v>159024.19999999998</v>
          </cell>
          <cell r="H14">
            <v>86021270.229999989</v>
          </cell>
          <cell r="I14">
            <v>10730816.220000003</v>
          </cell>
          <cell r="J14">
            <v>4132753.98</v>
          </cell>
          <cell r="K14">
            <v>1595391.19</v>
          </cell>
          <cell r="L14">
            <v>1130624.8899999999</v>
          </cell>
          <cell r="M14">
            <v>6718.3700000000008</v>
          </cell>
          <cell r="N14">
            <v>-299663.56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16810396964DCDB399904ED81BA8E"/>
      <sheetName val="BneLog"/>
      <sheetName val="142001 Recon (1)"/>
      <sheetName val="Aging (A)"/>
      <sheetName val="CCS Postings (B)"/>
      <sheetName val="LT DFA (C)"/>
      <sheetName val="Credits (D)"/>
      <sheetName val="SDT Postings (E)"/>
      <sheetName val="N"/>
      <sheetName val="J031 (F)"/>
      <sheetName val="J146 (G)"/>
      <sheetName val="J168 (H)"/>
      <sheetName val="J171 (I)"/>
      <sheetName val="J160 (J)"/>
      <sheetName val="Oracle GL (K)"/>
      <sheetName val="Oracle Account Analysis (L)"/>
      <sheetName val="Nonstandards (M)"/>
      <sheetName val="GL Data"/>
      <sheetName val="X"/>
      <sheetName val="Report Parameters"/>
      <sheetName val="Version History"/>
    </sheetNames>
    <sheetDataSet>
      <sheetData sheetId="0" refreshError="1"/>
      <sheetData sheetId="1" refreshError="1"/>
      <sheetData sheetId="2" refreshError="1"/>
      <sheetData sheetId="3">
        <row r="17">
          <cell r="H17">
            <v>165036.88999999998</v>
          </cell>
          <cell r="J17">
            <v>73753311.579999998</v>
          </cell>
          <cell r="K17">
            <v>8776658.9399999995</v>
          </cell>
          <cell r="L17">
            <v>3092570.71</v>
          </cell>
          <cell r="M17">
            <v>2276854.6599999997</v>
          </cell>
          <cell r="N17">
            <v>1444835.07</v>
          </cell>
          <cell r="O17">
            <v>-44387.120000000032</v>
          </cell>
          <cell r="P17">
            <v>-1190.3800000001304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16810396964DCDB399904ED81BA8E"/>
      <sheetName val="BneLog"/>
      <sheetName val="142001 Recon (1)"/>
      <sheetName val="Aging (A)"/>
      <sheetName val="BneWorkBookProperties"/>
      <sheetName val="CCS Postings (B)"/>
      <sheetName val="LT DFA (C)"/>
      <sheetName val="Credits (D)"/>
      <sheetName val="SDT Postings (E)"/>
      <sheetName val="N"/>
      <sheetName val="J508 (F)"/>
      <sheetName val="J522 (G)"/>
      <sheetName val="J004 (H)"/>
      <sheetName val="Oracle GL (I)"/>
      <sheetName val="Oracle Account Analysis (J)"/>
      <sheetName val="NonStandard (K)"/>
      <sheetName val="GL Data"/>
      <sheetName val="X"/>
      <sheetName val="Report Parameters"/>
      <sheetName val="Version History"/>
      <sheetName val="SDT Posting (E)"/>
    </sheetNames>
    <sheetDataSet>
      <sheetData sheetId="0" refreshError="1"/>
      <sheetData sheetId="1" refreshError="1"/>
      <sheetData sheetId="2" refreshError="1"/>
      <sheetData sheetId="3">
        <row r="14">
          <cell r="F14">
            <v>147381.49000000002</v>
          </cell>
          <cell r="H14">
            <v>84760073.060000002</v>
          </cell>
          <cell r="I14">
            <v>9344987.7899999972</v>
          </cell>
          <cell r="J14">
            <v>4187075.4300000006</v>
          </cell>
          <cell r="K14">
            <v>2528035.7000000007</v>
          </cell>
          <cell r="L14">
            <v>1972126.4200000004</v>
          </cell>
          <cell r="M14">
            <v>3300.9800000000196</v>
          </cell>
          <cell r="N14">
            <v>-1753229.05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16810396964DCDB399904ED81BA8E"/>
      <sheetName val="BneLog"/>
      <sheetName val="142001 Recon (1)"/>
      <sheetName val="Email Approval"/>
      <sheetName val="Aging (A)"/>
      <sheetName val="CCS Postings (B)"/>
      <sheetName val="LT DFA (C)"/>
      <sheetName val="Credits (D)"/>
      <sheetName val="SDT Postings (E)"/>
      <sheetName val="N"/>
      <sheetName val="J031 (F)"/>
      <sheetName val="J146 (G)"/>
      <sheetName val="J168 (H)"/>
      <sheetName val="J171 (I)"/>
      <sheetName val="J160 (J)"/>
      <sheetName val="Oracle GL (K)"/>
      <sheetName val="Oracle Account Analysis (L)"/>
      <sheetName val="Nonstandards (M)"/>
      <sheetName val="GL Data"/>
      <sheetName val="X"/>
      <sheetName val="Report Parameters"/>
      <sheetName val="Version Histor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7">
          <cell r="H17">
            <v>210834.59000000003</v>
          </cell>
          <cell r="J17">
            <v>85047640.439999998</v>
          </cell>
          <cell r="K17">
            <v>8182882.0099999998</v>
          </cell>
          <cell r="L17">
            <v>2672904.1099999994</v>
          </cell>
          <cell r="M17">
            <v>2086900.8299999998</v>
          </cell>
          <cell r="N17">
            <v>2755813.4</v>
          </cell>
          <cell r="O17">
            <v>250979.77000000002</v>
          </cell>
          <cell r="P17">
            <v>-439788.98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3:H39"/>
  <sheetViews>
    <sheetView showGridLines="0" tabSelected="1" workbookViewId="0">
      <selection activeCell="P21" sqref="P21"/>
    </sheetView>
  </sheetViews>
  <sheetFormatPr defaultRowHeight="15" x14ac:dyDescent="0.25"/>
  <cols>
    <col min="1" max="1" width="2.140625" customWidth="1"/>
    <col min="2" max="2" width="7.85546875" customWidth="1"/>
    <col min="3" max="3" width="12.85546875" customWidth="1"/>
    <col min="4" max="5" width="14.85546875" customWidth="1"/>
    <col min="6" max="7" width="12.85546875" customWidth="1"/>
    <col min="8" max="8" width="0.5703125" customWidth="1"/>
    <col min="10" max="10" width="14.42578125" customWidth="1"/>
    <col min="11" max="11" width="9.7109375" customWidth="1"/>
  </cols>
  <sheetData>
    <row r="33" spans="3:8" x14ac:dyDescent="0.25">
      <c r="C33" s="1" t="s">
        <v>0</v>
      </c>
      <c r="D33" s="2"/>
      <c r="E33" s="2"/>
      <c r="F33" s="2"/>
      <c r="G33" s="2"/>
      <c r="H33" s="3"/>
    </row>
    <row r="34" spans="3:8" x14ac:dyDescent="0.25">
      <c r="C34" s="4" t="s">
        <v>1</v>
      </c>
      <c r="D34" s="5"/>
      <c r="E34" s="5"/>
      <c r="F34" s="5"/>
      <c r="G34" s="5"/>
      <c r="H34" s="6"/>
    </row>
    <row r="35" spans="3:8" ht="22.5" customHeight="1" x14ac:dyDescent="0.25">
      <c r="C35" s="7" t="s">
        <v>2</v>
      </c>
      <c r="D35" s="8" t="s">
        <v>3</v>
      </c>
      <c r="E35" s="8" t="s">
        <v>4</v>
      </c>
      <c r="F35" s="9" t="s">
        <v>5</v>
      </c>
      <c r="G35" s="9" t="s">
        <v>6</v>
      </c>
      <c r="H35" s="10"/>
    </row>
    <row r="36" spans="3:8" x14ac:dyDescent="0.25">
      <c r="C36" s="11" t="s">
        <v>7</v>
      </c>
      <c r="D36" s="12">
        <v>117952</v>
      </c>
      <c r="E36" s="13">
        <v>115309</v>
      </c>
      <c r="F36" s="12">
        <f>E36-D36</f>
        <v>-2643</v>
      </c>
      <c r="G36" s="14">
        <f>F36/D36</f>
        <v>-2.2407419967444383E-2</v>
      </c>
      <c r="H36" s="15"/>
    </row>
    <row r="37" spans="3:8" x14ac:dyDescent="0.25">
      <c r="C37" s="11" t="s">
        <v>8</v>
      </c>
      <c r="D37" s="12">
        <v>37967</v>
      </c>
      <c r="E37" s="13">
        <v>57601</v>
      </c>
      <c r="F37" s="12">
        <f t="shared" ref="F37:F39" si="0">E37-D37</f>
        <v>19634</v>
      </c>
      <c r="G37" s="14">
        <f t="shared" ref="G37:G38" si="1">F37/D37</f>
        <v>0.51713329997102742</v>
      </c>
      <c r="H37" s="15"/>
    </row>
    <row r="38" spans="3:8" x14ac:dyDescent="0.25">
      <c r="C38" s="11" t="s">
        <v>9</v>
      </c>
      <c r="D38" s="12">
        <v>31788</v>
      </c>
      <c r="E38" s="13">
        <v>75062</v>
      </c>
      <c r="F38" s="12">
        <f t="shared" si="0"/>
        <v>43274</v>
      </c>
      <c r="G38" s="14">
        <f t="shared" si="1"/>
        <v>1.3613313199949666</v>
      </c>
      <c r="H38" s="16"/>
    </row>
    <row r="39" spans="3:8" x14ac:dyDescent="0.25">
      <c r="C39" s="17" t="s">
        <v>10</v>
      </c>
      <c r="D39" s="18">
        <f>SUM(D36:D38)</f>
        <v>187707</v>
      </c>
      <c r="E39" s="19">
        <f>SUM(E36:E38)</f>
        <v>247972</v>
      </c>
      <c r="F39" s="18">
        <f t="shared" si="0"/>
        <v>60265</v>
      </c>
      <c r="G39" s="20">
        <f>F39/D39</f>
        <v>0.32105888432503848</v>
      </c>
      <c r="H39" s="21"/>
    </row>
  </sheetData>
  <pageMargins left="0.25" right="0.2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topLeftCell="R1" zoomScaleNormal="100" workbookViewId="0">
      <selection activeCell="AE4" sqref="AE4"/>
    </sheetView>
  </sheetViews>
  <sheetFormatPr defaultRowHeight="15" x14ac:dyDescent="0.25"/>
  <cols>
    <col min="1" max="1" width="7.7109375" customWidth="1"/>
    <col min="2" max="2" width="8.7109375" style="22"/>
    <col min="3" max="4" width="14.5703125" bestFit="1" customWidth="1"/>
    <col min="5" max="5" width="13.28515625" bestFit="1" customWidth="1"/>
    <col min="6" max="7" width="12.140625" bestFit="1" customWidth="1"/>
    <col min="8" max="8" width="4.85546875" customWidth="1"/>
    <col min="9" max="9" width="7.7109375" customWidth="1"/>
    <col min="10" max="10" width="8.7109375" style="22"/>
    <col min="11" max="12" width="14.5703125" bestFit="1" customWidth="1"/>
    <col min="13" max="13" width="13.28515625" bestFit="1" customWidth="1"/>
    <col min="14" max="15" width="12.140625" bestFit="1" customWidth="1"/>
    <col min="16" max="16" width="4.7109375" customWidth="1"/>
    <col min="17" max="17" width="7.7109375" customWidth="1"/>
    <col min="18" max="18" width="8.7109375" style="22"/>
    <col min="19" max="23" width="14.42578125" customWidth="1"/>
    <col min="25" max="25" width="8.7109375" customWidth="1"/>
    <col min="26" max="27" width="8.7109375" hidden="1" customWidth="1"/>
    <col min="31" max="32" width="13.140625" customWidth="1"/>
  </cols>
  <sheetData>
    <row r="1" spans="1:32" x14ac:dyDescent="0.25">
      <c r="A1" t="s">
        <v>11</v>
      </c>
    </row>
    <row r="2" spans="1:32" x14ac:dyDescent="0.25">
      <c r="Y2" t="s">
        <v>19</v>
      </c>
    </row>
    <row r="3" spans="1:32" x14ac:dyDescent="0.25">
      <c r="C3" s="23" t="s">
        <v>12</v>
      </c>
      <c r="D3" s="23" t="s">
        <v>13</v>
      </c>
      <c r="E3" s="23" t="s">
        <v>7</v>
      </c>
      <c r="F3" s="23" t="s">
        <v>8</v>
      </c>
      <c r="G3" s="23" t="s">
        <v>14</v>
      </c>
      <c r="H3" s="24"/>
      <c r="I3" s="24"/>
      <c r="K3" s="23" t="s">
        <v>12</v>
      </c>
      <c r="L3" s="23" t="s">
        <v>13</v>
      </c>
      <c r="M3" s="23" t="s">
        <v>7</v>
      </c>
      <c r="N3" s="23" t="s">
        <v>8</v>
      </c>
      <c r="O3" s="23" t="s">
        <v>14</v>
      </c>
      <c r="P3" s="24"/>
      <c r="Q3" s="24"/>
      <c r="S3" s="23" t="s">
        <v>12</v>
      </c>
      <c r="T3" s="23" t="s">
        <v>13</v>
      </c>
      <c r="U3" s="23" t="s">
        <v>7</v>
      </c>
      <c r="V3" s="23" t="s">
        <v>8</v>
      </c>
      <c r="W3" s="23" t="s">
        <v>14</v>
      </c>
      <c r="Y3" t="s">
        <v>20</v>
      </c>
      <c r="Z3" s="30" t="s">
        <v>21</v>
      </c>
      <c r="AA3" s="30" t="s">
        <v>22</v>
      </c>
      <c r="AB3" s="30" t="s">
        <v>23</v>
      </c>
      <c r="AC3" s="30" t="s">
        <v>24</v>
      </c>
      <c r="AD3" s="30" t="s">
        <v>25</v>
      </c>
      <c r="AE3" s="31" t="s">
        <v>26</v>
      </c>
      <c r="AF3" s="30" t="s">
        <v>27</v>
      </c>
    </row>
    <row r="4" spans="1:32" x14ac:dyDescent="0.25">
      <c r="A4" t="s">
        <v>15</v>
      </c>
      <c r="B4" s="22">
        <v>43862</v>
      </c>
      <c r="C4" s="25">
        <f>SUM(D4:G4)</f>
        <v>117348241.42999999</v>
      </c>
      <c r="D4" s="25">
        <f>SUM('[1]Aging (A)'!$H$17,'[1]Aging (A)'!$J$17,'[1]Aging (A)'!$P$17)</f>
        <v>105442022.83</v>
      </c>
      <c r="E4" s="25">
        <f>'[1]Aging (A)'!$K$17</f>
        <v>9798792.1899999995</v>
      </c>
      <c r="F4" s="25">
        <f>'[1]Aging (A)'!$L$17</f>
        <v>960551.09999999986</v>
      </c>
      <c r="G4" s="25">
        <f>SUM('[1]Aging (A)'!$M$17:$O$17)</f>
        <v>1146875.3100000003</v>
      </c>
      <c r="H4" s="26"/>
      <c r="I4" t="s">
        <v>16</v>
      </c>
      <c r="J4" s="22">
        <f>B4</f>
        <v>43862</v>
      </c>
      <c r="K4" s="25">
        <f>SUM(L4:O4)</f>
        <v>123930115.30999999</v>
      </c>
      <c r="L4" s="25">
        <f>SUM('[2]Aging (A)'!$F$14,'[2]Aging (A)'!$H$14,'[2]Aging (A)'!$N$14)</f>
        <v>110894170.24999999</v>
      </c>
      <c r="M4" s="25">
        <f>'[2]Aging (A)'!$I$14</f>
        <v>9986104.2299999986</v>
      </c>
      <c r="N4" s="25">
        <f>'[2]Aging (A)'!$J$14</f>
        <v>1648915.2499999998</v>
      </c>
      <c r="O4" s="25">
        <f>SUM('[2]Aging (A)'!$K$14:$M$14)</f>
        <v>1400925.58</v>
      </c>
      <c r="P4" s="26"/>
      <c r="Q4" s="27" t="s">
        <v>17</v>
      </c>
      <c r="R4" s="22">
        <f>J4</f>
        <v>43862</v>
      </c>
      <c r="S4" s="25">
        <f>C4+K4</f>
        <v>241278356.73999998</v>
      </c>
      <c r="T4" s="25">
        <f>D4+L4</f>
        <v>216336193.07999998</v>
      </c>
      <c r="U4" s="25">
        <f>E4+M4</f>
        <v>19784896.419999998</v>
      </c>
      <c r="V4" s="25">
        <f>F4+N4</f>
        <v>2609466.3499999996</v>
      </c>
      <c r="W4" s="25">
        <f>G4+O4</f>
        <v>2547800.8900000006</v>
      </c>
      <c r="X4" s="26"/>
      <c r="Y4" t="s">
        <v>28</v>
      </c>
      <c r="Z4" s="32">
        <f>S4/1000000</f>
        <v>241.27835673999999</v>
      </c>
      <c r="AA4" s="32">
        <f t="shared" ref="AA4:AD10" si="0">T4/1000000</f>
        <v>216.33619307999999</v>
      </c>
      <c r="AB4" s="33">
        <f t="shared" si="0"/>
        <v>19.784896419999999</v>
      </c>
      <c r="AC4" s="33">
        <f t="shared" si="0"/>
        <v>2.6094663499999995</v>
      </c>
      <c r="AD4" s="33">
        <f t="shared" si="0"/>
        <v>2.5478008900000004</v>
      </c>
      <c r="AE4">
        <f>SUM(AB4:AD4)</f>
        <v>24.942163659999999</v>
      </c>
    </row>
    <row r="5" spans="1:32" x14ac:dyDescent="0.25">
      <c r="B5" s="22">
        <f t="shared" ref="B5:B10" si="1">B4+31</f>
        <v>43893</v>
      </c>
      <c r="C5" s="25">
        <f t="shared" ref="C5:C10" si="2">SUM(D5:G5)</f>
        <v>96291269.089999989</v>
      </c>
      <c r="D5" s="25">
        <f>SUM('[3]Aging (A)'!$H$17,'[3]Aging (A)'!$J$17,'[3]Aging (A)'!$P$17)</f>
        <v>82625260.229999989</v>
      </c>
      <c r="E5" s="25">
        <f>'[3]Aging (A)'!$K$17</f>
        <v>10763952.560000001</v>
      </c>
      <c r="F5" s="25">
        <f>'[3]Aging (A)'!$L$17</f>
        <v>1798995.91</v>
      </c>
      <c r="G5" s="25">
        <f>SUM('[3]Aging (A)'!$M$17:$O$17)</f>
        <v>1103060.3900000001</v>
      </c>
      <c r="H5" s="26"/>
      <c r="J5" s="22">
        <f t="shared" ref="J5:J10" si="3">B5</f>
        <v>43893</v>
      </c>
      <c r="K5" s="25">
        <f t="shared" ref="K5:K10" si="4">SUM(L5:O5)</f>
        <v>114298334.34</v>
      </c>
      <c r="L5" s="25">
        <f>SUM('[4]Aging (A)'!$F$14,'[4]Aging (A)'!$H$14,'[4]Aging (A)'!$N$14)</f>
        <v>98314702.480000019</v>
      </c>
      <c r="M5" s="25">
        <f>'[4]Aging (A)'!$I$14</f>
        <v>11689019.07</v>
      </c>
      <c r="N5" s="25">
        <f>'[4]Aging (A)'!$J$14</f>
        <v>2526738.5699999998</v>
      </c>
      <c r="O5" s="25">
        <f>SUM('[4]Aging (A)'!$K$14:$M$14)</f>
        <v>1767874.22</v>
      </c>
      <c r="P5" s="26"/>
      <c r="R5" s="22">
        <f t="shared" ref="R5:R10" si="5">J5</f>
        <v>43893</v>
      </c>
      <c r="S5" s="25">
        <f t="shared" ref="S5:W10" si="6">C5+K5</f>
        <v>210589603.43000001</v>
      </c>
      <c r="T5" s="25">
        <f t="shared" si="6"/>
        <v>180939962.71000001</v>
      </c>
      <c r="U5" s="25">
        <f t="shared" si="6"/>
        <v>22452971.630000003</v>
      </c>
      <c r="V5" s="25">
        <f t="shared" si="6"/>
        <v>4325734.4799999995</v>
      </c>
      <c r="W5" s="25">
        <f t="shared" si="6"/>
        <v>2870934.6100000003</v>
      </c>
      <c r="X5" s="26"/>
      <c r="Y5" t="s">
        <v>29</v>
      </c>
      <c r="Z5" s="32">
        <f t="shared" ref="Z5:Z10" si="7">S5/1000000</f>
        <v>210.58960343000001</v>
      </c>
      <c r="AA5" s="32">
        <f t="shared" si="0"/>
        <v>180.93996271</v>
      </c>
      <c r="AB5" s="33">
        <f t="shared" si="0"/>
        <v>22.452971630000004</v>
      </c>
      <c r="AC5" s="33">
        <f t="shared" si="0"/>
        <v>4.3257344799999995</v>
      </c>
      <c r="AD5" s="33">
        <f t="shared" si="0"/>
        <v>2.8709346100000004</v>
      </c>
      <c r="AE5">
        <f t="shared" ref="AE5:AE10" si="8">SUM(AB5:AD5)</f>
        <v>29.649640720000001</v>
      </c>
      <c r="AF5">
        <f>AE5-AE4</f>
        <v>4.7074770600000022</v>
      </c>
    </row>
    <row r="6" spans="1:32" x14ac:dyDescent="0.25">
      <c r="B6" s="22">
        <f t="shared" si="1"/>
        <v>43924</v>
      </c>
      <c r="C6" s="25">
        <f t="shared" si="2"/>
        <v>97562002.310000002</v>
      </c>
      <c r="D6" s="25">
        <f>SUM('[5]Aging (A)'!$H$17,'[5]Aging (A)'!$J$17,'[5]Aging (A)'!$P$17)</f>
        <v>81863793.189999998</v>
      </c>
      <c r="E6" s="25">
        <f>'[5]Aging (A)'!$K$17</f>
        <v>10218242.469999999</v>
      </c>
      <c r="F6" s="25">
        <f>'[5]Aging (A)'!$L$17</f>
        <v>3594291.3600000008</v>
      </c>
      <c r="G6" s="25">
        <f>SUM('[5]Aging (A)'!$M$17:$O$17)</f>
        <v>1885675.2900000003</v>
      </c>
      <c r="H6" s="26"/>
      <c r="J6" s="22">
        <f t="shared" si="3"/>
        <v>43924</v>
      </c>
      <c r="K6" s="25">
        <f t="shared" si="4"/>
        <v>103476935.52</v>
      </c>
      <c r="L6" s="25">
        <f>SUM('[6]Aging (A)'!$F$14,'[6]Aging (A)'!$H$14,'[6]Aging (A)'!$N$14)</f>
        <v>85880630.86999999</v>
      </c>
      <c r="M6" s="25">
        <f>'[6]Aging (A)'!$I$14</f>
        <v>10730816.220000003</v>
      </c>
      <c r="N6" s="25">
        <f>'[6]Aging (A)'!$J$14</f>
        <v>4132753.98</v>
      </c>
      <c r="O6" s="25">
        <f>SUM('[6]Aging (A)'!$K$14,'[6]Aging (A)'!$L$14,'[6]Aging (A)'!$M$14)</f>
        <v>2732734.45</v>
      </c>
      <c r="P6" s="26"/>
      <c r="R6" s="22">
        <f t="shared" si="5"/>
        <v>43924</v>
      </c>
      <c r="S6" s="25">
        <f t="shared" si="6"/>
        <v>201038937.82999998</v>
      </c>
      <c r="T6" s="25">
        <f t="shared" si="6"/>
        <v>167744424.06</v>
      </c>
      <c r="U6" s="25">
        <f t="shared" si="6"/>
        <v>20949058.690000001</v>
      </c>
      <c r="V6" s="25">
        <f t="shared" si="6"/>
        <v>7727045.3400000008</v>
      </c>
      <c r="W6" s="25">
        <f t="shared" si="6"/>
        <v>4618409.74</v>
      </c>
      <c r="X6" s="26"/>
      <c r="Y6" t="s">
        <v>30</v>
      </c>
      <c r="Z6" s="32">
        <f t="shared" si="7"/>
        <v>201.03893782999998</v>
      </c>
      <c r="AA6" s="32">
        <f t="shared" si="0"/>
        <v>167.74442406</v>
      </c>
      <c r="AB6" s="33">
        <f t="shared" si="0"/>
        <v>20.949058690000001</v>
      </c>
      <c r="AC6" s="33">
        <f t="shared" si="0"/>
        <v>7.727045340000001</v>
      </c>
      <c r="AD6" s="33">
        <f t="shared" si="0"/>
        <v>4.6184097400000006</v>
      </c>
      <c r="AE6">
        <f t="shared" si="8"/>
        <v>33.294513770000002</v>
      </c>
      <c r="AF6">
        <f t="shared" ref="AF6:AF10" si="9">AE6-AE5</f>
        <v>3.6448730500000011</v>
      </c>
    </row>
    <row r="7" spans="1:32" x14ac:dyDescent="0.25">
      <c r="B7" s="22">
        <f t="shared" si="1"/>
        <v>43955</v>
      </c>
      <c r="C7" s="25">
        <f t="shared" si="2"/>
        <v>89463690.349999994</v>
      </c>
      <c r="D7" s="25">
        <f>SUM('[7]Aging (A)'!$H$17,'[7]Aging (A)'!$J$17,'[7]Aging (A)'!$P$17)</f>
        <v>73917158.090000004</v>
      </c>
      <c r="E7" s="25">
        <f>'[7]Aging (A)'!$K$17</f>
        <v>8776658.9399999995</v>
      </c>
      <c r="F7" s="25">
        <f>'[7]Aging (A)'!$L$17</f>
        <v>3092570.71</v>
      </c>
      <c r="G7" s="25">
        <f>SUM('[7]Aging (A)'!$M$17:$O$17)</f>
        <v>3677302.6099999994</v>
      </c>
      <c r="H7" s="26"/>
      <c r="J7" s="22">
        <f t="shared" si="3"/>
        <v>43955</v>
      </c>
      <c r="K7" s="25">
        <f t="shared" si="4"/>
        <v>101189751.81999999</v>
      </c>
      <c r="L7" s="25">
        <f>SUM('[8]Aging (A)'!$F$14,'[8]Aging (A)'!$H$14,'[8]Aging (A)'!$N$14)</f>
        <v>83154225.5</v>
      </c>
      <c r="M7" s="25">
        <f>'[8]Aging (A)'!$I$14</f>
        <v>9344987.7899999972</v>
      </c>
      <c r="N7" s="25">
        <f>'[8]Aging (A)'!$J$14</f>
        <v>4187075.4300000006</v>
      </c>
      <c r="O7" s="25">
        <f>SUM('[8]Aging (A)'!$K$14:$M$14)</f>
        <v>4503463.1000000015</v>
      </c>
      <c r="P7" s="26"/>
      <c r="R7" s="22">
        <f t="shared" si="5"/>
        <v>43955</v>
      </c>
      <c r="S7" s="25">
        <f t="shared" si="6"/>
        <v>190653442.16999999</v>
      </c>
      <c r="T7" s="25">
        <f t="shared" si="6"/>
        <v>157071383.59</v>
      </c>
      <c r="U7" s="25">
        <f t="shared" si="6"/>
        <v>18121646.729999997</v>
      </c>
      <c r="V7" s="25">
        <f t="shared" si="6"/>
        <v>7279646.1400000006</v>
      </c>
      <c r="W7" s="25">
        <f t="shared" si="6"/>
        <v>8180765.7100000009</v>
      </c>
      <c r="X7" s="26"/>
      <c r="Y7" t="s">
        <v>31</v>
      </c>
      <c r="Z7" s="32">
        <f t="shared" si="7"/>
        <v>190.65344216999998</v>
      </c>
      <c r="AA7" s="32">
        <f t="shared" si="0"/>
        <v>157.07138359000001</v>
      </c>
      <c r="AB7" s="33">
        <f t="shared" si="0"/>
        <v>18.121646729999998</v>
      </c>
      <c r="AC7" s="33">
        <f t="shared" si="0"/>
        <v>7.2796461400000005</v>
      </c>
      <c r="AD7" s="33">
        <f t="shared" si="0"/>
        <v>8.1807657100000011</v>
      </c>
      <c r="AE7">
        <f t="shared" si="8"/>
        <v>33.582058580000002</v>
      </c>
      <c r="AF7">
        <f t="shared" si="9"/>
        <v>0.28754480999999998</v>
      </c>
    </row>
    <row r="8" spans="1:32" x14ac:dyDescent="0.25">
      <c r="B8" s="22">
        <f t="shared" si="1"/>
        <v>43986</v>
      </c>
      <c r="C8" s="25">
        <f t="shared" si="2"/>
        <v>100768166.17</v>
      </c>
      <c r="D8" s="25">
        <f>SUM('[9]Aging (A)'!$H$17,'[9]Aging (A)'!$J$17,'[9]Aging (A)'!$P$17)</f>
        <v>84818686.049999997</v>
      </c>
      <c r="E8" s="25">
        <f>'[9]Aging (A)'!$K$17</f>
        <v>8182882.0099999998</v>
      </c>
      <c r="F8" s="25">
        <f>'[9]Aging (A)'!$L$17</f>
        <v>2672904.1099999994</v>
      </c>
      <c r="G8" s="25">
        <f>SUM('[9]Aging (A)'!$M$17:$O$17)</f>
        <v>5093694</v>
      </c>
      <c r="H8" s="26"/>
      <c r="J8" s="22">
        <f t="shared" si="3"/>
        <v>43986</v>
      </c>
      <c r="K8" s="25">
        <f t="shared" si="4"/>
        <v>109485421.99000002</v>
      </c>
      <c r="L8" s="25">
        <f>SUM('[10]Aging (A)'!$F$14,'[10]Aging (A)'!$H$14,'[10]Aging (A)'!$N$14)</f>
        <v>92859693.660000011</v>
      </c>
      <c r="M8" s="25">
        <f>'[10]Aging (A)'!$I$14</f>
        <v>7434675.0700000003</v>
      </c>
      <c r="N8" s="25">
        <f>'[10]Aging (A)'!$J$14</f>
        <v>3229425.72</v>
      </c>
      <c r="O8" s="25">
        <f>SUM('[10]Aging (A)'!$K$14:$M$14)</f>
        <v>5961627.54</v>
      </c>
      <c r="P8" s="26"/>
      <c r="R8" s="22">
        <f t="shared" si="5"/>
        <v>43986</v>
      </c>
      <c r="S8" s="25">
        <f t="shared" si="6"/>
        <v>210253588.16000003</v>
      </c>
      <c r="T8" s="25">
        <f t="shared" si="6"/>
        <v>177678379.71000001</v>
      </c>
      <c r="U8" s="25">
        <f t="shared" si="6"/>
        <v>15617557.08</v>
      </c>
      <c r="V8" s="25">
        <f t="shared" si="6"/>
        <v>5902329.8300000001</v>
      </c>
      <c r="W8" s="25">
        <f t="shared" si="6"/>
        <v>11055321.539999999</v>
      </c>
      <c r="X8" s="26"/>
      <c r="Y8" t="s">
        <v>32</v>
      </c>
      <c r="Z8" s="32">
        <f t="shared" si="7"/>
        <v>210.25358816000002</v>
      </c>
      <c r="AA8" s="32">
        <f t="shared" si="0"/>
        <v>177.67837971</v>
      </c>
      <c r="AB8" s="33">
        <f t="shared" si="0"/>
        <v>15.617557079999999</v>
      </c>
      <c r="AC8" s="33">
        <f t="shared" si="0"/>
        <v>5.9023298300000002</v>
      </c>
      <c r="AD8" s="33">
        <f t="shared" si="0"/>
        <v>11.05532154</v>
      </c>
      <c r="AE8">
        <f t="shared" si="8"/>
        <v>32.575208449999998</v>
      </c>
      <c r="AF8">
        <f t="shared" si="9"/>
        <v>-1.0068501300000037</v>
      </c>
    </row>
    <row r="9" spans="1:32" x14ac:dyDescent="0.25">
      <c r="B9" s="22">
        <f t="shared" si="1"/>
        <v>44017</v>
      </c>
      <c r="C9" s="25">
        <f t="shared" si="2"/>
        <v>114609370.06999998</v>
      </c>
      <c r="D9" s="25">
        <f>SUM('[11]Aging (A)'!$H$17,'[11]Aging (A)'!$J$17,'[11]Aging (A)'!$P$17)</f>
        <v>98091602.439999968</v>
      </c>
      <c r="E9" s="25">
        <f>'[11]Aging (A)'!$K$17</f>
        <v>8626337.870000001</v>
      </c>
      <c r="F9" s="25">
        <f>'[11]Aging (A)'!$L$17</f>
        <v>2121956.8099999996</v>
      </c>
      <c r="G9" s="25">
        <f>SUM('[11]Aging (A)'!$M$17:$O$17)</f>
        <v>5769472.9499999993</v>
      </c>
      <c r="H9" s="26"/>
      <c r="J9" s="22">
        <f t="shared" si="3"/>
        <v>44017</v>
      </c>
      <c r="K9" s="25">
        <f t="shared" si="4"/>
        <v>129477048.06999998</v>
      </c>
      <c r="L9" s="25">
        <f>SUM('[12]Aging (A)'!$F$14,'[12]Aging (A)'!$H$14,'[12]Aging (A)'!$N$14)</f>
        <v>111643832.57999998</v>
      </c>
      <c r="M9" s="25">
        <f>'[12]Aging (A)'!$I$14</f>
        <v>8252598.6000000006</v>
      </c>
      <c r="N9" s="25">
        <f>'[12]Aging (A)'!$J$14</f>
        <v>2598219.3600000003</v>
      </c>
      <c r="O9" s="25">
        <f>SUM('[12]Aging (A)'!$K$14:$M$14)</f>
        <v>6982397.5300000003</v>
      </c>
      <c r="P9" s="26"/>
      <c r="R9" s="22">
        <f t="shared" si="5"/>
        <v>44017</v>
      </c>
      <c r="S9" s="25">
        <f t="shared" si="6"/>
        <v>244086418.13999996</v>
      </c>
      <c r="T9" s="25">
        <f t="shared" si="6"/>
        <v>209735435.01999995</v>
      </c>
      <c r="U9" s="25">
        <f t="shared" si="6"/>
        <v>16878936.470000003</v>
      </c>
      <c r="V9" s="25">
        <f t="shared" si="6"/>
        <v>4720176.17</v>
      </c>
      <c r="W9" s="25">
        <f t="shared" si="6"/>
        <v>12751870.48</v>
      </c>
      <c r="X9" s="26"/>
      <c r="Y9" t="s">
        <v>33</v>
      </c>
      <c r="Z9" s="32">
        <f t="shared" si="7"/>
        <v>244.08641813999995</v>
      </c>
      <c r="AA9" s="32">
        <f t="shared" si="0"/>
        <v>209.73543501999995</v>
      </c>
      <c r="AB9" s="33">
        <f t="shared" si="0"/>
        <v>16.878936470000003</v>
      </c>
      <c r="AC9" s="33">
        <f t="shared" si="0"/>
        <v>4.7201761700000002</v>
      </c>
      <c r="AD9" s="33">
        <f t="shared" si="0"/>
        <v>12.751870480000001</v>
      </c>
      <c r="AE9">
        <f t="shared" si="8"/>
        <v>34.350983120000002</v>
      </c>
      <c r="AF9">
        <f t="shared" si="9"/>
        <v>1.7757746700000041</v>
      </c>
    </row>
    <row r="10" spans="1:32" x14ac:dyDescent="0.25">
      <c r="B10" s="22">
        <f t="shared" si="1"/>
        <v>44048</v>
      </c>
      <c r="C10" s="25">
        <f t="shared" si="2"/>
        <v>111172150.89000002</v>
      </c>
      <c r="D10" s="25">
        <f>SUM('[13]Aging (A)'!$H$17,'[13]Aging (A)'!$J$17,'[13]Aging (A)'!$P$17)</f>
        <v>91167228.540000021</v>
      </c>
      <c r="E10" s="25">
        <f>'[13]Aging (A)'!$K$17</f>
        <v>10678003.890000001</v>
      </c>
      <c r="F10" s="25">
        <f>'[13]Aging (A)'!$L$17</f>
        <v>3275586.2399999993</v>
      </c>
      <c r="G10" s="25">
        <f>SUM('[13]Aging (A)'!$M$17:$O$17)</f>
        <v>6051332.2199999997</v>
      </c>
      <c r="H10" s="26"/>
      <c r="J10" s="22">
        <f t="shared" si="3"/>
        <v>44048</v>
      </c>
      <c r="K10" s="25">
        <f t="shared" si="4"/>
        <v>128513608.78999998</v>
      </c>
      <c r="L10" s="25">
        <f>SUM('[14]Aging (A)'!$F$14,'[14]Aging (A)'!$H$14,'[14]Aging (A)'!$N$14)</f>
        <v>104722600.44999999</v>
      </c>
      <c r="M10" s="25">
        <f>'[14]Aging (A)'!$I$14</f>
        <v>12497424.470000001</v>
      </c>
      <c r="N10" s="25">
        <f>'[14]Aging (A)'!$J$14</f>
        <v>3501640.96</v>
      </c>
      <c r="O10" s="25">
        <f>SUM('[14]Aging (A)'!$K$14:$M$14)</f>
        <v>7791942.9100000011</v>
      </c>
      <c r="P10" s="26"/>
      <c r="R10" s="22">
        <f t="shared" si="5"/>
        <v>44048</v>
      </c>
      <c r="S10" s="25">
        <f t="shared" si="6"/>
        <v>239685759.68000001</v>
      </c>
      <c r="T10" s="25">
        <f t="shared" si="6"/>
        <v>195889828.99000001</v>
      </c>
      <c r="U10" s="25">
        <f t="shared" si="6"/>
        <v>23175428.359999999</v>
      </c>
      <c r="V10" s="25">
        <f t="shared" si="6"/>
        <v>6777227.1999999993</v>
      </c>
      <c r="W10" s="25">
        <f t="shared" si="6"/>
        <v>13843275.130000001</v>
      </c>
      <c r="X10" s="26"/>
      <c r="Y10" t="s">
        <v>34</v>
      </c>
      <c r="Z10" s="32">
        <f t="shared" si="7"/>
        <v>239.68575968000002</v>
      </c>
      <c r="AA10" s="32">
        <f t="shared" si="0"/>
        <v>195.88982899000001</v>
      </c>
      <c r="AB10" s="33">
        <f t="shared" si="0"/>
        <v>23.175428359999998</v>
      </c>
      <c r="AC10" s="33">
        <f t="shared" si="0"/>
        <v>6.7772271999999996</v>
      </c>
      <c r="AD10" s="33">
        <f t="shared" si="0"/>
        <v>13.84327513</v>
      </c>
      <c r="AE10">
        <f t="shared" si="8"/>
        <v>43.795930689999999</v>
      </c>
      <c r="AF10">
        <f t="shared" si="9"/>
        <v>9.4449475699999965</v>
      </c>
    </row>
    <row r="11" spans="1:32" x14ac:dyDescent="0.25">
      <c r="C11" s="25"/>
      <c r="D11" s="25"/>
      <c r="E11" s="25"/>
      <c r="F11" s="25"/>
      <c r="G11" s="25"/>
      <c r="K11" s="25"/>
      <c r="L11" s="25"/>
      <c r="M11" s="25"/>
      <c r="N11" s="25"/>
      <c r="O11" s="25"/>
      <c r="S11" s="25"/>
      <c r="T11" s="25"/>
      <c r="U11" s="25"/>
      <c r="V11" s="25"/>
      <c r="W11" s="25"/>
    </row>
    <row r="12" spans="1:32" x14ac:dyDescent="0.25">
      <c r="A12" t="s">
        <v>15</v>
      </c>
      <c r="B12" s="22" t="s">
        <v>18</v>
      </c>
      <c r="C12" s="23" t="s">
        <v>12</v>
      </c>
      <c r="D12" s="23" t="s">
        <v>13</v>
      </c>
      <c r="E12" s="23" t="s">
        <v>7</v>
      </c>
      <c r="F12" s="23" t="s">
        <v>8</v>
      </c>
      <c r="G12" s="23" t="s">
        <v>14</v>
      </c>
      <c r="I12" t="s">
        <v>16</v>
      </c>
      <c r="J12" s="22" t="s">
        <v>18</v>
      </c>
      <c r="K12" s="23" t="s">
        <v>12</v>
      </c>
      <c r="L12" s="23" t="s">
        <v>13</v>
      </c>
      <c r="M12" s="23" t="s">
        <v>7</v>
      </c>
      <c r="N12" s="23" t="s">
        <v>8</v>
      </c>
      <c r="O12" s="23" t="s">
        <v>14</v>
      </c>
      <c r="Q12" s="27" t="s">
        <v>17</v>
      </c>
      <c r="R12" s="22" t="s">
        <v>18</v>
      </c>
      <c r="S12" s="23" t="s">
        <v>12</v>
      </c>
      <c r="T12" s="23" t="s">
        <v>13</v>
      </c>
      <c r="U12" s="23" t="s">
        <v>7</v>
      </c>
      <c r="V12" s="23" t="s">
        <v>8</v>
      </c>
      <c r="W12" s="23" t="s">
        <v>14</v>
      </c>
    </row>
    <row r="13" spans="1:32" x14ac:dyDescent="0.25">
      <c r="B13" s="22">
        <v>43862</v>
      </c>
      <c r="C13" s="28">
        <f t="shared" ref="C13:G19" si="10">C4/$C4</f>
        <v>1</v>
      </c>
      <c r="D13" s="28">
        <f t="shared" si="10"/>
        <v>0.89853943736257669</v>
      </c>
      <c r="E13" s="28">
        <f t="shared" si="10"/>
        <v>8.3501823892649707E-2</v>
      </c>
      <c r="F13" s="28">
        <f t="shared" si="10"/>
        <v>8.1854750296618903E-3</v>
      </c>
      <c r="G13" s="28">
        <f t="shared" si="10"/>
        <v>9.7732637151118178E-3</v>
      </c>
      <c r="J13" s="22">
        <v>43862</v>
      </c>
      <c r="K13" s="28">
        <f t="shared" ref="K13:O19" si="11">K4/$K4</f>
        <v>1</v>
      </c>
      <c r="L13" s="28">
        <f t="shared" si="11"/>
        <v>0.89481212837257706</v>
      </c>
      <c r="M13" s="28">
        <f t="shared" si="11"/>
        <v>8.0578511566947716E-2</v>
      </c>
      <c r="N13" s="28">
        <f t="shared" si="11"/>
        <v>1.3305202257541577E-2</v>
      </c>
      <c r="O13" s="28">
        <f t="shared" si="11"/>
        <v>1.1304157802933623E-2</v>
      </c>
      <c r="R13" s="22">
        <v>43862</v>
      </c>
      <c r="S13" s="28">
        <f t="shared" ref="S13:W19" si="12">S4/$S4</f>
        <v>1</v>
      </c>
      <c r="T13" s="28">
        <f t="shared" si="12"/>
        <v>0.89662494391539016</v>
      </c>
      <c r="U13" s="28">
        <f t="shared" si="12"/>
        <v>8.2000294959402753E-2</v>
      </c>
      <c r="V13" s="28">
        <f t="shared" si="12"/>
        <v>1.0815169604341859E-2</v>
      </c>
      <c r="W13" s="28">
        <f t="shared" si="12"/>
        <v>1.0559591520865233E-2</v>
      </c>
    </row>
    <row r="14" spans="1:32" x14ac:dyDescent="0.25">
      <c r="B14" s="22">
        <f t="shared" ref="B14:B19" si="13">B13+31</f>
        <v>43893</v>
      </c>
      <c r="C14" s="28">
        <f t="shared" si="10"/>
        <v>1</v>
      </c>
      <c r="D14" s="28">
        <f t="shared" si="10"/>
        <v>0.85807634493604112</v>
      </c>
      <c r="E14" s="28">
        <f t="shared" si="10"/>
        <v>0.11178534317518778</v>
      </c>
      <c r="F14" s="28">
        <f t="shared" si="10"/>
        <v>1.8682855953622783E-2</v>
      </c>
      <c r="G14" s="28">
        <f t="shared" si="10"/>
        <v>1.1455455935148276E-2</v>
      </c>
      <c r="J14" s="22">
        <f t="shared" ref="J14:J19" si="14">J13+31</f>
        <v>43893</v>
      </c>
      <c r="K14" s="28">
        <f t="shared" si="11"/>
        <v>1</v>
      </c>
      <c r="L14" s="28">
        <f t="shared" si="11"/>
        <v>0.86015866327103307</v>
      </c>
      <c r="M14" s="28">
        <f t="shared" si="11"/>
        <v>0.10226762391155245</v>
      </c>
      <c r="N14" s="28">
        <f t="shared" si="11"/>
        <v>2.210652136437774E-2</v>
      </c>
      <c r="O14" s="28">
        <f t="shared" si="11"/>
        <v>1.5467191453036882E-2</v>
      </c>
      <c r="R14" s="22">
        <f t="shared" ref="R14:R19" si="15">R13+31</f>
        <v>43893</v>
      </c>
      <c r="S14" s="28">
        <f t="shared" si="12"/>
        <v>1</v>
      </c>
      <c r="T14" s="28">
        <f t="shared" si="12"/>
        <v>0.85920653139054159</v>
      </c>
      <c r="U14" s="28">
        <f t="shared" si="12"/>
        <v>0.1066195636645632</v>
      </c>
      <c r="V14" s="28">
        <f t="shared" si="12"/>
        <v>2.0541063801555966E-2</v>
      </c>
      <c r="W14" s="28">
        <f t="shared" si="12"/>
        <v>1.3632841143339248E-2</v>
      </c>
    </row>
    <row r="15" spans="1:32" x14ac:dyDescent="0.25">
      <c r="B15" s="22">
        <f t="shared" si="13"/>
        <v>43924</v>
      </c>
      <c r="C15" s="28">
        <f t="shared" si="10"/>
        <v>1</v>
      </c>
      <c r="D15" s="28">
        <f t="shared" si="10"/>
        <v>0.83909504983180372</v>
      </c>
      <c r="E15" s="28">
        <f t="shared" si="10"/>
        <v>0.10473588311084345</v>
      </c>
      <c r="F15" s="28">
        <f t="shared" si="10"/>
        <v>3.6841098736158165E-2</v>
      </c>
      <c r="G15" s="28">
        <f t="shared" si="10"/>
        <v>1.9327968321194659E-2</v>
      </c>
      <c r="J15" s="22">
        <f t="shared" si="14"/>
        <v>43924</v>
      </c>
      <c r="K15" s="28">
        <f t="shared" si="11"/>
        <v>1</v>
      </c>
      <c r="L15" s="28">
        <f t="shared" si="11"/>
        <v>0.82994949974529353</v>
      </c>
      <c r="M15" s="28">
        <f t="shared" si="11"/>
        <v>0.10370249337279565</v>
      </c>
      <c r="N15" s="28">
        <f t="shared" si="11"/>
        <v>3.9938890335626746E-2</v>
      </c>
      <c r="O15" s="28">
        <f t="shared" si="11"/>
        <v>2.6409116546284056E-2</v>
      </c>
      <c r="R15" s="22">
        <f t="shared" si="15"/>
        <v>43924</v>
      </c>
      <c r="S15" s="28">
        <f t="shared" si="12"/>
        <v>1</v>
      </c>
      <c r="T15" s="28">
        <f t="shared" si="12"/>
        <v>0.83438773538410715</v>
      </c>
      <c r="U15" s="28">
        <f t="shared" si="12"/>
        <v>0.10420398613384378</v>
      </c>
      <c r="V15" s="28">
        <f t="shared" si="12"/>
        <v>3.8435565882933821E-2</v>
      </c>
      <c r="W15" s="28">
        <f t="shared" si="12"/>
        <v>2.2972712599115309E-2</v>
      </c>
    </row>
    <row r="16" spans="1:32" x14ac:dyDescent="0.25">
      <c r="B16" s="22">
        <f t="shared" si="13"/>
        <v>43955</v>
      </c>
      <c r="C16" s="28">
        <f t="shared" si="10"/>
        <v>1</v>
      </c>
      <c r="D16" s="28">
        <f t="shared" si="10"/>
        <v>0.82622522948495836</v>
      </c>
      <c r="E16" s="28">
        <f t="shared" si="10"/>
        <v>9.8103028230379724E-2</v>
      </c>
      <c r="F16" s="28">
        <f t="shared" si="10"/>
        <v>3.456788668007367E-2</v>
      </c>
      <c r="G16" s="28">
        <f t="shared" si="10"/>
        <v>4.1103855604588298E-2</v>
      </c>
      <c r="J16" s="22">
        <f t="shared" si="14"/>
        <v>43955</v>
      </c>
      <c r="K16" s="28">
        <f t="shared" si="11"/>
        <v>1</v>
      </c>
      <c r="L16" s="28">
        <f t="shared" si="11"/>
        <v>0.82176528753541922</v>
      </c>
      <c r="M16" s="28">
        <f t="shared" si="11"/>
        <v>9.2351128665906806E-2</v>
      </c>
      <c r="N16" s="28">
        <f t="shared" si="11"/>
        <v>4.1378453397614041E-2</v>
      </c>
      <c r="O16" s="28">
        <f t="shared" si="11"/>
        <v>4.4505130401060036E-2</v>
      </c>
      <c r="R16" s="22">
        <f t="shared" si="15"/>
        <v>43955</v>
      </c>
      <c r="S16" s="28">
        <f t="shared" si="12"/>
        <v>1</v>
      </c>
      <c r="T16" s="28">
        <f t="shared" si="12"/>
        <v>0.82385810506344881</v>
      </c>
      <c r="U16" s="28">
        <f t="shared" si="12"/>
        <v>9.5050194340794883E-2</v>
      </c>
      <c r="V16" s="28">
        <f t="shared" si="12"/>
        <v>3.8182610589894084E-2</v>
      </c>
      <c r="W16" s="28">
        <f t="shared" si="12"/>
        <v>4.2909090005862342E-2</v>
      </c>
    </row>
    <row r="17" spans="1:24" x14ac:dyDescent="0.25">
      <c r="B17" s="22">
        <f t="shared" si="13"/>
        <v>43986</v>
      </c>
      <c r="C17" s="28">
        <f t="shared" si="10"/>
        <v>1</v>
      </c>
      <c r="D17" s="28">
        <f t="shared" si="10"/>
        <v>0.84172104419274052</v>
      </c>
      <c r="E17" s="28">
        <f t="shared" si="10"/>
        <v>8.1205030527152236E-2</v>
      </c>
      <c r="F17" s="28">
        <f t="shared" si="10"/>
        <v>2.6525282850644531E-2</v>
      </c>
      <c r="G17" s="28">
        <f t="shared" si="10"/>
        <v>5.0548642429462602E-2</v>
      </c>
      <c r="J17" s="22">
        <f t="shared" si="14"/>
        <v>43986</v>
      </c>
      <c r="K17" s="28">
        <f t="shared" si="11"/>
        <v>1</v>
      </c>
      <c r="L17" s="28">
        <f t="shared" si="11"/>
        <v>0.84814664794808448</v>
      </c>
      <c r="M17" s="28">
        <f t="shared" si="11"/>
        <v>6.7905616426989293E-2</v>
      </c>
      <c r="N17" s="28">
        <f t="shared" si="11"/>
        <v>2.9496399258478113E-2</v>
      </c>
      <c r="O17" s="28">
        <f t="shared" si="11"/>
        <v>5.4451336366448055E-2</v>
      </c>
      <c r="R17" s="22">
        <f t="shared" si="15"/>
        <v>43986</v>
      </c>
      <c r="S17" s="28">
        <f t="shared" si="12"/>
        <v>1</v>
      </c>
      <c r="T17" s="28">
        <f t="shared" si="12"/>
        <v>0.84506705100694524</v>
      </c>
      <c r="U17" s="28">
        <f t="shared" si="12"/>
        <v>7.4279622129993131E-2</v>
      </c>
      <c r="V17" s="28">
        <f t="shared" si="12"/>
        <v>2.807243330139227E-2</v>
      </c>
      <c r="W17" s="28">
        <f t="shared" si="12"/>
        <v>5.2580893561669229E-2</v>
      </c>
    </row>
    <row r="18" spans="1:24" x14ac:dyDescent="0.25">
      <c r="B18" s="22">
        <f t="shared" si="13"/>
        <v>44017</v>
      </c>
      <c r="C18" s="28">
        <f t="shared" si="10"/>
        <v>1</v>
      </c>
      <c r="D18" s="28">
        <f t="shared" si="10"/>
        <v>0.85587768591772684</v>
      </c>
      <c r="E18" s="28">
        <f t="shared" si="10"/>
        <v>7.5267300262895534E-2</v>
      </c>
      <c r="F18" s="28">
        <f t="shared" si="10"/>
        <v>1.8514688709168996E-2</v>
      </c>
      <c r="G18" s="28">
        <f t="shared" si="10"/>
        <v>5.0340325110208507E-2</v>
      </c>
      <c r="J18" s="22">
        <f t="shared" si="14"/>
        <v>44017</v>
      </c>
      <c r="K18" s="28">
        <f t="shared" si="11"/>
        <v>1</v>
      </c>
      <c r="L18" s="28">
        <f t="shared" si="11"/>
        <v>0.86226736123642</v>
      </c>
      <c r="M18" s="28">
        <f t="shared" si="11"/>
        <v>6.3737926706039408E-2</v>
      </c>
      <c r="N18" s="28">
        <f t="shared" si="11"/>
        <v>2.006702654045147E-2</v>
      </c>
      <c r="O18" s="28">
        <f t="shared" si="11"/>
        <v>5.3927685517089201E-2</v>
      </c>
      <c r="R18" s="22">
        <f t="shared" si="15"/>
        <v>44017</v>
      </c>
      <c r="S18" s="28">
        <f t="shared" si="12"/>
        <v>1</v>
      </c>
      <c r="T18" s="28">
        <f t="shared" si="12"/>
        <v>0.85926712603772404</v>
      </c>
      <c r="U18" s="28">
        <f t="shared" si="12"/>
        <v>6.9151477573483E-2</v>
      </c>
      <c r="V18" s="28">
        <f t="shared" si="12"/>
        <v>1.9338135263604311E-2</v>
      </c>
      <c r="W18" s="28">
        <f t="shared" si="12"/>
        <v>5.2243261125188643E-2</v>
      </c>
    </row>
    <row r="19" spans="1:24" x14ac:dyDescent="0.25">
      <c r="B19" s="22">
        <f t="shared" si="13"/>
        <v>44048</v>
      </c>
      <c r="C19" s="28">
        <f t="shared" si="10"/>
        <v>1</v>
      </c>
      <c r="D19" s="28">
        <f t="shared" si="10"/>
        <v>0.82005455332249544</v>
      </c>
      <c r="E19" s="28">
        <f t="shared" si="10"/>
        <v>9.6049269574404642E-2</v>
      </c>
      <c r="F19" s="28">
        <f t="shared" si="10"/>
        <v>2.946408982624658E-2</v>
      </c>
      <c r="G19" s="28">
        <f t="shared" si="10"/>
        <v>5.4432087276853433E-2</v>
      </c>
      <c r="J19" s="22">
        <f t="shared" si="14"/>
        <v>44048</v>
      </c>
      <c r="K19" s="28">
        <f t="shared" si="11"/>
        <v>1</v>
      </c>
      <c r="L19" s="28">
        <f t="shared" si="11"/>
        <v>0.81487557182464521</v>
      </c>
      <c r="M19" s="28">
        <f t="shared" si="11"/>
        <v>9.7245922728865605E-2</v>
      </c>
      <c r="N19" s="28">
        <f t="shared" si="11"/>
        <v>2.7247238584062493E-2</v>
      </c>
      <c r="O19" s="28">
        <f t="shared" si="11"/>
        <v>6.0631266862426751E-2</v>
      </c>
      <c r="R19" s="22">
        <f t="shared" si="15"/>
        <v>44048</v>
      </c>
      <c r="S19" s="28">
        <f t="shared" si="12"/>
        <v>1</v>
      </c>
      <c r="T19" s="28">
        <f t="shared" si="12"/>
        <v>0.8172777108307514</v>
      </c>
      <c r="U19" s="28">
        <f t="shared" si="12"/>
        <v>9.6690885561750026E-2</v>
      </c>
      <c r="V19" s="28">
        <f t="shared" si="12"/>
        <v>2.8275468718075489E-2</v>
      </c>
      <c r="W19" s="28">
        <f t="shared" si="12"/>
        <v>5.7755934889423134E-2</v>
      </c>
    </row>
    <row r="24" spans="1:24" x14ac:dyDescent="0.25">
      <c r="C24" s="24" t="s">
        <v>12</v>
      </c>
      <c r="D24" s="24" t="s">
        <v>13</v>
      </c>
      <c r="E24" s="24" t="s">
        <v>7</v>
      </c>
      <c r="F24" s="24" t="s">
        <v>8</v>
      </c>
      <c r="G24" s="24" t="s">
        <v>14</v>
      </c>
      <c r="H24" s="24"/>
      <c r="I24" s="24"/>
      <c r="K24" s="24" t="s">
        <v>12</v>
      </c>
      <c r="L24" s="24" t="s">
        <v>13</v>
      </c>
      <c r="M24" s="24" t="s">
        <v>7</v>
      </c>
      <c r="N24" s="24" t="s">
        <v>8</v>
      </c>
      <c r="O24" s="24" t="s">
        <v>14</v>
      </c>
      <c r="P24" s="24"/>
      <c r="Q24" s="24"/>
      <c r="S24" s="24" t="s">
        <v>12</v>
      </c>
      <c r="T24" s="24" t="s">
        <v>13</v>
      </c>
      <c r="U24" s="24" t="s">
        <v>7</v>
      </c>
      <c r="V24" s="24" t="s">
        <v>8</v>
      </c>
      <c r="W24" s="24" t="s">
        <v>14</v>
      </c>
    </row>
    <row r="25" spans="1:24" x14ac:dyDescent="0.25">
      <c r="A25" t="s">
        <v>15</v>
      </c>
      <c r="B25" s="29">
        <v>43678</v>
      </c>
      <c r="C25" s="25">
        <f>SUM(D25:G25)</f>
        <v>99820153.960000008</v>
      </c>
      <c r="D25" s="25">
        <f>SUM('[15]Aging (A)'!$H$17,'[15]Aging (A)'!$J$17,'[15]Aging (A)'!$P$17)</f>
        <v>88932099.63000001</v>
      </c>
      <c r="E25" s="25">
        <f>'[15]Aging (A)'!$K$17</f>
        <v>8744982.6500000022</v>
      </c>
      <c r="F25" s="25">
        <f>'[15]Aging (A)'!$L$17</f>
        <v>868988.32000000007</v>
      </c>
      <c r="G25" s="25">
        <f>SUM('[15]Aging (A)'!$M$17:$O$17)</f>
        <v>1274083.3599999999</v>
      </c>
      <c r="H25" s="26"/>
      <c r="I25" t="s">
        <v>16</v>
      </c>
      <c r="J25" s="29">
        <f>B25</f>
        <v>43678</v>
      </c>
      <c r="K25" s="25">
        <f>SUM(L25:O25)</f>
        <v>122079490.95000002</v>
      </c>
      <c r="L25" s="25">
        <f>SUM('[16]Aging (A)'!$F$16,'[16]Aging (A)'!$H$16,'[16]Aging (A)'!$N$16)</f>
        <v>111448993.53000002</v>
      </c>
      <c r="M25" s="25">
        <f>'[16]Aging (A)'!$I$16</f>
        <v>8434078.8300000001</v>
      </c>
      <c r="N25" s="25">
        <f>'[16]Aging (A)'!$J$16</f>
        <v>817533.8899999999</v>
      </c>
      <c r="O25" s="25">
        <f>SUM('[16]Aging (A)'!$K$16:$M$16)</f>
        <v>1378884.6999999997</v>
      </c>
      <c r="P25" s="26"/>
      <c r="Q25" s="27" t="s">
        <v>17</v>
      </c>
      <c r="R25" s="29">
        <f>J25</f>
        <v>43678</v>
      </c>
      <c r="S25" s="25">
        <f>C25+K25</f>
        <v>221899644.91000003</v>
      </c>
      <c r="T25" s="25">
        <f>D25+L25</f>
        <v>200381093.16000003</v>
      </c>
      <c r="U25" s="25">
        <f>E25+M25</f>
        <v>17179061.480000004</v>
      </c>
      <c r="V25" s="25">
        <f>F25+N25</f>
        <v>1686522.21</v>
      </c>
      <c r="W25" s="25">
        <f>G25+O25</f>
        <v>2652968.0599999996</v>
      </c>
      <c r="X25" s="2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4F4D69D665C04E9B2CFDA26C4AFA89" ma:contentTypeVersion="22" ma:contentTypeDescription="Create a new document." ma:contentTypeScope="" ma:versionID="c0ec29c4cf23a0a143ba3f9228b5e992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79ad3b95b0cadb9a1139d9fd82886ad1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ternalName="Year">
      <xsd:simpleType>
        <xsd:restriction base="dms:Choice">
          <xsd:enumeration value="2020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Motions, Notices, and Orders"/>
          <xsd:enumeration value="First Data Request"/>
          <xsd:enumeration value="eFiled/Filed Documents"/>
          <xsd:enumeration value="Revised Response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Lovekamp, Rick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2020</Year>
    <Review_x0020_Case_x0020_Doc_x0020_Types xmlns="65bfb563-8fe2-4d34-a09f-38a217d8feea">Revised Response</Review_x0020_Case_x0020_Doc_x0020_Types>
    <Case_x0020__x0023_ xmlns="f789fa03-9022-4931-acb2-79f11ac92edf" xsi:nil="true"/>
    <Data_x0020_Request_x0020_Party xmlns="f789fa03-9022-4931-acb2-79f11ac92edf" xsi:nil="true"/>
    <Status_x0020__x0028_Internal_x0020_Use_x0020_Only_x0029_ xmlns="2ad705b9-adad-42ba-803b-2580de5ca47a"/>
    <Company xmlns="65bfb563-8fe2-4d34-a09f-38a217d8feea">
      <Value xmlns="65bfb563-8fe2-4d34-a09f-38a217d8feea">KU</Value>
      <Value xmlns="65bfb563-8fe2-4d34-a09f-38a217d8feea">LGE</Value>
    </Company>
  </documentManagement>
</p:properties>
</file>

<file path=customXml/itemProps1.xml><?xml version="1.0" encoding="utf-8"?>
<ds:datastoreItem xmlns:ds="http://schemas.openxmlformats.org/officeDocument/2006/customXml" ds:itemID="{A18A7C3E-8D14-40E4-9BF3-30CC6AEB20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8F18E0-F8E5-42C8-BB4A-68CEC4E68F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06A4BE-5E30-4141-B798-F7194C406F3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  <ds:schemaRef ds:uri="2ad705b9-adad-42ba-803b-2580de5ca47a"/>
    <ds:schemaRef ds:uri="f789fa03-9022-4931-acb2-79f11ac92edf"/>
    <ds:schemaRef ds:uri="65bfb563-8fe2-4d34-a09f-38a217d8fee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LKE Combined - Excl ODP(KYonly)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Montgomery, Shannon</dc:creator>
  <cp:lastModifiedBy>Harris, Don</cp:lastModifiedBy>
  <cp:lastPrinted>2020-09-11T09:12:47Z</cp:lastPrinted>
  <dcterms:created xsi:type="dcterms:W3CDTF">2020-09-10T16:37:12Z</dcterms:created>
  <dcterms:modified xsi:type="dcterms:W3CDTF">2020-09-11T17:56:31Z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0x010100B04F4D69D665C04E9B2CFDA26C4AFA89</vt:lpwstr>
  </property>
</Properties>
</file>