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Rates and Tariffs\2020-00085 COVID\"/>
    </mc:Choice>
  </mc:AlternateContent>
  <xr:revisionPtr revIDLastSave="0" documentId="13_ncr:1_{916EE188-2711-4DC4-A5B2-35800C642B5D}" xr6:coauthVersionLast="45" xr6:coauthVersionMax="45" xr10:uidLastSave="{00000000-0000-0000-0000-000000000000}"/>
  <bookViews>
    <workbookView xWindow="3735" yWindow="1620" windowWidth="21600" windowHeight="11385" activeTab="7" xr2:uid="{790135FA-AC47-46F2-9968-8DE7D78BE713}"/>
  </bookViews>
  <sheets>
    <sheet name="Q-2" sheetId="2" r:id="rId1"/>
    <sheet name="Q-3" sheetId="7" r:id="rId2"/>
    <sheet name="Q-4" sheetId="8" r:id="rId3"/>
    <sheet name="Q-5" sheetId="9" r:id="rId4"/>
    <sheet name="Q-6" sheetId="10" r:id="rId5"/>
    <sheet name="Q-7b" sheetId="11" r:id="rId6"/>
    <sheet name="Q-8" sheetId="12" r:id="rId7"/>
    <sheet name="Q-9" sheetId="13" r:id="rId8"/>
    <sheet name="Q-10a-b" sheetId="14" r:id="rId9"/>
    <sheet name="Q-10c" sheetId="16" r:id="rId10"/>
    <sheet name="Q-11" sheetId="15" r:id="rId11"/>
    <sheet name="Q-12" sheetId="17" r:id="rId12"/>
    <sheet name="Q-14" sheetId="18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8" l="1"/>
  <c r="E6" i="8"/>
  <c r="E7" i="8"/>
  <c r="E8" i="8"/>
  <c r="E9" i="8"/>
  <c r="E10" i="8"/>
  <c r="E11" i="8"/>
  <c r="E12" i="8"/>
  <c r="E5" i="8"/>
  <c r="D6" i="8"/>
  <c r="D7" i="8"/>
  <c r="D8" i="8"/>
  <c r="D9" i="8"/>
  <c r="D10" i="8"/>
  <c r="D11" i="8"/>
  <c r="D12" i="8"/>
  <c r="D5" i="8"/>
  <c r="C6" i="8"/>
  <c r="C7" i="8"/>
  <c r="C8" i="8"/>
  <c r="C9" i="8"/>
  <c r="C10" i="8"/>
  <c r="C11" i="8"/>
  <c r="C12" i="8"/>
  <c r="C5" i="8"/>
  <c r="E12" i="17" l="1"/>
  <c r="D10" i="17"/>
  <c r="D9" i="17"/>
  <c r="E10" i="17"/>
  <c r="E9" i="17"/>
  <c r="C17" i="11" l="1"/>
  <c r="C6" i="7"/>
  <c r="C7" i="7"/>
  <c r="C8" i="7"/>
  <c r="C9" i="7"/>
  <c r="C10" i="7"/>
  <c r="C11" i="7"/>
  <c r="C12" i="7"/>
  <c r="C5" i="7"/>
  <c r="E6" i="7"/>
  <c r="E7" i="7"/>
  <c r="E8" i="7"/>
  <c r="E9" i="7"/>
  <c r="E10" i="7"/>
  <c r="E11" i="7"/>
  <c r="E12" i="7"/>
  <c r="E5" i="7"/>
  <c r="C5" i="12" l="1"/>
  <c r="C6" i="12"/>
  <c r="E8" i="13"/>
  <c r="C7" i="13"/>
  <c r="E7" i="13" s="1"/>
  <c r="C6" i="13"/>
  <c r="C5" i="13"/>
  <c r="E5" i="13" s="1"/>
  <c r="E6" i="13"/>
  <c r="D9" i="13"/>
  <c r="C34" i="14" l="1"/>
  <c r="C33" i="14"/>
  <c r="C32" i="14"/>
  <c r="C31" i="14"/>
  <c r="C30" i="14"/>
  <c r="C18" i="14"/>
  <c r="C17" i="14"/>
  <c r="C16" i="14"/>
  <c r="C15" i="14"/>
  <c r="C14" i="14"/>
  <c r="C10" i="14"/>
  <c r="C9" i="14"/>
  <c r="C8" i="14"/>
  <c r="C7" i="14"/>
  <c r="C6" i="14"/>
  <c r="C26" i="14"/>
  <c r="C25" i="14"/>
  <c r="C24" i="14"/>
  <c r="C23" i="14"/>
  <c r="C22" i="14"/>
  <c r="C9" i="13" l="1"/>
  <c r="C9" i="12"/>
  <c r="D17" i="11"/>
  <c r="E17" i="11"/>
  <c r="C9" i="2"/>
</calcChain>
</file>

<file path=xl/sharedStrings.xml><?xml version="1.0" encoding="utf-8"?>
<sst xmlns="http://schemas.openxmlformats.org/spreadsheetml/2006/main" count="194" uniqueCount="82">
  <si>
    <t>Year</t>
  </si>
  <si>
    <t>Annually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</si>
  <si>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</si>
  <si>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</si>
  <si>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</si>
  <si>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</si>
  <si>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</si>
  <si>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</si>
  <si>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</si>
  <si>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</si>
  <si>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</si>
  <si>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</si>
  <si>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</si>
  <si>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</si>
  <si>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Meade County Rural Electric Cooperative Corporation</t>
  </si>
  <si>
    <t>Q-2</t>
  </si>
  <si>
    <t>Class of Service</t>
  </si>
  <si>
    <t>Residential</t>
  </si>
  <si>
    <t>Public Street &amp; Highway Lighting</t>
  </si>
  <si>
    <t>Q-3</t>
  </si>
  <si>
    <t>Q-4</t>
  </si>
  <si>
    <t>Q-5</t>
  </si>
  <si>
    <t>Commercial &amp; Industrial - 50 kVA or Less</t>
  </si>
  <si>
    <t>Commercial &amp; Industrial - Over 50 kVA</t>
  </si>
  <si>
    <t>Current Number of Customers as of May 31, 2020</t>
  </si>
  <si>
    <t xml:space="preserve">Total </t>
  </si>
  <si>
    <t>Average Total Bill for All Customers</t>
  </si>
  <si>
    <t>Average Total Bill for All Customers in Each Class</t>
  </si>
  <si>
    <t>Average Bill for Current Service for All Customers</t>
  </si>
  <si>
    <t>Year 2017</t>
  </si>
  <si>
    <t>Year 2018</t>
  </si>
  <si>
    <t>Year 2019</t>
  </si>
  <si>
    <t>Q-6</t>
  </si>
  <si>
    <t>Average Bill for Current Service for All Customers in Each Class</t>
  </si>
  <si>
    <t>Commerical &amp; Industrial - 50 kVA or Less</t>
  </si>
  <si>
    <t>No. of Customers</t>
  </si>
  <si>
    <t>Monthly Bad Debt Write-Offs for 2018, 2019, &amp; 2020</t>
  </si>
  <si>
    <t>Q-7b</t>
  </si>
  <si>
    <t>TOTAL</t>
  </si>
  <si>
    <t>Number of Customers Subject to Disconnection as of June 24, 2020</t>
  </si>
  <si>
    <t>Q-8</t>
  </si>
  <si>
    <t>No. of Customers Subject to Disconnect</t>
  </si>
  <si>
    <t>Percent of Customers by Class that Pay on Time</t>
  </si>
  <si>
    <t>Q-9</t>
  </si>
  <si>
    <t>Monthly Totals of Service Terminations &amp; Notices for Non-Payment of Bills</t>
  </si>
  <si>
    <t>Q-11</t>
  </si>
  <si>
    <t>Total Income Received from Late Payment Fees</t>
  </si>
  <si>
    <t>Average Total Bill</t>
  </si>
  <si>
    <t>Average Bill</t>
  </si>
  <si>
    <t>Q-10b</t>
  </si>
  <si>
    <t>Monthly Totals of Service Terminations</t>
  </si>
  <si>
    <t>Q-10a</t>
  </si>
  <si>
    <t>Monthly Totals of Service Termination Notices Issued</t>
  </si>
  <si>
    <t>Q-10c</t>
  </si>
  <si>
    <t>Total Number of Customers Years 2015-2020</t>
  </si>
  <si>
    <t>Monthly Totals of Service Termination Notices Issued to Unique Customers</t>
  </si>
  <si>
    <t xml:space="preserve">Monthly Totals of Unique Customer Service Terminations </t>
  </si>
  <si>
    <t>Total Customers as of 12/31/2019</t>
  </si>
  <si>
    <t>Percentage Paying on Time</t>
  </si>
  <si>
    <t>Customers Paying on Time</t>
  </si>
  <si>
    <t>Quantified Late Fees March 16, 2020 thru Present</t>
  </si>
  <si>
    <t xml:space="preserve">Date </t>
  </si>
  <si>
    <t>Amount Delinquent</t>
  </si>
  <si>
    <t>Quantified 10% Penalty Amount</t>
  </si>
  <si>
    <t>Q-12</t>
  </si>
  <si>
    <t>Q-14</t>
  </si>
  <si>
    <t>Description</t>
  </si>
  <si>
    <t>Amount</t>
  </si>
  <si>
    <t>Cleaning Supplies</t>
  </si>
  <si>
    <t>Masks &amp; Gloves</t>
  </si>
  <si>
    <t>Sanitizer</t>
  </si>
  <si>
    <t>Other Supplies</t>
  </si>
  <si>
    <t>Thermometers</t>
  </si>
  <si>
    <t>Cost Increases</t>
  </si>
  <si>
    <t>Cost Increases As a Result of COVID-19</t>
  </si>
  <si>
    <t>January 2020</t>
  </si>
  <si>
    <t>February 2020</t>
  </si>
  <si>
    <t>March 2020</t>
  </si>
  <si>
    <t>April 2020</t>
  </si>
  <si>
    <t>May 2020</t>
  </si>
  <si>
    <t>June 2020</t>
  </si>
  <si>
    <t>**Percentages for the following periods are consistent with stated percentages from Year 2019 listed above: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</si>
</sst>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 val="singleAccounting"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1" applyNumberFormat="1" applyFont="1"/>
    <xf numFmtId="43" fontId="3" fillId="0" borderId="0" xfId="1" applyFont="1" applyAlignment="1">
      <alignment horizontal="center"/>
    </xf>
    <xf numFmtId="43" fontId="3" fillId="0" borderId="0" xfId="1" applyFont="1"/>
    <xf numFmtId="0" fontId="2" fillId="0" borderId="0" xfId="0" applyFont="1" applyAlignment="1">
      <alignment horizontal="left" vertical="center"/>
    </xf>
    <xf numFmtId="0" fontId="0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right" vertical="center"/>
    </xf>
    <xf numFmtId="164" fontId="2" fillId="0" borderId="0" xfId="1" applyNumberFormat="1" applyFont="1" applyAlignment="1">
      <alignment horizontal="right"/>
    </xf>
    <xf numFmtId="0" fontId="4" fillId="0" borderId="0" xfId="0" applyFont="1" applyAlignment="1">
      <alignment wrapText="1"/>
    </xf>
    <xf numFmtId="1" fontId="4" fillId="0" borderId="0" xfId="1" applyNumberFormat="1" applyFont="1" applyAlignment="1">
      <alignment horizontal="right" wrapText="1"/>
    </xf>
    <xf numFmtId="0" fontId="2" fillId="0" borderId="0" xfId="0" applyFont="1" applyAlignment="1">
      <alignment horizontal="center" vertical="center"/>
    </xf>
    <xf numFmtId="164" fontId="2" fillId="0" borderId="1" xfId="1" applyNumberFormat="1" applyFont="1" applyBorder="1" applyAlignment="1">
      <alignment horizontal="right" vertical="center"/>
    </xf>
    <xf numFmtId="165" fontId="2" fillId="0" borderId="0" xfId="2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66" fontId="2" fillId="0" borderId="0" xfId="2" applyNumberFormat="1" applyFont="1" applyAlignment="1">
      <alignment horizontal="center" wrapText="1"/>
    </xf>
    <xf numFmtId="166" fontId="2" fillId="0" borderId="0" xfId="2" applyNumberFormat="1" applyFont="1" applyAlignment="1">
      <alignment horizontal="center" vertical="center"/>
    </xf>
    <xf numFmtId="166" fontId="2" fillId="0" borderId="0" xfId="2" applyNumberFormat="1" applyFont="1" applyBorder="1" applyAlignment="1">
      <alignment horizontal="center" vertical="center"/>
    </xf>
    <xf numFmtId="166" fontId="2" fillId="0" borderId="0" xfId="2" applyNumberFormat="1" applyFont="1" applyAlignment="1">
      <alignment horizontal="center"/>
    </xf>
    <xf numFmtId="166" fontId="2" fillId="0" borderId="0" xfId="2" applyNumberFormat="1" applyFont="1" applyFill="1" applyBorder="1" applyAlignment="1">
      <alignment horizontal="center" vertical="center"/>
    </xf>
    <xf numFmtId="165" fontId="2" fillId="0" borderId="0" xfId="2" applyNumberFormat="1" applyFont="1" applyAlignment="1">
      <alignment horizontal="center" wrapText="1"/>
    </xf>
    <xf numFmtId="165" fontId="2" fillId="0" borderId="0" xfId="2" applyNumberFormat="1" applyFont="1" applyAlignment="1">
      <alignment horizontal="center" vertical="center"/>
    </xf>
    <xf numFmtId="165" fontId="2" fillId="0" borderId="0" xfId="2" applyNumberFormat="1" applyFont="1" applyBorder="1" applyAlignment="1">
      <alignment horizontal="center" vertical="center"/>
    </xf>
    <xf numFmtId="165" fontId="2" fillId="0" borderId="0" xfId="2" applyNumberFormat="1" applyFont="1" applyAlignment="1">
      <alignment horizontal="center"/>
    </xf>
    <xf numFmtId="165" fontId="2" fillId="0" borderId="0" xfId="2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165" fontId="2" fillId="0" borderId="2" xfId="2" applyNumberFormat="1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165" fontId="2" fillId="0" borderId="0" xfId="2" applyNumberFormat="1" applyFont="1" applyBorder="1"/>
    <xf numFmtId="1" fontId="4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1" fontId="2" fillId="0" borderId="0" xfId="0" applyNumberFormat="1" applyFont="1"/>
    <xf numFmtId="1" fontId="2" fillId="0" borderId="1" xfId="1" applyNumberFormat="1" applyFont="1" applyBorder="1" applyAlignment="1">
      <alignment horizontal="right"/>
    </xf>
    <xf numFmtId="164" fontId="2" fillId="0" borderId="0" xfId="1" applyNumberFormat="1" applyFont="1" applyAlignment="1">
      <alignment horizontal="center" vertical="center"/>
    </xf>
    <xf numFmtId="9" fontId="2" fillId="0" borderId="0" xfId="3" applyFont="1" applyAlignment="1">
      <alignment horizontal="center" vertical="center"/>
    </xf>
    <xf numFmtId="43" fontId="2" fillId="0" borderId="0" xfId="1" applyFont="1" applyAlignment="1">
      <alignment horizontal="right"/>
    </xf>
    <xf numFmtId="14" fontId="0" fillId="0" borderId="0" xfId="0" applyNumberFormat="1"/>
    <xf numFmtId="0" fontId="4" fillId="0" borderId="0" xfId="0" applyFont="1" applyAlignment="1">
      <alignment horizontal="center" wrapText="1"/>
    </xf>
    <xf numFmtId="14" fontId="2" fillId="0" borderId="0" xfId="0" applyNumberFormat="1" applyFont="1"/>
    <xf numFmtId="165" fontId="2" fillId="0" borderId="1" xfId="2" applyNumberFormat="1" applyFont="1" applyBorder="1"/>
    <xf numFmtId="0" fontId="4" fillId="0" borderId="0" xfId="0" applyFont="1" applyAlignment="1">
      <alignment horizontal="left"/>
    </xf>
    <xf numFmtId="43" fontId="2" fillId="0" borderId="0" xfId="1" applyFont="1"/>
    <xf numFmtId="43" fontId="2" fillId="0" borderId="0" xfId="0" applyNumberFormat="1" applyFont="1"/>
    <xf numFmtId="43" fontId="2" fillId="0" borderId="1" xfId="1" applyFont="1" applyBorder="1"/>
    <xf numFmtId="17" fontId="2" fillId="0" borderId="0" xfId="0" quotePrefix="1" applyNumberFormat="1" applyFont="1" applyAlignment="1">
      <alignment horizontal="center" wrapText="1"/>
    </xf>
    <xf numFmtId="17" fontId="2" fillId="0" borderId="0" xfId="0" quotePrefix="1" applyNumberFormat="1" applyFont="1" applyBorder="1" applyAlignment="1">
      <alignment horizontal="center" vertical="center" wrapText="1"/>
    </xf>
    <xf numFmtId="17" fontId="2" fillId="0" borderId="0" xfId="0" quotePrefix="1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43" fontId="3" fillId="0" borderId="0" xfId="1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28EFD-2C20-4725-A7E5-BD3BDD77D837}">
  <sheetPr codeName="Sheet1"/>
  <dimension ref="A1:C10"/>
  <sheetViews>
    <sheetView showGridLines="0" workbookViewId="0">
      <selection activeCell="A16" sqref="A16"/>
    </sheetView>
  </sheetViews>
  <sheetFormatPr defaultRowHeight="15" x14ac:dyDescent="0.25"/>
  <cols>
    <col min="1" max="1" width="9.140625" style="7"/>
    <col min="2" max="2" width="39.28515625" bestFit="1" customWidth="1"/>
    <col min="3" max="3" width="21.28515625" customWidth="1"/>
  </cols>
  <sheetData>
    <row r="1" spans="1:3" ht="15.75" x14ac:dyDescent="0.25">
      <c r="A1" s="59" t="s">
        <v>14</v>
      </c>
      <c r="B1" s="59"/>
      <c r="C1" s="59"/>
    </row>
    <row r="2" spans="1:3" ht="15.75" x14ac:dyDescent="0.25">
      <c r="A2" s="59" t="s">
        <v>24</v>
      </c>
      <c r="B2" s="59"/>
      <c r="C2" s="59"/>
    </row>
    <row r="4" spans="1:3" ht="15.75" customHeight="1" x14ac:dyDescent="0.25">
      <c r="A4" s="6" t="s">
        <v>15</v>
      </c>
      <c r="B4" s="14" t="s">
        <v>16</v>
      </c>
      <c r="C4" s="15" t="s">
        <v>35</v>
      </c>
    </row>
    <row r="5" spans="1:3" ht="15.75" customHeight="1" x14ac:dyDescent="0.25">
      <c r="B5" s="8" t="s">
        <v>17</v>
      </c>
      <c r="C5" s="12">
        <v>27984</v>
      </c>
    </row>
    <row r="6" spans="1:3" ht="15.75" customHeight="1" x14ac:dyDescent="0.25">
      <c r="B6" s="9" t="s">
        <v>22</v>
      </c>
      <c r="C6" s="12">
        <v>1697</v>
      </c>
    </row>
    <row r="7" spans="1:3" ht="15.75" customHeight="1" x14ac:dyDescent="0.25">
      <c r="B7" s="8" t="s">
        <v>23</v>
      </c>
      <c r="C7" s="12">
        <v>398</v>
      </c>
    </row>
    <row r="8" spans="1:3" ht="15.75" customHeight="1" x14ac:dyDescent="0.25">
      <c r="B8" s="33" t="s">
        <v>18</v>
      </c>
      <c r="C8" s="17">
        <v>6</v>
      </c>
    </row>
    <row r="9" spans="1:3" ht="15.75" customHeight="1" x14ac:dyDescent="0.25">
      <c r="B9" s="10" t="s">
        <v>25</v>
      </c>
      <c r="C9" s="13">
        <f>SUM(C5:C8)</f>
        <v>30085</v>
      </c>
    </row>
    <row r="10" spans="1:3" ht="15.75" x14ac:dyDescent="0.25">
      <c r="B10" s="10"/>
      <c r="C10" s="3"/>
    </row>
  </sheetData>
  <mergeCells count="2">
    <mergeCell ref="A1:C1"/>
    <mergeCell ref="A2:C2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61EBE-702C-41F9-A62F-9E6BF3A2F69A}">
  <sheetPr codeName="Sheet11"/>
  <dimension ref="A1:O17"/>
  <sheetViews>
    <sheetView showGridLines="0" workbookViewId="0">
      <selection activeCell="A16" sqref="A16"/>
    </sheetView>
  </sheetViews>
  <sheetFormatPr defaultRowHeight="15" x14ac:dyDescent="0.25"/>
  <cols>
    <col min="1" max="1" width="13.28515625" style="7" customWidth="1"/>
    <col min="2" max="8" width="14.140625" style="1" customWidth="1"/>
    <col min="9" max="16384" width="9.140625" style="1"/>
  </cols>
  <sheetData>
    <row r="1" spans="1:15" ht="15.75" x14ac:dyDescent="0.25">
      <c r="A1" s="59" t="s">
        <v>14</v>
      </c>
      <c r="B1" s="59"/>
      <c r="C1" s="59"/>
      <c r="D1" s="59"/>
      <c r="E1" s="59"/>
      <c r="F1" s="59"/>
      <c r="G1" s="59"/>
      <c r="H1" s="59"/>
      <c r="I1" s="9"/>
      <c r="J1" s="9"/>
      <c r="K1" s="9"/>
      <c r="L1" s="9"/>
      <c r="M1" s="9"/>
      <c r="N1" s="9"/>
      <c r="O1" s="9"/>
    </row>
    <row r="2" spans="1:15" ht="15.75" x14ac:dyDescent="0.25">
      <c r="A2" s="59" t="s">
        <v>54</v>
      </c>
      <c r="B2" s="59"/>
      <c r="C2" s="59"/>
      <c r="D2" s="59"/>
      <c r="E2" s="59"/>
      <c r="F2" s="59"/>
      <c r="G2" s="59"/>
      <c r="H2" s="59"/>
      <c r="I2" s="9"/>
      <c r="J2" s="9"/>
      <c r="K2" s="9"/>
      <c r="L2" s="9"/>
      <c r="M2" s="9"/>
      <c r="N2" s="9"/>
      <c r="O2" s="9"/>
    </row>
    <row r="3" spans="1:15" ht="15.75" x14ac:dyDescent="0.25">
      <c r="A3" s="16"/>
      <c r="B3" s="16"/>
      <c r="C3" s="16"/>
    </row>
    <row r="4" spans="1:15" ht="15.75" x14ac:dyDescent="0.25">
      <c r="A4" s="10" t="s">
        <v>53</v>
      </c>
      <c r="B4" s="2"/>
      <c r="C4" s="44">
        <v>2015</v>
      </c>
      <c r="D4" s="44">
        <v>2016</v>
      </c>
      <c r="E4" s="44">
        <v>2017</v>
      </c>
      <c r="F4" s="44">
        <v>2018</v>
      </c>
      <c r="G4" s="44">
        <v>2019</v>
      </c>
      <c r="H4" s="44">
        <v>2020</v>
      </c>
      <c r="I4" s="3"/>
      <c r="J4" s="3"/>
      <c r="K4" s="3"/>
      <c r="L4" s="3"/>
      <c r="M4" s="3"/>
      <c r="N4" s="3"/>
      <c r="O4" s="3"/>
    </row>
    <row r="5" spans="1:15" ht="15.75" x14ac:dyDescent="0.25">
      <c r="A5" s="10"/>
      <c r="B5" s="10" t="s">
        <v>2</v>
      </c>
      <c r="C5" s="11">
        <v>29084</v>
      </c>
      <c r="D5" s="11">
        <v>29260</v>
      </c>
      <c r="E5" s="11">
        <v>29493</v>
      </c>
      <c r="F5" s="11">
        <v>29632</v>
      </c>
      <c r="G5" s="11">
        <v>29675</v>
      </c>
      <c r="H5" s="11">
        <v>29937</v>
      </c>
    </row>
    <row r="6" spans="1:15" ht="15.75" x14ac:dyDescent="0.25">
      <c r="A6" s="10"/>
      <c r="B6" s="10" t="s">
        <v>3</v>
      </c>
      <c r="C6" s="11">
        <v>29057</v>
      </c>
      <c r="D6" s="11">
        <v>29264</v>
      </c>
      <c r="E6" s="11">
        <v>29524</v>
      </c>
      <c r="F6" s="11">
        <v>29652</v>
      </c>
      <c r="G6" s="11">
        <v>29727</v>
      </c>
      <c r="H6" s="11">
        <v>29949</v>
      </c>
    </row>
    <row r="7" spans="1:15" ht="15.75" x14ac:dyDescent="0.25">
      <c r="A7" s="10"/>
      <c r="B7" s="10" t="s">
        <v>4</v>
      </c>
      <c r="C7" s="11">
        <v>29123</v>
      </c>
      <c r="D7" s="11">
        <v>29258</v>
      </c>
      <c r="E7" s="11">
        <v>29477</v>
      </c>
      <c r="F7" s="11">
        <v>29608</v>
      </c>
      <c r="G7" s="11">
        <v>29750</v>
      </c>
      <c r="H7" s="11">
        <v>29961</v>
      </c>
    </row>
    <row r="8" spans="1:15" ht="15.75" x14ac:dyDescent="0.25">
      <c r="A8" s="10"/>
      <c r="B8" s="10" t="s">
        <v>5</v>
      </c>
      <c r="C8" s="11">
        <v>29086</v>
      </c>
      <c r="D8" s="11">
        <v>29303</v>
      </c>
      <c r="E8" s="11">
        <v>29473</v>
      </c>
      <c r="F8" s="11">
        <v>29635</v>
      </c>
      <c r="G8" s="11">
        <v>29703</v>
      </c>
      <c r="H8" s="11">
        <v>30020</v>
      </c>
    </row>
    <row r="9" spans="1:15" ht="15.75" x14ac:dyDescent="0.25">
      <c r="A9" s="10"/>
      <c r="B9" s="10" t="s">
        <v>6</v>
      </c>
      <c r="C9" s="11">
        <v>29102</v>
      </c>
      <c r="D9" s="11">
        <v>29372</v>
      </c>
      <c r="E9" s="11">
        <v>29520</v>
      </c>
      <c r="F9" s="11">
        <v>29650</v>
      </c>
      <c r="G9" s="11">
        <v>29774</v>
      </c>
      <c r="H9" s="11">
        <v>30085</v>
      </c>
    </row>
    <row r="10" spans="1:15" ht="15.75" x14ac:dyDescent="0.25">
      <c r="A10" s="10"/>
      <c r="B10" s="10" t="s">
        <v>7</v>
      </c>
      <c r="C10" s="11">
        <v>29162</v>
      </c>
      <c r="D10" s="11">
        <v>29413</v>
      </c>
      <c r="E10" s="11">
        <v>29589</v>
      </c>
      <c r="F10" s="11">
        <v>29709</v>
      </c>
      <c r="G10" s="11">
        <v>29847</v>
      </c>
      <c r="H10" s="11"/>
    </row>
    <row r="11" spans="1:15" ht="15.75" x14ac:dyDescent="0.25">
      <c r="A11" s="10"/>
      <c r="B11" s="10" t="s">
        <v>8</v>
      </c>
      <c r="C11" s="11">
        <v>29156</v>
      </c>
      <c r="D11" s="11">
        <v>29454</v>
      </c>
      <c r="E11" s="11">
        <v>29581</v>
      </c>
      <c r="F11" s="11">
        <v>29785</v>
      </c>
      <c r="G11" s="11">
        <v>29876</v>
      </c>
      <c r="H11" s="11"/>
    </row>
    <row r="12" spans="1:15" ht="15.75" x14ac:dyDescent="0.25">
      <c r="A12" s="10"/>
      <c r="B12" s="10" t="s">
        <v>9</v>
      </c>
      <c r="C12" s="11">
        <v>29239</v>
      </c>
      <c r="D12" s="11">
        <v>29468</v>
      </c>
      <c r="E12" s="11">
        <v>29631</v>
      </c>
      <c r="F12" s="11">
        <v>29745</v>
      </c>
      <c r="G12" s="11">
        <v>29883</v>
      </c>
      <c r="H12" s="11"/>
    </row>
    <row r="13" spans="1:15" ht="15.75" x14ac:dyDescent="0.25">
      <c r="A13" s="10"/>
      <c r="B13" s="10" t="s">
        <v>10</v>
      </c>
      <c r="C13" s="11">
        <v>29232</v>
      </c>
      <c r="D13" s="11">
        <v>29563</v>
      </c>
      <c r="E13" s="11">
        <v>29620</v>
      </c>
      <c r="F13" s="11">
        <v>29853</v>
      </c>
      <c r="G13" s="11">
        <v>29905</v>
      </c>
      <c r="H13" s="11"/>
    </row>
    <row r="14" spans="1:15" ht="15.75" x14ac:dyDescent="0.25">
      <c r="A14" s="10"/>
      <c r="B14" s="10" t="s">
        <v>11</v>
      </c>
      <c r="C14" s="11">
        <v>29239</v>
      </c>
      <c r="D14" s="11">
        <v>29484</v>
      </c>
      <c r="E14" s="11">
        <v>29726</v>
      </c>
      <c r="F14" s="11">
        <v>29766</v>
      </c>
      <c r="G14" s="11">
        <v>29888</v>
      </c>
      <c r="H14" s="11"/>
    </row>
    <row r="15" spans="1:15" ht="15.75" x14ac:dyDescent="0.25">
      <c r="A15" s="10"/>
      <c r="B15" s="10" t="s">
        <v>12</v>
      </c>
      <c r="C15" s="11">
        <v>29242</v>
      </c>
      <c r="D15" s="11">
        <v>29480</v>
      </c>
      <c r="E15" s="11">
        <v>29608</v>
      </c>
      <c r="F15" s="11">
        <v>29758</v>
      </c>
      <c r="G15" s="11">
        <v>29965</v>
      </c>
      <c r="H15" s="11"/>
    </row>
    <row r="16" spans="1:15" ht="15.75" x14ac:dyDescent="0.25">
      <c r="A16" s="10"/>
      <c r="B16" s="10" t="s">
        <v>13</v>
      </c>
      <c r="C16" s="11">
        <v>29261</v>
      </c>
      <c r="D16" s="11">
        <v>29480</v>
      </c>
      <c r="E16" s="11">
        <v>29698</v>
      </c>
      <c r="F16" s="11">
        <v>29705</v>
      </c>
      <c r="G16" s="11">
        <v>29905</v>
      </c>
      <c r="H16" s="11"/>
    </row>
    <row r="17" spans="3:8" ht="15.75" x14ac:dyDescent="0.25">
      <c r="C17" s="43"/>
      <c r="D17" s="43"/>
      <c r="E17" s="43"/>
      <c r="F17" s="43"/>
      <c r="G17" s="43"/>
      <c r="H17" s="43"/>
    </row>
  </sheetData>
  <mergeCells count="2">
    <mergeCell ref="A1:H1"/>
    <mergeCell ref="A2:H2"/>
  </mergeCells>
  <phoneticPr fontId="5" type="noConversion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E1A98-920C-48A1-BC23-DBB9249D018D}">
  <sheetPr codeName="Sheet10"/>
  <dimension ref="A1:G18"/>
  <sheetViews>
    <sheetView showGridLines="0" workbookViewId="0">
      <selection activeCell="A16" sqref="A16"/>
    </sheetView>
  </sheetViews>
  <sheetFormatPr defaultRowHeight="15" x14ac:dyDescent="0.25"/>
  <cols>
    <col min="1" max="1" width="13.28515625" style="7" customWidth="1"/>
    <col min="2" max="2" width="16.85546875" style="1" customWidth="1"/>
    <col min="3" max="3" width="23.140625" style="1" customWidth="1"/>
    <col min="4" max="5" width="13.28515625" style="1" customWidth="1"/>
    <col min="6" max="16384" width="9.140625" style="1"/>
  </cols>
  <sheetData>
    <row r="1" spans="1:7" ht="15.75" x14ac:dyDescent="0.25">
      <c r="A1" s="59" t="s">
        <v>14</v>
      </c>
      <c r="B1" s="59"/>
      <c r="C1" s="59"/>
      <c r="D1" s="9"/>
      <c r="E1" s="9"/>
    </row>
    <row r="2" spans="1:7" ht="15.75" x14ac:dyDescent="0.25">
      <c r="A2" s="59" t="s">
        <v>46</v>
      </c>
      <c r="B2" s="59"/>
      <c r="C2" s="59"/>
      <c r="D2" s="9"/>
      <c r="E2" s="9"/>
    </row>
    <row r="3" spans="1:7" ht="15.75" x14ac:dyDescent="0.25">
      <c r="A3" s="16"/>
      <c r="B3" s="16"/>
      <c r="C3" s="16"/>
    </row>
    <row r="4" spans="1:7" ht="15.75" x14ac:dyDescent="0.25">
      <c r="A4" s="37" t="s">
        <v>45</v>
      </c>
      <c r="B4" s="19" t="s">
        <v>29</v>
      </c>
      <c r="C4" s="22">
        <v>876657</v>
      </c>
      <c r="D4" s="28"/>
      <c r="E4" s="28"/>
    </row>
    <row r="5" spans="1:7" ht="15.75" customHeight="1" x14ac:dyDescent="0.25">
      <c r="B5" s="20" t="s">
        <v>30</v>
      </c>
      <c r="C5" s="23">
        <v>946497</v>
      </c>
      <c r="D5" s="28"/>
      <c r="E5" s="28"/>
    </row>
    <row r="6" spans="1:7" ht="15.75" customHeight="1" x14ac:dyDescent="0.25">
      <c r="B6" s="16" t="s">
        <v>31</v>
      </c>
      <c r="C6" s="23">
        <v>811942</v>
      </c>
      <c r="D6" s="28"/>
      <c r="E6" s="28"/>
    </row>
    <row r="7" spans="1:7" ht="15.75" customHeight="1" x14ac:dyDescent="0.25">
      <c r="B7" s="21">
        <v>43861</v>
      </c>
      <c r="C7" s="23">
        <v>78751</v>
      </c>
      <c r="D7" s="28"/>
      <c r="E7" s="28"/>
    </row>
    <row r="8" spans="1:7" ht="15.75" customHeight="1" x14ac:dyDescent="0.25">
      <c r="B8" s="21">
        <v>43890</v>
      </c>
      <c r="C8" s="24">
        <v>76974</v>
      </c>
      <c r="D8" s="18"/>
      <c r="E8" s="18"/>
    </row>
    <row r="9" spans="1:7" ht="15.75" customHeight="1" x14ac:dyDescent="0.25">
      <c r="B9" s="21">
        <v>43921</v>
      </c>
      <c r="C9" s="25">
        <v>0</v>
      </c>
      <c r="D9" s="18"/>
      <c r="E9" s="18"/>
    </row>
    <row r="10" spans="1:7" ht="15.75" x14ac:dyDescent="0.25">
      <c r="B10" s="21">
        <v>43951</v>
      </c>
      <c r="C10" s="25">
        <v>0</v>
      </c>
      <c r="D10" s="18"/>
      <c r="E10" s="18"/>
    </row>
    <row r="11" spans="1:7" ht="15.75" x14ac:dyDescent="0.25">
      <c r="B11" s="21">
        <v>43982</v>
      </c>
      <c r="C11" s="26">
        <v>0</v>
      </c>
      <c r="D11" s="18"/>
      <c r="E11" s="18"/>
    </row>
    <row r="12" spans="1:7" ht="15.75" x14ac:dyDescent="0.25">
      <c r="B12" s="20"/>
      <c r="C12" s="31"/>
      <c r="D12" s="31"/>
      <c r="E12" s="31"/>
    </row>
    <row r="13" spans="1:7" ht="15.75" x14ac:dyDescent="0.25">
      <c r="B13" s="19"/>
      <c r="C13" s="31"/>
      <c r="D13" s="31"/>
      <c r="E13" s="31"/>
    </row>
    <row r="14" spans="1:7" ht="15.75" x14ac:dyDescent="0.25">
      <c r="B14" s="38"/>
      <c r="C14" s="31"/>
      <c r="D14" s="18"/>
    </row>
    <row r="15" spans="1:7" ht="15.75" x14ac:dyDescent="0.25">
      <c r="B15" s="36"/>
      <c r="C15" s="40"/>
      <c r="D15" s="31"/>
      <c r="E15" s="39"/>
      <c r="F15" s="39"/>
      <c r="G15" s="39"/>
    </row>
    <row r="16" spans="1:7" ht="15.75" x14ac:dyDescent="0.25">
      <c r="B16" s="39"/>
      <c r="C16" s="40"/>
      <c r="D16" s="40"/>
      <c r="E16" s="40"/>
      <c r="F16" s="39"/>
      <c r="G16" s="39"/>
    </row>
    <row r="17" spans="2:7" ht="15.75" x14ac:dyDescent="0.25">
      <c r="B17" s="39"/>
      <c r="C17" s="39"/>
      <c r="D17" s="40"/>
      <c r="E17" s="40"/>
      <c r="F17" s="39"/>
      <c r="G17" s="39"/>
    </row>
    <row r="18" spans="2:7" x14ac:dyDescent="0.25">
      <c r="D18" s="39"/>
      <c r="E18" s="39"/>
      <c r="F18" s="39"/>
      <c r="G18" s="39"/>
    </row>
  </sheetData>
  <mergeCells count="2">
    <mergeCell ref="A1:C1"/>
    <mergeCell ref="A2:C2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7A053-2649-4FAB-BC38-FDA609907C37}">
  <dimension ref="A1:G13"/>
  <sheetViews>
    <sheetView showGridLines="0" workbookViewId="0">
      <selection activeCell="A16" sqref="A16"/>
    </sheetView>
  </sheetViews>
  <sheetFormatPr defaultRowHeight="15" x14ac:dyDescent="0.25"/>
  <cols>
    <col min="1" max="2" width="9.7109375" bestFit="1" customWidth="1"/>
    <col min="3" max="3" width="11.7109375" customWidth="1"/>
    <col min="4" max="5" width="18.5703125" customWidth="1"/>
  </cols>
  <sheetData>
    <row r="1" spans="1:7" ht="15.75" x14ac:dyDescent="0.25">
      <c r="A1" s="59" t="s">
        <v>14</v>
      </c>
      <c r="B1" s="59"/>
      <c r="C1" s="59"/>
      <c r="D1" s="59"/>
      <c r="E1" s="59"/>
      <c r="F1" s="59"/>
      <c r="G1" s="59"/>
    </row>
    <row r="2" spans="1:7" ht="15.75" x14ac:dyDescent="0.25">
      <c r="A2" s="59" t="s">
        <v>60</v>
      </c>
      <c r="B2" s="59"/>
      <c r="C2" s="59"/>
      <c r="D2" s="59"/>
      <c r="E2" s="59"/>
      <c r="F2" s="59"/>
      <c r="G2" s="59"/>
    </row>
    <row r="4" spans="1:7" s="1" customFormat="1" ht="31.5" x14ac:dyDescent="0.25">
      <c r="A4" s="37" t="s">
        <v>64</v>
      </c>
      <c r="C4" s="42" t="s">
        <v>61</v>
      </c>
      <c r="D4" s="49" t="s">
        <v>62</v>
      </c>
      <c r="E4" s="49" t="s">
        <v>63</v>
      </c>
    </row>
    <row r="5" spans="1:7" ht="15.75" x14ac:dyDescent="0.25">
      <c r="A5" s="48"/>
      <c r="C5" s="50">
        <v>43909</v>
      </c>
      <c r="D5" s="18">
        <v>460426</v>
      </c>
      <c r="E5" s="18">
        <v>43572.36</v>
      </c>
    </row>
    <row r="6" spans="1:7" ht="15.75" x14ac:dyDescent="0.25">
      <c r="A6" s="48"/>
      <c r="C6" s="50">
        <v>43920</v>
      </c>
      <c r="D6" s="18">
        <v>294915</v>
      </c>
      <c r="E6" s="18">
        <v>29542.34</v>
      </c>
    </row>
    <row r="7" spans="1:7" ht="15.75" x14ac:dyDescent="0.25">
      <c r="A7" s="48"/>
      <c r="C7" s="50">
        <v>43941</v>
      </c>
      <c r="D7" s="18">
        <v>877786.1</v>
      </c>
      <c r="E7" s="18">
        <v>67810.149999999994</v>
      </c>
    </row>
    <row r="8" spans="1:7" ht="15.75" x14ac:dyDescent="0.25">
      <c r="A8" s="48"/>
      <c r="C8" s="50">
        <v>43950</v>
      </c>
      <c r="D8" s="18">
        <v>149875.22</v>
      </c>
      <c r="E8" s="18">
        <v>14991.51</v>
      </c>
    </row>
    <row r="9" spans="1:7" ht="15.75" x14ac:dyDescent="0.25">
      <c r="A9" s="48"/>
      <c r="C9" s="50">
        <v>43970</v>
      </c>
      <c r="D9" s="18">
        <f>+E9/0.1</f>
        <v>294161.12</v>
      </c>
      <c r="E9" s="18">
        <f>26741.92*1.1</f>
        <v>29416.112000000001</v>
      </c>
    </row>
    <row r="10" spans="1:7" ht="15.75" x14ac:dyDescent="0.25">
      <c r="A10" s="48"/>
      <c r="C10" s="50">
        <v>43980</v>
      </c>
      <c r="D10" s="18">
        <f>+E10/0.1</f>
        <v>255472.69000000003</v>
      </c>
      <c r="E10" s="18">
        <f>23224.79*1.1</f>
        <v>25547.269000000004</v>
      </c>
    </row>
    <row r="11" spans="1:7" ht="15.75" x14ac:dyDescent="0.25">
      <c r="A11" s="48"/>
      <c r="C11" s="50">
        <v>44001</v>
      </c>
      <c r="D11" s="18">
        <v>204522.3</v>
      </c>
      <c r="E11" s="51">
        <v>20478.37</v>
      </c>
    </row>
    <row r="12" spans="1:7" ht="15.75" x14ac:dyDescent="0.25">
      <c r="A12" s="48"/>
      <c r="C12" s="50"/>
      <c r="D12" s="18"/>
      <c r="E12" s="18">
        <f>SUM(E5:E11)</f>
        <v>231358.11099999998</v>
      </c>
    </row>
    <row r="13" spans="1:7" ht="15.75" x14ac:dyDescent="0.25">
      <c r="C13" s="10"/>
    </row>
  </sheetData>
  <mergeCells count="2">
    <mergeCell ref="A1:G1"/>
    <mergeCell ref="A2:G2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621FC-3ACA-4269-B6D9-DDD26C3F07FD}">
  <dimension ref="A1:G11"/>
  <sheetViews>
    <sheetView showGridLines="0" workbookViewId="0">
      <selection activeCell="A16" sqref="A16"/>
    </sheetView>
  </sheetViews>
  <sheetFormatPr defaultRowHeight="15" x14ac:dyDescent="0.25"/>
  <cols>
    <col min="3" max="3" width="16.85546875" bestFit="1" customWidth="1"/>
    <col min="4" max="4" width="10.42578125" bestFit="1" customWidth="1"/>
  </cols>
  <sheetData>
    <row r="1" spans="1:7" ht="15.75" x14ac:dyDescent="0.25">
      <c r="A1" s="59" t="s">
        <v>14</v>
      </c>
      <c r="B1" s="59"/>
      <c r="C1" s="59"/>
      <c r="D1" s="59"/>
      <c r="E1" s="59"/>
      <c r="F1" s="59"/>
      <c r="G1" s="59"/>
    </row>
    <row r="2" spans="1:7" ht="15.75" x14ac:dyDescent="0.25">
      <c r="A2" s="59" t="s">
        <v>74</v>
      </c>
      <c r="B2" s="59"/>
      <c r="C2" s="59"/>
      <c r="D2" s="59"/>
      <c r="E2" s="59"/>
      <c r="F2" s="59"/>
      <c r="G2" s="59"/>
    </row>
    <row r="3" spans="1:7" x14ac:dyDescent="0.25">
      <c r="A3" s="1"/>
      <c r="B3" s="1"/>
      <c r="C3" s="1"/>
      <c r="D3" s="1"/>
      <c r="E3" s="1"/>
      <c r="F3" s="1"/>
      <c r="G3" s="1"/>
    </row>
    <row r="4" spans="1:7" ht="15.75" x14ac:dyDescent="0.25">
      <c r="A4" s="37" t="s">
        <v>65</v>
      </c>
      <c r="B4" s="52" t="s">
        <v>73</v>
      </c>
      <c r="C4" s="1"/>
      <c r="D4" s="1"/>
      <c r="E4" s="49"/>
      <c r="F4" s="1"/>
      <c r="G4" s="1"/>
    </row>
    <row r="5" spans="1:7" ht="15.75" x14ac:dyDescent="0.25">
      <c r="C5" s="42" t="s">
        <v>66</v>
      </c>
      <c r="D5" s="49" t="s">
        <v>67</v>
      </c>
    </row>
    <row r="6" spans="1:7" ht="15.75" x14ac:dyDescent="0.25">
      <c r="C6" s="10" t="s">
        <v>68</v>
      </c>
      <c r="D6" s="53">
        <v>985.4</v>
      </c>
    </row>
    <row r="7" spans="1:7" ht="15.75" x14ac:dyDescent="0.25">
      <c r="C7" s="10" t="s">
        <v>69</v>
      </c>
      <c r="D7" s="53">
        <v>117.01</v>
      </c>
    </row>
    <row r="8" spans="1:7" ht="15.75" x14ac:dyDescent="0.25">
      <c r="C8" s="10" t="s">
        <v>70</v>
      </c>
      <c r="D8" s="53">
        <v>909.29</v>
      </c>
    </row>
    <row r="9" spans="1:7" ht="15.75" x14ac:dyDescent="0.25">
      <c r="C9" s="10" t="s">
        <v>72</v>
      </c>
      <c r="D9" s="53">
        <v>397.67</v>
      </c>
    </row>
    <row r="10" spans="1:7" ht="15.75" x14ac:dyDescent="0.25">
      <c r="C10" s="10" t="s">
        <v>71</v>
      </c>
      <c r="D10" s="55">
        <v>353</v>
      </c>
    </row>
    <row r="11" spans="1:7" ht="15.75" x14ac:dyDescent="0.25">
      <c r="C11" s="10"/>
      <c r="D11" s="54">
        <f>SUM(D6:D10)</f>
        <v>2762.37</v>
      </c>
    </row>
  </sheetData>
  <mergeCells count="2">
    <mergeCell ref="A1:G1"/>
    <mergeCell ref="A2:G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CB2E2-9DBC-4113-80D6-5390D378D261}">
  <sheetPr codeName="Sheet2"/>
  <dimension ref="A1:E12"/>
  <sheetViews>
    <sheetView showGridLines="0" workbookViewId="0">
      <selection activeCell="A16" sqref="A16"/>
    </sheetView>
  </sheetViews>
  <sheetFormatPr defaultRowHeight="15" x14ac:dyDescent="0.25"/>
  <cols>
    <col min="1" max="1" width="9.140625" style="7"/>
    <col min="2" max="2" width="26.7109375" style="1" customWidth="1"/>
    <col min="3" max="3" width="21.28515625" style="1" customWidth="1"/>
    <col min="4" max="4" width="11.5703125" style="1" bestFit="1" customWidth="1"/>
    <col min="5" max="5" width="9.85546875" style="1" hidden="1" customWidth="1"/>
    <col min="6" max="16384" width="9.140625" style="1"/>
  </cols>
  <sheetData>
    <row r="1" spans="1:5" ht="15.75" x14ac:dyDescent="0.25">
      <c r="A1" s="59" t="s">
        <v>14</v>
      </c>
      <c r="B1" s="59"/>
      <c r="C1" s="59"/>
      <c r="D1" s="59"/>
    </row>
    <row r="2" spans="1:5" ht="15.75" x14ac:dyDescent="0.25">
      <c r="A2" s="59" t="s">
        <v>26</v>
      </c>
      <c r="B2" s="59"/>
      <c r="C2" s="59"/>
      <c r="D2" s="59"/>
    </row>
    <row r="4" spans="1:5" ht="15.75" customHeight="1" x14ac:dyDescent="0.25">
      <c r="A4" s="6" t="s">
        <v>19</v>
      </c>
      <c r="B4" s="14"/>
      <c r="C4" s="41" t="s">
        <v>47</v>
      </c>
      <c r="D4" s="42" t="s">
        <v>48</v>
      </c>
      <c r="E4" s="41"/>
    </row>
    <row r="5" spans="1:5" ht="15.75" customHeight="1" x14ac:dyDescent="0.25">
      <c r="B5" s="19" t="s">
        <v>29</v>
      </c>
      <c r="C5" s="22">
        <f>+((30085*0.86*149)+(30085*0.14*E5))/30085</f>
        <v>171.946</v>
      </c>
      <c r="D5" s="22">
        <v>149</v>
      </c>
      <c r="E5" s="28">
        <f>+D5*2.1</f>
        <v>312.90000000000003</v>
      </c>
    </row>
    <row r="6" spans="1:5" ht="15.75" customHeight="1" x14ac:dyDescent="0.25">
      <c r="B6" s="20" t="s">
        <v>30</v>
      </c>
      <c r="C6" s="22">
        <f t="shared" ref="C6:C12" si="0">+((30085*0.86*149)+(30085*0.14*E6))/30085</f>
        <v>175.768</v>
      </c>
      <c r="D6" s="23">
        <v>162</v>
      </c>
      <c r="E6" s="28">
        <f t="shared" ref="E6:E12" si="1">+D6*2.1</f>
        <v>340.2</v>
      </c>
    </row>
    <row r="7" spans="1:5" ht="15.75" customHeight="1" x14ac:dyDescent="0.25">
      <c r="B7" s="16" t="s">
        <v>31</v>
      </c>
      <c r="C7" s="22">
        <f t="shared" si="0"/>
        <v>172.53400000000002</v>
      </c>
      <c r="D7" s="23">
        <v>151</v>
      </c>
      <c r="E7" s="28">
        <f t="shared" si="1"/>
        <v>317.10000000000002</v>
      </c>
    </row>
    <row r="8" spans="1:5" ht="15.75" customHeight="1" x14ac:dyDescent="0.25">
      <c r="B8" s="21">
        <v>43861</v>
      </c>
      <c r="C8" s="22">
        <f t="shared" si="0"/>
        <v>176.06200000000001</v>
      </c>
      <c r="D8" s="23">
        <v>163</v>
      </c>
      <c r="E8" s="28">
        <f t="shared" si="1"/>
        <v>342.3</v>
      </c>
    </row>
    <row r="9" spans="1:5" ht="15.75" customHeight="1" x14ac:dyDescent="0.25">
      <c r="B9" s="21">
        <v>43890</v>
      </c>
      <c r="C9" s="22">
        <f t="shared" si="0"/>
        <v>177.23800000000003</v>
      </c>
      <c r="D9" s="24">
        <v>167</v>
      </c>
      <c r="E9" s="28">
        <f t="shared" si="1"/>
        <v>350.7</v>
      </c>
    </row>
    <row r="10" spans="1:5" ht="15.75" x14ac:dyDescent="0.25">
      <c r="B10" s="21">
        <v>43921</v>
      </c>
      <c r="C10" s="22">
        <f t="shared" si="0"/>
        <v>166.066</v>
      </c>
      <c r="D10" s="25">
        <v>129</v>
      </c>
      <c r="E10" s="28">
        <f t="shared" si="1"/>
        <v>270.90000000000003</v>
      </c>
    </row>
    <row r="11" spans="1:5" ht="15.75" x14ac:dyDescent="0.25">
      <c r="B11" s="21">
        <v>43951</v>
      </c>
      <c r="C11" s="22">
        <f t="shared" si="0"/>
        <v>162.83199999999999</v>
      </c>
      <c r="D11" s="25">
        <v>118</v>
      </c>
      <c r="E11" s="28">
        <f t="shared" si="1"/>
        <v>247.8</v>
      </c>
    </row>
    <row r="12" spans="1:5" ht="15.75" x14ac:dyDescent="0.25">
      <c r="B12" s="21">
        <v>43982</v>
      </c>
      <c r="C12" s="22">
        <f t="shared" si="0"/>
        <v>161.94999999999999</v>
      </c>
      <c r="D12" s="26">
        <v>115</v>
      </c>
      <c r="E12" s="28">
        <f t="shared" si="1"/>
        <v>241.5</v>
      </c>
    </row>
  </sheetData>
  <mergeCells count="2">
    <mergeCell ref="A1:D1"/>
    <mergeCell ref="A2:D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13A5F-DD1E-45F0-B374-62AD2969839C}">
  <sheetPr codeName="Sheet3"/>
  <dimension ref="A1:F21"/>
  <sheetViews>
    <sheetView showGridLines="0" workbookViewId="0">
      <selection activeCell="A16" sqref="A16"/>
    </sheetView>
  </sheetViews>
  <sheetFormatPr defaultRowHeight="15" x14ac:dyDescent="0.25"/>
  <cols>
    <col min="1" max="1" width="9.140625" style="7"/>
    <col min="2" max="2" width="14.140625" style="1" customWidth="1"/>
    <col min="3" max="6" width="19.85546875" style="1" customWidth="1"/>
    <col min="7" max="16384" width="9.140625" style="1"/>
  </cols>
  <sheetData>
    <row r="1" spans="1:6" ht="15.75" x14ac:dyDescent="0.25">
      <c r="A1" s="59" t="s">
        <v>14</v>
      </c>
      <c r="B1" s="59"/>
      <c r="C1" s="59"/>
      <c r="D1" s="59"/>
      <c r="E1" s="59"/>
      <c r="F1" s="59"/>
    </row>
    <row r="2" spans="1:6" ht="15.75" x14ac:dyDescent="0.25">
      <c r="A2" s="59" t="s">
        <v>27</v>
      </c>
      <c r="B2" s="59"/>
      <c r="C2" s="59"/>
      <c r="D2" s="59"/>
      <c r="E2" s="59"/>
      <c r="F2" s="59"/>
    </row>
    <row r="4" spans="1:6" ht="46.5" customHeight="1" x14ac:dyDescent="0.25">
      <c r="A4" s="6" t="s">
        <v>20</v>
      </c>
      <c r="C4" s="32" t="s">
        <v>17</v>
      </c>
      <c r="D4" s="32" t="s">
        <v>34</v>
      </c>
      <c r="E4" s="32" t="s">
        <v>23</v>
      </c>
      <c r="F4" s="32" t="s">
        <v>18</v>
      </c>
    </row>
    <row r="5" spans="1:6" ht="15.75" customHeight="1" x14ac:dyDescent="0.25">
      <c r="B5" s="19" t="s">
        <v>29</v>
      </c>
      <c r="C5" s="27">
        <f>+((30085*0.85*'Q-6'!C5)+(30085*0.15*('Q-6'!C5*2.1)))/30085</f>
        <v>144.45999999999998</v>
      </c>
      <c r="D5" s="27">
        <f>+((30085*0.95*'Q-6'!D5)+(30085*0.05*('Q-6'!D5*2.1)))/30085</f>
        <v>175.13</v>
      </c>
      <c r="E5" s="27">
        <f>+((30085*0.95*'Q-6'!E5)+(30085*0.05*('Q-6'!E5*2.1)))/30085</f>
        <v>1954.915</v>
      </c>
      <c r="F5" s="18">
        <v>1778</v>
      </c>
    </row>
    <row r="6" spans="1:6" ht="15.75" customHeight="1" x14ac:dyDescent="0.25">
      <c r="B6" s="20" t="s">
        <v>30</v>
      </c>
      <c r="C6" s="27">
        <f>+((30085*0.85*'Q-6'!C6)+(30085*0.15*('Q-6'!C6*2.1)))/30085</f>
        <v>156.10999999999999</v>
      </c>
      <c r="D6" s="27">
        <f>+((30085*0.95*'Q-6'!D6)+(30085*0.05*('Q-6'!D6*2.1)))/30085</f>
        <v>186.73499999999999</v>
      </c>
      <c r="E6" s="27">
        <f>+((30085*0.95*'Q-6'!E6)+(30085*0.05*('Q-6'!E6*2.1)))/30085</f>
        <v>2131.1</v>
      </c>
      <c r="F6" s="18">
        <v>1791</v>
      </c>
    </row>
    <row r="7" spans="1:6" ht="15.75" customHeight="1" x14ac:dyDescent="0.25">
      <c r="B7" s="16" t="s">
        <v>31</v>
      </c>
      <c r="C7" s="27">
        <f>+((30085*0.85*'Q-6'!C7)+(30085*0.15*('Q-6'!C7*2.1)))/30085</f>
        <v>144.45999999999998</v>
      </c>
      <c r="D7" s="27">
        <f>+((30085*0.95*'Q-6'!D7)+(30085*0.05*('Q-6'!D7*2.1)))/30085</f>
        <v>175.13</v>
      </c>
      <c r="E7" s="27">
        <f>+((30085*0.95*'Q-6'!E7)+(30085*0.05*('Q-6'!E7*2.1)))/30085</f>
        <v>2034.04</v>
      </c>
      <c r="F7" s="18">
        <v>1733</v>
      </c>
    </row>
    <row r="8" spans="1:6" ht="15.75" customHeight="1" x14ac:dyDescent="0.25">
      <c r="B8" s="21">
        <v>43861</v>
      </c>
      <c r="C8" s="27">
        <f>+((30085*0.85*'Q-6'!C8)+(30085*0.15*('Q-6'!C8*2.1)))/30085</f>
        <v>163.1</v>
      </c>
      <c r="D8" s="27">
        <f>+((30085*0.95*'Q-6'!D8)+(30085*0.05*('Q-6'!D8*2.1)))/30085</f>
        <v>164.57999999999998</v>
      </c>
      <c r="E8" s="27">
        <f>+((30085*0.95*'Q-6'!E8)+(30085*0.05*('Q-6'!E8*2.1)))/30085</f>
        <v>1877.9</v>
      </c>
      <c r="F8" s="18">
        <v>1727</v>
      </c>
    </row>
    <row r="9" spans="1:6" ht="15.75" customHeight="1" x14ac:dyDescent="0.25">
      <c r="B9" s="21">
        <v>43890</v>
      </c>
      <c r="C9" s="27">
        <f>+((30085*0.85*'Q-6'!C9)+(30085*0.15*('Q-6'!C9*2.1)))/30085</f>
        <v>166.595</v>
      </c>
      <c r="D9" s="27">
        <f>+((30085*0.95*'Q-6'!D9)+(30085*0.05*('Q-6'!D9*2.1)))/30085</f>
        <v>167.745</v>
      </c>
      <c r="E9" s="27">
        <f>+((30085*0.95*'Q-6'!E9)+(30085*0.05*('Q-6'!E9*2.1)))/30085</f>
        <v>1995.0049999999999</v>
      </c>
      <c r="F9" s="18">
        <v>1705</v>
      </c>
    </row>
    <row r="10" spans="1:6" ht="15.75" x14ac:dyDescent="0.25">
      <c r="B10" s="21">
        <v>43921</v>
      </c>
      <c r="C10" s="27">
        <f>+((30085*0.85*'Q-6'!C10)+(30085*0.15*('Q-6'!C10*2.1)))/30085</f>
        <v>123.49000000000001</v>
      </c>
      <c r="D10" s="27">
        <f>+((30085*0.95*'Q-6'!D10)+(30085*0.05*('Q-6'!D10*2.1)))/30085</f>
        <v>144.535</v>
      </c>
      <c r="E10" s="27">
        <f>+((30085*0.95*'Q-6'!E10)+(30085*0.05*('Q-6'!E10*2.1)))/30085</f>
        <v>1790.335</v>
      </c>
      <c r="F10" s="18">
        <v>1695</v>
      </c>
    </row>
    <row r="11" spans="1:6" ht="15.75" x14ac:dyDescent="0.25">
      <c r="B11" s="21">
        <v>43951</v>
      </c>
      <c r="C11" s="27">
        <f>+((30085*0.85*'Q-6'!C11)+(30085*0.15*('Q-6'!C11*2.1)))/30085</f>
        <v>113.005</v>
      </c>
      <c r="D11" s="27">
        <f>+((30085*0.95*'Q-6'!D11)+(30085*0.05*('Q-6'!D11*2.1)))/30085</f>
        <v>133.98500000000001</v>
      </c>
      <c r="E11" s="27">
        <f>+((30085*0.95*'Q-6'!E11)+(30085*0.05*('Q-6'!E11*2.1)))/30085</f>
        <v>1580.3899999999999</v>
      </c>
      <c r="F11" s="18">
        <v>1706</v>
      </c>
    </row>
    <row r="12" spans="1:6" ht="15.75" x14ac:dyDescent="0.25">
      <c r="B12" s="21">
        <v>43982</v>
      </c>
      <c r="C12" s="27">
        <f>+((30085*0.85*'Q-6'!C12)+(30085*0.15*('Q-6'!C12*2.1)))/30085</f>
        <v>108.34500000000001</v>
      </c>
      <c r="D12" s="27">
        <f>+((30085*0.95*'Q-6'!D12)+(30085*0.05*('Q-6'!D12*2.1)))/30085</f>
        <v>137.15</v>
      </c>
      <c r="E12" s="27">
        <f>+((30085*0.95*'Q-6'!E12)+(30085*0.05*('Q-6'!E12*2.1)))/30085</f>
        <v>1641.58</v>
      </c>
      <c r="F12" s="18">
        <v>1668</v>
      </c>
    </row>
    <row r="14" spans="1:6" ht="15.75" x14ac:dyDescent="0.25">
      <c r="C14" s="27"/>
    </row>
    <row r="15" spans="1:6" ht="15.75" x14ac:dyDescent="0.25">
      <c r="C15" s="28"/>
    </row>
    <row r="16" spans="1:6" ht="15.75" x14ac:dyDescent="0.25">
      <c r="C16" s="28"/>
    </row>
    <row r="17" spans="3:3" ht="15.75" x14ac:dyDescent="0.25">
      <c r="C17" s="28"/>
    </row>
    <row r="18" spans="3:3" ht="15.75" x14ac:dyDescent="0.25">
      <c r="C18" s="29"/>
    </row>
    <row r="19" spans="3:3" ht="15.75" x14ac:dyDescent="0.25">
      <c r="C19" s="30"/>
    </row>
    <row r="20" spans="3:3" ht="15.75" x14ac:dyDescent="0.25">
      <c r="C20" s="30"/>
    </row>
    <row r="21" spans="3:3" ht="15.75" x14ac:dyDescent="0.25">
      <c r="C21" s="31"/>
    </row>
  </sheetData>
  <mergeCells count="2">
    <mergeCell ref="A1:F1"/>
    <mergeCell ref="A2:F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48206-180F-4FF1-9519-0224A65E9183}">
  <sheetPr codeName="Sheet4"/>
  <dimension ref="A1:C12"/>
  <sheetViews>
    <sheetView showGridLines="0" workbookViewId="0">
      <selection activeCell="A16" sqref="A16"/>
    </sheetView>
  </sheetViews>
  <sheetFormatPr defaultRowHeight="15" x14ac:dyDescent="0.25"/>
  <cols>
    <col min="1" max="1" width="10.28515625" style="7" customWidth="1"/>
    <col min="2" max="2" width="25" style="1" customWidth="1"/>
    <col min="3" max="3" width="15" style="1" customWidth="1"/>
    <col min="4" max="16384" width="9.140625" style="1"/>
  </cols>
  <sheetData>
    <row r="1" spans="1:3" ht="15.75" x14ac:dyDescent="0.25">
      <c r="A1" s="59" t="s">
        <v>14</v>
      </c>
      <c r="B1" s="59"/>
      <c r="C1" s="59"/>
    </row>
    <row r="2" spans="1:3" ht="15.75" x14ac:dyDescent="0.25">
      <c r="A2" s="59" t="s">
        <v>28</v>
      </c>
      <c r="B2" s="59"/>
      <c r="C2" s="59"/>
    </row>
    <row r="4" spans="1:3" ht="15.75" customHeight="1" x14ac:dyDescent="0.25">
      <c r="A4" s="6" t="s">
        <v>21</v>
      </c>
      <c r="C4" s="42" t="s">
        <v>48</v>
      </c>
    </row>
    <row r="5" spans="1:3" ht="15.75" customHeight="1" x14ac:dyDescent="0.25">
      <c r="B5" s="19" t="s">
        <v>29</v>
      </c>
      <c r="C5" s="22">
        <v>149</v>
      </c>
    </row>
    <row r="6" spans="1:3" ht="15.75" customHeight="1" x14ac:dyDescent="0.25">
      <c r="B6" s="20" t="s">
        <v>30</v>
      </c>
      <c r="C6" s="23">
        <v>162</v>
      </c>
    </row>
    <row r="7" spans="1:3" ht="15.75" customHeight="1" x14ac:dyDescent="0.25">
      <c r="B7" s="16" t="s">
        <v>31</v>
      </c>
      <c r="C7" s="23">
        <v>151</v>
      </c>
    </row>
    <row r="8" spans="1:3" ht="15.75" customHeight="1" x14ac:dyDescent="0.25">
      <c r="B8" s="21">
        <v>43861</v>
      </c>
      <c r="C8" s="23">
        <v>163</v>
      </c>
    </row>
    <row r="9" spans="1:3" ht="15.75" customHeight="1" x14ac:dyDescent="0.25">
      <c r="B9" s="21">
        <v>43890</v>
      </c>
      <c r="C9" s="24">
        <v>167</v>
      </c>
    </row>
    <row r="10" spans="1:3" ht="15.75" x14ac:dyDescent="0.25">
      <c r="B10" s="21">
        <v>43921</v>
      </c>
      <c r="C10" s="25">
        <v>129</v>
      </c>
    </row>
    <row r="11" spans="1:3" ht="15.75" x14ac:dyDescent="0.25">
      <c r="B11" s="21">
        <v>43951</v>
      </c>
      <c r="C11" s="25">
        <v>118</v>
      </c>
    </row>
    <row r="12" spans="1:3" ht="15.75" x14ac:dyDescent="0.25">
      <c r="B12" s="21">
        <v>43982</v>
      </c>
      <c r="C12" s="26">
        <v>115</v>
      </c>
    </row>
  </sheetData>
  <mergeCells count="2">
    <mergeCell ref="A1:C1"/>
    <mergeCell ref="A2:C2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CA396-895F-4E6E-BE6C-107C7964D824}">
  <sheetPr codeName="Sheet5"/>
  <dimension ref="A1:I12"/>
  <sheetViews>
    <sheetView showGridLines="0" workbookViewId="0">
      <selection activeCell="A16" sqref="A16"/>
    </sheetView>
  </sheetViews>
  <sheetFormatPr defaultRowHeight="15" x14ac:dyDescent="0.25"/>
  <cols>
    <col min="1" max="1" width="10.28515625" style="7" customWidth="1"/>
    <col min="2" max="6" width="13.28515625" style="1" customWidth="1"/>
    <col min="7" max="16384" width="9.140625" style="1"/>
  </cols>
  <sheetData>
    <row r="1" spans="1:9" ht="15.75" x14ac:dyDescent="0.25">
      <c r="A1" s="59" t="s">
        <v>14</v>
      </c>
      <c r="B1" s="59"/>
      <c r="C1" s="59"/>
      <c r="D1" s="59"/>
      <c r="E1" s="59"/>
      <c r="F1" s="59"/>
    </row>
    <row r="2" spans="1:9" ht="15.75" x14ac:dyDescent="0.25">
      <c r="A2" s="59" t="s">
        <v>33</v>
      </c>
      <c r="B2" s="59"/>
      <c r="C2" s="59"/>
      <c r="D2" s="59"/>
      <c r="E2" s="59"/>
      <c r="F2" s="59"/>
    </row>
    <row r="3" spans="1:9" ht="15.75" x14ac:dyDescent="0.25">
      <c r="A3" s="16"/>
      <c r="B3" s="16"/>
      <c r="C3" s="16"/>
    </row>
    <row r="4" spans="1:9" ht="63" x14ac:dyDescent="0.25">
      <c r="A4" s="37" t="s">
        <v>32</v>
      </c>
      <c r="C4" s="32" t="s">
        <v>17</v>
      </c>
      <c r="D4" s="32" t="s">
        <v>34</v>
      </c>
      <c r="E4" s="32" t="s">
        <v>23</v>
      </c>
      <c r="F4" s="32" t="s">
        <v>18</v>
      </c>
      <c r="I4" s="41"/>
    </row>
    <row r="5" spans="1:9" ht="15.75" customHeight="1" x14ac:dyDescent="0.25">
      <c r="A5" s="6"/>
      <c r="B5" s="19" t="s">
        <v>29</v>
      </c>
      <c r="C5" s="27">
        <v>124</v>
      </c>
      <c r="D5" s="18">
        <v>166</v>
      </c>
      <c r="E5" s="18">
        <v>1853</v>
      </c>
      <c r="F5" s="18">
        <v>1778</v>
      </c>
      <c r="I5" s="46"/>
    </row>
    <row r="6" spans="1:9" ht="15.75" customHeight="1" x14ac:dyDescent="0.25">
      <c r="B6" s="20" t="s">
        <v>30</v>
      </c>
      <c r="C6" s="28">
        <v>134</v>
      </c>
      <c r="D6" s="18">
        <v>177</v>
      </c>
      <c r="E6" s="18">
        <v>2020</v>
      </c>
      <c r="F6" s="18">
        <v>1791</v>
      </c>
      <c r="I6" s="46"/>
    </row>
    <row r="7" spans="1:9" ht="15.75" customHeight="1" x14ac:dyDescent="0.25">
      <c r="B7" s="16" t="s">
        <v>31</v>
      </c>
      <c r="C7" s="28">
        <v>124</v>
      </c>
      <c r="D7" s="18">
        <v>166</v>
      </c>
      <c r="E7" s="18">
        <v>1928</v>
      </c>
      <c r="F7" s="18">
        <v>1733</v>
      </c>
      <c r="I7" s="46"/>
    </row>
    <row r="8" spans="1:9" ht="15.75" customHeight="1" x14ac:dyDescent="0.25">
      <c r="B8" s="21">
        <v>43861</v>
      </c>
      <c r="C8" s="28">
        <v>140</v>
      </c>
      <c r="D8" s="18">
        <v>156</v>
      </c>
      <c r="E8" s="18">
        <v>1780</v>
      </c>
      <c r="F8" s="18">
        <v>1727</v>
      </c>
      <c r="I8" s="46"/>
    </row>
    <row r="9" spans="1:9" ht="15.75" customHeight="1" x14ac:dyDescent="0.25">
      <c r="B9" s="21">
        <v>43890</v>
      </c>
      <c r="C9" s="29">
        <v>143</v>
      </c>
      <c r="D9" s="18">
        <v>159</v>
      </c>
      <c r="E9" s="18">
        <v>1891</v>
      </c>
      <c r="F9" s="18">
        <v>1705</v>
      </c>
    </row>
    <row r="10" spans="1:9" ht="15.75" customHeight="1" x14ac:dyDescent="0.25">
      <c r="B10" s="21">
        <v>43921</v>
      </c>
      <c r="C10" s="30">
        <v>106</v>
      </c>
      <c r="D10" s="18">
        <v>137</v>
      </c>
      <c r="E10" s="18">
        <v>1697</v>
      </c>
      <c r="F10" s="18">
        <v>1695</v>
      </c>
    </row>
    <row r="11" spans="1:9" ht="15.75" x14ac:dyDescent="0.25">
      <c r="B11" s="21">
        <v>43951</v>
      </c>
      <c r="C11" s="30">
        <v>97</v>
      </c>
      <c r="D11" s="18">
        <v>127</v>
      </c>
      <c r="E11" s="18">
        <v>1498</v>
      </c>
      <c r="F11" s="18">
        <v>1706</v>
      </c>
    </row>
    <row r="12" spans="1:9" ht="15.75" x14ac:dyDescent="0.25">
      <c r="B12" s="21">
        <v>43982</v>
      </c>
      <c r="C12" s="31">
        <v>93</v>
      </c>
      <c r="D12" s="18">
        <v>130</v>
      </c>
      <c r="E12" s="18">
        <v>1556</v>
      </c>
      <c r="F12" s="18">
        <v>1668</v>
      </c>
    </row>
  </sheetData>
  <mergeCells count="2">
    <mergeCell ref="A1:F1"/>
    <mergeCell ref="A2:F2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DBD8B-A50B-4649-B0A5-249B42AEAABD}">
  <sheetPr codeName="Sheet6"/>
  <dimension ref="A1:E18"/>
  <sheetViews>
    <sheetView showGridLines="0" workbookViewId="0">
      <selection activeCell="A16" sqref="A16"/>
    </sheetView>
  </sheetViews>
  <sheetFormatPr defaultRowHeight="15" x14ac:dyDescent="0.25"/>
  <cols>
    <col min="1" max="1" width="10.42578125" style="7" customWidth="1"/>
    <col min="2" max="5" width="13.28515625" style="1" customWidth="1"/>
    <col min="6" max="16384" width="9.140625" style="1"/>
  </cols>
  <sheetData>
    <row r="1" spans="1:5" ht="15.75" x14ac:dyDescent="0.25">
      <c r="A1" s="59" t="s">
        <v>14</v>
      </c>
      <c r="B1" s="59"/>
      <c r="C1" s="59"/>
      <c r="D1" s="59"/>
      <c r="E1" s="59"/>
    </row>
    <row r="2" spans="1:5" ht="15.75" x14ac:dyDescent="0.25">
      <c r="A2" s="59" t="s">
        <v>36</v>
      </c>
      <c r="B2" s="59"/>
      <c r="C2" s="59"/>
      <c r="D2" s="59"/>
      <c r="E2" s="59"/>
    </row>
    <row r="3" spans="1:5" ht="15.75" x14ac:dyDescent="0.25">
      <c r="A3" s="16"/>
      <c r="B3" s="16"/>
      <c r="C3" s="16"/>
    </row>
    <row r="4" spans="1:5" ht="15.75" x14ac:dyDescent="0.25">
      <c r="A4" s="6" t="s">
        <v>37</v>
      </c>
      <c r="C4" s="32">
        <v>2018</v>
      </c>
      <c r="D4" s="32">
        <v>2019</v>
      </c>
      <c r="E4" s="32">
        <v>2020</v>
      </c>
    </row>
    <row r="5" spans="1:5" ht="15.75" customHeight="1" x14ac:dyDescent="0.25">
      <c r="A5" s="6"/>
      <c r="B5" s="19" t="s">
        <v>2</v>
      </c>
      <c r="C5" s="28">
        <v>0</v>
      </c>
      <c r="D5" s="28">
        <v>0</v>
      </c>
      <c r="E5" s="28">
        <v>0</v>
      </c>
    </row>
    <row r="6" spans="1:5" ht="15.75" customHeight="1" x14ac:dyDescent="0.25">
      <c r="B6" s="20" t="s">
        <v>3</v>
      </c>
      <c r="C6" s="28">
        <v>0</v>
      </c>
      <c r="D6" s="28">
        <v>0</v>
      </c>
      <c r="E6" s="28">
        <v>0</v>
      </c>
    </row>
    <row r="7" spans="1:5" ht="15.75" customHeight="1" x14ac:dyDescent="0.25">
      <c r="B7" s="19" t="s">
        <v>4</v>
      </c>
      <c r="C7" s="28">
        <v>0</v>
      </c>
      <c r="D7" s="28">
        <v>0</v>
      </c>
      <c r="E7" s="28">
        <v>0</v>
      </c>
    </row>
    <row r="8" spans="1:5" ht="15.75" customHeight="1" x14ac:dyDescent="0.25">
      <c r="B8" s="20" t="s">
        <v>5</v>
      </c>
      <c r="C8" s="28">
        <v>0</v>
      </c>
      <c r="D8" s="28">
        <v>0</v>
      </c>
      <c r="E8" s="28">
        <v>0</v>
      </c>
    </row>
    <row r="9" spans="1:5" ht="15.75" customHeight="1" x14ac:dyDescent="0.25">
      <c r="B9" s="19" t="s">
        <v>6</v>
      </c>
      <c r="C9" s="29">
        <v>57930</v>
      </c>
      <c r="D9" s="18">
        <v>70189</v>
      </c>
      <c r="E9" s="18">
        <v>31132</v>
      </c>
    </row>
    <row r="10" spans="1:5" ht="15.75" customHeight="1" x14ac:dyDescent="0.25">
      <c r="B10" s="20" t="s">
        <v>7</v>
      </c>
      <c r="C10" s="30">
        <v>0</v>
      </c>
      <c r="D10" s="18">
        <v>0</v>
      </c>
      <c r="E10" s="18"/>
    </row>
    <row r="11" spans="1:5" ht="15.75" x14ac:dyDescent="0.25">
      <c r="B11" s="19" t="s">
        <v>8</v>
      </c>
      <c r="C11" s="30">
        <v>0</v>
      </c>
      <c r="D11" s="18">
        <v>0</v>
      </c>
      <c r="E11" s="18"/>
    </row>
    <row r="12" spans="1:5" ht="15.75" x14ac:dyDescent="0.25">
      <c r="B12" s="20" t="s">
        <v>9</v>
      </c>
      <c r="C12" s="31">
        <v>0</v>
      </c>
      <c r="D12" s="18">
        <v>0</v>
      </c>
      <c r="E12" s="18"/>
    </row>
    <row r="13" spans="1:5" ht="15.75" x14ac:dyDescent="0.25">
      <c r="B13" s="19" t="s">
        <v>10</v>
      </c>
      <c r="C13" s="31">
        <v>0</v>
      </c>
      <c r="D13" s="31">
        <v>0</v>
      </c>
      <c r="E13" s="31"/>
    </row>
    <row r="14" spans="1:5" ht="15.75" x14ac:dyDescent="0.25">
      <c r="B14" s="20" t="s">
        <v>11</v>
      </c>
      <c r="C14" s="31">
        <v>0</v>
      </c>
      <c r="D14" s="31">
        <v>0</v>
      </c>
      <c r="E14" s="31"/>
    </row>
    <row r="15" spans="1:5" ht="15.75" x14ac:dyDescent="0.25">
      <c r="B15" s="19" t="s">
        <v>12</v>
      </c>
      <c r="C15" s="31">
        <v>91942</v>
      </c>
      <c r="D15" s="18">
        <v>59934</v>
      </c>
    </row>
    <row r="16" spans="1:5" ht="15.75" x14ac:dyDescent="0.25">
      <c r="B16" s="20" t="s">
        <v>13</v>
      </c>
      <c r="C16" s="31">
        <v>0</v>
      </c>
      <c r="D16" s="31">
        <v>0</v>
      </c>
    </row>
    <row r="17" spans="2:5" ht="15.75" x14ac:dyDescent="0.25">
      <c r="B17" s="34" t="s">
        <v>38</v>
      </c>
      <c r="C17" s="35">
        <f>SUM(C5:C16)</f>
        <v>149872</v>
      </c>
      <c r="D17" s="35">
        <f t="shared" ref="D17:E17" si="0">SUM(D5:D16)</f>
        <v>130123</v>
      </c>
      <c r="E17" s="35">
        <f t="shared" si="0"/>
        <v>31132</v>
      </c>
    </row>
    <row r="18" spans="2:5" ht="15.75" x14ac:dyDescent="0.25">
      <c r="C18" s="18"/>
      <c r="D18" s="18"/>
      <c r="E18" s="18"/>
    </row>
  </sheetData>
  <mergeCells count="2">
    <mergeCell ref="A1:E1"/>
    <mergeCell ref="A2:E2"/>
  </mergeCells>
  <phoneticPr fontId="5" type="noConversion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9989F-5D9A-46FE-B6FB-AB89AB06E506}">
  <sheetPr codeName="Sheet7"/>
  <dimension ref="A1:G18"/>
  <sheetViews>
    <sheetView showGridLines="0" workbookViewId="0">
      <selection activeCell="A16" sqref="A16"/>
    </sheetView>
  </sheetViews>
  <sheetFormatPr defaultRowHeight="15" x14ac:dyDescent="0.25"/>
  <cols>
    <col min="1" max="1" width="13.28515625" style="7" customWidth="1"/>
    <col min="2" max="2" width="40.140625" style="1" customWidth="1"/>
    <col min="3" max="3" width="23.140625" style="1" customWidth="1"/>
    <col min="4" max="5" width="13.28515625" style="1" customWidth="1"/>
    <col min="6" max="16384" width="9.140625" style="1"/>
  </cols>
  <sheetData>
    <row r="1" spans="1:7" ht="15.75" x14ac:dyDescent="0.25">
      <c r="A1" s="59" t="s">
        <v>14</v>
      </c>
      <c r="B1" s="59"/>
      <c r="C1" s="59"/>
      <c r="D1" s="9"/>
      <c r="E1" s="9"/>
    </row>
    <row r="2" spans="1:7" ht="15.75" x14ac:dyDescent="0.25">
      <c r="A2" s="59" t="s">
        <v>39</v>
      </c>
      <c r="B2" s="59"/>
      <c r="C2" s="59"/>
      <c r="D2" s="9"/>
      <c r="E2" s="9"/>
    </row>
    <row r="3" spans="1:7" ht="15.75" x14ac:dyDescent="0.25">
      <c r="A3" s="16"/>
      <c r="B3" s="16"/>
      <c r="C3" s="16"/>
    </row>
    <row r="4" spans="1:7" ht="31.5" x14ac:dyDescent="0.25">
      <c r="A4" s="37" t="s">
        <v>40</v>
      </c>
      <c r="B4" s="14" t="s">
        <v>16</v>
      </c>
      <c r="C4" s="15" t="s">
        <v>41</v>
      </c>
      <c r="D4" s="28"/>
      <c r="E4" s="28"/>
    </row>
    <row r="5" spans="1:7" ht="15.75" customHeight="1" x14ac:dyDescent="0.25">
      <c r="B5" s="8" t="s">
        <v>17</v>
      </c>
      <c r="C5" s="12">
        <f>156+78+130+36</f>
        <v>400</v>
      </c>
      <c r="D5" s="28"/>
      <c r="E5" s="28"/>
    </row>
    <row r="6" spans="1:7" ht="15.75" customHeight="1" x14ac:dyDescent="0.25">
      <c r="B6" s="9" t="s">
        <v>22</v>
      </c>
      <c r="C6" s="12">
        <f>4+1+7</f>
        <v>12</v>
      </c>
      <c r="D6" s="28"/>
      <c r="E6" s="28"/>
    </row>
    <row r="7" spans="1:7" ht="15.75" customHeight="1" x14ac:dyDescent="0.25">
      <c r="B7" s="8" t="s">
        <v>23</v>
      </c>
      <c r="C7" s="12">
        <v>5</v>
      </c>
      <c r="D7" s="28"/>
      <c r="E7" s="28"/>
    </row>
    <row r="8" spans="1:7" ht="15.75" customHeight="1" x14ac:dyDescent="0.25">
      <c r="B8" s="33" t="s">
        <v>18</v>
      </c>
      <c r="C8" s="17">
        <v>0</v>
      </c>
      <c r="D8" s="18"/>
      <c r="E8" s="18"/>
    </row>
    <row r="9" spans="1:7" ht="15.75" customHeight="1" x14ac:dyDescent="0.25">
      <c r="B9" s="10" t="s">
        <v>25</v>
      </c>
      <c r="C9" s="13">
        <f>SUM(C5:C8)</f>
        <v>417</v>
      </c>
      <c r="D9" s="18"/>
      <c r="E9" s="18"/>
    </row>
    <row r="10" spans="1:7" ht="15.75" x14ac:dyDescent="0.25">
      <c r="B10" s="19"/>
      <c r="C10" s="30"/>
      <c r="D10" s="18"/>
      <c r="E10" s="18"/>
    </row>
    <row r="11" spans="1:7" ht="15.75" x14ac:dyDescent="0.25">
      <c r="B11" s="20"/>
      <c r="C11" s="31"/>
      <c r="D11" s="18"/>
      <c r="E11" s="18"/>
    </row>
    <row r="12" spans="1:7" ht="15.75" x14ac:dyDescent="0.25">
      <c r="B12" s="19"/>
      <c r="C12" s="31"/>
      <c r="D12" s="31"/>
      <c r="E12" s="31"/>
    </row>
    <row r="13" spans="1:7" ht="15.75" x14ac:dyDescent="0.25">
      <c r="B13" s="20"/>
      <c r="C13" s="31"/>
      <c r="D13" s="31"/>
      <c r="E13" s="31"/>
    </row>
    <row r="14" spans="1:7" ht="15.75" x14ac:dyDescent="0.25">
      <c r="B14" s="19"/>
      <c r="C14" s="31"/>
      <c r="D14" s="18"/>
    </row>
    <row r="15" spans="1:7" ht="15.75" x14ac:dyDescent="0.25">
      <c r="B15" s="38"/>
      <c r="C15" s="31"/>
      <c r="D15" s="31"/>
      <c r="E15" s="39"/>
      <c r="F15" s="39"/>
      <c r="G15" s="39"/>
    </row>
    <row r="16" spans="1:7" ht="15.75" x14ac:dyDescent="0.25">
      <c r="B16" s="36"/>
      <c r="C16" s="40"/>
      <c r="D16" s="40"/>
      <c r="E16" s="40"/>
      <c r="F16" s="39"/>
      <c r="G16" s="39"/>
    </row>
    <row r="17" spans="2:7" ht="15.75" x14ac:dyDescent="0.25">
      <c r="B17" s="39"/>
      <c r="C17" s="40"/>
      <c r="D17" s="40"/>
      <c r="E17" s="40"/>
      <c r="F17" s="39"/>
      <c r="G17" s="39"/>
    </row>
    <row r="18" spans="2:7" x14ac:dyDescent="0.25">
      <c r="B18" s="39"/>
      <c r="C18" s="39"/>
      <c r="D18" s="39"/>
      <c r="E18" s="39"/>
      <c r="F18" s="39"/>
      <c r="G18" s="39"/>
    </row>
  </sheetData>
  <mergeCells count="2">
    <mergeCell ref="A1:C1"/>
    <mergeCell ref="A2:C2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1F92B-BF9D-45B4-ACFC-480A543F7FAB}">
  <sheetPr codeName="Sheet8"/>
  <dimension ref="A1:G19"/>
  <sheetViews>
    <sheetView showGridLines="0" tabSelected="1" topLeftCell="A4" workbookViewId="0">
      <selection activeCell="B12" sqref="B12"/>
    </sheetView>
  </sheetViews>
  <sheetFormatPr defaultRowHeight="15" x14ac:dyDescent="0.25"/>
  <cols>
    <col min="1" max="1" width="13.28515625" style="7" customWidth="1"/>
    <col min="2" max="2" width="40.140625" style="1" customWidth="1"/>
    <col min="3" max="3" width="23.140625" style="1" customWidth="1"/>
    <col min="4" max="4" width="16.85546875" style="1" bestFit="1" customWidth="1"/>
    <col min="5" max="5" width="17.7109375" style="1" customWidth="1"/>
    <col min="6" max="16384" width="9.140625" style="1"/>
  </cols>
  <sheetData>
    <row r="1" spans="1:7" ht="15.75" x14ac:dyDescent="0.25">
      <c r="A1" s="59" t="s">
        <v>14</v>
      </c>
      <c r="B1" s="59"/>
      <c r="C1" s="59"/>
      <c r="D1" s="59"/>
      <c r="E1" s="59"/>
    </row>
    <row r="2" spans="1:7" ht="15.75" x14ac:dyDescent="0.25">
      <c r="A2" s="59" t="s">
        <v>42</v>
      </c>
      <c r="B2" s="59"/>
      <c r="C2" s="59"/>
      <c r="D2" s="59"/>
      <c r="E2" s="59"/>
    </row>
    <row r="3" spans="1:7" ht="15.75" x14ac:dyDescent="0.25">
      <c r="A3" s="16"/>
      <c r="B3" s="16"/>
      <c r="C3" s="16"/>
    </row>
    <row r="4" spans="1:7" ht="31.5" x14ac:dyDescent="0.25">
      <c r="A4" s="37" t="s">
        <v>43</v>
      </c>
      <c r="B4" s="14" t="s">
        <v>16</v>
      </c>
      <c r="C4" s="41" t="s">
        <v>59</v>
      </c>
      <c r="D4" s="41" t="s">
        <v>57</v>
      </c>
      <c r="E4" s="41" t="s">
        <v>58</v>
      </c>
    </row>
    <row r="5" spans="1:7" ht="15.75" customHeight="1" x14ac:dyDescent="0.25">
      <c r="B5" s="8" t="s">
        <v>17</v>
      </c>
      <c r="C5" s="12">
        <f>27795-4130-1</f>
        <v>23664</v>
      </c>
      <c r="D5" s="45">
        <v>27795</v>
      </c>
      <c r="E5" s="46">
        <f>+C5/D5</f>
        <v>0.85137614678899087</v>
      </c>
    </row>
    <row r="6" spans="1:7" ht="15.75" customHeight="1" x14ac:dyDescent="0.25">
      <c r="B6" s="9" t="s">
        <v>22</v>
      </c>
      <c r="C6" s="12">
        <f>1706-90</f>
        <v>1616</v>
      </c>
      <c r="D6" s="45">
        <v>1706</v>
      </c>
      <c r="E6" s="46">
        <f t="shared" ref="E6:E8" si="0">+C6/D6</f>
        <v>0.94724501758499413</v>
      </c>
    </row>
    <row r="7" spans="1:7" ht="15.75" customHeight="1" x14ac:dyDescent="0.25">
      <c r="B7" s="8" t="s">
        <v>23</v>
      </c>
      <c r="C7" s="12">
        <f>398-13-4-1</f>
        <v>380</v>
      </c>
      <c r="D7" s="45">
        <v>398</v>
      </c>
      <c r="E7" s="46">
        <f t="shared" si="0"/>
        <v>0.95477386934673369</v>
      </c>
    </row>
    <row r="8" spans="1:7" ht="15.75" customHeight="1" x14ac:dyDescent="0.25">
      <c r="B8" s="33" t="s">
        <v>18</v>
      </c>
      <c r="C8" s="17">
        <v>6</v>
      </c>
      <c r="D8" s="17">
        <v>6</v>
      </c>
      <c r="E8" s="46">
        <f t="shared" si="0"/>
        <v>1</v>
      </c>
    </row>
    <row r="9" spans="1:7" ht="15.75" customHeight="1" x14ac:dyDescent="0.25">
      <c r="B9" s="10" t="s">
        <v>25</v>
      </c>
      <c r="C9" s="13">
        <f>SUM(C5:C8)</f>
        <v>25666</v>
      </c>
      <c r="D9" s="13">
        <f t="shared" ref="D9" si="1">SUM(D5:D8)</f>
        <v>29905</v>
      </c>
      <c r="E9" s="47"/>
    </row>
    <row r="10" spans="1:7" ht="15.75" x14ac:dyDescent="0.25">
      <c r="B10" s="19"/>
      <c r="C10" s="30"/>
      <c r="D10" s="18"/>
      <c r="E10" s="18"/>
    </row>
    <row r="11" spans="1:7" ht="47.25" x14ac:dyDescent="0.25">
      <c r="B11" s="20" t="s">
        <v>81</v>
      </c>
      <c r="C11" s="31"/>
      <c r="D11" s="18"/>
      <c r="E11" s="18"/>
    </row>
    <row r="12" spans="1:7" ht="15.75" x14ac:dyDescent="0.25">
      <c r="B12" s="19" t="s">
        <v>29</v>
      </c>
      <c r="C12" s="31"/>
      <c r="D12" s="31"/>
      <c r="E12" s="31"/>
    </row>
    <row r="13" spans="1:7" ht="15.75" x14ac:dyDescent="0.25">
      <c r="B13" s="20" t="s">
        <v>30</v>
      </c>
      <c r="C13" s="31"/>
      <c r="D13" s="31"/>
      <c r="E13" s="31"/>
    </row>
    <row r="14" spans="1:7" ht="15.75" x14ac:dyDescent="0.25">
      <c r="B14" s="56" t="s">
        <v>75</v>
      </c>
      <c r="C14" s="31"/>
      <c r="D14" s="18"/>
    </row>
    <row r="15" spans="1:7" ht="15.75" x14ac:dyDescent="0.25">
      <c r="B15" s="57" t="s">
        <v>76</v>
      </c>
      <c r="C15" s="31"/>
      <c r="D15" s="31"/>
      <c r="E15" s="39"/>
      <c r="F15" s="39"/>
      <c r="G15" s="39"/>
    </row>
    <row r="16" spans="1:7" ht="15.75" x14ac:dyDescent="0.25">
      <c r="B16" s="58" t="s">
        <v>77</v>
      </c>
      <c r="C16" s="40"/>
      <c r="D16" s="40"/>
      <c r="E16" s="40"/>
      <c r="F16" s="39"/>
      <c r="G16" s="39"/>
    </row>
    <row r="17" spans="2:7" ht="15.75" x14ac:dyDescent="0.25">
      <c r="B17" s="58" t="s">
        <v>78</v>
      </c>
      <c r="C17" s="40"/>
      <c r="D17" s="40"/>
      <c r="E17" s="40"/>
      <c r="F17" s="39"/>
      <c r="G17" s="39"/>
    </row>
    <row r="18" spans="2:7" ht="15.75" x14ac:dyDescent="0.25">
      <c r="B18" s="58" t="s">
        <v>79</v>
      </c>
      <c r="C18" s="39"/>
      <c r="D18" s="39"/>
      <c r="E18" s="39"/>
      <c r="F18" s="39"/>
      <c r="G18" s="39"/>
    </row>
    <row r="19" spans="2:7" ht="15.75" x14ac:dyDescent="0.25">
      <c r="B19" s="58" t="s">
        <v>80</v>
      </c>
    </row>
  </sheetData>
  <mergeCells count="2">
    <mergeCell ref="A1:E1"/>
    <mergeCell ref="A2:E2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10B5A-9E1A-4039-89E7-77E5CDE8884A}">
  <sheetPr codeName="Sheet9"/>
  <dimension ref="A1:O34"/>
  <sheetViews>
    <sheetView showGridLines="0" workbookViewId="0">
      <selection activeCell="A16" sqref="A16"/>
    </sheetView>
  </sheetViews>
  <sheetFormatPr defaultRowHeight="15" x14ac:dyDescent="0.25"/>
  <cols>
    <col min="1" max="1" width="13.28515625" style="7" customWidth="1"/>
    <col min="2" max="2" width="14" style="1" customWidth="1"/>
    <col min="3" max="3" width="12.42578125" style="1" customWidth="1"/>
    <col min="4" max="15" width="11.7109375" style="1" customWidth="1"/>
    <col min="16" max="16384" width="9.140625" style="1"/>
  </cols>
  <sheetData>
    <row r="1" spans="1:15" ht="15.75" x14ac:dyDescent="0.25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.75" x14ac:dyDescent="0.25">
      <c r="A2" s="59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5.75" x14ac:dyDescent="0.25">
      <c r="A3" s="16"/>
      <c r="B3" s="16"/>
      <c r="C3" s="16"/>
    </row>
    <row r="4" spans="1:15" ht="18" x14ac:dyDescent="0.4">
      <c r="A4" s="10" t="s">
        <v>51</v>
      </c>
      <c r="C4" s="60" t="s">
        <v>52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ht="15.75" customHeight="1" x14ac:dyDescent="0.4">
      <c r="A5" s="1"/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</row>
    <row r="6" spans="1:15" ht="15.75" customHeight="1" x14ac:dyDescent="0.25">
      <c r="A6" s="1"/>
      <c r="B6" s="2">
        <v>2015</v>
      </c>
      <c r="C6" s="3">
        <f>SUM(D6:O6)</f>
        <v>55646</v>
      </c>
      <c r="D6" s="3">
        <v>5033</v>
      </c>
      <c r="E6" s="3">
        <v>2248</v>
      </c>
      <c r="F6" s="3">
        <v>6219</v>
      </c>
      <c r="G6" s="3">
        <v>4585</v>
      </c>
      <c r="H6" s="3">
        <v>4559</v>
      </c>
      <c r="I6" s="3">
        <v>6331</v>
      </c>
      <c r="J6" s="3">
        <v>4467</v>
      </c>
      <c r="K6" s="3">
        <v>4374</v>
      </c>
      <c r="L6" s="3">
        <v>4447</v>
      </c>
      <c r="M6" s="3">
        <v>4542</v>
      </c>
      <c r="N6" s="3">
        <v>2227</v>
      </c>
      <c r="O6" s="3">
        <v>6614</v>
      </c>
    </row>
    <row r="7" spans="1:15" ht="15.75" customHeight="1" x14ac:dyDescent="0.25">
      <c r="A7" s="1"/>
      <c r="B7" s="2">
        <v>2016</v>
      </c>
      <c r="C7" s="3">
        <f t="shared" ref="C7:C10" si="0">SUM(D7:O7)</f>
        <v>57309</v>
      </c>
      <c r="D7" s="3">
        <v>4925</v>
      </c>
      <c r="E7" s="3">
        <v>2240</v>
      </c>
      <c r="F7" s="3">
        <v>6257</v>
      </c>
      <c r="G7" s="3">
        <v>4657</v>
      </c>
      <c r="H7" s="3">
        <v>2815</v>
      </c>
      <c r="I7" s="3">
        <v>6103</v>
      </c>
      <c r="J7" s="3">
        <v>4628</v>
      </c>
      <c r="K7" s="3">
        <v>4449</v>
      </c>
      <c r="L7" s="3">
        <v>4735</v>
      </c>
      <c r="M7" s="3">
        <v>4662</v>
      </c>
      <c r="N7" s="3">
        <v>7056</v>
      </c>
      <c r="O7" s="3">
        <v>4782</v>
      </c>
    </row>
    <row r="8" spans="1:15" ht="15.75" customHeight="1" x14ac:dyDescent="0.25">
      <c r="A8" s="1"/>
      <c r="B8" s="2">
        <v>2017</v>
      </c>
      <c r="C8" s="3">
        <f t="shared" si="0"/>
        <v>54399</v>
      </c>
      <c r="D8" s="3">
        <v>4709</v>
      </c>
      <c r="E8" s="3">
        <v>2509</v>
      </c>
      <c r="F8" s="3">
        <v>6479</v>
      </c>
      <c r="G8" s="3">
        <v>2575</v>
      </c>
      <c r="H8" s="3">
        <v>6496</v>
      </c>
      <c r="I8" s="3">
        <v>4480</v>
      </c>
      <c r="J8" s="3">
        <v>4374</v>
      </c>
      <c r="K8" s="3">
        <v>4455</v>
      </c>
      <c r="L8" s="3">
        <v>4782</v>
      </c>
      <c r="M8" s="3">
        <v>4376</v>
      </c>
      <c r="N8" s="3">
        <v>4485</v>
      </c>
      <c r="O8" s="3">
        <v>4679</v>
      </c>
    </row>
    <row r="9" spans="1:15" ht="15.75" customHeight="1" x14ac:dyDescent="0.25">
      <c r="A9" s="1"/>
      <c r="B9" s="2">
        <v>2018</v>
      </c>
      <c r="C9" s="3">
        <f t="shared" si="0"/>
        <v>54827</v>
      </c>
      <c r="D9" s="3">
        <v>4867</v>
      </c>
      <c r="E9" s="3">
        <v>2595</v>
      </c>
      <c r="F9" s="3">
        <v>6381</v>
      </c>
      <c r="G9" s="3">
        <v>2316</v>
      </c>
      <c r="H9" s="3">
        <v>6184</v>
      </c>
      <c r="I9" s="3">
        <v>4570</v>
      </c>
      <c r="J9" s="3">
        <v>6087</v>
      </c>
      <c r="K9" s="3">
        <v>4324</v>
      </c>
      <c r="L9" s="3">
        <v>2500</v>
      </c>
      <c r="M9" s="3">
        <v>6347</v>
      </c>
      <c r="N9" s="3">
        <v>4381</v>
      </c>
      <c r="O9" s="3">
        <v>4275</v>
      </c>
    </row>
    <row r="10" spans="1:15" ht="15.75" x14ac:dyDescent="0.25">
      <c r="A10" s="1"/>
      <c r="B10" s="2">
        <v>2019</v>
      </c>
      <c r="C10" s="3">
        <f t="shared" si="0"/>
        <v>49176</v>
      </c>
      <c r="D10" s="3">
        <v>5473</v>
      </c>
      <c r="E10" s="3">
        <v>2430</v>
      </c>
      <c r="F10" s="3">
        <v>5891</v>
      </c>
      <c r="G10" s="3">
        <v>3736</v>
      </c>
      <c r="H10" s="3">
        <v>3958</v>
      </c>
      <c r="I10" s="3">
        <v>2254</v>
      </c>
      <c r="J10" s="3">
        <v>5606</v>
      </c>
      <c r="K10" s="3">
        <v>4199</v>
      </c>
      <c r="L10" s="3">
        <v>2222</v>
      </c>
      <c r="M10" s="3">
        <v>5811</v>
      </c>
      <c r="N10" s="3">
        <v>2123</v>
      </c>
      <c r="O10" s="3">
        <v>5473</v>
      </c>
    </row>
    <row r="11" spans="1:15" ht="15.75" x14ac:dyDescent="0.25">
      <c r="A11" s="1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8" x14ac:dyDescent="0.4">
      <c r="C12" s="60" t="s">
        <v>55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18" x14ac:dyDescent="0.4">
      <c r="B13" s="4" t="s">
        <v>0</v>
      </c>
      <c r="C13" s="5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5" t="s">
        <v>10</v>
      </c>
      <c r="M13" s="5" t="s">
        <v>11</v>
      </c>
      <c r="N13" s="5" t="s">
        <v>12</v>
      </c>
      <c r="O13" s="5" t="s">
        <v>13</v>
      </c>
    </row>
    <row r="14" spans="1:15" ht="15.75" x14ac:dyDescent="0.25">
      <c r="B14" s="2">
        <v>2015</v>
      </c>
      <c r="C14" s="3">
        <f>SUM(D14:O14)</f>
        <v>45226</v>
      </c>
      <c r="D14" s="3">
        <v>4385</v>
      </c>
      <c r="E14" s="3">
        <v>2018</v>
      </c>
      <c r="F14" s="3">
        <v>4331</v>
      </c>
      <c r="G14" s="3">
        <v>4014</v>
      </c>
      <c r="H14" s="3">
        <v>4086</v>
      </c>
      <c r="I14" s="3">
        <v>3872</v>
      </c>
      <c r="J14" s="3">
        <v>3992</v>
      </c>
      <c r="K14" s="3">
        <v>3963</v>
      </c>
      <c r="L14" s="3">
        <v>3961</v>
      </c>
      <c r="M14" s="3">
        <v>4066</v>
      </c>
      <c r="N14" s="3">
        <v>2012</v>
      </c>
      <c r="O14" s="3">
        <v>4526</v>
      </c>
    </row>
    <row r="15" spans="1:15" ht="15.75" x14ac:dyDescent="0.25">
      <c r="B15" s="2">
        <v>2016</v>
      </c>
      <c r="C15" s="3">
        <f t="shared" ref="C15:C18" si="1">SUM(D15:O15)</f>
        <v>45963</v>
      </c>
      <c r="D15" s="3">
        <v>4391</v>
      </c>
      <c r="E15" s="3">
        <v>2031</v>
      </c>
      <c r="F15" s="3">
        <v>4300</v>
      </c>
      <c r="G15" s="3">
        <v>4093</v>
      </c>
      <c r="H15" s="3">
        <v>2123</v>
      </c>
      <c r="I15" s="3">
        <v>4188</v>
      </c>
      <c r="J15" s="3">
        <v>4145</v>
      </c>
      <c r="K15" s="3">
        <v>4012</v>
      </c>
      <c r="L15" s="3">
        <v>4201</v>
      </c>
      <c r="M15" s="3">
        <v>4141</v>
      </c>
      <c r="N15" s="3">
        <v>4081</v>
      </c>
      <c r="O15" s="3">
        <v>4257</v>
      </c>
    </row>
    <row r="16" spans="1:15" ht="15.75" x14ac:dyDescent="0.25">
      <c r="B16" s="2">
        <v>2017</v>
      </c>
      <c r="C16" s="3">
        <f t="shared" si="1"/>
        <v>45556</v>
      </c>
      <c r="D16" s="3">
        <v>4190</v>
      </c>
      <c r="E16" s="3">
        <v>2262</v>
      </c>
      <c r="F16" s="3">
        <v>4360</v>
      </c>
      <c r="G16" s="3">
        <v>2300</v>
      </c>
      <c r="H16" s="3">
        <v>4454</v>
      </c>
      <c r="I16" s="3">
        <v>4011</v>
      </c>
      <c r="J16" s="3">
        <v>3914</v>
      </c>
      <c r="K16" s="3">
        <v>3927</v>
      </c>
      <c r="L16" s="3">
        <v>4193</v>
      </c>
      <c r="M16" s="3">
        <v>3854</v>
      </c>
      <c r="N16" s="3">
        <v>3916</v>
      </c>
      <c r="O16" s="3">
        <v>4175</v>
      </c>
    </row>
    <row r="17" spans="1:15" ht="15.75" x14ac:dyDescent="0.25">
      <c r="B17" s="2">
        <v>2018</v>
      </c>
      <c r="C17" s="3">
        <f t="shared" si="1"/>
        <v>43335</v>
      </c>
      <c r="D17" s="3">
        <v>4304</v>
      </c>
      <c r="E17" s="3">
        <v>2319</v>
      </c>
      <c r="F17" s="3">
        <v>4359</v>
      </c>
      <c r="G17" s="3">
        <v>2066</v>
      </c>
      <c r="H17" s="3">
        <v>4245</v>
      </c>
      <c r="I17" s="3">
        <v>4033</v>
      </c>
      <c r="J17" s="3">
        <v>3986</v>
      </c>
      <c r="K17" s="3">
        <v>3884</v>
      </c>
      <c r="L17" s="3">
        <v>2203</v>
      </c>
      <c r="M17" s="3">
        <v>4295</v>
      </c>
      <c r="N17" s="3">
        <v>3872</v>
      </c>
      <c r="O17" s="3">
        <v>3769</v>
      </c>
    </row>
    <row r="18" spans="1:15" ht="15.75" x14ac:dyDescent="0.25">
      <c r="B18" s="2">
        <v>2019</v>
      </c>
      <c r="C18" s="3">
        <f t="shared" si="1"/>
        <v>38804</v>
      </c>
      <c r="D18" s="3">
        <v>3847</v>
      </c>
      <c r="E18" s="3">
        <v>2217</v>
      </c>
      <c r="F18" s="3">
        <v>4134</v>
      </c>
      <c r="G18" s="3">
        <v>3372</v>
      </c>
      <c r="H18" s="3">
        <v>3538</v>
      </c>
      <c r="I18" s="3">
        <v>2001</v>
      </c>
      <c r="J18" s="3">
        <v>4021</v>
      </c>
      <c r="K18" s="3">
        <v>3774</v>
      </c>
      <c r="L18" s="3">
        <v>2014</v>
      </c>
      <c r="M18" s="3">
        <v>4015</v>
      </c>
      <c r="N18" s="3">
        <v>1903</v>
      </c>
      <c r="O18" s="3">
        <v>3968</v>
      </c>
    </row>
    <row r="19" spans="1:15" ht="15.75" x14ac:dyDescent="0.25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8" x14ac:dyDescent="0.4">
      <c r="A20" s="10" t="s">
        <v>49</v>
      </c>
      <c r="C20" s="60" t="s">
        <v>50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1:15" ht="15.75" customHeight="1" x14ac:dyDescent="0.4">
      <c r="A21" s="1"/>
      <c r="B21" s="4" t="s">
        <v>0</v>
      </c>
      <c r="C21" s="5" t="s">
        <v>1</v>
      </c>
      <c r="D21" s="5" t="s">
        <v>2</v>
      </c>
      <c r="E21" s="5" t="s">
        <v>3</v>
      </c>
      <c r="F21" s="5" t="s">
        <v>4</v>
      </c>
      <c r="G21" s="5" t="s">
        <v>5</v>
      </c>
      <c r="H21" s="5" t="s">
        <v>6</v>
      </c>
      <c r="I21" s="5" t="s">
        <v>7</v>
      </c>
      <c r="J21" s="5" t="s">
        <v>8</v>
      </c>
      <c r="K21" s="5" t="s">
        <v>9</v>
      </c>
      <c r="L21" s="5" t="s">
        <v>10</v>
      </c>
      <c r="M21" s="5" t="s">
        <v>11</v>
      </c>
      <c r="N21" s="5" t="s">
        <v>12</v>
      </c>
      <c r="O21" s="5" t="s">
        <v>13</v>
      </c>
    </row>
    <row r="22" spans="1:15" ht="15.75" customHeight="1" x14ac:dyDescent="0.25">
      <c r="A22" s="1"/>
      <c r="B22" s="2">
        <v>2015</v>
      </c>
      <c r="C22" s="3">
        <f>SUM(D22:O22)</f>
        <v>742</v>
      </c>
      <c r="D22" s="3">
        <v>43</v>
      </c>
      <c r="E22" s="3">
        <v>16</v>
      </c>
      <c r="F22" s="3">
        <v>57</v>
      </c>
      <c r="G22" s="3">
        <v>85</v>
      </c>
      <c r="H22" s="3">
        <v>63</v>
      </c>
      <c r="I22" s="3">
        <v>35</v>
      </c>
      <c r="J22" s="3">
        <v>44</v>
      </c>
      <c r="K22" s="3">
        <v>68</v>
      </c>
      <c r="L22" s="3">
        <v>91</v>
      </c>
      <c r="M22" s="3">
        <v>88</v>
      </c>
      <c r="N22" s="3">
        <v>78</v>
      </c>
      <c r="O22" s="3">
        <v>74</v>
      </c>
    </row>
    <row r="23" spans="1:15" ht="15.75" customHeight="1" x14ac:dyDescent="0.25">
      <c r="A23" s="1"/>
      <c r="B23" s="2">
        <v>2016</v>
      </c>
      <c r="C23" s="3">
        <f t="shared" ref="C23:C26" si="2">SUM(D23:O23)</f>
        <v>852</v>
      </c>
      <c r="D23" s="3">
        <v>58</v>
      </c>
      <c r="E23" s="3">
        <v>51</v>
      </c>
      <c r="F23" s="3">
        <v>123</v>
      </c>
      <c r="G23" s="3">
        <v>89</v>
      </c>
      <c r="H23" s="3">
        <v>103</v>
      </c>
      <c r="I23" s="3">
        <v>86</v>
      </c>
      <c r="J23" s="3">
        <v>48</v>
      </c>
      <c r="K23" s="3">
        <v>45</v>
      </c>
      <c r="L23" s="3">
        <v>86</v>
      </c>
      <c r="M23" s="3">
        <v>75</v>
      </c>
      <c r="N23" s="3">
        <v>55</v>
      </c>
      <c r="O23" s="3">
        <v>33</v>
      </c>
    </row>
    <row r="24" spans="1:15" ht="15.75" customHeight="1" x14ac:dyDescent="0.25">
      <c r="A24" s="1"/>
      <c r="B24" s="2">
        <v>2017</v>
      </c>
      <c r="C24" s="3">
        <f t="shared" si="2"/>
        <v>873</v>
      </c>
      <c r="D24" s="3">
        <v>50</v>
      </c>
      <c r="E24" s="3">
        <v>53</v>
      </c>
      <c r="F24" s="3">
        <v>73</v>
      </c>
      <c r="G24" s="3">
        <v>60</v>
      </c>
      <c r="H24" s="3">
        <v>63</v>
      </c>
      <c r="I24" s="3">
        <v>46</v>
      </c>
      <c r="J24" s="3">
        <v>77</v>
      </c>
      <c r="K24" s="3">
        <v>96</v>
      </c>
      <c r="L24" s="3">
        <v>99</v>
      </c>
      <c r="M24" s="3">
        <v>126</v>
      </c>
      <c r="N24" s="3">
        <v>68</v>
      </c>
      <c r="O24" s="3">
        <v>62</v>
      </c>
    </row>
    <row r="25" spans="1:15" ht="15.75" customHeight="1" x14ac:dyDescent="0.25">
      <c r="A25" s="1"/>
      <c r="B25" s="2">
        <v>2018</v>
      </c>
      <c r="C25" s="3">
        <f t="shared" si="2"/>
        <v>1105</v>
      </c>
      <c r="D25" s="3">
        <v>59</v>
      </c>
      <c r="E25" s="3">
        <v>93</v>
      </c>
      <c r="F25" s="3">
        <v>168</v>
      </c>
      <c r="G25" s="3">
        <v>112</v>
      </c>
      <c r="H25" s="3">
        <v>123</v>
      </c>
      <c r="I25" s="3">
        <v>128</v>
      </c>
      <c r="J25" s="3">
        <v>57</v>
      </c>
      <c r="K25" s="3">
        <v>85</v>
      </c>
      <c r="L25" s="3">
        <v>78</v>
      </c>
      <c r="M25" s="3">
        <v>84</v>
      </c>
      <c r="N25" s="3">
        <v>66</v>
      </c>
      <c r="O25" s="3">
        <v>52</v>
      </c>
    </row>
    <row r="26" spans="1:15" ht="15.75" x14ac:dyDescent="0.25">
      <c r="A26" s="1"/>
      <c r="B26" s="2">
        <v>2019</v>
      </c>
      <c r="C26" s="3">
        <f t="shared" si="2"/>
        <v>1381</v>
      </c>
      <c r="D26" s="3">
        <v>103</v>
      </c>
      <c r="E26" s="3">
        <v>140</v>
      </c>
      <c r="F26" s="3">
        <v>132</v>
      </c>
      <c r="G26" s="3">
        <v>154</v>
      </c>
      <c r="H26" s="3">
        <v>150</v>
      </c>
      <c r="I26" s="3">
        <v>111</v>
      </c>
      <c r="J26" s="3">
        <v>104</v>
      </c>
      <c r="K26" s="3">
        <v>109</v>
      </c>
      <c r="L26" s="3">
        <v>97</v>
      </c>
      <c r="M26" s="3">
        <v>85</v>
      </c>
      <c r="N26" s="3">
        <v>86</v>
      </c>
      <c r="O26" s="3">
        <v>110</v>
      </c>
    </row>
    <row r="27" spans="1:15" ht="15.75" x14ac:dyDescent="0.25">
      <c r="B27" s="38"/>
      <c r="C27" s="31"/>
      <c r="D27" s="18"/>
      <c r="E27" s="18"/>
    </row>
    <row r="28" spans="1:15" ht="18" x14ac:dyDescent="0.4">
      <c r="C28" s="60" t="s">
        <v>56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5" ht="18" x14ac:dyDescent="0.4">
      <c r="B29" s="4" t="s">
        <v>0</v>
      </c>
      <c r="C29" s="5" t="s">
        <v>1</v>
      </c>
      <c r="D29" s="5" t="s">
        <v>2</v>
      </c>
      <c r="E29" s="5" t="s">
        <v>3</v>
      </c>
      <c r="F29" s="5" t="s">
        <v>4</v>
      </c>
      <c r="G29" s="5" t="s">
        <v>5</v>
      </c>
      <c r="H29" s="5" t="s">
        <v>6</v>
      </c>
      <c r="I29" s="5" t="s">
        <v>7</v>
      </c>
      <c r="J29" s="5" t="s">
        <v>8</v>
      </c>
      <c r="K29" s="5" t="s">
        <v>9</v>
      </c>
      <c r="L29" s="5" t="s">
        <v>10</v>
      </c>
      <c r="M29" s="5" t="s">
        <v>11</v>
      </c>
      <c r="N29" s="5" t="s">
        <v>12</v>
      </c>
      <c r="O29" s="5" t="s">
        <v>13</v>
      </c>
    </row>
    <row r="30" spans="1:15" ht="15.75" x14ac:dyDescent="0.25">
      <c r="B30" s="2">
        <v>2015</v>
      </c>
      <c r="C30" s="3">
        <f>SUM(D30:O30)</f>
        <v>732</v>
      </c>
      <c r="D30" s="3">
        <v>43</v>
      </c>
      <c r="E30" s="3">
        <v>16</v>
      </c>
      <c r="F30" s="3">
        <v>56</v>
      </c>
      <c r="G30" s="3">
        <v>84</v>
      </c>
      <c r="H30" s="3">
        <v>62</v>
      </c>
      <c r="I30" s="3">
        <v>34</v>
      </c>
      <c r="J30" s="3">
        <v>44</v>
      </c>
      <c r="K30" s="3">
        <v>66</v>
      </c>
      <c r="L30" s="3">
        <v>89</v>
      </c>
      <c r="M30" s="3">
        <v>87</v>
      </c>
      <c r="N30" s="3">
        <v>78</v>
      </c>
      <c r="O30" s="3">
        <v>73</v>
      </c>
    </row>
    <row r="31" spans="1:15" ht="15.75" x14ac:dyDescent="0.25">
      <c r="B31" s="2">
        <v>2016</v>
      </c>
      <c r="C31" s="3">
        <f t="shared" ref="C31:C34" si="3">SUM(D31:O31)</f>
        <v>837</v>
      </c>
      <c r="D31" s="3">
        <v>57</v>
      </c>
      <c r="E31" s="3">
        <v>50</v>
      </c>
      <c r="F31" s="3">
        <v>119</v>
      </c>
      <c r="G31" s="3">
        <v>88</v>
      </c>
      <c r="H31" s="3">
        <v>102</v>
      </c>
      <c r="I31" s="3">
        <v>86</v>
      </c>
      <c r="J31" s="3">
        <v>48</v>
      </c>
      <c r="K31" s="3">
        <v>43</v>
      </c>
      <c r="L31" s="3">
        <v>84</v>
      </c>
      <c r="M31" s="3">
        <v>73</v>
      </c>
      <c r="N31" s="3">
        <v>55</v>
      </c>
      <c r="O31" s="3">
        <v>32</v>
      </c>
    </row>
    <row r="32" spans="1:15" ht="15.75" x14ac:dyDescent="0.25">
      <c r="B32" s="2">
        <v>2017</v>
      </c>
      <c r="C32" s="3">
        <f t="shared" si="3"/>
        <v>864</v>
      </c>
      <c r="D32" s="3">
        <v>48</v>
      </c>
      <c r="E32" s="3">
        <v>52</v>
      </c>
      <c r="F32" s="3">
        <v>72</v>
      </c>
      <c r="G32" s="3">
        <v>60</v>
      </c>
      <c r="H32" s="3">
        <v>63</v>
      </c>
      <c r="I32" s="3">
        <v>45</v>
      </c>
      <c r="J32" s="3">
        <v>77</v>
      </c>
      <c r="K32" s="3">
        <v>95</v>
      </c>
      <c r="L32" s="3">
        <v>99</v>
      </c>
      <c r="M32" s="3">
        <v>125</v>
      </c>
      <c r="N32" s="3">
        <v>66</v>
      </c>
      <c r="O32" s="3">
        <v>62</v>
      </c>
    </row>
    <row r="33" spans="2:15" ht="15.75" x14ac:dyDescent="0.25">
      <c r="B33" s="2">
        <v>2018</v>
      </c>
      <c r="C33" s="3">
        <f t="shared" si="3"/>
        <v>1088</v>
      </c>
      <c r="D33" s="3">
        <v>58</v>
      </c>
      <c r="E33" s="3">
        <v>92</v>
      </c>
      <c r="F33" s="3">
        <v>167</v>
      </c>
      <c r="G33" s="3">
        <v>109</v>
      </c>
      <c r="H33" s="3">
        <v>121</v>
      </c>
      <c r="I33" s="3">
        <v>127</v>
      </c>
      <c r="J33" s="3">
        <v>56</v>
      </c>
      <c r="K33" s="3">
        <v>81</v>
      </c>
      <c r="L33" s="3">
        <v>77</v>
      </c>
      <c r="M33" s="3">
        <v>83</v>
      </c>
      <c r="N33" s="3">
        <v>65</v>
      </c>
      <c r="O33" s="3">
        <v>52</v>
      </c>
    </row>
    <row r="34" spans="2:15" ht="15.75" x14ac:dyDescent="0.25">
      <c r="B34" s="2">
        <v>2019</v>
      </c>
      <c r="C34" s="3">
        <f t="shared" si="3"/>
        <v>1358</v>
      </c>
      <c r="D34" s="3">
        <v>103</v>
      </c>
      <c r="E34" s="3">
        <v>139</v>
      </c>
      <c r="F34" s="3">
        <v>127</v>
      </c>
      <c r="G34" s="3">
        <v>151</v>
      </c>
      <c r="H34" s="3">
        <v>146</v>
      </c>
      <c r="I34" s="3">
        <v>109</v>
      </c>
      <c r="J34" s="3">
        <v>99</v>
      </c>
      <c r="K34" s="3">
        <v>108</v>
      </c>
      <c r="L34" s="3">
        <v>96</v>
      </c>
      <c r="M34" s="3">
        <v>84</v>
      </c>
      <c r="N34" s="3">
        <v>86</v>
      </c>
      <c r="O34" s="3">
        <v>110</v>
      </c>
    </row>
  </sheetData>
  <mergeCells count="6">
    <mergeCell ref="C12:O12"/>
    <mergeCell ref="C28:O28"/>
    <mergeCell ref="C20:O20"/>
    <mergeCell ref="A1:O1"/>
    <mergeCell ref="A2:O2"/>
    <mergeCell ref="C4:O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Q-2</vt:lpstr>
      <vt:lpstr>Q-3</vt:lpstr>
      <vt:lpstr>Q-4</vt:lpstr>
      <vt:lpstr>Q-5</vt:lpstr>
      <vt:lpstr>Q-6</vt:lpstr>
      <vt:lpstr>Q-7b</vt:lpstr>
      <vt:lpstr>Q-8</vt:lpstr>
      <vt:lpstr>Q-9</vt:lpstr>
      <vt:lpstr>Q-10a-b</vt:lpstr>
      <vt:lpstr>Q-10c</vt:lpstr>
      <vt:lpstr>Q-11</vt:lpstr>
      <vt:lpstr>Q-12</vt:lpstr>
      <vt:lpstr>Q-14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Hall</dc:creator>
  <cp:lastModifiedBy>Erica Hall</cp:lastModifiedBy>
  <dcterms:created xsi:type="dcterms:W3CDTF">2020-06-24T18:09:02Z</dcterms:created>
  <dcterms:modified xsi:type="dcterms:W3CDTF">2020-06-26T19:25:46Z</dcterms:modified>
</cp:coreProperties>
</file>