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SC Cases\2020-00064\KIUC Data Requests\"/>
    </mc:Choice>
  </mc:AlternateContent>
  <bookViews>
    <workbookView xWindow="12110" yWindow="-10" windowWidth="11920" windowHeight="10150"/>
  </bookViews>
  <sheets>
    <sheet name="Item 7 Attachment" sheetId="1" r:id="rId1"/>
  </sheets>
  <definedNames>
    <definedName name="_xlnm.Print_Area" localSheetId="0">'Item 7 Attachment'!$A$1:$T$75</definedName>
    <definedName name="_xlnm.Print_Titles" localSheetId="0">'Item 7 Attachment'!$C:$F,'Item 7 Attachment'!$9:$9</definedName>
  </definedNames>
  <calcPr calcId="162913"/>
</workbook>
</file>

<file path=xl/calcChain.xml><?xml version="1.0" encoding="utf-8"?>
<calcChain xmlns="http://schemas.openxmlformats.org/spreadsheetml/2006/main">
  <c r="S74" i="1" l="1"/>
  <c r="I71" i="1"/>
  <c r="N71" i="1"/>
  <c r="Q71" i="1"/>
  <c r="J70" i="1"/>
  <c r="O70" i="1"/>
  <c r="P70" i="1"/>
  <c r="I67" i="1"/>
  <c r="I70" i="1" s="1"/>
  <c r="I72" i="1" s="1"/>
  <c r="I74" i="1" s="1"/>
  <c r="J67" i="1"/>
  <c r="K67" i="1"/>
  <c r="K70" i="1" s="1"/>
  <c r="L67" i="1"/>
  <c r="L70" i="1" s="1"/>
  <c r="M67" i="1"/>
  <c r="M70" i="1" s="1"/>
  <c r="N67" i="1"/>
  <c r="N70" i="1" s="1"/>
  <c r="N72" i="1" s="1"/>
  <c r="N74" i="1" s="1"/>
  <c r="O67" i="1"/>
  <c r="P67" i="1"/>
  <c r="Q67" i="1"/>
  <c r="Q70" i="1" s="1"/>
  <c r="Q72" i="1" s="1"/>
  <c r="Q74" i="1" s="1"/>
  <c r="R67" i="1"/>
  <c r="R70" i="1" s="1"/>
  <c r="R72" i="1" s="1"/>
  <c r="R74" i="1" s="1"/>
  <c r="S67" i="1"/>
  <c r="S70" i="1" s="1"/>
  <c r="S72" i="1" s="1"/>
  <c r="H67" i="1"/>
  <c r="H70" i="1" s="1"/>
  <c r="I57" i="1"/>
  <c r="P57" i="1"/>
  <c r="Q57" i="1"/>
  <c r="I56" i="1"/>
  <c r="I58" i="1" s="1"/>
  <c r="I60" i="1" s="1"/>
  <c r="I29" i="1" s="1"/>
  <c r="I32" i="1" s="1"/>
  <c r="I16" i="1" s="1"/>
  <c r="L56" i="1"/>
  <c r="M56" i="1"/>
  <c r="Q56" i="1"/>
  <c r="Q58" i="1" s="1"/>
  <c r="Q60" i="1" s="1"/>
  <c r="Q29" i="1" s="1"/>
  <c r="Q32" i="1" s="1"/>
  <c r="Q16" i="1" s="1"/>
  <c r="H56" i="1"/>
  <c r="H58" i="1" s="1"/>
  <c r="P53" i="1"/>
  <c r="I49" i="1"/>
  <c r="I53" i="1" s="1"/>
  <c r="I54" i="1" s="1"/>
  <c r="J49" i="1"/>
  <c r="J53" i="1" s="1"/>
  <c r="J54" i="1" s="1"/>
  <c r="K49" i="1"/>
  <c r="K53" i="1" s="1"/>
  <c r="L49" i="1"/>
  <c r="L53" i="1" s="1"/>
  <c r="M49" i="1"/>
  <c r="M53" i="1" s="1"/>
  <c r="M54" i="1" s="1"/>
  <c r="N49" i="1"/>
  <c r="N53" i="1" s="1"/>
  <c r="O49" i="1"/>
  <c r="O53" i="1" s="1"/>
  <c r="P49" i="1"/>
  <c r="Q49" i="1"/>
  <c r="Q53" i="1" s="1"/>
  <c r="Q54" i="1" s="1"/>
  <c r="R49" i="1"/>
  <c r="R53" i="1" s="1"/>
  <c r="R54" i="1" s="1"/>
  <c r="S49" i="1"/>
  <c r="S53" i="1" s="1"/>
  <c r="H49" i="1"/>
  <c r="H53" i="1" s="1"/>
  <c r="I45" i="1"/>
  <c r="J45" i="1"/>
  <c r="K45" i="1"/>
  <c r="L45" i="1"/>
  <c r="M45" i="1"/>
  <c r="N45" i="1"/>
  <c r="O45" i="1"/>
  <c r="O54" i="1" s="1"/>
  <c r="P45" i="1"/>
  <c r="Q45" i="1"/>
  <c r="R45" i="1"/>
  <c r="S45" i="1"/>
  <c r="H45" i="1"/>
  <c r="I39" i="1"/>
  <c r="I17" i="1" s="1"/>
  <c r="J39" i="1"/>
  <c r="J56" i="1" s="1"/>
  <c r="K39" i="1"/>
  <c r="K56" i="1" s="1"/>
  <c r="L39" i="1"/>
  <c r="L57" i="1" s="1"/>
  <c r="M39" i="1"/>
  <c r="M57" i="1" s="1"/>
  <c r="N39" i="1"/>
  <c r="N17" i="1" s="1"/>
  <c r="O39" i="1"/>
  <c r="O17" i="1" s="1"/>
  <c r="O71" i="1" s="1"/>
  <c r="O72" i="1" s="1"/>
  <c r="O74" i="1" s="1"/>
  <c r="P39" i="1"/>
  <c r="P17" i="1" s="1"/>
  <c r="P71" i="1" s="1"/>
  <c r="Q39" i="1"/>
  <c r="Q17" i="1" s="1"/>
  <c r="R39" i="1"/>
  <c r="R17" i="1" s="1"/>
  <c r="R71" i="1" s="1"/>
  <c r="S39" i="1"/>
  <c r="S17" i="1" s="1"/>
  <c r="S71" i="1" s="1"/>
  <c r="H39" i="1"/>
  <c r="H57" i="1" s="1"/>
  <c r="P72" i="1" l="1"/>
  <c r="P74" i="1" s="1"/>
  <c r="K58" i="1"/>
  <c r="M58" i="1"/>
  <c r="M60" i="1" s="1"/>
  <c r="M29" i="1" s="1"/>
  <c r="M32" i="1" s="1"/>
  <c r="M16" i="1" s="1"/>
  <c r="M19" i="1" s="1"/>
  <c r="M22" i="1" s="1"/>
  <c r="L58" i="1"/>
  <c r="K17" i="1"/>
  <c r="K71" i="1" s="1"/>
  <c r="K72" i="1" s="1"/>
  <c r="K74" i="1" s="1"/>
  <c r="M17" i="1"/>
  <c r="M71" i="1" s="1"/>
  <c r="M72" i="1" s="1"/>
  <c r="M74" i="1" s="1"/>
  <c r="O56" i="1"/>
  <c r="O58" i="1" s="1"/>
  <c r="O60" i="1" s="1"/>
  <c r="O29" i="1" s="1"/>
  <c r="O32" i="1" s="1"/>
  <c r="O16" i="1" s="1"/>
  <c r="O19" i="1" s="1"/>
  <c r="O22" i="1" s="1"/>
  <c r="S57" i="1"/>
  <c r="K57" i="1"/>
  <c r="L17" i="1"/>
  <c r="L71" i="1" s="1"/>
  <c r="L72" i="1" s="1"/>
  <c r="L74" i="1" s="1"/>
  <c r="N56" i="1"/>
  <c r="R57" i="1"/>
  <c r="J57" i="1"/>
  <c r="J58" i="1" s="1"/>
  <c r="J60" i="1" s="1"/>
  <c r="J29" i="1" s="1"/>
  <c r="J32" i="1" s="1"/>
  <c r="J16" i="1" s="1"/>
  <c r="J19" i="1" s="1"/>
  <c r="J22" i="1" s="1"/>
  <c r="J17" i="1"/>
  <c r="J71" i="1" s="1"/>
  <c r="J72" i="1" s="1"/>
  <c r="J74" i="1" s="1"/>
  <c r="L54" i="1"/>
  <c r="L60" i="1" s="1"/>
  <c r="L29" i="1" s="1"/>
  <c r="L32" i="1" s="1"/>
  <c r="L16" i="1" s="1"/>
  <c r="L19" i="1" s="1"/>
  <c r="L22" i="1" s="1"/>
  <c r="S56" i="1"/>
  <c r="S58" i="1" s="1"/>
  <c r="O57" i="1"/>
  <c r="H17" i="1"/>
  <c r="H71" i="1" s="1"/>
  <c r="H72" i="1" s="1"/>
  <c r="H74" i="1" s="1"/>
  <c r="R56" i="1"/>
  <c r="N57" i="1"/>
  <c r="P54" i="1"/>
  <c r="P56" i="1"/>
  <c r="P58" i="1" s="1"/>
  <c r="I19" i="1"/>
  <c r="I22" i="1" s="1"/>
  <c r="Q19" i="1"/>
  <c r="Q22" i="1" s="1"/>
  <c r="N54" i="1"/>
  <c r="H54" i="1"/>
  <c r="H60" i="1" s="1"/>
  <c r="H29" i="1" s="1"/>
  <c r="H32" i="1" s="1"/>
  <c r="H16" i="1" s="1"/>
  <c r="H19" i="1" s="1"/>
  <c r="H22" i="1" s="1"/>
  <c r="S54" i="1"/>
  <c r="S60" i="1" s="1"/>
  <c r="S29" i="1" s="1"/>
  <c r="S32" i="1" s="1"/>
  <c r="S16" i="1" s="1"/>
  <c r="S19" i="1" s="1"/>
  <c r="S22" i="1" s="1"/>
  <c r="K54" i="1"/>
  <c r="K60" i="1" s="1"/>
  <c r="K29" i="1" s="1"/>
  <c r="K32" i="1" s="1"/>
  <c r="K16" i="1" s="1"/>
  <c r="K19" i="1" s="1"/>
  <c r="K22" i="1" s="1"/>
  <c r="I9" i="1"/>
  <c r="N58" i="1" l="1"/>
  <c r="P60" i="1"/>
  <c r="P29" i="1" s="1"/>
  <c r="P32" i="1" s="1"/>
  <c r="P16" i="1" s="1"/>
  <c r="P19" i="1" s="1"/>
  <c r="P22" i="1" s="1"/>
  <c r="R58" i="1"/>
  <c r="R60" i="1" s="1"/>
  <c r="R29" i="1" s="1"/>
  <c r="R32" i="1" s="1"/>
  <c r="R16" i="1" s="1"/>
  <c r="R19" i="1" s="1"/>
  <c r="R22" i="1" s="1"/>
  <c r="N60" i="1"/>
  <c r="N29" i="1" s="1"/>
  <c r="N32" i="1" s="1"/>
  <c r="N16" i="1" s="1"/>
  <c r="N19" i="1" s="1"/>
  <c r="N22" i="1" s="1"/>
  <c r="J9" i="1"/>
  <c r="K9" i="1" s="1"/>
  <c r="L9" i="1" s="1"/>
  <c r="M9" i="1" s="1"/>
  <c r="N9" i="1" s="1"/>
  <c r="O9" i="1" s="1"/>
  <c r="P9" i="1" s="1"/>
  <c r="Q9" i="1" s="1"/>
  <c r="R9" i="1" s="1"/>
  <c r="S9" i="1" s="1"/>
</calcChain>
</file>

<file path=xl/sharedStrings.xml><?xml version="1.0" encoding="utf-8"?>
<sst xmlns="http://schemas.openxmlformats.org/spreadsheetml/2006/main" count="91" uniqueCount="51">
  <si>
    <t>=</t>
  </si>
  <si>
    <t>Big Rivers Electric Corporation</t>
  </si>
  <si>
    <t>Response to Commission Staff's Initial Request for Information dated May 7, 2013</t>
  </si>
  <si>
    <t>For the Expense Months: January 2019 to December 2019</t>
  </si>
  <si>
    <t>Case No. 2020-00064</t>
  </si>
  <si>
    <t>Calculation of FAC &amp; NSNFPPA</t>
  </si>
  <si>
    <t>Calculation of FAC Factor</t>
  </si>
  <si>
    <t>F(m)</t>
  </si>
  <si>
    <t>S(m)</t>
  </si>
  <si>
    <t>Total Member Sales (kWh)</t>
  </si>
  <si>
    <t>Total Member Fuel Cost Recovered through FAC (Gen. &amp; Purch. Power)</t>
  </si>
  <si>
    <t>FAC Factor = [F(m) / S(m)] - Base Fuel Factor</t>
  </si>
  <si>
    <t>Base Fuel Factor ($/kWh)</t>
  </si>
  <si>
    <t>FAC Factor ($/kWh)</t>
  </si>
  <si>
    <t>Total Fuel Cost per kWh (F(m) / S(m))  ($/kWh)</t>
  </si>
  <si>
    <t>Calculation of Total Fuel Cost</t>
  </si>
  <si>
    <t xml:space="preserve">  (A) Generation</t>
  </si>
  <si>
    <t xml:space="preserve">  (B) Purchases</t>
  </si>
  <si>
    <t xml:space="preserve">  (C) Intersystem Sales</t>
  </si>
  <si>
    <t xml:space="preserve">  (D) Over/(Under) Recovery</t>
  </si>
  <si>
    <t xml:space="preserve">  (E) FAC Credit</t>
  </si>
  <si>
    <t>Calculation of Member Sales (kWh)</t>
  </si>
  <si>
    <t>F(m) Total Fuel Cost [(A)+(B)-(C)-(D)-(E)]</t>
  </si>
  <si>
    <t xml:space="preserve">  (A) Generation &amp; Purchases</t>
  </si>
  <si>
    <t xml:space="preserve">  (B) Off-System Sales &amp; Losses</t>
  </si>
  <si>
    <t>S(m) Total Member Sales [(A)-(B)]</t>
  </si>
  <si>
    <t>Calculation of Over or (Under) Recovery</t>
  </si>
  <si>
    <t xml:space="preserve">  kWh Billed at Above Rate</t>
  </si>
  <si>
    <t xml:space="preserve">  FAC Revenue/(Refund)</t>
  </si>
  <si>
    <t>kWh to Determine Last FAC Rate</t>
  </si>
  <si>
    <t>Non-Jurisdictional kWh</t>
  </si>
  <si>
    <t>Kentucky Jurisdictional kWh</t>
  </si>
  <si>
    <t>Revised FAC Rate, if prior period adjustment is needed</t>
  </si>
  <si>
    <t>Over or (Under) Recovery</t>
  </si>
  <si>
    <t>Total Sales S(m)</t>
  </si>
  <si>
    <t xml:space="preserve">    Kentucky Jurisdictional Sales</t>
  </si>
  <si>
    <t xml:space="preserve">   Total Sales Divided by KY Juris. Sales</t>
  </si>
  <si>
    <t>Total Co. Over or (Under) Recovery</t>
  </si>
  <si>
    <t>Calculation of Non-FAC PPA</t>
  </si>
  <si>
    <t xml:space="preserve">  Last FAC Rate Billed</t>
  </si>
  <si>
    <t xml:space="preserve">  Total Purchased Power Cost</t>
  </si>
  <si>
    <t xml:space="preserve">  Purchased Power for Domtar</t>
  </si>
  <si>
    <t xml:space="preserve">  Purchased Power for Off-System Sales</t>
  </si>
  <si>
    <t xml:space="preserve">  Total Cost of Power Purchases for Members</t>
  </si>
  <si>
    <t>Purchased Power Recovered through FAC</t>
  </si>
  <si>
    <t>Purchased Power Recoverable through Non-FAC PPA</t>
  </si>
  <si>
    <t>Total Member Sales</t>
  </si>
  <si>
    <t>Total Cost per kWh</t>
  </si>
  <si>
    <t>Non-FAC PPA Factor ($/kWh)</t>
  </si>
  <si>
    <t>Base Non-FAC PPA Factor ($/kWh)</t>
  </si>
  <si>
    <t>Recoverable FAC Revenue/(Refund)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</si>
</sst>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\-yyyy"/>
    <numFmt numFmtId="167" formatCode="_(&quot;$&quot;* #,##0.000000_);_(&quot;$&quot;* \(#,##0.000000\);_(&quot;$&quot;* &quot;-&quot;??_);_(@_)"/>
    <numFmt numFmtId="168" formatCode="0.000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166" fontId="3" fillId="2" borderId="0" xfId="0" quotePrefix="1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3" fillId="2" borderId="1" xfId="0" quotePrefix="1" applyFont="1" applyFill="1" applyBorder="1" applyAlignment="1" applyProtection="1">
      <alignment horizontal="left"/>
    </xf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0" xfId="0" applyFont="1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0" fontId="5" fillId="2" borderId="4" xfId="0" quotePrefix="1" applyFont="1" applyFill="1" applyBorder="1" applyAlignment="1" applyProtection="1">
      <alignment horizontal="left"/>
    </xf>
    <xf numFmtId="0" fontId="5" fillId="2" borderId="0" xfId="0" quotePrefix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164" fontId="5" fillId="2" borderId="0" xfId="2" applyNumberFormat="1" applyFont="1" applyFill="1" applyBorder="1" applyProtection="1"/>
    <xf numFmtId="164" fontId="5" fillId="2" borderId="5" xfId="2" applyNumberFormat="1" applyFont="1" applyFill="1" applyBorder="1" applyProtection="1"/>
    <xf numFmtId="0" fontId="5" fillId="2" borderId="7" xfId="0" applyFont="1" applyFill="1" applyBorder="1" applyProtection="1"/>
    <xf numFmtId="0" fontId="5" fillId="2" borderId="7" xfId="0" quotePrefix="1" applyFont="1" applyFill="1" applyBorder="1" applyAlignment="1" applyProtection="1">
      <alignment horizontal="center"/>
    </xf>
    <xf numFmtId="164" fontId="5" fillId="2" borderId="7" xfId="2" applyNumberFormat="1" applyFont="1" applyFill="1" applyBorder="1" applyProtection="1"/>
    <xf numFmtId="164" fontId="5" fillId="2" borderId="8" xfId="2" applyNumberFormat="1" applyFont="1" applyFill="1" applyBorder="1" applyProtection="1"/>
    <xf numFmtId="0" fontId="3" fillId="2" borderId="0" xfId="0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164" fontId="5" fillId="2" borderId="0" xfId="2" applyNumberFormat="1" applyFont="1" applyFill="1" applyBorder="1" applyProtection="1">
      <protection locked="0"/>
    </xf>
    <xf numFmtId="164" fontId="5" fillId="2" borderId="5" xfId="2" applyNumberFormat="1" applyFont="1" applyFill="1" applyBorder="1" applyProtection="1">
      <protection locked="0"/>
    </xf>
    <xf numFmtId="165" fontId="5" fillId="2" borderId="0" xfId="1" applyNumberFormat="1" applyFont="1" applyFill="1" applyBorder="1" applyProtection="1"/>
    <xf numFmtId="165" fontId="5" fillId="2" borderId="5" xfId="1" applyNumberFormat="1" applyFont="1" applyFill="1" applyBorder="1" applyProtection="1"/>
    <xf numFmtId="0" fontId="5" fillId="2" borderId="6" xfId="0" quotePrefix="1" applyFont="1" applyFill="1" applyBorder="1" applyAlignment="1" applyProtection="1">
      <alignment horizontal="left"/>
    </xf>
    <xf numFmtId="0" fontId="5" fillId="2" borderId="0" xfId="0" applyFont="1" applyFill="1" applyProtection="1"/>
    <xf numFmtId="0" fontId="5" fillId="2" borderId="0" xfId="0" applyFont="1" applyFill="1" applyAlignment="1" applyProtection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2" borderId="0" xfId="0" applyFont="1" applyFill="1" applyAlignment="1" applyProtection="1"/>
    <xf numFmtId="0" fontId="6" fillId="2" borderId="0" xfId="0" applyFont="1" applyFill="1" applyAlignment="1">
      <alignment horizontal="center"/>
    </xf>
    <xf numFmtId="0" fontId="6" fillId="2" borderId="0" xfId="0" applyFont="1" applyFill="1" applyProtection="1"/>
    <xf numFmtId="10" fontId="5" fillId="2" borderId="0" xfId="0" applyNumberFormat="1" applyFont="1" applyFill="1" applyProtection="1"/>
    <xf numFmtId="164" fontId="5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7" xfId="0" quotePrefix="1" applyFont="1" applyFill="1" applyBorder="1" applyAlignment="1" applyProtection="1">
      <alignment horizontal="center"/>
    </xf>
    <xf numFmtId="0" fontId="3" fillId="2" borderId="0" xfId="0" applyFont="1" applyFill="1" applyProtection="1"/>
    <xf numFmtId="164" fontId="3" fillId="2" borderId="0" xfId="0" applyNumberFormat="1" applyFont="1" applyFill="1" applyProtection="1"/>
    <xf numFmtId="164" fontId="5" fillId="2" borderId="7" xfId="2" applyNumberFormat="1" applyFont="1" applyFill="1" applyBorder="1" applyProtection="1">
      <protection locked="0"/>
    </xf>
    <xf numFmtId="37" fontId="5" fillId="2" borderId="0" xfId="2" applyNumberFormat="1" applyFont="1" applyFill="1" applyBorder="1" applyProtection="1"/>
    <xf numFmtId="37" fontId="5" fillId="2" borderId="5" xfId="2" applyNumberFormat="1" applyFont="1" applyFill="1" applyBorder="1" applyProtection="1"/>
    <xf numFmtId="37" fontId="5" fillId="2" borderId="0" xfId="2" applyNumberFormat="1" applyFont="1" applyFill="1" applyBorder="1" applyProtection="1">
      <protection locked="0"/>
    </xf>
    <xf numFmtId="37" fontId="5" fillId="2" borderId="5" xfId="2" applyNumberFormat="1" applyFont="1" applyFill="1" applyBorder="1" applyProtection="1">
      <protection locked="0"/>
    </xf>
    <xf numFmtId="167" fontId="5" fillId="2" borderId="0" xfId="2" applyNumberFormat="1" applyFont="1" applyFill="1" applyBorder="1" applyProtection="1"/>
    <xf numFmtId="167" fontId="5" fillId="2" borderId="5" xfId="2" applyNumberFormat="1" applyFont="1" applyFill="1" applyBorder="1" applyProtection="1"/>
    <xf numFmtId="167" fontId="3" fillId="2" borderId="7" xfId="2" applyNumberFormat="1" applyFont="1" applyFill="1" applyBorder="1" applyProtection="1"/>
    <xf numFmtId="167" fontId="3" fillId="2" borderId="8" xfId="2" applyNumberFormat="1" applyFont="1" applyFill="1" applyBorder="1" applyProtection="1"/>
    <xf numFmtId="167" fontId="5" fillId="2" borderId="0" xfId="0" applyNumberFormat="1" applyFont="1" applyFill="1" applyBorder="1" applyProtection="1"/>
    <xf numFmtId="167" fontId="5" fillId="2" borderId="5" xfId="0" applyNumberFormat="1" applyFont="1" applyFill="1" applyBorder="1" applyProtection="1"/>
    <xf numFmtId="37" fontId="5" fillId="2" borderId="7" xfId="2" applyNumberFormat="1" applyFont="1" applyFill="1" applyBorder="1" applyProtection="1"/>
    <xf numFmtId="37" fontId="5" fillId="2" borderId="8" xfId="2" applyNumberFormat="1" applyFont="1" applyFill="1" applyBorder="1" applyProtection="1"/>
    <xf numFmtId="168" fontId="5" fillId="2" borderId="0" xfId="2" applyNumberFormat="1" applyFont="1" applyFill="1" applyBorder="1" applyProtection="1">
      <protection locked="0"/>
    </xf>
    <xf numFmtId="37" fontId="5" fillId="2" borderId="3" xfId="2" applyNumberFormat="1" applyFont="1" applyFill="1" applyBorder="1" applyProtection="1"/>
    <xf numFmtId="168" fontId="5" fillId="2" borderId="5" xfId="2" applyNumberFormat="1" applyFont="1" applyFill="1" applyBorder="1" applyProtection="1">
      <protection locked="0"/>
    </xf>
    <xf numFmtId="164" fontId="5" fillId="2" borderId="8" xfId="2" applyNumberFormat="1" applyFont="1" applyFill="1" applyBorder="1" applyProtection="1">
      <protection locked="0"/>
    </xf>
    <xf numFmtId="37" fontId="5" fillId="2" borderId="7" xfId="2" applyNumberFormat="1" applyFont="1" applyFill="1" applyBorder="1" applyProtection="1">
      <protection locked="0"/>
    </xf>
    <xf numFmtId="37" fontId="5" fillId="2" borderId="8" xfId="2" applyNumberFormat="1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  <xf numFmtId="165" fontId="5" fillId="2" borderId="5" xfId="1" applyNumberFormat="1" applyFont="1" applyFill="1" applyBorder="1" applyProtection="1">
      <protection locked="0"/>
    </xf>
    <xf numFmtId="167" fontId="5" fillId="2" borderId="7" xfId="2" applyNumberFormat="1" applyFont="1" applyFill="1" applyBorder="1" applyProtection="1"/>
    <xf numFmtId="167" fontId="5" fillId="2" borderId="8" xfId="2" applyNumberFormat="1" applyFont="1" applyFill="1" applyBorder="1" applyProtection="1"/>
    <xf numFmtId="0" fontId="6" fillId="0" borderId="0" xfId="0" applyFont="1" applyAlignment="1"/>
    <xf numFmtId="0" fontId="3" fillId="2" borderId="0" xfId="0" applyFont="1" applyFill="1" applyAlignment="1" applyProtection="1"/>
    <xf numFmtId="0" fontId="5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view="pageBreakPreview" zoomScaleNormal="90" zoomScaleSheetLayoutView="100" workbookViewId="0">
      <selection activeCell="H6" sqref="H6"/>
    </sheetView>
  </sheetViews>
  <sheetFormatPr defaultColWidth="9.08984375" defaultRowHeight="15.5" x14ac:dyDescent="0.35"/>
  <cols>
    <col min="1" max="1" width="3.36328125" style="28" customWidth="1"/>
    <col min="2" max="2" width="0.6328125" style="28" customWidth="1"/>
    <col min="3" max="3" width="2.36328125" style="28" customWidth="1"/>
    <col min="4" max="4" width="7.08984375" style="28" customWidth="1"/>
    <col min="5" max="5" width="3.6328125" style="28" customWidth="1"/>
    <col min="6" max="6" width="48.08984375" style="28" customWidth="1"/>
    <col min="7" max="7" width="3.6328125" style="28" customWidth="1"/>
    <col min="8" max="19" width="17.90625" style="28" customWidth="1"/>
    <col min="20" max="20" width="2.90625" style="28" customWidth="1"/>
    <col min="21" max="21" width="23" style="28" customWidth="1"/>
    <col min="22" max="16384" width="9.08984375" style="28"/>
  </cols>
  <sheetData>
    <row r="1" spans="1:21" ht="18" x14ac:dyDescent="0.4">
      <c r="B1" s="68"/>
      <c r="C1" s="34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1" ht="18" hidden="1" customHeight="1" x14ac:dyDescent="0.4">
      <c r="B2" s="35"/>
      <c r="C2" s="34" t="s">
        <v>2</v>
      </c>
      <c r="D2" s="35"/>
      <c r="E2" s="35"/>
      <c r="F2" s="35"/>
      <c r="G2" s="35"/>
      <c r="H2" s="35"/>
      <c r="I2" s="35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8" hidden="1" customHeight="1" x14ac:dyDescent="0.4">
      <c r="B3" s="35"/>
      <c r="C3" s="34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21" ht="18" x14ac:dyDescent="0.4">
      <c r="B4" s="68"/>
      <c r="C4" s="34" t="s">
        <v>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1" ht="6" customHeight="1" x14ac:dyDescent="0.35">
      <c r="B5" s="29"/>
      <c r="C5" s="29"/>
      <c r="D5" s="29"/>
      <c r="E5" s="29"/>
      <c r="F5" s="29"/>
      <c r="G5" s="29"/>
      <c r="H5" s="29"/>
      <c r="I5" s="29"/>
    </row>
    <row r="6" spans="1:21" x14ac:dyDescent="0.35">
      <c r="B6" s="70"/>
      <c r="C6" s="69" t="s">
        <v>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21" x14ac:dyDescent="0.35">
      <c r="B7" s="70"/>
      <c r="C7" s="69" t="s">
        <v>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 x14ac:dyDescent="0.35">
      <c r="A9" s="3"/>
      <c r="B9" s="30"/>
      <c r="G9" s="31"/>
      <c r="H9" s="4">
        <v>43466</v>
      </c>
      <c r="I9" s="4">
        <f t="shared" ref="I9:S9" si="0">EDATE(H9,1)</f>
        <v>43497</v>
      </c>
      <c r="J9" s="4">
        <f t="shared" si="0"/>
        <v>43525</v>
      </c>
      <c r="K9" s="4">
        <f t="shared" si="0"/>
        <v>43556</v>
      </c>
      <c r="L9" s="4">
        <f t="shared" si="0"/>
        <v>43586</v>
      </c>
      <c r="M9" s="4">
        <f t="shared" si="0"/>
        <v>43617</v>
      </c>
      <c r="N9" s="4">
        <f t="shared" si="0"/>
        <v>43647</v>
      </c>
      <c r="O9" s="4">
        <f t="shared" si="0"/>
        <v>43678</v>
      </c>
      <c r="P9" s="4">
        <f t="shared" si="0"/>
        <v>43709</v>
      </c>
      <c r="Q9" s="4">
        <f t="shared" si="0"/>
        <v>43739</v>
      </c>
      <c r="R9" s="4">
        <f t="shared" si="0"/>
        <v>43770</v>
      </c>
      <c r="S9" s="4">
        <f t="shared" si="0"/>
        <v>43800</v>
      </c>
    </row>
    <row r="10" spans="1:21" x14ac:dyDescent="0.35">
      <c r="A10" s="3"/>
      <c r="B10" s="5"/>
      <c r="C10" s="6" t="s">
        <v>6</v>
      </c>
      <c r="D10" s="32"/>
      <c r="E10" s="32"/>
      <c r="F10" s="3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</row>
    <row r="11" spans="1:21" ht="6.75" customHeight="1" x14ac:dyDescent="0.35">
      <c r="A11" s="3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</row>
    <row r="12" spans="1:21" x14ac:dyDescent="0.35">
      <c r="A12" s="3"/>
      <c r="B12" s="9"/>
      <c r="C12" s="12" t="s">
        <v>11</v>
      </c>
      <c r="D12" s="3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"/>
    </row>
    <row r="13" spans="1:21" x14ac:dyDescent="0.35">
      <c r="A13" s="3"/>
      <c r="B13" s="9"/>
      <c r="C13" s="10"/>
      <c r="D13" s="14" t="s">
        <v>7</v>
      </c>
      <c r="E13" s="13" t="s">
        <v>0</v>
      </c>
      <c r="F13" s="9" t="s">
        <v>10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"/>
    </row>
    <row r="14" spans="1:21" x14ac:dyDescent="0.35">
      <c r="A14" s="3"/>
      <c r="B14" s="9"/>
      <c r="C14" s="10"/>
      <c r="D14" s="14" t="s">
        <v>8</v>
      </c>
      <c r="E14" s="3" t="s">
        <v>0</v>
      </c>
      <c r="F14" s="9" t="s">
        <v>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"/>
    </row>
    <row r="15" spans="1:21" x14ac:dyDescent="0.35">
      <c r="A15" s="3"/>
      <c r="B15" s="9"/>
      <c r="C15" s="10"/>
      <c r="D15" s="14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"/>
    </row>
    <row r="16" spans="1:21" x14ac:dyDescent="0.35">
      <c r="A16" s="3"/>
      <c r="B16" s="9"/>
      <c r="C16" s="10" t="s">
        <v>7</v>
      </c>
      <c r="D16" s="9"/>
      <c r="E16" s="9"/>
      <c r="F16" s="9"/>
      <c r="G16" s="13" t="s">
        <v>0</v>
      </c>
      <c r="H16" s="15">
        <f>H32</f>
        <v>6584543.8340140004</v>
      </c>
      <c r="I16" s="15">
        <f t="shared" ref="I16:S16" si="1">I32</f>
        <v>5533832.3773079999</v>
      </c>
      <c r="J16" s="15">
        <f t="shared" si="1"/>
        <v>5598023.2612100001</v>
      </c>
      <c r="K16" s="15">
        <f t="shared" si="1"/>
        <v>4900478.9032740006</v>
      </c>
      <c r="L16" s="15">
        <f t="shared" si="1"/>
        <v>5150139.761736</v>
      </c>
      <c r="M16" s="15">
        <f t="shared" si="1"/>
        <v>5275440.5062039997</v>
      </c>
      <c r="N16" s="15">
        <f t="shared" si="1"/>
        <v>6542927.9886680003</v>
      </c>
      <c r="O16" s="15">
        <f t="shared" si="1"/>
        <v>6498793.7913929997</v>
      </c>
      <c r="P16" s="15">
        <f t="shared" si="1"/>
        <v>6245061.0765850004</v>
      </c>
      <c r="Q16" s="15">
        <f t="shared" si="1"/>
        <v>5403329.328582</v>
      </c>
      <c r="R16" s="15">
        <f t="shared" si="1"/>
        <v>5988082.0122410003</v>
      </c>
      <c r="S16" s="16">
        <f t="shared" si="1"/>
        <v>5832611.5952900006</v>
      </c>
      <c r="U16" s="38"/>
    </row>
    <row r="17" spans="1:21" x14ac:dyDescent="0.35">
      <c r="A17" s="3"/>
      <c r="B17" s="9"/>
      <c r="C17" s="10" t="s">
        <v>8</v>
      </c>
      <c r="D17" s="9"/>
      <c r="E17" s="9"/>
      <c r="F17" s="9"/>
      <c r="G17" s="13" t="s">
        <v>0</v>
      </c>
      <c r="H17" s="46">
        <f>H39</f>
        <v>309736436</v>
      </c>
      <c r="I17" s="46">
        <f t="shared" ref="I17:S17" si="2">I39</f>
        <v>257848432</v>
      </c>
      <c r="J17" s="46">
        <f t="shared" si="2"/>
        <v>268285675</v>
      </c>
      <c r="K17" s="46">
        <f t="shared" si="2"/>
        <v>218249664</v>
      </c>
      <c r="L17" s="46">
        <f t="shared" si="2"/>
        <v>244589676</v>
      </c>
      <c r="M17" s="46">
        <f t="shared" si="2"/>
        <v>261693255</v>
      </c>
      <c r="N17" s="46">
        <f t="shared" si="2"/>
        <v>305156371</v>
      </c>
      <c r="O17" s="46">
        <f t="shared" si="2"/>
        <v>295570494</v>
      </c>
      <c r="P17" s="46">
        <f t="shared" si="2"/>
        <v>280759047</v>
      </c>
      <c r="Q17" s="46">
        <f t="shared" si="2"/>
        <v>228844685</v>
      </c>
      <c r="R17" s="46">
        <f t="shared" si="2"/>
        <v>262893206</v>
      </c>
      <c r="S17" s="47">
        <f t="shared" si="2"/>
        <v>273512591</v>
      </c>
    </row>
    <row r="18" spans="1:21" x14ac:dyDescent="0.35">
      <c r="A18" s="3"/>
      <c r="B18" s="9"/>
      <c r="C18" s="10"/>
      <c r="D18" s="9"/>
      <c r="E18" s="9"/>
      <c r="F18" s="9"/>
      <c r="G18" s="1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21" x14ac:dyDescent="0.35">
      <c r="A19" s="3"/>
      <c r="B19" s="9"/>
      <c r="C19" s="10" t="s">
        <v>14</v>
      </c>
      <c r="D19" s="9"/>
      <c r="E19" s="9"/>
      <c r="F19" s="9"/>
      <c r="G19" s="13" t="s">
        <v>0</v>
      </c>
      <c r="H19" s="50">
        <f>H16/H17</f>
        <v>2.1258538126957723E-2</v>
      </c>
      <c r="I19" s="50">
        <f t="shared" ref="I19:S19" si="3">I16/I17</f>
        <v>2.1461570793294565E-2</v>
      </c>
      <c r="J19" s="50">
        <f t="shared" si="3"/>
        <v>2.0865904455055231E-2</v>
      </c>
      <c r="K19" s="50">
        <f t="shared" si="3"/>
        <v>2.2453546151961087E-2</v>
      </c>
      <c r="L19" s="50">
        <f t="shared" si="3"/>
        <v>2.1056243443962858E-2</v>
      </c>
      <c r="M19" s="50">
        <f t="shared" si="3"/>
        <v>2.0158870759599823E-2</v>
      </c>
      <c r="N19" s="50">
        <f t="shared" si="3"/>
        <v>2.1441230170704841E-2</v>
      </c>
      <c r="O19" s="50">
        <f t="shared" si="3"/>
        <v>2.198728872914155E-2</v>
      </c>
      <c r="P19" s="50">
        <f t="shared" si="3"/>
        <v>2.2243490079181669E-2</v>
      </c>
      <c r="Q19" s="50">
        <f t="shared" si="3"/>
        <v>2.3611338531117732E-2</v>
      </c>
      <c r="R19" s="50">
        <f t="shared" si="3"/>
        <v>2.2777621770267431E-2</v>
      </c>
      <c r="S19" s="51">
        <f t="shared" si="3"/>
        <v>2.132483763897363E-2</v>
      </c>
    </row>
    <row r="20" spans="1:21" x14ac:dyDescent="0.35">
      <c r="A20" s="3"/>
      <c r="B20" s="9"/>
      <c r="C20" s="10" t="s">
        <v>12</v>
      </c>
      <c r="D20" s="9"/>
      <c r="E20" s="9"/>
      <c r="F20" s="9"/>
      <c r="G20" s="13" t="s">
        <v>0</v>
      </c>
      <c r="H20" s="50">
        <v>2.0931999999999999E-2</v>
      </c>
      <c r="I20" s="50">
        <v>2.0931999999999999E-2</v>
      </c>
      <c r="J20" s="50">
        <v>2.0931999999999999E-2</v>
      </c>
      <c r="K20" s="50">
        <v>2.0931999999999999E-2</v>
      </c>
      <c r="L20" s="50">
        <v>2.0931999999999999E-2</v>
      </c>
      <c r="M20" s="50">
        <v>2.0931999999999999E-2</v>
      </c>
      <c r="N20" s="50">
        <v>2.0931999999999999E-2</v>
      </c>
      <c r="O20" s="50">
        <v>2.0931999999999999E-2</v>
      </c>
      <c r="P20" s="50">
        <v>2.0931999999999999E-2</v>
      </c>
      <c r="Q20" s="50">
        <v>2.0931999999999999E-2</v>
      </c>
      <c r="R20" s="50">
        <v>2.0931999999999999E-2</v>
      </c>
      <c r="S20" s="51">
        <v>2.0931999999999999E-2</v>
      </c>
      <c r="U20" s="38"/>
    </row>
    <row r="21" spans="1:21" x14ac:dyDescent="0.35">
      <c r="A21" s="3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"/>
    </row>
    <row r="22" spans="1:21" s="43" customFormat="1" ht="15" x14ac:dyDescent="0.3">
      <c r="A22" s="2"/>
      <c r="B22" s="39"/>
      <c r="C22" s="40" t="s">
        <v>13</v>
      </c>
      <c r="D22" s="41"/>
      <c r="E22" s="41"/>
      <c r="F22" s="41"/>
      <c r="G22" s="42" t="s">
        <v>0</v>
      </c>
      <c r="H22" s="52">
        <f>H19-H20</f>
        <v>3.2653812695772333E-4</v>
      </c>
      <c r="I22" s="52">
        <f t="shared" ref="I22:S22" si="4">I19-I20</f>
        <v>5.2957079329456549E-4</v>
      </c>
      <c r="J22" s="52">
        <f t="shared" si="4"/>
        <v>-6.6095544944768519E-5</v>
      </c>
      <c r="K22" s="52">
        <f t="shared" si="4"/>
        <v>1.5215461519610882E-3</v>
      </c>
      <c r="L22" s="52">
        <f t="shared" si="4"/>
        <v>1.2424344396285911E-4</v>
      </c>
      <c r="M22" s="52">
        <f t="shared" si="4"/>
        <v>-7.7312924040017633E-4</v>
      </c>
      <c r="N22" s="52">
        <f t="shared" si="4"/>
        <v>5.0923017070484203E-4</v>
      </c>
      <c r="O22" s="52">
        <f t="shared" si="4"/>
        <v>1.0552887291415507E-3</v>
      </c>
      <c r="P22" s="52">
        <f t="shared" si="4"/>
        <v>1.3114900791816701E-3</v>
      </c>
      <c r="Q22" s="52">
        <f t="shared" si="4"/>
        <v>2.679338531117733E-3</v>
      </c>
      <c r="R22" s="52">
        <f t="shared" si="4"/>
        <v>1.8456217702674318E-3</v>
      </c>
      <c r="S22" s="53">
        <f t="shared" si="4"/>
        <v>3.92837638973631E-4</v>
      </c>
      <c r="U22" s="44"/>
    </row>
    <row r="23" spans="1:21" x14ac:dyDescent="0.35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21" x14ac:dyDescent="0.35">
      <c r="A24" s="3"/>
      <c r="B24" s="21"/>
      <c r="C24" s="22" t="s">
        <v>15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</row>
    <row r="25" spans="1:21" ht="7.5" customHeight="1" x14ac:dyDescent="0.35">
      <c r="A25" s="3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"/>
    </row>
    <row r="26" spans="1:21" x14ac:dyDescent="0.35">
      <c r="A26" s="3"/>
      <c r="B26" s="9"/>
      <c r="C26" s="10" t="s">
        <v>16</v>
      </c>
      <c r="D26" s="9"/>
      <c r="E26" s="9"/>
      <c r="F26" s="9"/>
      <c r="G26" s="13" t="s">
        <v>0</v>
      </c>
      <c r="H26" s="15">
        <v>11428581</v>
      </c>
      <c r="I26" s="15">
        <v>11134140</v>
      </c>
      <c r="J26" s="15">
        <v>10638557</v>
      </c>
      <c r="K26" s="15">
        <v>8348489</v>
      </c>
      <c r="L26" s="15">
        <v>10997390</v>
      </c>
      <c r="M26" s="15">
        <v>10727832.109999999</v>
      </c>
      <c r="N26" s="15">
        <v>11371050</v>
      </c>
      <c r="O26" s="15">
        <v>9626335</v>
      </c>
      <c r="P26" s="15">
        <v>9553597</v>
      </c>
      <c r="Q26" s="15">
        <v>6086443</v>
      </c>
      <c r="R26" s="15">
        <v>9526352</v>
      </c>
      <c r="S26" s="16">
        <v>5283358</v>
      </c>
      <c r="U26" s="38"/>
    </row>
    <row r="27" spans="1:21" x14ac:dyDescent="0.35">
      <c r="A27" s="3"/>
      <c r="B27" s="9"/>
      <c r="C27" s="10" t="s">
        <v>17</v>
      </c>
      <c r="D27" s="9"/>
      <c r="E27" s="9"/>
      <c r="F27" s="9"/>
      <c r="G27" s="13" t="s">
        <v>0</v>
      </c>
      <c r="H27" s="15">
        <v>575640</v>
      </c>
      <c r="I27" s="15">
        <v>1365158</v>
      </c>
      <c r="J27" s="15">
        <v>850726</v>
      </c>
      <c r="K27" s="15">
        <v>957416</v>
      </c>
      <c r="L27" s="15">
        <v>915272</v>
      </c>
      <c r="M27" s="15">
        <v>1102856</v>
      </c>
      <c r="N27" s="15">
        <v>870758</v>
      </c>
      <c r="O27" s="15">
        <v>952735</v>
      </c>
      <c r="P27" s="15">
        <v>1004711</v>
      </c>
      <c r="Q27" s="15">
        <v>2798461</v>
      </c>
      <c r="R27" s="15">
        <v>2121366</v>
      </c>
      <c r="S27" s="16">
        <v>3698873</v>
      </c>
      <c r="U27" s="38"/>
    </row>
    <row r="28" spans="1:21" x14ac:dyDescent="0.35">
      <c r="A28" s="3"/>
      <c r="B28" s="9"/>
      <c r="C28" s="12" t="s">
        <v>18</v>
      </c>
      <c r="D28" s="9"/>
      <c r="E28" s="9"/>
      <c r="F28" s="9"/>
      <c r="G28" s="13" t="s">
        <v>0</v>
      </c>
      <c r="H28" s="15">
        <v>5380532</v>
      </c>
      <c r="I28" s="15">
        <v>6982433</v>
      </c>
      <c r="J28" s="15">
        <v>5885728</v>
      </c>
      <c r="K28" s="15">
        <v>4402123.72</v>
      </c>
      <c r="L28" s="15">
        <v>6722432.7400000002</v>
      </c>
      <c r="M28" s="15">
        <v>6553126.7599999998</v>
      </c>
      <c r="N28" s="15">
        <v>5732477</v>
      </c>
      <c r="O28" s="15">
        <v>4085155.42</v>
      </c>
      <c r="P28" s="15">
        <v>4328873</v>
      </c>
      <c r="Q28" s="15">
        <v>3549634.4</v>
      </c>
      <c r="R28" s="15">
        <v>5568420</v>
      </c>
      <c r="S28" s="16">
        <v>3130016.02</v>
      </c>
      <c r="U28" s="38"/>
    </row>
    <row r="29" spans="1:21" x14ac:dyDescent="0.35">
      <c r="A29" s="3"/>
      <c r="B29" s="9"/>
      <c r="C29" s="12" t="s">
        <v>19</v>
      </c>
      <c r="D29" s="9"/>
      <c r="E29" s="9"/>
      <c r="F29" s="9"/>
      <c r="G29" s="13" t="s">
        <v>0</v>
      </c>
      <c r="H29" s="23">
        <f>H60</f>
        <v>39145.165986000036</v>
      </c>
      <c r="I29" s="23">
        <f t="shared" ref="I29:S29" si="5">I60</f>
        <v>-16967.377308000054</v>
      </c>
      <c r="J29" s="23">
        <f t="shared" si="5"/>
        <v>5531.738789999974</v>
      </c>
      <c r="K29" s="23">
        <f t="shared" si="5"/>
        <v>3302.3767260000022</v>
      </c>
      <c r="L29" s="23">
        <f t="shared" si="5"/>
        <v>40089.498264000053</v>
      </c>
      <c r="M29" s="23">
        <f t="shared" si="5"/>
        <v>2120.8437959999828</v>
      </c>
      <c r="N29" s="23">
        <f t="shared" si="5"/>
        <v>-33596.988667999976</v>
      </c>
      <c r="O29" s="23">
        <f t="shared" si="5"/>
        <v>-4879.2113930000341</v>
      </c>
      <c r="P29" s="23">
        <f t="shared" si="5"/>
        <v>-15626.076585000032</v>
      </c>
      <c r="Q29" s="23">
        <f t="shared" si="5"/>
        <v>-68059.728582000011</v>
      </c>
      <c r="R29" s="23">
        <f t="shared" si="5"/>
        <v>91215.98775900004</v>
      </c>
      <c r="S29" s="24">
        <f t="shared" si="5"/>
        <v>19603.384710000013</v>
      </c>
    </row>
    <row r="30" spans="1:21" x14ac:dyDescent="0.35">
      <c r="A30" s="3"/>
      <c r="B30" s="9"/>
      <c r="C30" s="12" t="s">
        <v>20</v>
      </c>
      <c r="D30" s="9"/>
      <c r="E30" s="9"/>
      <c r="F30" s="9"/>
      <c r="G30" s="13" t="s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16">
        <v>0</v>
      </c>
    </row>
    <row r="31" spans="1:21" x14ac:dyDescent="0.35">
      <c r="A31" s="3"/>
      <c r="B31" s="9"/>
      <c r="C31" s="12"/>
      <c r="D31" s="9"/>
      <c r="E31" s="9"/>
      <c r="F31" s="9"/>
      <c r="G31" s="1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</row>
    <row r="32" spans="1:21" x14ac:dyDescent="0.35">
      <c r="A32" s="3"/>
      <c r="B32" s="9"/>
      <c r="C32" s="27" t="s">
        <v>22</v>
      </c>
      <c r="D32" s="17"/>
      <c r="E32" s="17"/>
      <c r="F32" s="17"/>
      <c r="G32" s="18" t="s">
        <v>0</v>
      </c>
      <c r="H32" s="45">
        <f>H26+H27-H28-H29-H30</f>
        <v>6584543.8340140004</v>
      </c>
      <c r="I32" s="45">
        <f t="shared" ref="I32:S32" si="6">I26+I27-I28-I29-I30</f>
        <v>5533832.3773079999</v>
      </c>
      <c r="J32" s="45">
        <f t="shared" si="6"/>
        <v>5598023.2612100001</v>
      </c>
      <c r="K32" s="45">
        <f t="shared" si="6"/>
        <v>4900478.9032740006</v>
      </c>
      <c r="L32" s="45">
        <f t="shared" si="6"/>
        <v>5150139.761736</v>
      </c>
      <c r="M32" s="45">
        <f t="shared" si="6"/>
        <v>5275440.5062039997</v>
      </c>
      <c r="N32" s="45">
        <f t="shared" si="6"/>
        <v>6542927.9886680003</v>
      </c>
      <c r="O32" s="45">
        <f t="shared" si="6"/>
        <v>6498793.7913929997</v>
      </c>
      <c r="P32" s="45">
        <f t="shared" si="6"/>
        <v>6245061.0765850004</v>
      </c>
      <c r="Q32" s="45">
        <f t="shared" si="6"/>
        <v>5403329.328582</v>
      </c>
      <c r="R32" s="45">
        <f t="shared" si="6"/>
        <v>5988082.0122410003</v>
      </c>
      <c r="S32" s="61">
        <f t="shared" si="6"/>
        <v>5832611.5952900006</v>
      </c>
    </row>
    <row r="33" spans="1:21" x14ac:dyDescent="0.35"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21" x14ac:dyDescent="0.35">
      <c r="A34" s="3"/>
      <c r="B34" s="21"/>
      <c r="C34" s="22" t="s">
        <v>21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</row>
    <row r="35" spans="1:21" ht="7.5" customHeight="1" x14ac:dyDescent="0.35">
      <c r="A35" s="3"/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1"/>
    </row>
    <row r="36" spans="1:21" x14ac:dyDescent="0.35">
      <c r="A36" s="3"/>
      <c r="B36" s="9"/>
      <c r="C36" s="10" t="s">
        <v>23</v>
      </c>
      <c r="D36" s="9"/>
      <c r="E36" s="9"/>
      <c r="F36" s="9"/>
      <c r="G36" s="13" t="s">
        <v>0</v>
      </c>
      <c r="H36" s="46">
        <v>721273677</v>
      </c>
      <c r="I36" s="46">
        <v>879247502</v>
      </c>
      <c r="J36" s="46">
        <v>769316797</v>
      </c>
      <c r="K36" s="46">
        <v>607199095</v>
      </c>
      <c r="L36" s="46">
        <v>836401365</v>
      </c>
      <c r="M36" s="46">
        <v>727115922</v>
      </c>
      <c r="N36" s="46">
        <v>796954267</v>
      </c>
      <c r="O36" s="46">
        <v>686759779</v>
      </c>
      <c r="P36" s="46">
        <v>679291984</v>
      </c>
      <c r="Q36" s="46">
        <v>583844125</v>
      </c>
      <c r="R36" s="46">
        <v>690849374</v>
      </c>
      <c r="S36" s="47">
        <v>645307591</v>
      </c>
      <c r="U36" s="38"/>
    </row>
    <row r="37" spans="1:21" x14ac:dyDescent="0.35">
      <c r="A37" s="3"/>
      <c r="B37" s="9"/>
      <c r="C37" s="10" t="s">
        <v>24</v>
      </c>
      <c r="D37" s="9"/>
      <c r="E37" s="9"/>
      <c r="F37" s="9"/>
      <c r="G37" s="13" t="s">
        <v>0</v>
      </c>
      <c r="H37" s="46">
        <v>411537241</v>
      </c>
      <c r="I37" s="46">
        <v>621399070</v>
      </c>
      <c r="J37" s="46">
        <v>501031122</v>
      </c>
      <c r="K37" s="46">
        <v>388949431</v>
      </c>
      <c r="L37" s="46">
        <v>591811689</v>
      </c>
      <c r="M37" s="46">
        <v>465422667</v>
      </c>
      <c r="N37" s="46">
        <v>491797896</v>
      </c>
      <c r="O37" s="46">
        <v>391189285</v>
      </c>
      <c r="P37" s="46">
        <v>398532937</v>
      </c>
      <c r="Q37" s="46">
        <v>354999440</v>
      </c>
      <c r="R37" s="46">
        <v>427956168</v>
      </c>
      <c r="S37" s="47">
        <v>371795000</v>
      </c>
      <c r="U37" s="38"/>
    </row>
    <row r="38" spans="1:21" x14ac:dyDescent="0.35">
      <c r="A38" s="3"/>
      <c r="B38" s="9"/>
      <c r="C38" s="12"/>
      <c r="D38" s="9"/>
      <c r="E38" s="9"/>
      <c r="F38" s="9"/>
      <c r="G38" s="1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</row>
    <row r="39" spans="1:21" x14ac:dyDescent="0.35">
      <c r="A39" s="3"/>
      <c r="B39" s="9"/>
      <c r="C39" s="27" t="s">
        <v>25</v>
      </c>
      <c r="D39" s="17"/>
      <c r="E39" s="17"/>
      <c r="F39" s="17"/>
      <c r="G39" s="18" t="s">
        <v>0</v>
      </c>
      <c r="H39" s="62">
        <f>H36-H37</f>
        <v>309736436</v>
      </c>
      <c r="I39" s="62">
        <f t="shared" ref="I39:S39" si="7">I36-I37</f>
        <v>257848432</v>
      </c>
      <c r="J39" s="62">
        <f t="shared" si="7"/>
        <v>268285675</v>
      </c>
      <c r="K39" s="62">
        <f t="shared" si="7"/>
        <v>218249664</v>
      </c>
      <c r="L39" s="62">
        <f t="shared" si="7"/>
        <v>244589676</v>
      </c>
      <c r="M39" s="62">
        <f t="shared" si="7"/>
        <v>261693255</v>
      </c>
      <c r="N39" s="62">
        <f t="shared" si="7"/>
        <v>305156371</v>
      </c>
      <c r="O39" s="62">
        <f t="shared" si="7"/>
        <v>295570494</v>
      </c>
      <c r="P39" s="62">
        <f t="shared" si="7"/>
        <v>280759047</v>
      </c>
      <c r="Q39" s="62">
        <f t="shared" si="7"/>
        <v>228844685</v>
      </c>
      <c r="R39" s="62">
        <f t="shared" si="7"/>
        <v>262893206</v>
      </c>
      <c r="S39" s="63">
        <f t="shared" si="7"/>
        <v>273512591</v>
      </c>
    </row>
    <row r="40" spans="1:21" x14ac:dyDescent="0.35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21" x14ac:dyDescent="0.35">
      <c r="A41" s="3"/>
      <c r="B41" s="21"/>
      <c r="C41" s="22" t="s">
        <v>26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</row>
    <row r="42" spans="1:21" ht="7.5" customHeight="1" x14ac:dyDescent="0.35">
      <c r="A42" s="3"/>
      <c r="B42" s="9"/>
      <c r="C42" s="10"/>
      <c r="D42" s="9"/>
      <c r="E42" s="9"/>
      <c r="F42" s="9"/>
      <c r="G42" s="9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</row>
    <row r="43" spans="1:21" x14ac:dyDescent="0.35">
      <c r="A43" s="3"/>
      <c r="B43" s="9"/>
      <c r="C43" s="10" t="s">
        <v>39</v>
      </c>
      <c r="D43" s="9"/>
      <c r="E43" s="9"/>
      <c r="F43" s="9"/>
      <c r="G43" s="13" t="s">
        <v>0</v>
      </c>
      <c r="H43" s="50">
        <v>1.5580000000000004E-3</v>
      </c>
      <c r="I43" s="50">
        <v>3.270000000000009E-4</v>
      </c>
      <c r="J43" s="50">
        <v>5.2999999999999922E-4</v>
      </c>
      <c r="K43" s="50">
        <v>-6.6000000000000086E-5</v>
      </c>
      <c r="L43" s="50">
        <v>1.5220000000000025E-3</v>
      </c>
      <c r="M43" s="50">
        <v>1.2399999999999911E-4</v>
      </c>
      <c r="N43" s="50">
        <v>-7.7299999999999938E-4</v>
      </c>
      <c r="O43" s="50">
        <v>5.0900000000000251E-4</v>
      </c>
      <c r="P43" s="50">
        <v>1.0550000000000004E-3</v>
      </c>
      <c r="Q43" s="50">
        <v>1.3109999999999997E-3</v>
      </c>
      <c r="R43" s="50">
        <v>2.6790000000000008E-3</v>
      </c>
      <c r="S43" s="51">
        <v>1.8460000000000004E-3</v>
      </c>
      <c r="U43" s="38"/>
    </row>
    <row r="44" spans="1:21" x14ac:dyDescent="0.35">
      <c r="A44" s="3"/>
      <c r="B44" s="9"/>
      <c r="C44" s="10" t="s">
        <v>27</v>
      </c>
      <c r="D44" s="9"/>
      <c r="E44" s="9"/>
      <c r="F44" s="9"/>
      <c r="G44" s="13" t="s">
        <v>0</v>
      </c>
      <c r="H44" s="56">
        <v>309736436</v>
      </c>
      <c r="I44" s="56">
        <v>257848432</v>
      </c>
      <c r="J44" s="56">
        <v>268285675</v>
      </c>
      <c r="K44" s="56">
        <v>218249664</v>
      </c>
      <c r="L44" s="56">
        <v>244589676</v>
      </c>
      <c r="M44" s="56">
        <v>261693255</v>
      </c>
      <c r="N44" s="56">
        <v>305156371</v>
      </c>
      <c r="O44" s="56">
        <v>295570494</v>
      </c>
      <c r="P44" s="56">
        <v>280759047</v>
      </c>
      <c r="Q44" s="56">
        <v>228844685</v>
      </c>
      <c r="R44" s="56">
        <v>262893206</v>
      </c>
      <c r="S44" s="57">
        <v>273512591</v>
      </c>
      <c r="U44" s="38"/>
    </row>
    <row r="45" spans="1:21" x14ac:dyDescent="0.35">
      <c r="A45" s="3"/>
      <c r="B45" s="9"/>
      <c r="C45" s="12" t="s">
        <v>28</v>
      </c>
      <c r="D45" s="9"/>
      <c r="E45" s="9"/>
      <c r="F45" s="9"/>
      <c r="G45" s="13" t="s">
        <v>0</v>
      </c>
      <c r="H45" s="15">
        <f>H43*H44</f>
        <v>482569.36728800012</v>
      </c>
      <c r="I45" s="15">
        <f t="shared" ref="I45:S45" si="8">I43*I44</f>
        <v>84316.437264000226</v>
      </c>
      <c r="J45" s="15">
        <f t="shared" si="8"/>
        <v>142191.40774999978</v>
      </c>
      <c r="K45" s="15">
        <f t="shared" si="8"/>
        <v>-14404.47782400002</v>
      </c>
      <c r="L45" s="15">
        <f t="shared" si="8"/>
        <v>372265.48687200062</v>
      </c>
      <c r="M45" s="15">
        <f t="shared" si="8"/>
        <v>32449.963619999766</v>
      </c>
      <c r="N45" s="15">
        <f t="shared" si="8"/>
        <v>-235885.8747829998</v>
      </c>
      <c r="O45" s="15">
        <f t="shared" si="8"/>
        <v>150445.38144600074</v>
      </c>
      <c r="P45" s="15">
        <f t="shared" si="8"/>
        <v>296200.79458500008</v>
      </c>
      <c r="Q45" s="15">
        <f t="shared" si="8"/>
        <v>300015.3820349999</v>
      </c>
      <c r="R45" s="15">
        <f t="shared" si="8"/>
        <v>704290.89887400018</v>
      </c>
      <c r="S45" s="16">
        <f t="shared" si="8"/>
        <v>504904.24298600014</v>
      </c>
      <c r="U45" s="38"/>
    </row>
    <row r="46" spans="1:21" x14ac:dyDescent="0.35">
      <c r="A46" s="3"/>
      <c r="B46" s="9"/>
      <c r="C46" s="12"/>
      <c r="D46" s="9"/>
      <c r="E46" s="9"/>
      <c r="F46" s="9"/>
      <c r="G46" s="13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  <c r="U46" s="38"/>
    </row>
    <row r="47" spans="1:21" x14ac:dyDescent="0.35">
      <c r="A47" s="3"/>
      <c r="B47" s="9"/>
      <c r="C47" s="12"/>
      <c r="D47" s="9" t="s">
        <v>29</v>
      </c>
      <c r="E47" s="9"/>
      <c r="F47" s="9"/>
      <c r="G47" s="13" t="s">
        <v>0</v>
      </c>
      <c r="H47" s="46">
        <v>284611169</v>
      </c>
      <c r="I47" s="46">
        <v>309736436</v>
      </c>
      <c r="J47" s="46">
        <v>257848432</v>
      </c>
      <c r="K47" s="46">
        <v>268285675</v>
      </c>
      <c r="L47" s="46">
        <v>218249664</v>
      </c>
      <c r="M47" s="46">
        <v>244589676</v>
      </c>
      <c r="N47" s="46">
        <v>261693255</v>
      </c>
      <c r="O47" s="46">
        <v>305156371</v>
      </c>
      <c r="P47" s="46">
        <v>295570494</v>
      </c>
      <c r="Q47" s="46">
        <v>280759047</v>
      </c>
      <c r="R47" s="46">
        <v>228844685</v>
      </c>
      <c r="S47" s="47">
        <v>262893206</v>
      </c>
      <c r="U47" s="38"/>
    </row>
    <row r="48" spans="1:21" x14ac:dyDescent="0.35">
      <c r="A48" s="3"/>
      <c r="B48" s="9"/>
      <c r="C48" s="12"/>
      <c r="D48" s="9" t="s">
        <v>30</v>
      </c>
      <c r="E48" s="9"/>
      <c r="F48" s="9"/>
      <c r="G48" s="13" t="s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7">
        <v>0</v>
      </c>
      <c r="U48" s="38"/>
    </row>
    <row r="49" spans="1:21" x14ac:dyDescent="0.35">
      <c r="A49" s="3"/>
      <c r="B49" s="9"/>
      <c r="C49" s="12"/>
      <c r="D49" s="9" t="s">
        <v>31</v>
      </c>
      <c r="E49" s="9"/>
      <c r="F49" s="9"/>
      <c r="G49" s="13" t="s">
        <v>0</v>
      </c>
      <c r="H49" s="46">
        <f>H47-H48</f>
        <v>284611169</v>
      </c>
      <c r="I49" s="46">
        <f t="shared" ref="I49:S49" si="9">I47-I48</f>
        <v>309736436</v>
      </c>
      <c r="J49" s="46">
        <f t="shared" si="9"/>
        <v>257848432</v>
      </c>
      <c r="K49" s="46">
        <f t="shared" si="9"/>
        <v>268285675</v>
      </c>
      <c r="L49" s="46">
        <f t="shared" si="9"/>
        <v>218249664</v>
      </c>
      <c r="M49" s="46">
        <f t="shared" si="9"/>
        <v>244589676</v>
      </c>
      <c r="N49" s="46">
        <f t="shared" si="9"/>
        <v>261693255</v>
      </c>
      <c r="O49" s="46">
        <f t="shared" si="9"/>
        <v>305156371</v>
      </c>
      <c r="P49" s="46">
        <f t="shared" si="9"/>
        <v>295570494</v>
      </c>
      <c r="Q49" s="46">
        <f t="shared" si="9"/>
        <v>280759047</v>
      </c>
      <c r="R49" s="46">
        <f t="shared" si="9"/>
        <v>228844685</v>
      </c>
      <c r="S49" s="59">
        <f t="shared" si="9"/>
        <v>262893206</v>
      </c>
      <c r="U49" s="38"/>
    </row>
    <row r="50" spans="1:21" x14ac:dyDescent="0.35">
      <c r="A50" s="3"/>
      <c r="B50" s="9"/>
      <c r="C50" s="12"/>
      <c r="D50" s="9"/>
      <c r="E50" s="9"/>
      <c r="F50" s="9"/>
      <c r="G50" s="13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U50" s="38"/>
    </row>
    <row r="51" spans="1:21" x14ac:dyDescent="0.35">
      <c r="A51" s="3"/>
      <c r="B51" s="9"/>
      <c r="C51" s="12"/>
      <c r="D51" s="9" t="s">
        <v>32</v>
      </c>
      <c r="E51" s="9"/>
      <c r="F51" s="9"/>
      <c r="G51" s="13" t="s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6">
        <v>0</v>
      </c>
      <c r="U51" s="38"/>
    </row>
    <row r="52" spans="1:21" x14ac:dyDescent="0.35">
      <c r="A52" s="3"/>
      <c r="B52" s="9"/>
      <c r="C52" s="12"/>
      <c r="D52" s="9"/>
      <c r="E52" s="9"/>
      <c r="F52" s="9"/>
      <c r="G52" s="13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  <c r="U52" s="38"/>
    </row>
    <row r="53" spans="1:21" x14ac:dyDescent="0.35">
      <c r="A53" s="3"/>
      <c r="B53" s="9"/>
      <c r="C53" s="12"/>
      <c r="D53" s="9" t="s">
        <v>50</v>
      </c>
      <c r="E53" s="9"/>
      <c r="F53" s="9"/>
      <c r="G53" s="13" t="s">
        <v>0</v>
      </c>
      <c r="H53" s="19">
        <f>H43*H49</f>
        <v>443424.20130200009</v>
      </c>
      <c r="I53" s="19">
        <f t="shared" ref="I53:S53" si="10">I43*I49</f>
        <v>101283.81457200028</v>
      </c>
      <c r="J53" s="19">
        <f t="shared" si="10"/>
        <v>136659.66895999981</v>
      </c>
      <c r="K53" s="19">
        <f t="shared" si="10"/>
        <v>-17706.854550000022</v>
      </c>
      <c r="L53" s="19">
        <f t="shared" si="10"/>
        <v>332175.98860800057</v>
      </c>
      <c r="M53" s="19">
        <f t="shared" si="10"/>
        <v>30329.119823999783</v>
      </c>
      <c r="N53" s="19">
        <f t="shared" si="10"/>
        <v>-202288.88611499983</v>
      </c>
      <c r="O53" s="19">
        <f t="shared" si="10"/>
        <v>155324.59283900078</v>
      </c>
      <c r="P53" s="19">
        <f t="shared" si="10"/>
        <v>311826.87117000011</v>
      </c>
      <c r="Q53" s="19">
        <f t="shared" si="10"/>
        <v>368075.11061699991</v>
      </c>
      <c r="R53" s="19">
        <f t="shared" si="10"/>
        <v>613074.91111500014</v>
      </c>
      <c r="S53" s="20">
        <f t="shared" si="10"/>
        <v>485300.85827600013</v>
      </c>
      <c r="U53" s="38"/>
    </row>
    <row r="54" spans="1:21" x14ac:dyDescent="0.35">
      <c r="A54" s="3"/>
      <c r="B54" s="9"/>
      <c r="C54" s="12"/>
      <c r="D54" s="9" t="s">
        <v>33</v>
      </c>
      <c r="E54" s="9"/>
      <c r="F54" s="9"/>
      <c r="G54" s="13" t="s">
        <v>0</v>
      </c>
      <c r="H54" s="15">
        <f>H45-H53</f>
        <v>39145.165986000036</v>
      </c>
      <c r="I54" s="15">
        <f t="shared" ref="I54:S54" si="11">I45-I53</f>
        <v>-16967.377308000054</v>
      </c>
      <c r="J54" s="15">
        <f t="shared" si="11"/>
        <v>5531.738789999974</v>
      </c>
      <c r="K54" s="15">
        <f t="shared" si="11"/>
        <v>3302.3767260000022</v>
      </c>
      <c r="L54" s="15">
        <f t="shared" si="11"/>
        <v>40089.498264000053</v>
      </c>
      <c r="M54" s="15">
        <f t="shared" si="11"/>
        <v>2120.8437959999828</v>
      </c>
      <c r="N54" s="15">
        <f t="shared" si="11"/>
        <v>-33596.988667999976</v>
      </c>
      <c r="O54" s="15">
        <f t="shared" si="11"/>
        <v>-4879.2113930000341</v>
      </c>
      <c r="P54" s="15">
        <f t="shared" si="11"/>
        <v>-15626.076585000032</v>
      </c>
      <c r="Q54" s="15">
        <f t="shared" si="11"/>
        <v>-68059.728582000011</v>
      </c>
      <c r="R54" s="15">
        <f t="shared" si="11"/>
        <v>91215.98775900004</v>
      </c>
      <c r="S54" s="16">
        <f t="shared" si="11"/>
        <v>19603.384710000013</v>
      </c>
      <c r="U54" s="38"/>
    </row>
    <row r="55" spans="1:21" x14ac:dyDescent="0.35">
      <c r="A55" s="3"/>
      <c r="B55" s="9"/>
      <c r="C55" s="12"/>
      <c r="D55" s="9"/>
      <c r="E55" s="9"/>
      <c r="F55" s="9"/>
      <c r="G55" s="13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U55" s="38"/>
    </row>
    <row r="56" spans="1:21" x14ac:dyDescent="0.35">
      <c r="A56" s="3"/>
      <c r="B56" s="9"/>
      <c r="C56" s="12"/>
      <c r="D56" s="9" t="s">
        <v>34</v>
      </c>
      <c r="E56" s="9"/>
      <c r="F56" s="9"/>
      <c r="G56" s="13" t="s">
        <v>0</v>
      </c>
      <c r="H56" s="25">
        <f>H39</f>
        <v>309736436</v>
      </c>
      <c r="I56" s="25">
        <f t="shared" ref="I56:S56" si="12">I39</f>
        <v>257848432</v>
      </c>
      <c r="J56" s="25">
        <f t="shared" si="12"/>
        <v>268285675</v>
      </c>
      <c r="K56" s="25">
        <f t="shared" si="12"/>
        <v>218249664</v>
      </c>
      <c r="L56" s="25">
        <f t="shared" si="12"/>
        <v>244589676</v>
      </c>
      <c r="M56" s="25">
        <f t="shared" si="12"/>
        <v>261693255</v>
      </c>
      <c r="N56" s="25">
        <f t="shared" si="12"/>
        <v>305156371</v>
      </c>
      <c r="O56" s="25">
        <f t="shared" si="12"/>
        <v>295570494</v>
      </c>
      <c r="P56" s="25">
        <f t="shared" si="12"/>
        <v>280759047</v>
      </c>
      <c r="Q56" s="25">
        <f t="shared" si="12"/>
        <v>228844685</v>
      </c>
      <c r="R56" s="25">
        <f t="shared" si="12"/>
        <v>262893206</v>
      </c>
      <c r="S56" s="26">
        <f t="shared" si="12"/>
        <v>273512591</v>
      </c>
      <c r="U56" s="38"/>
    </row>
    <row r="57" spans="1:21" x14ac:dyDescent="0.35">
      <c r="A57" s="3"/>
      <c r="B57" s="9"/>
      <c r="C57" s="12" t="s">
        <v>35</v>
      </c>
      <c r="D57" s="9"/>
      <c r="E57" s="9"/>
      <c r="F57" s="9"/>
      <c r="G57" s="13" t="s">
        <v>0</v>
      </c>
      <c r="H57" s="64">
        <f>H39</f>
        <v>309736436</v>
      </c>
      <c r="I57" s="64">
        <f t="shared" ref="I57:S57" si="13">I39</f>
        <v>257848432</v>
      </c>
      <c r="J57" s="64">
        <f t="shared" si="13"/>
        <v>268285675</v>
      </c>
      <c r="K57" s="64">
        <f t="shared" si="13"/>
        <v>218249664</v>
      </c>
      <c r="L57" s="64">
        <f t="shared" si="13"/>
        <v>244589676</v>
      </c>
      <c r="M57" s="64">
        <f t="shared" si="13"/>
        <v>261693255</v>
      </c>
      <c r="N57" s="64">
        <f t="shared" si="13"/>
        <v>305156371</v>
      </c>
      <c r="O57" s="64">
        <f t="shared" si="13"/>
        <v>295570494</v>
      </c>
      <c r="P57" s="64">
        <f t="shared" si="13"/>
        <v>280759047</v>
      </c>
      <c r="Q57" s="64">
        <f t="shared" si="13"/>
        <v>228844685</v>
      </c>
      <c r="R57" s="64">
        <f t="shared" si="13"/>
        <v>262893206</v>
      </c>
      <c r="S57" s="65">
        <f t="shared" si="13"/>
        <v>273512591</v>
      </c>
    </row>
    <row r="58" spans="1:21" x14ac:dyDescent="0.35">
      <c r="A58" s="3"/>
      <c r="B58" s="9"/>
      <c r="C58" s="12" t="s">
        <v>36</v>
      </c>
      <c r="D58" s="9"/>
      <c r="E58" s="9"/>
      <c r="F58" s="9"/>
      <c r="G58" s="13" t="s">
        <v>0</v>
      </c>
      <c r="H58" s="58">
        <f>H56/H57</f>
        <v>1</v>
      </c>
      <c r="I58" s="58">
        <f t="shared" ref="I58:S58" si="14">I56/I57</f>
        <v>1</v>
      </c>
      <c r="J58" s="58">
        <f t="shared" si="14"/>
        <v>1</v>
      </c>
      <c r="K58" s="58">
        <f t="shared" si="14"/>
        <v>1</v>
      </c>
      <c r="L58" s="58">
        <f t="shared" si="14"/>
        <v>1</v>
      </c>
      <c r="M58" s="58">
        <f t="shared" si="14"/>
        <v>1</v>
      </c>
      <c r="N58" s="58">
        <f t="shared" si="14"/>
        <v>1</v>
      </c>
      <c r="O58" s="58">
        <f t="shared" si="14"/>
        <v>1</v>
      </c>
      <c r="P58" s="58">
        <f t="shared" si="14"/>
        <v>1</v>
      </c>
      <c r="Q58" s="58">
        <f t="shared" si="14"/>
        <v>1</v>
      </c>
      <c r="R58" s="58">
        <f t="shared" si="14"/>
        <v>1</v>
      </c>
      <c r="S58" s="60">
        <f t="shared" si="14"/>
        <v>1</v>
      </c>
    </row>
    <row r="59" spans="1:21" x14ac:dyDescent="0.35">
      <c r="A59" s="3"/>
      <c r="B59" s="9"/>
      <c r="C59" s="12"/>
      <c r="D59" s="9"/>
      <c r="E59" s="9"/>
      <c r="F59" s="9"/>
      <c r="G59" s="1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</row>
    <row r="60" spans="1:21" x14ac:dyDescent="0.35">
      <c r="A60" s="3"/>
      <c r="B60" s="9"/>
      <c r="C60" s="27" t="s">
        <v>37</v>
      </c>
      <c r="D60" s="17"/>
      <c r="E60" s="17"/>
      <c r="F60" s="17"/>
      <c r="G60" s="18" t="s">
        <v>0</v>
      </c>
      <c r="H60" s="45">
        <f>H54*H58</f>
        <v>39145.165986000036</v>
      </c>
      <c r="I60" s="45">
        <f t="shared" ref="I60:S60" si="15">I54*I58</f>
        <v>-16967.377308000054</v>
      </c>
      <c r="J60" s="45">
        <f t="shared" si="15"/>
        <v>5531.738789999974</v>
      </c>
      <c r="K60" s="45">
        <f t="shared" si="15"/>
        <v>3302.3767260000022</v>
      </c>
      <c r="L60" s="45">
        <f t="shared" si="15"/>
        <v>40089.498264000053</v>
      </c>
      <c r="M60" s="45">
        <f t="shared" si="15"/>
        <v>2120.8437959999828</v>
      </c>
      <c r="N60" s="45">
        <f t="shared" si="15"/>
        <v>-33596.988667999976</v>
      </c>
      <c r="O60" s="45">
        <f t="shared" si="15"/>
        <v>-4879.2113930000341</v>
      </c>
      <c r="P60" s="45">
        <f t="shared" si="15"/>
        <v>-15626.076585000032</v>
      </c>
      <c r="Q60" s="45">
        <f t="shared" si="15"/>
        <v>-68059.728582000011</v>
      </c>
      <c r="R60" s="45">
        <f t="shared" si="15"/>
        <v>91215.98775900004</v>
      </c>
      <c r="S60" s="61">
        <f t="shared" si="15"/>
        <v>19603.384710000013</v>
      </c>
    </row>
    <row r="62" spans="1:21" x14ac:dyDescent="0.35">
      <c r="A62" s="3"/>
      <c r="B62" s="21"/>
      <c r="C62" s="22" t="s">
        <v>38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</row>
    <row r="63" spans="1:21" ht="7.5" customHeight="1" x14ac:dyDescent="0.35">
      <c r="A63" s="3"/>
      <c r="B63" s="9"/>
      <c r="C63" s="10"/>
      <c r="D63" s="9"/>
      <c r="E63" s="9"/>
      <c r="F63" s="9"/>
      <c r="G63" s="9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5"/>
    </row>
    <row r="64" spans="1:21" x14ac:dyDescent="0.35">
      <c r="A64" s="3"/>
      <c r="B64" s="9"/>
      <c r="C64" s="10" t="s">
        <v>40</v>
      </c>
      <c r="D64" s="9"/>
      <c r="E64" s="9"/>
      <c r="F64" s="9"/>
      <c r="G64" s="13" t="s">
        <v>0</v>
      </c>
      <c r="H64" s="15">
        <v>2145128.7400000002</v>
      </c>
      <c r="I64" s="15">
        <v>1963861.72</v>
      </c>
      <c r="J64" s="15">
        <v>2490287</v>
      </c>
      <c r="K64" s="15">
        <v>2896328</v>
      </c>
      <c r="L64" s="15">
        <v>3315880.83</v>
      </c>
      <c r="M64" s="15">
        <v>1927651.0300000003</v>
      </c>
      <c r="N64" s="15">
        <v>2094568.46</v>
      </c>
      <c r="O64" s="15">
        <v>2207092.69</v>
      </c>
      <c r="P64" s="15">
        <v>2301027.3500000006</v>
      </c>
      <c r="Q64" s="15">
        <v>3544777.8499999996</v>
      </c>
      <c r="R64" s="15">
        <v>3282634.2500000005</v>
      </c>
      <c r="S64" s="16">
        <v>4386852.0199999996</v>
      </c>
      <c r="U64" s="38"/>
    </row>
    <row r="65" spans="1:21" x14ac:dyDescent="0.35">
      <c r="A65" s="3"/>
      <c r="B65" s="9"/>
      <c r="C65" s="10" t="s">
        <v>41</v>
      </c>
      <c r="D65" s="9"/>
      <c r="E65" s="9"/>
      <c r="F65" s="9"/>
      <c r="G65" s="13" t="s">
        <v>0</v>
      </c>
      <c r="H65" s="15">
        <v>115146.47</v>
      </c>
      <c r="I65" s="15">
        <v>125050.82</v>
      </c>
      <c r="J65" s="15">
        <v>356783</v>
      </c>
      <c r="K65" s="15">
        <v>1066346</v>
      </c>
      <c r="L65" s="15">
        <v>631263.86</v>
      </c>
      <c r="M65" s="15">
        <v>147697.70000000001</v>
      </c>
      <c r="N65" s="15">
        <v>463082.86</v>
      </c>
      <c r="O65" s="15">
        <v>184971.87</v>
      </c>
      <c r="P65" s="15">
        <v>280460.82</v>
      </c>
      <c r="Q65" s="15">
        <v>193767.55</v>
      </c>
      <c r="R65" s="15">
        <v>109668.78</v>
      </c>
      <c r="S65" s="16">
        <v>188644.6</v>
      </c>
      <c r="U65" s="38"/>
    </row>
    <row r="66" spans="1:21" x14ac:dyDescent="0.35">
      <c r="A66" s="3"/>
      <c r="B66" s="9"/>
      <c r="C66" s="12" t="s">
        <v>42</v>
      </c>
      <c r="D66" s="9"/>
      <c r="E66" s="9"/>
      <c r="F66" s="9"/>
      <c r="G66" s="13" t="s">
        <v>0</v>
      </c>
      <c r="H66" s="19">
        <v>-178899</v>
      </c>
      <c r="I66" s="19">
        <v>-102222.76</v>
      </c>
      <c r="J66" s="19">
        <v>196048</v>
      </c>
      <c r="K66" s="19">
        <v>-152161</v>
      </c>
      <c r="L66" s="19">
        <v>-140346</v>
      </c>
      <c r="M66" s="19">
        <v>-108800.99</v>
      </c>
      <c r="N66" s="19">
        <v>-150067.29999999999</v>
      </c>
      <c r="O66" s="19">
        <v>-130809</v>
      </c>
      <c r="P66" s="19">
        <v>-190712.7</v>
      </c>
      <c r="Q66" s="19">
        <v>-256887.98</v>
      </c>
      <c r="R66" s="19">
        <v>-583544.51</v>
      </c>
      <c r="S66" s="20">
        <v>-58121.99</v>
      </c>
      <c r="U66" s="38"/>
    </row>
    <row r="67" spans="1:21" x14ac:dyDescent="0.35">
      <c r="A67" s="3"/>
      <c r="B67" s="9"/>
      <c r="C67" s="12" t="s">
        <v>43</v>
      </c>
      <c r="D67" s="9"/>
      <c r="E67" s="9"/>
      <c r="F67" s="9"/>
      <c r="G67" s="13" t="s">
        <v>0</v>
      </c>
      <c r="H67" s="15">
        <f>H64-H65-H66</f>
        <v>2208881.2700000005</v>
      </c>
      <c r="I67" s="15">
        <f t="shared" ref="I67:S67" si="16">I64-I65-I66</f>
        <v>1941033.66</v>
      </c>
      <c r="J67" s="15">
        <f t="shared" si="16"/>
        <v>1937456</v>
      </c>
      <c r="K67" s="15">
        <f t="shared" si="16"/>
        <v>1982143</v>
      </c>
      <c r="L67" s="15">
        <f t="shared" si="16"/>
        <v>2824962.97</v>
      </c>
      <c r="M67" s="15">
        <f t="shared" si="16"/>
        <v>1888754.3200000003</v>
      </c>
      <c r="N67" s="15">
        <f t="shared" si="16"/>
        <v>1781552.9000000001</v>
      </c>
      <c r="O67" s="15">
        <f t="shared" si="16"/>
        <v>2152929.8199999998</v>
      </c>
      <c r="P67" s="15">
        <f t="shared" si="16"/>
        <v>2211279.2300000004</v>
      </c>
      <c r="Q67" s="15">
        <f t="shared" si="16"/>
        <v>3607898.28</v>
      </c>
      <c r="R67" s="15">
        <f t="shared" si="16"/>
        <v>3756509.9800000004</v>
      </c>
      <c r="S67" s="16">
        <f t="shared" si="16"/>
        <v>4256329.41</v>
      </c>
      <c r="U67" s="38"/>
    </row>
    <row r="68" spans="1:21" x14ac:dyDescent="0.35">
      <c r="A68" s="3"/>
      <c r="B68" s="9"/>
      <c r="C68" s="12"/>
      <c r="D68" s="9"/>
      <c r="E68" s="9"/>
      <c r="F68" s="9"/>
      <c r="G68" s="13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U68" s="38"/>
    </row>
    <row r="69" spans="1:21" x14ac:dyDescent="0.35">
      <c r="A69" s="3"/>
      <c r="B69" s="9"/>
      <c r="C69" s="12"/>
      <c r="D69" s="9" t="s">
        <v>44</v>
      </c>
      <c r="E69" s="9"/>
      <c r="F69" s="9"/>
      <c r="G69" s="13" t="s">
        <v>0</v>
      </c>
      <c r="H69" s="19">
        <v>1486187</v>
      </c>
      <c r="I69" s="19">
        <v>1467330</v>
      </c>
      <c r="J69" s="19">
        <v>1340037</v>
      </c>
      <c r="K69" s="19">
        <v>1235507</v>
      </c>
      <c r="L69" s="19">
        <v>1017676</v>
      </c>
      <c r="M69" s="19">
        <v>1358903.11</v>
      </c>
      <c r="N69" s="19">
        <v>1148264</v>
      </c>
      <c r="O69" s="19">
        <v>1564800</v>
      </c>
      <c r="P69" s="19">
        <v>1359646</v>
      </c>
      <c r="Q69" s="19">
        <v>3118452</v>
      </c>
      <c r="R69" s="19">
        <v>3071345</v>
      </c>
      <c r="S69" s="20">
        <v>3776613.8</v>
      </c>
      <c r="U69" s="38"/>
    </row>
    <row r="70" spans="1:21" x14ac:dyDescent="0.35">
      <c r="A70" s="3"/>
      <c r="B70" s="9"/>
      <c r="C70" s="12"/>
      <c r="D70" s="9" t="s">
        <v>45</v>
      </c>
      <c r="E70" s="9"/>
      <c r="F70" s="9"/>
      <c r="G70" s="13" t="s">
        <v>0</v>
      </c>
      <c r="H70" s="15">
        <f>H67-H69</f>
        <v>722694.27000000048</v>
      </c>
      <c r="I70" s="15">
        <f t="shared" ref="I70:S70" si="17">I67-I69</f>
        <v>473703.65999999992</v>
      </c>
      <c r="J70" s="15">
        <f t="shared" si="17"/>
        <v>597419</v>
      </c>
      <c r="K70" s="15">
        <f t="shared" si="17"/>
        <v>746636</v>
      </c>
      <c r="L70" s="15">
        <f t="shared" si="17"/>
        <v>1807286.9700000002</v>
      </c>
      <c r="M70" s="15">
        <f t="shared" si="17"/>
        <v>529851.2100000002</v>
      </c>
      <c r="N70" s="15">
        <f t="shared" si="17"/>
        <v>633288.90000000014</v>
      </c>
      <c r="O70" s="15">
        <f t="shared" si="17"/>
        <v>588129.81999999983</v>
      </c>
      <c r="P70" s="15">
        <f t="shared" si="17"/>
        <v>851633.23000000045</v>
      </c>
      <c r="Q70" s="15">
        <f t="shared" si="17"/>
        <v>489446.2799999998</v>
      </c>
      <c r="R70" s="15">
        <f t="shared" si="17"/>
        <v>685164.98000000045</v>
      </c>
      <c r="S70" s="16">
        <f t="shared" si="17"/>
        <v>479715.61000000034</v>
      </c>
      <c r="U70" s="38"/>
    </row>
    <row r="71" spans="1:21" x14ac:dyDescent="0.35">
      <c r="A71" s="3"/>
      <c r="B71" s="9"/>
      <c r="C71" s="12"/>
      <c r="D71" s="9" t="s">
        <v>46</v>
      </c>
      <c r="E71" s="9"/>
      <c r="F71" s="9"/>
      <c r="G71" s="13" t="s">
        <v>0</v>
      </c>
      <c r="H71" s="46">
        <f>H17</f>
        <v>309736436</v>
      </c>
      <c r="I71" s="46">
        <f t="shared" ref="I71:S71" si="18">I17</f>
        <v>257848432</v>
      </c>
      <c r="J71" s="46">
        <f t="shared" si="18"/>
        <v>268285675</v>
      </c>
      <c r="K71" s="46">
        <f t="shared" si="18"/>
        <v>218249664</v>
      </c>
      <c r="L71" s="46">
        <f t="shared" si="18"/>
        <v>244589676</v>
      </c>
      <c r="M71" s="46">
        <f t="shared" si="18"/>
        <v>261693255</v>
      </c>
      <c r="N71" s="46">
        <f t="shared" si="18"/>
        <v>305156371</v>
      </c>
      <c r="O71" s="46">
        <f t="shared" si="18"/>
        <v>295570494</v>
      </c>
      <c r="P71" s="46">
        <f t="shared" si="18"/>
        <v>280759047</v>
      </c>
      <c r="Q71" s="46">
        <f t="shared" si="18"/>
        <v>228844685</v>
      </c>
      <c r="R71" s="46">
        <f t="shared" si="18"/>
        <v>262893206</v>
      </c>
      <c r="S71" s="47">
        <f t="shared" si="18"/>
        <v>273512591</v>
      </c>
      <c r="U71" s="38"/>
    </row>
    <row r="72" spans="1:21" x14ac:dyDescent="0.35">
      <c r="A72" s="3"/>
      <c r="B72" s="9"/>
      <c r="C72" s="12"/>
      <c r="D72" s="9" t="s">
        <v>47</v>
      </c>
      <c r="E72" s="9"/>
      <c r="F72" s="9"/>
      <c r="G72" s="13" t="s">
        <v>0</v>
      </c>
      <c r="H72" s="50">
        <f>H70/H71</f>
        <v>2.3332555876635725E-3</v>
      </c>
      <c r="I72" s="50">
        <f t="shared" ref="I72:S72" si="19">I70/I71</f>
        <v>1.8371399675604773E-3</v>
      </c>
      <c r="J72" s="50">
        <f t="shared" si="19"/>
        <v>2.2268017105274069E-3</v>
      </c>
      <c r="K72" s="50">
        <f t="shared" si="19"/>
        <v>3.4210178669507596E-3</v>
      </c>
      <c r="L72" s="50">
        <f t="shared" si="19"/>
        <v>7.3890566419491889E-3</v>
      </c>
      <c r="M72" s="50">
        <f t="shared" si="19"/>
        <v>2.0247033497290566E-3</v>
      </c>
      <c r="N72" s="50">
        <f t="shared" si="19"/>
        <v>2.0752930634373029E-3</v>
      </c>
      <c r="O72" s="50">
        <f t="shared" si="19"/>
        <v>1.9898123525144557E-3</v>
      </c>
      <c r="P72" s="50">
        <f t="shared" si="19"/>
        <v>3.0333242654153919E-3</v>
      </c>
      <c r="Q72" s="50">
        <f t="shared" si="19"/>
        <v>2.1387705814535293E-3</v>
      </c>
      <c r="R72" s="50">
        <f t="shared" si="19"/>
        <v>2.6062483334012079E-3</v>
      </c>
      <c r="S72" s="51">
        <f t="shared" si="19"/>
        <v>1.753906861274991E-3</v>
      </c>
      <c r="U72" s="38"/>
    </row>
    <row r="73" spans="1:21" x14ac:dyDescent="0.35">
      <c r="A73" s="3"/>
      <c r="B73" s="9"/>
      <c r="C73" s="12"/>
      <c r="D73" s="9" t="s">
        <v>49</v>
      </c>
      <c r="E73" s="9"/>
      <c r="F73" s="9"/>
      <c r="G73" s="13" t="s">
        <v>0</v>
      </c>
      <c r="H73" s="66">
        <v>8.7399999999999999E-4</v>
      </c>
      <c r="I73" s="66">
        <v>8.7399999999999999E-4</v>
      </c>
      <c r="J73" s="66">
        <v>8.7399999999999999E-4</v>
      </c>
      <c r="K73" s="66">
        <v>8.7399999999999999E-4</v>
      </c>
      <c r="L73" s="66">
        <v>8.7399999999999999E-4</v>
      </c>
      <c r="M73" s="66">
        <v>8.7399999999999999E-4</v>
      </c>
      <c r="N73" s="66">
        <v>8.7399999999999999E-4</v>
      </c>
      <c r="O73" s="66">
        <v>8.7399999999999999E-4</v>
      </c>
      <c r="P73" s="66">
        <v>8.7399999999999999E-4</v>
      </c>
      <c r="Q73" s="66">
        <v>8.7399999999999999E-4</v>
      </c>
      <c r="R73" s="66">
        <v>8.7399999999999999E-4</v>
      </c>
      <c r="S73" s="67">
        <v>8.7399999999999999E-4</v>
      </c>
      <c r="U73" s="38"/>
    </row>
    <row r="74" spans="1:21" x14ac:dyDescent="0.35">
      <c r="A74" s="3"/>
      <c r="B74" s="9"/>
      <c r="C74" s="27"/>
      <c r="D74" s="17" t="s">
        <v>48</v>
      </c>
      <c r="E74" s="17"/>
      <c r="F74" s="17"/>
      <c r="G74" s="18" t="s">
        <v>0</v>
      </c>
      <c r="H74" s="52">
        <f>H72-H73</f>
        <v>1.4592555876635725E-3</v>
      </c>
      <c r="I74" s="52">
        <f t="shared" ref="I74:S74" si="20">I72-I73</f>
        <v>9.6313996756047728E-4</v>
      </c>
      <c r="J74" s="52">
        <f t="shared" si="20"/>
        <v>1.3528017105274069E-3</v>
      </c>
      <c r="K74" s="52">
        <f t="shared" si="20"/>
        <v>2.5470178669507598E-3</v>
      </c>
      <c r="L74" s="52">
        <f t="shared" si="20"/>
        <v>6.5150566419491891E-3</v>
      </c>
      <c r="M74" s="52">
        <f t="shared" si="20"/>
        <v>1.1507033497290566E-3</v>
      </c>
      <c r="N74" s="52">
        <f t="shared" si="20"/>
        <v>1.2012930634373029E-3</v>
      </c>
      <c r="O74" s="52">
        <f t="shared" si="20"/>
        <v>1.1158123525144557E-3</v>
      </c>
      <c r="P74" s="52">
        <f t="shared" si="20"/>
        <v>2.1593242654153917E-3</v>
      </c>
      <c r="Q74" s="52">
        <f t="shared" si="20"/>
        <v>1.2647705814535293E-3</v>
      </c>
      <c r="R74" s="52">
        <f t="shared" si="20"/>
        <v>1.7322483334012079E-3</v>
      </c>
      <c r="S74" s="53">
        <f t="shared" si="20"/>
        <v>8.7990686127499096E-4</v>
      </c>
      <c r="U74" s="38"/>
    </row>
  </sheetData>
  <phoneticPr fontId="2" type="noConversion"/>
  <pageMargins left="0.3" right="0.3" top="1" bottom="0.75" header="0.5" footer="0.3"/>
  <pageSetup scale="88" orientation="landscape" r:id="rId1"/>
  <headerFooter alignWithMargins="0">
    <oddFooter>&amp;L&amp;"Century Schoolbook,Bold"&amp;12Case No. 2020-00064
Attachment 9 for Response to KIUC 1-7j
Witness: Paul G. Smith
Page &amp;P of &amp;N</oddFooter>
  </headerFooter>
  <rowBreaks count="2" manualBreakCount="2">
    <brk id="33" max="19" man="1"/>
    <brk id="61" max="19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7 Attachment</vt:lpstr>
      <vt:lpstr>'Item 7 Attachment'!Print_Area</vt:lpstr>
      <vt:lpstr>'Item 7 Attachment'!Print_Titles</vt:lpstr>
    </vt:vector>
  </TitlesOfParts>
  <Company>BREC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mdavishq</dc:creator>
  <cp:lastModifiedBy>Speed, DeAnna</cp:lastModifiedBy>
  <cp:lastPrinted>2020-03-26T20:10:53Z</cp:lastPrinted>
  <dcterms:created xsi:type="dcterms:W3CDTF">2010-05-27T13:28:58Z</dcterms:created>
  <dcterms:modified xsi:type="dcterms:W3CDTF">2020-03-26T20:11:12Z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