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5865" activeTab="1"/>
  </bookViews>
  <sheets>
    <sheet name="PRICES" sheetId="1" r:id="rId1"/>
    <sheet name="NYMEX" sheetId="2" r:id="rId2"/>
    <sheet name="Purchases" sheetId="3" r:id="rId3"/>
  </sheets>
  <definedNames>
    <definedName name="_xlnm.Print_Area" localSheetId="1">'NYMEX'!$A$1:$H$52</definedName>
    <definedName name="_xlnm.Print_Area" localSheetId="2">'Purchases'!$A$1:$F$29</definedName>
  </definedNames>
  <calcPr fullCalcOnLoad="1"/>
</workbook>
</file>

<file path=xl/sharedStrings.xml><?xml version="1.0" encoding="utf-8"?>
<sst xmlns="http://schemas.openxmlformats.org/spreadsheetml/2006/main" count="105" uniqueCount="47">
  <si>
    <t>MONTH</t>
  </si>
  <si>
    <t>VOLUMES</t>
  </si>
  <si>
    <t>NYMEX $</t>
  </si>
  <si>
    <t>ADD-ON</t>
  </si>
  <si>
    <t>TOTAL</t>
  </si>
  <si>
    <t>MCF</t>
  </si>
  <si>
    <t>DTH</t>
  </si>
  <si>
    <t>PER DTH</t>
  </si>
  <si>
    <t>FIXED PRICE</t>
  </si>
  <si>
    <t>WEIGHTED AVERAGE PRICE PER DTH:</t>
  </si>
  <si>
    <t>Total</t>
  </si>
  <si>
    <t>PROJECTED SYSTEM REQUIREMENTS: (MCF)</t>
  </si>
  <si>
    <t xml:space="preserve">     DELTA NORTH TGP AREAS</t>
  </si>
  <si>
    <t xml:space="preserve">     DELTA NORTH CGT AREAS</t>
  </si>
  <si>
    <t xml:space="preserve">     DELTA NORTH TETCO AREAS</t>
  </si>
  <si>
    <t xml:space="preserve">     DELTA SOUTH</t>
  </si>
  <si>
    <t>PROJECTED PURCHASES REQUIRED TO SUPPLY SYSTEMS:</t>
  </si>
  <si>
    <t>WEIGHTED AVERAGE PRICE W/ ADD-ON</t>
  </si>
  <si>
    <t>per MMBtu dry</t>
  </si>
  <si>
    <t xml:space="preserve">     DELTA SOUTH-STORAGE</t>
  </si>
  <si>
    <t xml:space="preserve">     DELTA SOUTH-GULF</t>
  </si>
  <si>
    <t>Projected System Requirements/Purchases</t>
  </si>
  <si>
    <t xml:space="preserve">     DELTA SOUTH-VINLAND</t>
  </si>
  <si>
    <t>Btu:</t>
  </si>
  <si>
    <t>Btu</t>
  </si>
  <si>
    <t>Total Dth</t>
  </si>
  <si>
    <t>Fixed Price ___</t>
  </si>
  <si>
    <t xml:space="preserve"> per MMBtu dry</t>
  </si>
  <si>
    <t>Control Totals</t>
  </si>
  <si>
    <t>Storage</t>
  </si>
  <si>
    <t xml:space="preserve">     DELTA NORTH TGP AREAS (Tennessee)</t>
  </si>
  <si>
    <t xml:space="preserve">     DELTA NORTH CGT AREAS (Columbia)</t>
  </si>
  <si>
    <t>Feb</t>
  </si>
  <si>
    <t>March</t>
  </si>
  <si>
    <t>April</t>
  </si>
  <si>
    <t>February 2020</t>
  </si>
  <si>
    <t>March 2020</t>
  </si>
  <si>
    <t>April 2020</t>
  </si>
  <si>
    <t>AVERAGE NYMEX FUTURES PRICES FOR FEBRUARY 2020 THROUGH APRIL 2020</t>
  </si>
  <si>
    <t>AVERAGE NYMEX FUTURES PRICES FOR FEBRUARY 2020 THROUGH APRIL 2020 (TGP)</t>
  </si>
  <si>
    <t>AVERAGE NYMEX FUTURES PRICES FOR FEBRUARY 2020 THROUGH APRIL 2020 (TCO)</t>
  </si>
  <si>
    <t>AVERAGE NYMEX FUTURES PRICES FOR  FEBRUARY 2020 THROUGH APRIL 2020</t>
  </si>
  <si>
    <t xml:space="preserve">COMPUTATION OF </t>
  </si>
  <si>
    <t>PRICE EFFECTIVE 2/01/20 BASED ON WEIGHTED</t>
  </si>
  <si>
    <t xml:space="preserve"> PRICE EFFECTIVE 2/01/20 BASED ON WEIGHTED</t>
  </si>
  <si>
    <t>COMPUTATION OF</t>
  </si>
  <si>
    <t>SUPPLIED AREAS PURCHASE PROFILE: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</si>
</sst>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0_);\(&quot;$&quot;#,##0.000\)"/>
    <numFmt numFmtId="165" formatCode="&quot;$&quot;#,##0.000_);[Red]\(&quot;$&quot;#,##0.00\)"/>
    <numFmt numFmtId="166" formatCode="&quot;$&quot;#,##0.0000_);\(&quot;$&quot;#,##0.0000\)"/>
    <numFmt numFmtId="167" formatCode="&quot;$&quot;#,##0.0000_);[Red]\(&quot;$&quot;#,##0.0000\)"/>
  </numFmts>
  <fonts count="4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MS Sans Serif"/>
      <family val="2"/>
    </font>
    <font>
      <b/>
      <sz val="8"/>
      <name val="MS Sans Serif"/>
      <family val="2"/>
    </font>
    <font>
      <sz val="6"/>
      <name val="MS Sans Serif"/>
      <family val="2"/>
    </font>
    <font>
      <sz val="8"/>
      <name val="Arial"/>
      <family val="2"/>
    </font>
    <font>
      <u val="single"/>
      <sz val="8"/>
      <name val="Arial"/>
      <family val="2"/>
    </font>
    <font>
      <u val="single"/>
      <sz val="8"/>
      <name val="MS Sans Serif"/>
      <family val="2"/>
    </font>
    <font>
      <sz val="10"/>
      <color indexed="10"/>
      <name val="MS Sans Serif"/>
      <family val="2"/>
    </font>
    <font>
      <u val="double"/>
      <sz val="8"/>
      <name val="Arial"/>
      <family val="2"/>
    </font>
    <font>
      <sz val="10"/>
      <name val="Arial"/>
      <family val="2"/>
    </font>
    <font>
      <sz val="6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 quotePrefix="1">
      <alignment horizontal="left"/>
    </xf>
    <xf numFmtId="38" fontId="4" fillId="0" borderId="0" xfId="43" applyFont="1" applyAlignment="1">
      <alignment/>
    </xf>
    <xf numFmtId="164" fontId="4" fillId="0" borderId="0" xfId="0" applyNumberFormat="1" applyFont="1" applyAlignment="1">
      <alignment/>
    </xf>
    <xf numFmtId="7" fontId="4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 quotePrefix="1">
      <alignment horizontal="left"/>
    </xf>
    <xf numFmtId="0" fontId="5" fillId="0" borderId="0" xfId="0" applyFont="1" applyAlignment="1" quotePrefix="1">
      <alignment horizontal="center"/>
    </xf>
    <xf numFmtId="0" fontId="5" fillId="0" borderId="0" xfId="0" applyFont="1" applyAlignment="1">
      <alignment/>
    </xf>
    <xf numFmtId="0" fontId="1" fillId="0" borderId="0" xfId="0" applyFont="1" applyAlignment="1" quotePrefix="1">
      <alignment horizontal="left"/>
    </xf>
    <xf numFmtId="14" fontId="6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3" fontId="7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38" fontId="9" fillId="0" borderId="0" xfId="43" applyFont="1" applyAlignment="1">
      <alignment/>
    </xf>
    <xf numFmtId="7" fontId="9" fillId="0" borderId="0" xfId="0" applyNumberFormat="1" applyFont="1" applyAlignment="1">
      <alignment/>
    </xf>
    <xf numFmtId="0" fontId="1" fillId="0" borderId="0" xfId="0" applyFont="1" applyAlignment="1">
      <alignment horizontal="centerContinuous"/>
    </xf>
    <xf numFmtId="0" fontId="0" fillId="0" borderId="0" xfId="0" applyAlignment="1" quotePrefix="1">
      <alignment horizontal="left"/>
    </xf>
    <xf numFmtId="0" fontId="0" fillId="0" borderId="0" xfId="0" applyAlignment="1">
      <alignment/>
    </xf>
    <xf numFmtId="165" fontId="1" fillId="0" borderId="0" xfId="44" applyNumberFormat="1" applyFont="1" applyBorder="1" applyAlignment="1">
      <alignment/>
    </xf>
    <xf numFmtId="0" fontId="1" fillId="0" borderId="0" xfId="0" applyFont="1" applyAlignment="1">
      <alignment/>
    </xf>
    <xf numFmtId="8" fontId="1" fillId="0" borderId="0" xfId="44" applyFont="1" applyBorder="1" applyAlignment="1">
      <alignment/>
    </xf>
    <xf numFmtId="8" fontId="0" fillId="0" borderId="0" xfId="44" applyFont="1" applyAlignment="1">
      <alignment/>
    </xf>
    <xf numFmtId="14" fontId="6" fillId="0" borderId="0" xfId="0" applyNumberFormat="1" applyFont="1" applyAlignment="1">
      <alignment horizontal="left"/>
    </xf>
    <xf numFmtId="0" fontId="10" fillId="0" borderId="0" xfId="0" applyFont="1" applyAlignment="1">
      <alignment/>
    </xf>
    <xf numFmtId="3" fontId="11" fillId="0" borderId="0" xfId="0" applyNumberFormat="1" applyFont="1" applyAlignment="1">
      <alignment/>
    </xf>
    <xf numFmtId="0" fontId="1" fillId="0" borderId="0" xfId="0" applyFont="1" applyAlignment="1" quotePrefix="1">
      <alignment horizontal="left"/>
    </xf>
    <xf numFmtId="166" fontId="5" fillId="0" borderId="10" xfId="0" applyNumberFormat="1" applyFont="1" applyBorder="1" applyAlignment="1">
      <alignment/>
    </xf>
    <xf numFmtId="167" fontId="1" fillId="0" borderId="10" xfId="44" applyNumberFormat="1" applyFont="1" applyBorder="1" applyAlignment="1">
      <alignment/>
    </xf>
    <xf numFmtId="166" fontId="1" fillId="0" borderId="10" xfId="0" applyNumberFormat="1" applyFont="1" applyBorder="1" applyAlignment="1">
      <alignment/>
    </xf>
    <xf numFmtId="3" fontId="4" fillId="0" borderId="0" xfId="0" applyNumberFormat="1" applyFont="1" applyAlignment="1" quotePrefix="1">
      <alignment horizontal="right"/>
    </xf>
    <xf numFmtId="38" fontId="4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38" fontId="4" fillId="0" borderId="0" xfId="43" applyFont="1" applyFill="1" applyAlignment="1">
      <alignment/>
    </xf>
    <xf numFmtId="38" fontId="9" fillId="0" borderId="0" xfId="43" applyFont="1" applyFill="1" applyAlignment="1">
      <alignment/>
    </xf>
    <xf numFmtId="0" fontId="4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12" fillId="0" borderId="0" xfId="0" applyFont="1" applyFill="1" applyAlignment="1">
      <alignment/>
    </xf>
    <xf numFmtId="14" fontId="13" fillId="0" borderId="0" xfId="0" applyNumberFormat="1" applyFont="1" applyFill="1" applyAlignment="1">
      <alignment horizontal="left"/>
    </xf>
    <xf numFmtId="14" fontId="6" fillId="0" borderId="0" xfId="0" applyNumberFormat="1" applyFont="1" applyFill="1" applyAlignment="1">
      <alignment horizontal="left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3" fontId="7" fillId="0" borderId="0" xfId="0" applyNumberFormat="1" applyFont="1" applyFill="1" applyAlignment="1">
      <alignment/>
    </xf>
    <xf numFmtId="3" fontId="8" fillId="0" borderId="0" xfId="0" applyNumberFormat="1" applyFont="1" applyFill="1" applyAlignment="1">
      <alignment/>
    </xf>
    <xf numFmtId="0" fontId="7" fillId="0" borderId="0" xfId="0" applyFont="1" applyFill="1" applyAlignment="1">
      <alignment horizontal="right"/>
    </xf>
    <xf numFmtId="3" fontId="11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7" fontId="4" fillId="0" borderId="0" xfId="0" applyNumberFormat="1" applyFont="1" applyFill="1" applyAlignment="1" quotePrefix="1">
      <alignment horizontal="left"/>
    </xf>
    <xf numFmtId="164" fontId="4" fillId="0" borderId="0" xfId="0" applyNumberFormat="1" applyFont="1" applyAlignment="1">
      <alignment horizontal="center"/>
    </xf>
    <xf numFmtId="17" fontId="4" fillId="0" borderId="0" xfId="0" applyNumberFormat="1" applyFont="1" applyFill="1" applyAlignment="1" quotePrefix="1">
      <alignment/>
    </xf>
    <xf numFmtId="0" fontId="0" fillId="0" borderId="0" xfId="0" applyFont="1" applyAlignment="1">
      <alignment/>
    </xf>
    <xf numFmtId="3" fontId="9" fillId="0" borderId="0" xfId="0" applyNumberFormat="1" applyFont="1" applyAlignment="1" quotePrefix="1">
      <alignment horizontal="right"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 horizontal="left"/>
    </xf>
    <xf numFmtId="0" fontId="1" fillId="0" borderId="0" xfId="0" applyFont="1" applyAlignment="1">
      <alignment horizontal="left"/>
    </xf>
    <xf numFmtId="0" fontId="1" fillId="33" borderId="0" xfId="0" applyFont="1" applyFill="1" applyAlignment="1">
      <alignment horizontal="centerContinuous"/>
    </xf>
    <xf numFmtId="0" fontId="1" fillId="33" borderId="0" xfId="0" applyFont="1" applyFill="1" applyAlignment="1">
      <alignment horizontal="left"/>
    </xf>
    <xf numFmtId="0" fontId="1" fillId="33" borderId="0" xfId="0" applyFont="1" applyFill="1" applyAlignment="1" quotePrefix="1">
      <alignment horizontal="left"/>
    </xf>
    <xf numFmtId="0" fontId="1" fillId="33" borderId="0" xfId="0" applyFont="1" applyFill="1" applyAlignment="1" quotePrefix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zoomScale="125" zoomScaleNormal="125" zoomScalePageLayoutView="0" workbookViewId="0" topLeftCell="A7">
      <selection activeCell="D22" sqref="D22"/>
    </sheetView>
  </sheetViews>
  <sheetFormatPr defaultColWidth="9.140625" defaultRowHeight="12.75"/>
  <cols>
    <col min="4" max="4" width="10.28125" style="0" customWidth="1"/>
    <col min="5" max="5" width="9.28125" style="0" bestFit="1" customWidth="1"/>
  </cols>
  <sheetData>
    <row r="1" spans="1:9" ht="12.75">
      <c r="A1" s="28" t="s">
        <v>42</v>
      </c>
      <c r="B1" s="18"/>
      <c r="C1" s="18"/>
      <c r="D1" s="58"/>
      <c r="E1" s="18"/>
      <c r="F1" s="57" t="s">
        <v>43</v>
      </c>
      <c r="G1" s="18"/>
      <c r="H1" s="18"/>
      <c r="I1" s="26"/>
    </row>
    <row r="2" ht="12.75">
      <c r="A2" s="28" t="s">
        <v>38</v>
      </c>
    </row>
    <row r="3" ht="12.75">
      <c r="F3" s="20"/>
    </row>
    <row r="4" spans="1:6" ht="13.5" thickBot="1">
      <c r="A4" s="19" t="s">
        <v>17</v>
      </c>
      <c r="C4" s="20"/>
      <c r="D4" s="20"/>
      <c r="E4" s="30">
        <f>NYMEX!$E$38</f>
        <v>2.2139404465062333</v>
      </c>
      <c r="F4" s="28" t="s">
        <v>27</v>
      </c>
    </row>
    <row r="5" ht="13.5" thickTop="1"/>
    <row r="6" spans="5:6" ht="12.75">
      <c r="E6" s="21"/>
      <c r="F6" s="22"/>
    </row>
    <row r="8" spans="1:8" ht="12.75">
      <c r="A8" s="28" t="s">
        <v>42</v>
      </c>
      <c r="B8" s="18"/>
      <c r="C8" s="18"/>
      <c r="D8" s="59"/>
      <c r="E8" s="18"/>
      <c r="F8" s="18"/>
      <c r="G8" s="18"/>
      <c r="H8" s="57" t="s">
        <v>44</v>
      </c>
    </row>
    <row r="9" ht="12.75">
      <c r="A9" s="28" t="s">
        <v>39</v>
      </c>
    </row>
    <row r="10" ht="12.75">
      <c r="A10" s="22"/>
    </row>
    <row r="11" spans="1:6" ht="13.5" thickBot="1">
      <c r="A11" s="19" t="s">
        <v>17</v>
      </c>
      <c r="E11" s="31">
        <f>NYMEX!$E$13</f>
        <v>2.164602197927995</v>
      </c>
      <c r="F11" s="22" t="s">
        <v>18</v>
      </c>
    </row>
    <row r="12" spans="5:6" ht="13.5" thickTop="1">
      <c r="E12" s="23"/>
      <c r="F12" s="22"/>
    </row>
    <row r="15" spans="1:8" ht="12.75">
      <c r="A15" s="28" t="s">
        <v>45</v>
      </c>
      <c r="B15" s="18"/>
      <c r="C15" s="57"/>
      <c r="D15" s="58"/>
      <c r="E15" s="18"/>
      <c r="F15" s="18"/>
      <c r="G15" s="57" t="s">
        <v>43</v>
      </c>
      <c r="H15" s="18"/>
    </row>
    <row r="16" ht="12.75">
      <c r="A16" s="28" t="s">
        <v>40</v>
      </c>
    </row>
    <row r="17" ht="12.75">
      <c r="A17" s="10"/>
    </row>
    <row r="18" spans="1:7" ht="13.5" thickBot="1">
      <c r="A18" s="19" t="s">
        <v>17</v>
      </c>
      <c r="E18" s="30">
        <f>NYMEX!$E$26</f>
        <v>2.154688244006651</v>
      </c>
      <c r="F18" s="22" t="s">
        <v>18</v>
      </c>
      <c r="G18" s="22"/>
    </row>
    <row r="19" spans="1:5" ht="13.5" thickTop="1">
      <c r="A19" s="19"/>
      <c r="E19" s="24"/>
    </row>
    <row r="22" spans="1:8" ht="12.75">
      <c r="A22" s="28" t="s">
        <v>42</v>
      </c>
      <c r="B22" s="18"/>
      <c r="C22" s="18"/>
      <c r="D22" s="59"/>
      <c r="E22" s="18"/>
      <c r="F22" s="18"/>
      <c r="G22" s="18"/>
      <c r="H22" s="57" t="s">
        <v>43</v>
      </c>
    </row>
    <row r="23" ht="12.75">
      <c r="A23" s="28" t="s">
        <v>41</v>
      </c>
    </row>
    <row r="24" ht="12.75">
      <c r="A24" s="10"/>
    </row>
    <row r="25" spans="1:7" ht="13.5" thickBot="1">
      <c r="A25" s="19" t="s">
        <v>17</v>
      </c>
      <c r="E25" s="30">
        <f>NYMEX!$E$50</f>
        <v>0</v>
      </c>
      <c r="F25" s="22" t="s">
        <v>18</v>
      </c>
      <c r="G25" s="22"/>
    </row>
    <row r="26" ht="13.5" thickTop="1"/>
    <row r="27" ht="12.75">
      <c r="A27" s="11">
        <f ca="1">NOW()</f>
        <v>43819.739709837966</v>
      </c>
    </row>
  </sheetData>
  <sheetProtection/>
  <printOptions/>
  <pageMargins left="0.75" right="0.75" top="1" bottom="1" header="0.5" footer="0.5"/>
  <pageSetup horizontalDpi="600" verticalDpi="600" orientation="portrait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5"/>
  <sheetViews>
    <sheetView tabSelected="1" zoomScale="125" zoomScaleNormal="125" zoomScalePageLayoutView="0" workbookViewId="0" topLeftCell="A30">
      <selection activeCell="A41" sqref="A41"/>
    </sheetView>
  </sheetViews>
  <sheetFormatPr defaultColWidth="9.140625" defaultRowHeight="12.75"/>
  <cols>
    <col min="1" max="1" width="13.8515625" style="1" customWidth="1"/>
    <col min="2" max="2" width="10.7109375" style="1" customWidth="1"/>
    <col min="3" max="3" width="11.57421875" style="1" customWidth="1"/>
    <col min="4" max="4" width="12.140625" style="1" customWidth="1"/>
    <col min="5" max="5" width="13.00390625" style="1" customWidth="1"/>
    <col min="6" max="6" width="11.28125" style="1" customWidth="1"/>
    <col min="7" max="7" width="9.140625" style="1" customWidth="1"/>
    <col min="8" max="8" width="9.140625" style="37" customWidth="1"/>
    <col min="9" max="16384" width="9.140625" style="1" customWidth="1"/>
  </cols>
  <sheetData>
    <row r="1" spans="1:6" ht="12.75">
      <c r="A1" s="60"/>
      <c r="B1" s="22" t="s">
        <v>46</v>
      </c>
      <c r="F1" s="11">
        <f ca="1">NOW()</f>
        <v>43819.739709837966</v>
      </c>
    </row>
    <row r="4" spans="1:6" ht="10.5" customHeight="1">
      <c r="A4" s="6" t="s">
        <v>0</v>
      </c>
      <c r="B4" s="6" t="s">
        <v>1</v>
      </c>
      <c r="C4" s="6" t="s">
        <v>1</v>
      </c>
      <c r="D4" s="6" t="s">
        <v>2</v>
      </c>
      <c r="E4" s="6" t="s">
        <v>3</v>
      </c>
      <c r="F4" s="6" t="s">
        <v>4</v>
      </c>
    </row>
    <row r="5" spans="1:8" ht="10.5" customHeight="1">
      <c r="A5" s="6"/>
      <c r="B5" s="6" t="s">
        <v>5</v>
      </c>
      <c r="C5" s="6" t="s">
        <v>6</v>
      </c>
      <c r="D5" s="6" t="s">
        <v>7</v>
      </c>
      <c r="E5" s="6" t="s">
        <v>7</v>
      </c>
      <c r="F5" s="6"/>
      <c r="H5" s="38" t="s">
        <v>24</v>
      </c>
    </row>
    <row r="6" spans="1:9" ht="10.5" customHeight="1">
      <c r="A6" s="49" t="s">
        <v>35</v>
      </c>
      <c r="B6" s="14">
        <f>Purchases!$B$7</f>
        <v>201813</v>
      </c>
      <c r="C6" s="35">
        <f>B6*$H$6-C10</f>
        <v>214143.7743</v>
      </c>
      <c r="D6" s="4">
        <v>2.258</v>
      </c>
      <c r="E6" s="4">
        <v>-0.06</v>
      </c>
      <c r="F6" s="5">
        <f>C6*(D6+E6)</f>
        <v>470688.01591139997</v>
      </c>
      <c r="G6" s="1" t="s">
        <v>23</v>
      </c>
      <c r="H6" s="37">
        <v>1.0611</v>
      </c>
      <c r="I6" s="50"/>
    </row>
    <row r="7" spans="1:6" ht="10.5" customHeight="1">
      <c r="A7" s="49" t="s">
        <v>36</v>
      </c>
      <c r="B7" s="14">
        <f>Purchases!$C$7</f>
        <v>147856</v>
      </c>
      <c r="C7" s="35">
        <f>B7*$H$6-C11</f>
        <v>156890.0016</v>
      </c>
      <c r="D7" s="4">
        <v>2.2085</v>
      </c>
      <c r="E7" s="4">
        <v>-0.06</v>
      </c>
      <c r="F7" s="5">
        <f>C7*(D7+E7)</f>
        <v>337078.16843759996</v>
      </c>
    </row>
    <row r="8" spans="1:6" ht="10.5" customHeight="1">
      <c r="A8" s="51" t="s">
        <v>37</v>
      </c>
      <c r="B8" s="15">
        <f>Purchases!$D$7</f>
        <v>69635</v>
      </c>
      <c r="C8" s="36">
        <f>B8*$H$6</f>
        <v>73889.6985</v>
      </c>
      <c r="D8" s="4">
        <v>2.162</v>
      </c>
      <c r="E8" s="4">
        <v>-0.06</v>
      </c>
      <c r="F8" s="17">
        <f>C8*(D8+E8)</f>
        <v>155316.146247</v>
      </c>
    </row>
    <row r="9" spans="2:7" ht="10.5" customHeight="1">
      <c r="B9" s="3">
        <f>SUM(B6:B8)</f>
        <v>419304</v>
      </c>
      <c r="C9" s="3">
        <f>SUM(C6:C8)</f>
        <v>444923.4744</v>
      </c>
      <c r="E9" s="52"/>
      <c r="F9" s="5">
        <f>SUM(F6:F8)</f>
        <v>963082.330596</v>
      </c>
      <c r="G9" s="5"/>
    </row>
    <row r="10" spans="1:6" ht="10.5" customHeight="1">
      <c r="A10" s="1" t="s">
        <v>26</v>
      </c>
      <c r="C10" s="32">
        <v>0</v>
      </c>
      <c r="D10" s="4">
        <v>0</v>
      </c>
      <c r="E10" s="52"/>
      <c r="F10" s="5">
        <f>C10*D10</f>
        <v>0</v>
      </c>
    </row>
    <row r="11" spans="1:6" ht="10.5" customHeight="1">
      <c r="A11" s="1" t="s">
        <v>26</v>
      </c>
      <c r="C11" s="53">
        <v>0</v>
      </c>
      <c r="D11" s="4">
        <v>0</v>
      </c>
      <c r="E11" s="52"/>
      <c r="F11" s="5">
        <f>C11*D11</f>
        <v>0</v>
      </c>
    </row>
    <row r="12" spans="1:6" ht="10.5" customHeight="1">
      <c r="A12" s="1" t="s">
        <v>25</v>
      </c>
      <c r="C12" s="32">
        <f>SUM(C9:C11)</f>
        <v>444923.4744</v>
      </c>
      <c r="D12" s="4"/>
      <c r="E12" s="52"/>
      <c r="F12" s="5"/>
    </row>
    <row r="13" spans="1:8" s="9" customFormat="1" ht="10.5" customHeight="1" thickBot="1">
      <c r="A13" s="7" t="s">
        <v>9</v>
      </c>
      <c r="D13" s="52"/>
      <c r="E13" s="29">
        <f>(F9+F10+F11)/(C9+C10+C11)</f>
        <v>2.164602197927995</v>
      </c>
      <c r="H13" s="54"/>
    </row>
    <row r="14" ht="10.5" customHeight="1" thickTop="1"/>
    <row r="15" spans="1:2" ht="12.75">
      <c r="A15" s="60"/>
      <c r="B15" s="22" t="s">
        <v>46</v>
      </c>
    </row>
    <row r="17" spans="1:6" ht="10.5">
      <c r="A17" s="6" t="s">
        <v>0</v>
      </c>
      <c r="B17" s="6" t="s">
        <v>1</v>
      </c>
      <c r="C17" s="6" t="s">
        <v>1</v>
      </c>
      <c r="D17" s="8" t="s">
        <v>2</v>
      </c>
      <c r="E17" s="6" t="s">
        <v>3</v>
      </c>
      <c r="F17" s="6" t="s">
        <v>4</v>
      </c>
    </row>
    <row r="18" spans="1:6" ht="10.5">
      <c r="A18" s="6"/>
      <c r="B18" s="6" t="s">
        <v>5</v>
      </c>
      <c r="C18" s="6" t="s">
        <v>6</v>
      </c>
      <c r="D18" s="6" t="s">
        <v>7</v>
      </c>
      <c r="E18" s="6" t="s">
        <v>7</v>
      </c>
      <c r="F18" s="6"/>
    </row>
    <row r="19" spans="1:9" ht="10.5">
      <c r="A19" s="2" t="str">
        <f>A6</f>
        <v>February 2020</v>
      </c>
      <c r="B19" s="3">
        <f>Purchases!$B$9</f>
        <v>87675</v>
      </c>
      <c r="C19" s="35">
        <f>B19*$H$19-C23</f>
        <v>94653.93</v>
      </c>
      <c r="D19" s="4">
        <f>D6</f>
        <v>2.258</v>
      </c>
      <c r="E19" s="5">
        <v>-0.07</v>
      </c>
      <c r="F19" s="5">
        <f>C19*(D19+E19)</f>
        <v>207102.79884</v>
      </c>
      <c r="G19" s="1" t="s">
        <v>23</v>
      </c>
      <c r="H19" s="37">
        <v>1.0796</v>
      </c>
      <c r="I19" s="50"/>
    </row>
    <row r="20" spans="1:6" ht="10.5">
      <c r="A20" s="2" t="str">
        <f>A7</f>
        <v>March 2020</v>
      </c>
      <c r="B20" s="3">
        <f>Purchases!$C$9</f>
        <v>63839</v>
      </c>
      <c r="C20" s="35">
        <f>B20*$H$19-C24</f>
        <v>68920.58439999999</v>
      </c>
      <c r="D20" s="4">
        <f>D7</f>
        <v>2.2085</v>
      </c>
      <c r="E20" s="5">
        <v>-0.07</v>
      </c>
      <c r="F20" s="5">
        <f>C20*(D20+E20)</f>
        <v>147386.66973939998</v>
      </c>
    </row>
    <row r="21" spans="1:6" ht="10.5">
      <c r="A21" s="2" t="str">
        <f>A8</f>
        <v>April 2020</v>
      </c>
      <c r="B21" s="16">
        <f>Purchases!$D$9</f>
        <v>30104</v>
      </c>
      <c r="C21" s="36">
        <f>B21*$H$19</f>
        <v>32500.278399999996</v>
      </c>
      <c r="D21" s="4">
        <f>D8</f>
        <v>2.162</v>
      </c>
      <c r="E21" s="5">
        <v>-0.07</v>
      </c>
      <c r="F21" s="17">
        <f>C21*(D21+E21)</f>
        <v>67990.5824128</v>
      </c>
    </row>
    <row r="22" spans="2:7" ht="10.5">
      <c r="B22" s="3">
        <f>SUM(B19:B21)</f>
        <v>181618</v>
      </c>
      <c r="C22" s="3">
        <f>SUM(C19:C21)</f>
        <v>196074.7928</v>
      </c>
      <c r="F22" s="5">
        <f>SUM(F19:F21)</f>
        <v>422480.0509922</v>
      </c>
      <c r="G22" s="5"/>
    </row>
    <row r="23" spans="1:6" ht="10.5" customHeight="1">
      <c r="A23" s="1" t="s">
        <v>26</v>
      </c>
      <c r="C23" s="32">
        <v>0</v>
      </c>
      <c r="D23" s="4">
        <v>0</v>
      </c>
      <c r="E23" s="52"/>
      <c r="F23" s="5">
        <f>C23*D23</f>
        <v>0</v>
      </c>
    </row>
    <row r="24" spans="1:6" ht="10.5" customHeight="1">
      <c r="A24" s="1" t="s">
        <v>26</v>
      </c>
      <c r="C24" s="53">
        <v>0</v>
      </c>
      <c r="D24" s="4">
        <v>0</v>
      </c>
      <c r="E24" s="52"/>
      <c r="F24" s="5">
        <f>C24*D24</f>
        <v>0</v>
      </c>
    </row>
    <row r="25" spans="1:6" ht="10.5" customHeight="1">
      <c r="A25" s="1" t="s">
        <v>25</v>
      </c>
      <c r="C25" s="32">
        <f>SUM(C22:C24)</f>
        <v>196074.7928</v>
      </c>
      <c r="D25" s="4"/>
      <c r="E25" s="52"/>
      <c r="F25" s="5"/>
    </row>
    <row r="26" spans="1:8" s="9" customFormat="1" ht="11.25" thickBot="1">
      <c r="A26" s="7" t="s">
        <v>9</v>
      </c>
      <c r="E26" s="29">
        <f>(F22+F23+F24)/(C22+C23+C24)</f>
        <v>2.154688244006651</v>
      </c>
      <c r="H26" s="54"/>
    </row>
    <row r="27" spans="1:5" ht="11.25" thickTop="1">
      <c r="A27" s="2"/>
      <c r="E27" s="5"/>
    </row>
    <row r="29" spans="1:2" ht="12.75">
      <c r="A29" s="61"/>
      <c r="B29" s="22" t="s">
        <v>46</v>
      </c>
    </row>
    <row r="31" spans="1:6" ht="10.5">
      <c r="A31" s="6" t="s">
        <v>0</v>
      </c>
      <c r="B31" s="6" t="s">
        <v>1</v>
      </c>
      <c r="C31" s="6" t="s">
        <v>1</v>
      </c>
      <c r="D31" s="8" t="s">
        <v>2</v>
      </c>
      <c r="E31" s="6" t="s">
        <v>3</v>
      </c>
      <c r="F31" s="6" t="s">
        <v>4</v>
      </c>
    </row>
    <row r="32" spans="1:6" ht="10.5">
      <c r="A32" s="6"/>
      <c r="B32" s="6" t="s">
        <v>5</v>
      </c>
      <c r="C32" s="6" t="s">
        <v>6</v>
      </c>
      <c r="D32" s="6" t="s">
        <v>7</v>
      </c>
      <c r="E32" s="6" t="s">
        <v>7</v>
      </c>
      <c r="F32" s="6"/>
    </row>
    <row r="33" spans="1:9" ht="11.25">
      <c r="A33" s="1" t="str">
        <f>A6</f>
        <v>February 2020</v>
      </c>
      <c r="B33" s="14">
        <f>Purchases!$B$26</f>
        <v>6396</v>
      </c>
      <c r="C33" s="35">
        <f>B33*$H$33</f>
        <v>7675.2</v>
      </c>
      <c r="D33" s="4">
        <f>D6</f>
        <v>2.258</v>
      </c>
      <c r="E33" s="1">
        <v>0</v>
      </c>
      <c r="F33" s="5">
        <f>C33*(D33+E33)</f>
        <v>17330.601599999998</v>
      </c>
      <c r="G33" s="1" t="s">
        <v>23</v>
      </c>
      <c r="H33" s="37">
        <v>1.2</v>
      </c>
      <c r="I33" s="50"/>
    </row>
    <row r="34" spans="1:6" ht="11.25">
      <c r="A34" s="1" t="str">
        <f>A7</f>
        <v>March 2020</v>
      </c>
      <c r="B34" s="14">
        <f>Purchases!$C$26</f>
        <v>6058</v>
      </c>
      <c r="C34" s="35">
        <f>B34*$H$33</f>
        <v>7269.599999999999</v>
      </c>
      <c r="D34" s="4">
        <f>D7</f>
        <v>2.2085</v>
      </c>
      <c r="E34" s="1">
        <v>0</v>
      </c>
      <c r="F34" s="5">
        <f>C34*(D34+E34)</f>
        <v>16054.911599999998</v>
      </c>
    </row>
    <row r="35" spans="1:6" ht="11.25">
      <c r="A35" s="1" t="str">
        <f>A8</f>
        <v>April 2020</v>
      </c>
      <c r="B35" s="15">
        <f>Purchases!$D$26</f>
        <v>4791</v>
      </c>
      <c r="C35" s="36">
        <f>B35*$H$33</f>
        <v>5749.2</v>
      </c>
      <c r="D35" s="4">
        <f>D8</f>
        <v>2.162</v>
      </c>
      <c r="E35" s="1">
        <v>0</v>
      </c>
      <c r="F35" s="17">
        <f>C35*(D35+E35)</f>
        <v>12429.7704</v>
      </c>
    </row>
    <row r="36" spans="2:6" ht="10.5" customHeight="1">
      <c r="B36" s="3">
        <f>SUM(B33:B35)</f>
        <v>17245</v>
      </c>
      <c r="C36" s="3">
        <f>SUM(C33:C35)</f>
        <v>20694</v>
      </c>
      <c r="F36" s="5">
        <f>SUM(F33:F35)</f>
        <v>45815.283599999995</v>
      </c>
    </row>
    <row r="37" ht="10.5" customHeight="1"/>
    <row r="38" spans="1:8" s="9" customFormat="1" ht="10.5" customHeight="1" thickBot="1">
      <c r="A38" s="7" t="s">
        <v>9</v>
      </c>
      <c r="E38" s="29">
        <f>F36/C36</f>
        <v>2.2139404465062333</v>
      </c>
      <c r="H38" s="54"/>
    </row>
    <row r="39" ht="10.5" customHeight="1" thickTop="1"/>
    <row r="40" ht="10.5" customHeight="1"/>
    <row r="41" spans="1:3" ht="12.75">
      <c r="A41" s="60"/>
      <c r="C41" s="22" t="s">
        <v>46</v>
      </c>
    </row>
    <row r="43" spans="1:6" ht="10.5">
      <c r="A43" s="6" t="s">
        <v>0</v>
      </c>
      <c r="B43" s="6" t="s">
        <v>1</v>
      </c>
      <c r="C43" s="6" t="s">
        <v>1</v>
      </c>
      <c r="D43" s="8" t="s">
        <v>2</v>
      </c>
      <c r="E43" s="6" t="s">
        <v>3</v>
      </c>
      <c r="F43" s="6" t="s">
        <v>4</v>
      </c>
    </row>
    <row r="44" spans="1:6" ht="10.5">
      <c r="A44" s="6"/>
      <c r="B44" s="6" t="s">
        <v>5</v>
      </c>
      <c r="C44" s="6" t="s">
        <v>6</v>
      </c>
      <c r="D44" s="6" t="s">
        <v>7</v>
      </c>
      <c r="E44" s="6" t="s">
        <v>7</v>
      </c>
      <c r="F44" s="6"/>
    </row>
    <row r="45" spans="1:9" ht="10.5">
      <c r="A45" s="2" t="str">
        <f>A33</f>
        <v>February 2020</v>
      </c>
      <c r="B45" s="3">
        <f>Purchases!$B$25</f>
        <v>0</v>
      </c>
      <c r="C45" s="35">
        <f>B45*$H$45</f>
        <v>0</v>
      </c>
      <c r="D45" s="4">
        <f>D6</f>
        <v>2.258</v>
      </c>
      <c r="E45" s="5">
        <v>0.5</v>
      </c>
      <c r="F45" s="5">
        <f>C45*(D45+E45)</f>
        <v>0</v>
      </c>
      <c r="G45" s="1" t="s">
        <v>23</v>
      </c>
      <c r="H45" s="37">
        <v>1.23384355</v>
      </c>
      <c r="I45" s="50"/>
    </row>
    <row r="46" spans="1:6" ht="10.5">
      <c r="A46" s="2" t="str">
        <f>A34</f>
        <v>March 2020</v>
      </c>
      <c r="B46" s="3">
        <f>Purchases!$C$25</f>
        <v>0</v>
      </c>
      <c r="C46" s="35">
        <f>B46*$H$45</f>
        <v>0</v>
      </c>
      <c r="D46" s="4">
        <f>D7</f>
        <v>2.2085</v>
      </c>
      <c r="E46" s="5">
        <v>0.5</v>
      </c>
      <c r="F46" s="5">
        <f>C46*(D46+E46)</f>
        <v>0</v>
      </c>
    </row>
    <row r="47" spans="1:6" ht="10.5">
      <c r="A47" s="2" t="str">
        <f>A35</f>
        <v>April 2020</v>
      </c>
      <c r="B47" s="16">
        <f>Purchases!$D$25</f>
        <v>0</v>
      </c>
      <c r="C47" s="36">
        <f>B47*$H$45</f>
        <v>0</v>
      </c>
      <c r="D47" s="4">
        <f>D8</f>
        <v>2.162</v>
      </c>
      <c r="E47" s="5">
        <v>0.5</v>
      </c>
      <c r="F47" s="17">
        <f>C47*(D47+E47)</f>
        <v>0</v>
      </c>
    </row>
    <row r="48" spans="2:6" ht="10.5">
      <c r="B48" s="3">
        <f>SUM(B45:B47)</f>
        <v>0</v>
      </c>
      <c r="C48" s="3">
        <f>SUM(C45:C47)</f>
        <v>0</v>
      </c>
      <c r="F48" s="5">
        <f>SUM(F45:F47)</f>
        <v>0</v>
      </c>
    </row>
    <row r="49" spans="1:6" ht="12.75">
      <c r="A49" s="1" t="s">
        <v>8</v>
      </c>
      <c r="C49" s="3">
        <v>0</v>
      </c>
      <c r="E49" s="52"/>
      <c r="F49" s="5">
        <f>C49*2.485</f>
        <v>0</v>
      </c>
    </row>
    <row r="50" spans="1:6" ht="11.25" thickBot="1">
      <c r="A50" s="7" t="s">
        <v>9</v>
      </c>
      <c r="B50" s="9"/>
      <c r="C50" s="9"/>
      <c r="D50" s="9"/>
      <c r="E50" s="29">
        <f>IF(C48=0,0,(F48+F49)/(C48+C49))</f>
        <v>0</v>
      </c>
      <c r="F50" s="9"/>
    </row>
    <row r="51" ht="11.25" thickTop="1"/>
    <row r="52" ht="10.5">
      <c r="A52" s="25"/>
    </row>
    <row r="53" spans="1:9" ht="10.5">
      <c r="A53" s="1" t="s">
        <v>28</v>
      </c>
      <c r="B53" s="33">
        <f>B48+B36+B22+B9</f>
        <v>618167</v>
      </c>
      <c r="C53" s="33">
        <f>C48+C36+C22+C9</f>
        <v>661692.2672</v>
      </c>
      <c r="I53" s="50"/>
    </row>
    <row r="54" spans="1:2" ht="10.5">
      <c r="A54" s="1" t="s">
        <v>29</v>
      </c>
      <c r="B54" s="34">
        <f>Purchases!$E$24</f>
        <v>297146</v>
      </c>
    </row>
    <row r="55" spans="1:3" ht="10.5">
      <c r="A55" s="1" t="s">
        <v>10</v>
      </c>
      <c r="B55" s="33">
        <f>SUM(B53:B54)</f>
        <v>915313</v>
      </c>
      <c r="C55" s="50"/>
    </row>
  </sheetData>
  <sheetProtection/>
  <printOptions/>
  <pageMargins left="0.25" right="0.25" top="0.25" bottom="0.25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9"/>
  <sheetViews>
    <sheetView zoomScale="125" zoomScaleNormal="125" zoomScalePageLayoutView="0" workbookViewId="0" topLeftCell="A1">
      <selection activeCell="A1" sqref="A1:IV16384"/>
    </sheetView>
  </sheetViews>
  <sheetFormatPr defaultColWidth="9.140625" defaultRowHeight="12.75"/>
  <cols>
    <col min="1" max="1" width="43.140625" style="52" bestFit="1" customWidth="1"/>
    <col min="2" max="2" width="9.140625" style="52" customWidth="1"/>
    <col min="3" max="3" width="9.7109375" style="52" bestFit="1" customWidth="1"/>
    <col min="4" max="6" width="9.140625" style="52" customWidth="1"/>
    <col min="7" max="7" width="33.140625" style="52" bestFit="1" customWidth="1"/>
    <col min="8" max="16384" width="9.140625" style="52" customWidth="1"/>
  </cols>
  <sheetData>
    <row r="1" spans="1:7" ht="12.75">
      <c r="A1" s="39" t="s">
        <v>21</v>
      </c>
      <c r="B1" s="55"/>
      <c r="C1" s="55"/>
      <c r="D1" s="55"/>
      <c r="E1" s="40">
        <f ca="1">NOW()</f>
        <v>43819.739709837966</v>
      </c>
      <c r="F1" s="55"/>
      <c r="G1" s="55"/>
    </row>
    <row r="2" spans="1:7" ht="12.75">
      <c r="A2" s="55"/>
      <c r="B2" s="55"/>
      <c r="C2" s="55"/>
      <c r="D2" s="55"/>
      <c r="E2" s="55"/>
      <c r="F2" s="55"/>
      <c r="G2" s="55"/>
    </row>
    <row r="3" spans="1:11" ht="12.75">
      <c r="A3" s="41"/>
      <c r="B3" s="42" t="s">
        <v>32</v>
      </c>
      <c r="C3" s="42" t="s">
        <v>33</v>
      </c>
      <c r="D3" s="42" t="s">
        <v>34</v>
      </c>
      <c r="E3" s="42" t="s">
        <v>10</v>
      </c>
      <c r="F3" s="55"/>
      <c r="G3" s="41"/>
      <c r="H3" s="13"/>
      <c r="I3" s="13"/>
      <c r="J3" s="13"/>
      <c r="K3" s="13"/>
    </row>
    <row r="4" spans="1:11" ht="12.75">
      <c r="A4" s="43"/>
      <c r="B4" s="43"/>
      <c r="C4" s="43"/>
      <c r="D4" s="43"/>
      <c r="E4" s="43"/>
      <c r="F4" s="55"/>
      <c r="G4" s="43"/>
      <c r="H4" s="12"/>
      <c r="I4" s="12"/>
      <c r="J4" s="12"/>
      <c r="K4" s="12"/>
    </row>
    <row r="5" spans="1:11" ht="12.75">
      <c r="A5" s="43" t="s">
        <v>11</v>
      </c>
      <c r="B5" s="43"/>
      <c r="C5" s="43"/>
      <c r="D5" s="43"/>
      <c r="E5" s="43"/>
      <c r="F5" s="55"/>
      <c r="G5" s="43"/>
      <c r="H5" s="12"/>
      <c r="I5" s="12"/>
      <c r="J5" s="12"/>
      <c r="K5" s="12"/>
    </row>
    <row r="6" spans="1:11" ht="12.75">
      <c r="A6" s="43"/>
      <c r="B6" s="43"/>
      <c r="C6" s="43"/>
      <c r="D6" s="43"/>
      <c r="E6" s="43"/>
      <c r="F6" s="55"/>
      <c r="G6" s="43"/>
      <c r="H6" s="12"/>
      <c r="I6" s="12"/>
      <c r="J6" s="12"/>
      <c r="K6" s="12"/>
    </row>
    <row r="7" spans="1:11" ht="12.75">
      <c r="A7" s="43" t="s">
        <v>30</v>
      </c>
      <c r="B7" s="44">
        <v>201813</v>
      </c>
      <c r="C7" s="44">
        <v>147856</v>
      </c>
      <c r="D7" s="44">
        <v>69635</v>
      </c>
      <c r="E7" s="44">
        <f>SUM(B7:D7)</f>
        <v>419304</v>
      </c>
      <c r="F7" s="42"/>
      <c r="G7" s="43"/>
      <c r="H7" s="14"/>
      <c r="I7" s="14"/>
      <c r="J7" s="14"/>
      <c r="K7" s="14"/>
    </row>
    <row r="8" spans="1:11" ht="12.75">
      <c r="A8" s="43"/>
      <c r="B8" s="44"/>
      <c r="C8" s="44"/>
      <c r="D8" s="44"/>
      <c r="E8" s="44"/>
      <c r="F8" s="55"/>
      <c r="G8" s="43"/>
      <c r="H8" s="14"/>
      <c r="I8" s="14"/>
      <c r="J8" s="14"/>
      <c r="K8" s="14"/>
    </row>
    <row r="9" spans="1:11" ht="12.75">
      <c r="A9" s="43" t="s">
        <v>31</v>
      </c>
      <c r="B9" s="44">
        <v>87675</v>
      </c>
      <c r="C9" s="44">
        <v>63839</v>
      </c>
      <c r="D9" s="44">
        <v>30104</v>
      </c>
      <c r="E9" s="44">
        <f>SUM(B9:D9)</f>
        <v>181618</v>
      </c>
      <c r="F9" s="42"/>
      <c r="G9" s="43"/>
      <c r="H9" s="14"/>
      <c r="I9" s="14"/>
      <c r="J9" s="14"/>
      <c r="K9" s="14"/>
    </row>
    <row r="10" spans="1:11" ht="12.75">
      <c r="A10" s="43"/>
      <c r="B10" s="44"/>
      <c r="C10" s="44"/>
      <c r="D10" s="44"/>
      <c r="E10" s="44"/>
      <c r="F10" s="55"/>
      <c r="G10" s="43"/>
      <c r="H10" s="14"/>
      <c r="I10" s="14"/>
      <c r="J10" s="14"/>
      <c r="K10" s="14"/>
    </row>
    <row r="11" spans="1:11" ht="12.75">
      <c r="A11" s="43" t="s">
        <v>14</v>
      </c>
      <c r="B11" s="44">
        <v>0</v>
      </c>
      <c r="C11" s="44">
        <v>0</v>
      </c>
      <c r="D11" s="44">
        <v>0</v>
      </c>
      <c r="E11" s="44">
        <f>SUM(B11:D11)</f>
        <v>0</v>
      </c>
      <c r="F11" s="55"/>
      <c r="G11" s="43"/>
      <c r="H11" s="14"/>
      <c r="I11" s="14"/>
      <c r="J11" s="14"/>
      <c r="K11" s="14"/>
    </row>
    <row r="12" spans="1:11" ht="12.75">
      <c r="A12" s="43"/>
      <c r="B12" s="44"/>
      <c r="C12" s="44"/>
      <c r="D12" s="44"/>
      <c r="E12" s="44"/>
      <c r="F12" s="55"/>
      <c r="G12" s="43"/>
      <c r="H12" s="14"/>
      <c r="I12" s="14"/>
      <c r="J12" s="14"/>
      <c r="K12" s="14"/>
    </row>
    <row r="13" spans="1:11" ht="12.75">
      <c r="A13" s="43" t="s">
        <v>15</v>
      </c>
      <c r="B13" s="45">
        <v>273257</v>
      </c>
      <c r="C13" s="45">
        <v>196838</v>
      </c>
      <c r="D13" s="45">
        <v>89067</v>
      </c>
      <c r="E13" s="45">
        <f>SUM(B13:D13)</f>
        <v>559162</v>
      </c>
      <c r="F13" s="42"/>
      <c r="G13" s="43"/>
      <c r="H13" s="15"/>
      <c r="I13" s="15"/>
      <c r="J13" s="15"/>
      <c r="K13" s="15"/>
    </row>
    <row r="14" spans="1:11" ht="12.75">
      <c r="A14" s="46" t="s">
        <v>4</v>
      </c>
      <c r="B14" s="47">
        <f>SUM(B7:B13)</f>
        <v>562745</v>
      </c>
      <c r="C14" s="47">
        <f>SUM(C7:C13)</f>
        <v>408533</v>
      </c>
      <c r="D14" s="47">
        <f>SUM(D7:D13)</f>
        <v>188806</v>
      </c>
      <c r="E14" s="47">
        <f>SUM(B14:D14)</f>
        <v>1160084</v>
      </c>
      <c r="F14" s="42"/>
      <c r="G14" s="46"/>
      <c r="H14" s="27"/>
      <c r="I14" s="27"/>
      <c r="J14" s="27"/>
      <c r="K14" s="27"/>
    </row>
    <row r="15" spans="1:7" ht="12.75">
      <c r="A15" s="43"/>
      <c r="B15" s="44"/>
      <c r="C15" s="44"/>
      <c r="D15" s="44"/>
      <c r="E15" s="44"/>
      <c r="F15" s="55"/>
      <c r="G15" s="55"/>
    </row>
    <row r="16" spans="1:7" ht="12.75">
      <c r="A16" s="43" t="s">
        <v>16</v>
      </c>
      <c r="B16" s="44"/>
      <c r="C16" s="44"/>
      <c r="D16" s="44"/>
      <c r="E16" s="44"/>
      <c r="F16" s="55"/>
      <c r="G16" s="55"/>
    </row>
    <row r="17" spans="1:7" ht="12.75">
      <c r="A17" s="43"/>
      <c r="B17" s="44"/>
      <c r="C17" s="44"/>
      <c r="D17" s="44"/>
      <c r="E17" s="44"/>
      <c r="F17" s="55"/>
      <c r="G17" s="55"/>
    </row>
    <row r="18" spans="1:7" ht="12.75">
      <c r="A18" s="43" t="s">
        <v>12</v>
      </c>
      <c r="B18" s="44">
        <f>B7</f>
        <v>201813</v>
      </c>
      <c r="C18" s="44">
        <f>C7</f>
        <v>147856</v>
      </c>
      <c r="D18" s="44">
        <f>D7</f>
        <v>69635</v>
      </c>
      <c r="E18" s="44">
        <f>SUM(B18:D18)</f>
        <v>419304</v>
      </c>
      <c r="F18" s="55"/>
      <c r="G18" s="55"/>
    </row>
    <row r="19" spans="1:7" ht="12.75">
      <c r="A19" s="43"/>
      <c r="B19" s="44"/>
      <c r="C19" s="44"/>
      <c r="D19" s="44"/>
      <c r="E19" s="44"/>
      <c r="F19" s="55"/>
      <c r="G19" s="55"/>
    </row>
    <row r="20" spans="1:7" ht="12.75">
      <c r="A20" s="43" t="s">
        <v>13</v>
      </c>
      <c r="B20" s="44">
        <f>B9</f>
        <v>87675</v>
      </c>
      <c r="C20" s="44">
        <f>C9</f>
        <v>63839</v>
      </c>
      <c r="D20" s="44">
        <f>D9</f>
        <v>30104</v>
      </c>
      <c r="E20" s="44">
        <f>SUM(B20:D20)</f>
        <v>181618</v>
      </c>
      <c r="F20" s="55"/>
      <c r="G20" s="55"/>
    </row>
    <row r="21" spans="1:7" ht="12.75">
      <c r="A21" s="43"/>
      <c r="B21" s="44"/>
      <c r="C21" s="44"/>
      <c r="D21" s="44"/>
      <c r="E21" s="44"/>
      <c r="F21" s="55"/>
      <c r="G21" s="55"/>
    </row>
    <row r="22" spans="1:7" ht="12.75">
      <c r="A22" s="43" t="s">
        <v>14</v>
      </c>
      <c r="B22" s="44">
        <f>B11</f>
        <v>0</v>
      </c>
      <c r="C22" s="44">
        <f>C11</f>
        <v>0</v>
      </c>
      <c r="D22" s="44">
        <f>D11</f>
        <v>0</v>
      </c>
      <c r="E22" s="44">
        <f>SUM(B22:D22)</f>
        <v>0</v>
      </c>
      <c r="F22" s="55"/>
      <c r="G22" s="55"/>
    </row>
    <row r="23" spans="1:7" ht="12.75">
      <c r="A23" s="43"/>
      <c r="B23" s="44"/>
      <c r="C23" s="44"/>
      <c r="D23" s="44"/>
      <c r="E23" s="44"/>
      <c r="F23" s="55"/>
      <c r="G23" s="55"/>
    </row>
    <row r="24" spans="1:7" ht="12.75">
      <c r="A24" s="43" t="s">
        <v>19</v>
      </c>
      <c r="B24" s="44">
        <v>180635</v>
      </c>
      <c r="C24" s="44">
        <v>64853</v>
      </c>
      <c r="D24" s="44">
        <v>51658</v>
      </c>
      <c r="E24" s="44">
        <f>SUM(B24:D24)</f>
        <v>297146</v>
      </c>
      <c r="F24" s="56"/>
      <c r="G24" s="55"/>
    </row>
    <row r="25" spans="1:7" ht="12.75">
      <c r="A25" s="43" t="s">
        <v>20</v>
      </c>
      <c r="B25" s="44">
        <v>0</v>
      </c>
      <c r="C25" s="44">
        <v>0</v>
      </c>
      <c r="D25" s="44">
        <v>0</v>
      </c>
      <c r="E25" s="44">
        <f>SUM(B25:D25)</f>
        <v>0</v>
      </c>
      <c r="F25" s="42"/>
      <c r="G25" s="55"/>
    </row>
    <row r="26" spans="1:7" ht="12.75">
      <c r="A26" s="43" t="s">
        <v>22</v>
      </c>
      <c r="B26" s="45">
        <v>6396</v>
      </c>
      <c r="C26" s="45">
        <v>6058</v>
      </c>
      <c r="D26" s="45">
        <v>4791</v>
      </c>
      <c r="E26" s="45">
        <f>SUM(B26:D26)</f>
        <v>17245</v>
      </c>
      <c r="F26" s="42"/>
      <c r="G26" s="55"/>
    </row>
    <row r="27" spans="1:7" ht="12.75">
      <c r="A27" s="43"/>
      <c r="B27" s="45"/>
      <c r="C27" s="45"/>
      <c r="D27" s="45"/>
      <c r="E27" s="45"/>
      <c r="F27" s="55"/>
      <c r="G27" s="55"/>
    </row>
    <row r="28" spans="1:7" ht="12.75">
      <c r="A28" s="46" t="s">
        <v>4</v>
      </c>
      <c r="B28" s="47">
        <f>SUM(B18:B26)</f>
        <v>476519</v>
      </c>
      <c r="C28" s="47">
        <f>SUM(C18:C26)</f>
        <v>282606</v>
      </c>
      <c r="D28" s="47">
        <f>SUM(D18:D26)</f>
        <v>156188</v>
      </c>
      <c r="E28" s="47">
        <f>SUM(E18:E26)</f>
        <v>915313</v>
      </c>
      <c r="F28" s="48"/>
      <c r="G28" s="55"/>
    </row>
    <row r="29" spans="1:7" ht="12.75">
      <c r="A29" s="55"/>
      <c r="B29" s="55"/>
      <c r="C29" s="55"/>
      <c r="D29" s="55"/>
      <c r="E29" s="55"/>
      <c r="F29" s="55"/>
      <c r="G29" s="55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BRIANR</dc:creator>
  <cp:keywords/>
  <dc:description/>
  <cp:lastModifiedBy>Braun, Monica</cp:lastModifiedBy>
  <cp:lastPrinted>2019-12-20T19:33:32Z</cp:lastPrinted>
  <dcterms:created xsi:type="dcterms:W3CDTF">2001-10-08T13:58:43Z</dcterms:created>
  <dcterms:modified xsi:type="dcterms:W3CDTF">2019-12-20T22:45:16Z</dcterms:modified>
  <cp:category/>
  <cp:version/>
  <cp:contentType/>
  <cp:contentStatus/>
</cp:coreProperties>
</file>