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20" windowWidth="15600" windowHeight="9510" activeTab="1"/>
  </bookViews>
  <sheets>
    <sheet name="14-19" sheetId="1" r:id="rId1"/>
    <sheet name="FY 18-20" sheetId="2" r:id="rId2"/>
    <sheet name="Sheet3" sheetId="3" r:id="rId3"/>
  </sheets>
  <calcPr calcId="145621"/>
</workbook>
</file>

<file path=xl/calcChain.xml><?xml version="1.0" encoding="utf-8"?>
<calcChain xmlns="http://schemas.openxmlformats.org/spreadsheetml/2006/main">
  <c r="G32" i="2" l="1"/>
  <c r="I31" i="2"/>
  <c r="P29" i="2"/>
  <c r="P28" i="2"/>
  <c r="J27" i="2"/>
  <c r="Q29" i="2" l="1"/>
  <c r="Q28" i="2"/>
  <c r="L27" i="2"/>
  <c r="N27" i="2" s="1"/>
  <c r="P27" i="2" s="1"/>
  <c r="K27" i="2"/>
  <c r="I10" i="2"/>
  <c r="Q27" i="2" l="1"/>
  <c r="D26" i="2"/>
  <c r="E7" i="2" l="1"/>
  <c r="E11" i="2"/>
  <c r="F11" i="2" s="1"/>
  <c r="G11" i="2" s="1"/>
  <c r="E21" i="2"/>
  <c r="F21" i="2" s="1"/>
  <c r="E26" i="2"/>
  <c r="F26" i="2" s="1"/>
  <c r="E15" i="2"/>
  <c r="E20" i="2"/>
  <c r="E23" i="2"/>
  <c r="G23" i="2" s="1"/>
  <c r="E25" i="2"/>
  <c r="F25" i="2" s="1"/>
  <c r="G25" i="2" s="1"/>
  <c r="E18" i="2"/>
  <c r="F18" i="2" s="1"/>
  <c r="G18" i="2" s="1"/>
  <c r="E9" i="2"/>
  <c r="F9" i="2" s="1"/>
  <c r="G9" i="2" s="1"/>
  <c r="E10" i="2"/>
  <c r="E16" i="2"/>
  <c r="F16" i="2" s="1"/>
  <c r="G16" i="2" s="1"/>
  <c r="E24" i="2"/>
  <c r="E14" i="2"/>
  <c r="E13" i="2"/>
  <c r="E22" i="2"/>
  <c r="E19" i="2"/>
  <c r="F19" i="2" s="1"/>
  <c r="G19" i="2" s="1"/>
  <c r="E8" i="2"/>
  <c r="E12" i="2"/>
  <c r="F12" i="2" s="1"/>
  <c r="G12" i="2" s="1"/>
  <c r="E17" i="2"/>
  <c r="H8" i="2" l="1"/>
  <c r="K8" i="2" s="1"/>
  <c r="M8" i="2" s="1"/>
  <c r="G8" i="2"/>
  <c r="H20" i="2"/>
  <c r="K20" i="2" s="1"/>
  <c r="M20" i="2" s="1"/>
  <c r="G20" i="2"/>
  <c r="H21" i="2"/>
  <c r="G21" i="2"/>
  <c r="H22" i="2"/>
  <c r="K22" i="2" s="1"/>
  <c r="M22" i="2" s="1"/>
  <c r="G22" i="2"/>
  <c r="H26" i="2"/>
  <c r="K26" i="2" s="1"/>
  <c r="G26" i="2"/>
  <c r="H24" i="2"/>
  <c r="G24" i="2"/>
  <c r="H7" i="2"/>
  <c r="K7" i="2" s="1"/>
  <c r="M7" i="2" s="1"/>
  <c r="G7" i="2"/>
  <c r="Q8" i="2"/>
  <c r="N8" i="2"/>
  <c r="L26" i="2"/>
  <c r="Q7" i="2"/>
  <c r="N7" i="2"/>
  <c r="H19" i="2"/>
  <c r="K19" i="2" s="1"/>
  <c r="H18" i="2"/>
  <c r="H23" i="2"/>
  <c r="F10" i="2"/>
  <c r="F17" i="2"/>
  <c r="F14" i="2"/>
  <c r="H9" i="2"/>
  <c r="K9" i="2" s="1"/>
  <c r="F13" i="2"/>
  <c r="F15" i="2"/>
  <c r="H12" i="2"/>
  <c r="K12" i="2" s="1"/>
  <c r="H11" i="2"/>
  <c r="K11" i="2" s="1"/>
  <c r="M11" i="2" s="1"/>
  <c r="H16" i="2"/>
  <c r="K16" i="2" s="1"/>
  <c r="H25" i="2"/>
  <c r="K25" i="2" s="1"/>
  <c r="Q22" i="2" l="1"/>
  <c r="N20" i="2"/>
  <c r="H14" i="2"/>
  <c r="G14" i="2"/>
  <c r="N26" i="2"/>
  <c r="P26" i="2" s="1"/>
  <c r="M26" i="2"/>
  <c r="N9" i="2"/>
  <c r="M9" i="2"/>
  <c r="K23" i="2"/>
  <c r="J23" i="2"/>
  <c r="N16" i="2"/>
  <c r="P16" i="2" s="1"/>
  <c r="M16" i="2"/>
  <c r="H13" i="2"/>
  <c r="K13" i="2" s="1"/>
  <c r="L13" i="2" s="1"/>
  <c r="G13" i="2"/>
  <c r="H10" i="2"/>
  <c r="G10" i="2"/>
  <c r="N25" i="2"/>
  <c r="P25" i="2" s="1"/>
  <c r="M25" i="2"/>
  <c r="H15" i="2"/>
  <c r="K15" i="2" s="1"/>
  <c r="L15" i="2" s="1"/>
  <c r="G15" i="2"/>
  <c r="H17" i="2"/>
  <c r="G17" i="2"/>
  <c r="N22" i="2"/>
  <c r="Q26" i="2"/>
  <c r="Q20" i="2"/>
  <c r="Q11" i="2"/>
  <c r="N11" i="2"/>
  <c r="Q25" i="2"/>
  <c r="L19" i="2"/>
  <c r="L12" i="2"/>
  <c r="Q23" i="2"/>
  <c r="Q16" i="2"/>
  <c r="Q9" i="2"/>
  <c r="T34" i="1"/>
  <c r="U34" i="1" s="1"/>
  <c r="T33" i="1"/>
  <c r="U33" i="1" s="1"/>
  <c r="T31" i="1"/>
  <c r="U31" i="1" s="1"/>
  <c r="T30" i="1"/>
  <c r="U30" i="1" s="1"/>
  <c r="T28" i="1"/>
  <c r="U28" i="1" s="1"/>
  <c r="T25" i="1"/>
  <c r="U25" i="1" s="1"/>
  <c r="U24" i="1"/>
  <c r="T24" i="1"/>
  <c r="T21" i="1"/>
  <c r="U21" i="1" s="1"/>
  <c r="T20" i="1"/>
  <c r="U20" i="1" s="1"/>
  <c r="U19" i="1"/>
  <c r="T19" i="1"/>
  <c r="T17" i="1"/>
  <c r="U17" i="1" s="1"/>
  <c r="T15" i="1"/>
  <c r="U15" i="1" s="1"/>
  <c r="T14" i="1"/>
  <c r="U14" i="1" s="1"/>
  <c r="T13" i="1"/>
  <c r="U13" i="1" s="1"/>
  <c r="T12" i="1"/>
  <c r="U12" i="1" s="1"/>
  <c r="T11" i="1"/>
  <c r="U11" i="1" s="1"/>
  <c r="U10" i="1"/>
  <c r="T10" i="1"/>
  <c r="Q31" i="1"/>
  <c r="R31" i="1" s="1"/>
  <c r="Q24" i="1"/>
  <c r="R24" i="1" s="1"/>
  <c r="R23" i="1"/>
  <c r="Q23" i="1"/>
  <c r="Q18" i="1"/>
  <c r="R18" i="1" s="1"/>
  <c r="Q34" i="1"/>
  <c r="R34" i="1" s="1"/>
  <c r="R33" i="1"/>
  <c r="Q33" i="1"/>
  <c r="Q32" i="1"/>
  <c r="R32" i="1" s="1"/>
  <c r="Q30" i="1"/>
  <c r="R30" i="1" s="1"/>
  <c r="Q28" i="1"/>
  <c r="R28" i="1" s="1"/>
  <c r="Q25" i="1"/>
  <c r="R25" i="1" s="1"/>
  <c r="Q21" i="1"/>
  <c r="R21" i="1" s="1"/>
  <c r="Q20" i="1"/>
  <c r="R20" i="1" s="1"/>
  <c r="Q19" i="1"/>
  <c r="R19" i="1" s="1"/>
  <c r="Q17" i="1"/>
  <c r="R17" i="1" s="1"/>
  <c r="Q15" i="1"/>
  <c r="R15" i="1" s="1"/>
  <c r="Q14" i="1"/>
  <c r="R14" i="1" s="1"/>
  <c r="Q13" i="1"/>
  <c r="R13" i="1" s="1"/>
  <c r="R12" i="1"/>
  <c r="Q12" i="1"/>
  <c r="R11" i="1"/>
  <c r="Q11" i="1"/>
  <c r="R10" i="1"/>
  <c r="Q10" i="1"/>
  <c r="L13" i="1"/>
  <c r="N34" i="1"/>
  <c r="O34" i="1" s="1"/>
  <c r="N33" i="1"/>
  <c r="O33" i="1" s="1"/>
  <c r="N32" i="1"/>
  <c r="O32" i="1" s="1"/>
  <c r="O30" i="1"/>
  <c r="N30" i="1"/>
  <c r="O29" i="1"/>
  <c r="N29" i="1"/>
  <c r="N28" i="1"/>
  <c r="O28" i="1" s="1"/>
  <c r="N25" i="1"/>
  <c r="O25" i="1" s="1"/>
  <c r="N21" i="1"/>
  <c r="O21" i="1" s="1"/>
  <c r="N20" i="1"/>
  <c r="O20" i="1" s="1"/>
  <c r="N19" i="1"/>
  <c r="O19" i="1" s="1"/>
  <c r="O17" i="1"/>
  <c r="N17" i="1"/>
  <c r="N15" i="1"/>
  <c r="O15" i="1" s="1"/>
  <c r="N14" i="1"/>
  <c r="O14" i="1" s="1"/>
  <c r="N13" i="1"/>
  <c r="O13" i="1" s="1"/>
  <c r="N12" i="1"/>
  <c r="O12" i="1" s="1"/>
  <c r="O11" i="1"/>
  <c r="N11" i="1"/>
  <c r="L29" i="1"/>
  <c r="L23" i="1"/>
  <c r="I26" i="1"/>
  <c r="F35" i="1"/>
  <c r="F9" i="1"/>
  <c r="K34" i="1"/>
  <c r="L34" i="1" s="1"/>
  <c r="K33" i="1"/>
  <c r="L33" i="1" s="1"/>
  <c r="K32" i="1"/>
  <c r="K30" i="1"/>
  <c r="L30" i="1" s="1"/>
  <c r="K29" i="1"/>
  <c r="K28" i="1"/>
  <c r="K26" i="1"/>
  <c r="L26" i="1" s="1"/>
  <c r="K25" i="1"/>
  <c r="K22" i="1"/>
  <c r="K21" i="1"/>
  <c r="L21" i="1" s="1"/>
  <c r="K20" i="1"/>
  <c r="L20" i="1" s="1"/>
  <c r="K19" i="1"/>
  <c r="L19" i="1" s="1"/>
  <c r="K17" i="1"/>
  <c r="L17" i="1" s="1"/>
  <c r="K15" i="1"/>
  <c r="L15" i="1" s="1"/>
  <c r="K14" i="1"/>
  <c r="L14" i="1" s="1"/>
  <c r="K13" i="1"/>
  <c r="K12" i="1"/>
  <c r="K11" i="1"/>
  <c r="L11" i="1" s="1"/>
  <c r="H34" i="1"/>
  <c r="I34" i="1" s="1"/>
  <c r="H33" i="1"/>
  <c r="I33" i="1" s="1"/>
  <c r="H32" i="1"/>
  <c r="H30" i="1"/>
  <c r="I30" i="1" s="1"/>
  <c r="H29" i="1"/>
  <c r="I29" i="1" s="1"/>
  <c r="H28" i="1"/>
  <c r="H26" i="1"/>
  <c r="H23" i="1"/>
  <c r="I23" i="1" s="1"/>
  <c r="H21" i="1"/>
  <c r="I21" i="1" s="1"/>
  <c r="H20" i="1"/>
  <c r="I20" i="1" s="1"/>
  <c r="H19" i="1"/>
  <c r="I19" i="1" s="1"/>
  <c r="H17" i="1"/>
  <c r="I17" i="1" s="1"/>
  <c r="H16" i="1"/>
  <c r="I16" i="1" s="1"/>
  <c r="H15" i="1"/>
  <c r="I15" i="1" s="1"/>
  <c r="H14" i="1"/>
  <c r="H13" i="1"/>
  <c r="H12" i="1"/>
  <c r="I12" i="1" s="1"/>
  <c r="H11" i="1"/>
  <c r="I11" i="1" s="1"/>
  <c r="E35" i="1"/>
  <c r="E34" i="1"/>
  <c r="F34" i="1" s="1"/>
  <c r="E33" i="1"/>
  <c r="F33" i="1" s="1"/>
  <c r="E30" i="1"/>
  <c r="F30" i="1" s="1"/>
  <c r="E29" i="1"/>
  <c r="F29" i="1" s="1"/>
  <c r="E26" i="1"/>
  <c r="F26" i="1" s="1"/>
  <c r="E23" i="1"/>
  <c r="F23" i="1" s="1"/>
  <c r="E21" i="1"/>
  <c r="F21" i="1" s="1"/>
  <c r="E20" i="1"/>
  <c r="F20" i="1" s="1"/>
  <c r="E19" i="1"/>
  <c r="F19" i="1" s="1"/>
  <c r="E17" i="1"/>
  <c r="F17" i="1" s="1"/>
  <c r="E16" i="1"/>
  <c r="F16" i="1" s="1"/>
  <c r="E15" i="1"/>
  <c r="F15" i="1" s="1"/>
  <c r="E12" i="1"/>
  <c r="F12" i="1" s="1"/>
  <c r="E11" i="1"/>
  <c r="F11" i="1" s="1"/>
  <c r="E9" i="1"/>
  <c r="E8" i="1"/>
  <c r="F8" i="1" s="1"/>
  <c r="Q13" i="2" l="1"/>
  <c r="M13" i="2"/>
  <c r="Q15" i="2"/>
  <c r="M15" i="2"/>
  <c r="Q19" i="2"/>
  <c r="M19" i="2"/>
  <c r="K17" i="2"/>
  <c r="J17" i="2"/>
  <c r="N23" i="2"/>
  <c r="M23" i="2"/>
  <c r="Q12" i="2"/>
  <c r="M12" i="2"/>
  <c r="K10" i="2"/>
  <c r="L10" i="2" s="1"/>
  <c r="J10" i="2"/>
  <c r="K14" i="2"/>
  <c r="J14" i="2"/>
  <c r="N12" i="2"/>
  <c r="P12" i="2" s="1"/>
  <c r="N10" i="2"/>
  <c r="P10" i="2" s="1"/>
  <c r="N19" i="2"/>
  <c r="P19" i="2" s="1"/>
  <c r="J10" i="1"/>
  <c r="N10" i="1" s="1"/>
  <c r="O10" i="1" s="1"/>
  <c r="J7" i="1"/>
  <c r="K7" i="1" s="1"/>
  <c r="L7" i="1" s="1"/>
  <c r="G10" i="1"/>
  <c r="M14" i="2" l="1"/>
  <c r="Q14" i="2"/>
  <c r="N14" i="2"/>
  <c r="M17" i="2"/>
  <c r="Q17" i="2"/>
  <c r="N17" i="2"/>
  <c r="Q10" i="2"/>
  <c r="M10" i="2"/>
  <c r="K10" i="1"/>
  <c r="L10" i="1" s="1"/>
  <c r="D10" i="1"/>
  <c r="H10" i="1" s="1"/>
  <c r="I10" i="1" s="1"/>
  <c r="D7" i="1"/>
  <c r="H7" i="1" s="1"/>
  <c r="I7" i="1" s="1"/>
  <c r="C7" i="1" l="1"/>
  <c r="E7" i="1" s="1"/>
  <c r="F7" i="1" s="1"/>
  <c r="C10" i="1"/>
  <c r="E10" i="1" s="1"/>
  <c r="F10" i="1" s="1"/>
</calcChain>
</file>

<file path=xl/comments1.xml><?xml version="1.0" encoding="utf-8"?>
<comments xmlns="http://schemas.openxmlformats.org/spreadsheetml/2006/main">
  <authors>
    <author>Window</author>
  </authors>
  <commentList>
    <comment ref="P10" authorId="0">
      <text>
        <r>
          <rPr>
            <b/>
            <sz val="9"/>
            <color indexed="81"/>
            <rFont val="Tahoma"/>
            <family val="2"/>
          </rPr>
          <t>Window:</t>
        </r>
        <r>
          <rPr>
            <sz val="9"/>
            <color indexed="81"/>
            <rFont val="Tahoma"/>
            <family val="2"/>
          </rPr>
          <t xml:space="preserve">
Given mid-year raise due to additional responsibilities undertaken</t>
        </r>
      </text>
    </comment>
    <comment ref="G11" authorId="0">
      <text>
        <r>
          <rPr>
            <b/>
            <sz val="9"/>
            <color indexed="81"/>
            <rFont val="Tahoma"/>
            <family val="2"/>
          </rPr>
          <t>Window:</t>
        </r>
        <r>
          <rPr>
            <sz val="9"/>
            <color indexed="81"/>
            <rFont val="Tahoma"/>
            <family val="2"/>
          </rPr>
          <t xml:space="preserve">
Was given $1.00 raise with new role as asst. office mgr and increased further due to work ethic.
</t>
        </r>
      </text>
    </comment>
    <comment ref="J11" authorId="0">
      <text>
        <r>
          <rPr>
            <b/>
            <sz val="9"/>
            <color indexed="81"/>
            <rFont val="Tahoma"/>
            <family val="2"/>
          </rPr>
          <t>Window:</t>
        </r>
        <r>
          <rPr>
            <sz val="9"/>
            <color indexed="81"/>
            <rFont val="Tahoma"/>
            <family val="2"/>
          </rPr>
          <t xml:space="preserve">
Promoted to Office Mgr upon retirement of #155 and was given a mid-year increase of $1.25</t>
        </r>
      </text>
    </comment>
    <comment ref="J12" authorId="0">
      <text>
        <r>
          <rPr>
            <b/>
            <sz val="9"/>
            <color indexed="81"/>
            <rFont val="Tahoma"/>
            <family val="2"/>
          </rPr>
          <t>Window:</t>
        </r>
        <r>
          <rPr>
            <sz val="9"/>
            <color indexed="81"/>
            <rFont val="Tahoma"/>
            <family val="2"/>
          </rPr>
          <t xml:space="preserve">
Retired and came back in part time capacity</t>
        </r>
      </text>
    </comment>
    <comment ref="J13" authorId="0">
      <text>
        <r>
          <rPr>
            <b/>
            <sz val="9"/>
            <color indexed="81"/>
            <rFont val="Tahoma"/>
            <family val="2"/>
          </rPr>
          <t>Window:</t>
        </r>
        <r>
          <rPr>
            <sz val="9"/>
            <color indexed="81"/>
            <rFont val="Tahoma"/>
            <family val="2"/>
          </rPr>
          <t xml:space="preserve">
Went from part-time to full-time and took over duties of AP and Asst Office Mgr to receive mid-year raise of $2.00/hr</t>
        </r>
      </text>
    </comment>
    <comment ref="J14" authorId="0">
      <text>
        <r>
          <rPr>
            <b/>
            <sz val="9"/>
            <color indexed="81"/>
            <rFont val="Tahoma"/>
            <family val="2"/>
          </rPr>
          <t>Window:</t>
        </r>
        <r>
          <rPr>
            <sz val="9"/>
            <color indexed="81"/>
            <rFont val="Tahoma"/>
            <family val="2"/>
          </rPr>
          <t xml:space="preserve">
Increased part-time wages to be more competitive</t>
        </r>
      </text>
    </comment>
    <comment ref="M15" authorId="0">
      <text>
        <r>
          <rPr>
            <b/>
            <sz val="9"/>
            <color indexed="81"/>
            <rFont val="Tahoma"/>
            <family val="2"/>
          </rPr>
          <t>Window:</t>
        </r>
        <r>
          <rPr>
            <sz val="9"/>
            <color indexed="81"/>
            <rFont val="Tahoma"/>
            <family val="2"/>
          </rPr>
          <t xml:space="preserve">
Promoted to Asst 
Foreman and passed certification</t>
        </r>
      </text>
    </comment>
    <comment ref="D16" authorId="0">
      <text>
        <r>
          <rPr>
            <b/>
            <sz val="9"/>
            <color indexed="81"/>
            <rFont val="Tahoma"/>
            <family val="2"/>
          </rPr>
          <t>Window:</t>
        </r>
        <r>
          <rPr>
            <sz val="9"/>
            <color indexed="81"/>
            <rFont val="Tahoma"/>
            <family val="2"/>
          </rPr>
          <t xml:space="preserve">
Passed probationary period and received mid-year increase
</t>
        </r>
      </text>
    </comment>
    <comment ref="J17" authorId="0">
      <text>
        <r>
          <rPr>
            <b/>
            <sz val="9"/>
            <color indexed="81"/>
            <rFont val="Tahoma"/>
            <family val="2"/>
          </rPr>
          <t>Window:</t>
        </r>
        <r>
          <rPr>
            <sz val="9"/>
            <color indexed="81"/>
            <rFont val="Tahoma"/>
            <family val="2"/>
          </rPr>
          <t xml:space="preserve">
Received mid-year raise of $0.27</t>
        </r>
      </text>
    </comment>
    <comment ref="S19" authorId="0">
      <text>
        <r>
          <rPr>
            <b/>
            <sz val="9"/>
            <color indexed="81"/>
            <rFont val="Tahoma"/>
            <family val="2"/>
          </rPr>
          <t>Window:</t>
        </r>
        <r>
          <rPr>
            <sz val="9"/>
            <color indexed="81"/>
            <rFont val="Tahoma"/>
            <family val="2"/>
          </rPr>
          <t xml:space="preserve">
Received $0.25 for certification</t>
        </r>
      </text>
    </comment>
    <comment ref="M20" authorId="0">
      <text>
        <r>
          <rPr>
            <b/>
            <sz val="9"/>
            <color indexed="81"/>
            <rFont val="Tahoma"/>
            <family val="2"/>
          </rPr>
          <t>Window:</t>
        </r>
        <r>
          <rPr>
            <sz val="9"/>
            <color indexed="81"/>
            <rFont val="Tahoma"/>
            <family val="2"/>
          </rPr>
          <t xml:space="preserve">
Elevated to Interim Superintendent Position.  Raised to more normal level</t>
        </r>
      </text>
    </comment>
    <comment ref="P20" authorId="0">
      <text>
        <r>
          <rPr>
            <b/>
            <sz val="9"/>
            <color indexed="81"/>
            <rFont val="Tahoma"/>
            <family val="2"/>
          </rPr>
          <t>Window:</t>
        </r>
        <r>
          <rPr>
            <sz val="9"/>
            <color indexed="81"/>
            <rFont val="Tahoma"/>
            <family val="2"/>
          </rPr>
          <t xml:space="preserve">
Mid-year raise based upon Performance</t>
        </r>
      </text>
    </comment>
    <comment ref="P23" authorId="0">
      <text>
        <r>
          <rPr>
            <b/>
            <sz val="9"/>
            <color indexed="81"/>
            <rFont val="Tahoma"/>
            <family val="2"/>
          </rPr>
          <t>Window:</t>
        </r>
        <r>
          <rPr>
            <sz val="9"/>
            <color indexed="81"/>
            <rFont val="Tahoma"/>
            <family val="2"/>
          </rPr>
          <t xml:space="preserve">
Rehired and passed new certifications
</t>
        </r>
      </text>
    </comment>
    <comment ref="M25" authorId="0">
      <text>
        <r>
          <rPr>
            <b/>
            <sz val="9"/>
            <color indexed="81"/>
            <rFont val="Tahoma"/>
            <family val="2"/>
          </rPr>
          <t>Window:</t>
        </r>
        <r>
          <rPr>
            <sz val="9"/>
            <color indexed="81"/>
            <rFont val="Tahoma"/>
            <family val="2"/>
          </rPr>
          <t xml:space="preserve">
Moved to Head of WWTP and received mid-year promotion</t>
        </r>
      </text>
    </comment>
    <comment ref="J28" authorId="0">
      <text>
        <r>
          <rPr>
            <b/>
            <sz val="9"/>
            <color indexed="81"/>
            <rFont val="Tahoma"/>
            <family val="2"/>
          </rPr>
          <t>Window:</t>
        </r>
        <r>
          <rPr>
            <sz val="9"/>
            <color indexed="81"/>
            <rFont val="Tahoma"/>
            <family val="2"/>
          </rPr>
          <t xml:space="preserve">
Received mid-year raises for passing operator tests</t>
        </r>
      </text>
    </comment>
    <comment ref="M28" authorId="0">
      <text>
        <r>
          <rPr>
            <b/>
            <sz val="9"/>
            <color indexed="81"/>
            <rFont val="Tahoma"/>
            <family val="2"/>
          </rPr>
          <t>Window:</t>
        </r>
        <r>
          <rPr>
            <sz val="9"/>
            <color indexed="81"/>
            <rFont val="Tahoma"/>
            <family val="2"/>
          </rPr>
          <t xml:space="preserve">
Passed two more certification and received land farming cert</t>
        </r>
      </text>
    </comment>
    <comment ref="M29" authorId="0">
      <text>
        <r>
          <rPr>
            <b/>
            <sz val="9"/>
            <color indexed="81"/>
            <rFont val="Tahoma"/>
            <family val="2"/>
          </rPr>
          <t>Window:</t>
        </r>
        <r>
          <rPr>
            <sz val="9"/>
            <color indexed="81"/>
            <rFont val="Tahoma"/>
            <family val="2"/>
          </rPr>
          <t xml:space="preserve">
Retired and came back as consultant part-time</t>
        </r>
      </text>
    </comment>
    <comment ref="M30" authorId="0">
      <text>
        <r>
          <rPr>
            <b/>
            <sz val="9"/>
            <color indexed="81"/>
            <rFont val="Tahoma"/>
            <family val="2"/>
          </rPr>
          <t>Window:</t>
        </r>
        <r>
          <rPr>
            <sz val="9"/>
            <color indexed="81"/>
            <rFont val="Tahoma"/>
            <family val="2"/>
          </rPr>
          <t xml:space="preserve">
New Superintendent gave raise withheld in previous year</t>
        </r>
      </text>
    </comment>
    <comment ref="P31" authorId="0">
      <text>
        <r>
          <rPr>
            <b/>
            <sz val="9"/>
            <color indexed="81"/>
            <rFont val="Tahoma"/>
            <family val="2"/>
          </rPr>
          <t>Window:</t>
        </r>
        <r>
          <rPr>
            <sz val="9"/>
            <color indexed="81"/>
            <rFont val="Tahoma"/>
            <family val="2"/>
          </rPr>
          <t xml:space="preserve">
Operator in Training.  Passed first certification mid-year</t>
        </r>
      </text>
    </comment>
    <comment ref="S31" authorId="0">
      <text>
        <r>
          <rPr>
            <b/>
            <sz val="9"/>
            <color indexed="81"/>
            <rFont val="Tahoma"/>
            <family val="2"/>
          </rPr>
          <t>Window:</t>
        </r>
        <r>
          <rPr>
            <sz val="9"/>
            <color indexed="81"/>
            <rFont val="Tahoma"/>
            <family val="2"/>
          </rPr>
          <t xml:space="preserve">
Passed two more certification levels</t>
        </r>
      </text>
    </comment>
    <comment ref="J32" authorId="0">
      <text>
        <r>
          <rPr>
            <b/>
            <sz val="9"/>
            <color indexed="81"/>
            <rFont val="Tahoma"/>
            <family val="2"/>
          </rPr>
          <t>Window:</t>
        </r>
        <r>
          <rPr>
            <sz val="9"/>
            <color indexed="81"/>
            <rFont val="Tahoma"/>
            <family val="2"/>
          </rPr>
          <t xml:space="preserve">
Plans were to make supervisor over both WTP and WWTP.  Therefore raise had been approved mid-year.  Employee quit soon after.</t>
        </r>
      </text>
    </comment>
    <comment ref="M32" authorId="0">
      <text>
        <r>
          <rPr>
            <b/>
            <sz val="9"/>
            <color indexed="81"/>
            <rFont val="Tahoma"/>
            <family val="2"/>
          </rPr>
          <t>Window:</t>
        </r>
        <r>
          <rPr>
            <sz val="9"/>
            <color indexed="81"/>
            <rFont val="Tahoma"/>
            <family val="2"/>
          </rPr>
          <t xml:space="preserve">
Demoted to different position</t>
        </r>
      </text>
    </comment>
    <comment ref="P33" authorId="0">
      <text>
        <r>
          <rPr>
            <b/>
            <sz val="9"/>
            <color indexed="81"/>
            <rFont val="Tahoma"/>
            <family val="2"/>
          </rPr>
          <t>Window:</t>
        </r>
        <r>
          <rPr>
            <sz val="9"/>
            <color indexed="81"/>
            <rFont val="Tahoma"/>
            <family val="2"/>
          </rPr>
          <t xml:space="preserve">
Took on additional responsibilities to prepare for head position at WTP </t>
        </r>
      </text>
    </comment>
    <comment ref="D35" authorId="0">
      <text>
        <r>
          <rPr>
            <b/>
            <sz val="9"/>
            <color indexed="81"/>
            <rFont val="Tahoma"/>
            <family val="2"/>
          </rPr>
          <t>Window:</t>
        </r>
        <r>
          <rPr>
            <sz val="9"/>
            <color indexed="81"/>
            <rFont val="Tahoma"/>
            <family val="2"/>
          </rPr>
          <t xml:space="preserve">
 Had passed probationary period and had received first certification.  Raise was in-line to operator pay
</t>
        </r>
      </text>
    </comment>
  </commentList>
</comments>
</file>

<file path=xl/comments2.xml><?xml version="1.0" encoding="utf-8"?>
<comments xmlns="http://schemas.openxmlformats.org/spreadsheetml/2006/main">
  <authors>
    <author>Window</author>
  </authors>
  <commentList>
    <comment ref="D9" authorId="0">
      <text>
        <r>
          <rPr>
            <b/>
            <sz val="9"/>
            <color indexed="81"/>
            <rFont val="Tahoma"/>
            <charset val="1"/>
          </rPr>
          <t>Window:</t>
        </r>
        <r>
          <rPr>
            <sz val="9"/>
            <color indexed="81"/>
            <rFont val="Tahoma"/>
            <charset val="1"/>
          </rPr>
          <t xml:space="preserve">
5/29/18 Collections Certification Class III</t>
        </r>
      </text>
    </comment>
    <comment ref="I10" authorId="0">
      <text>
        <r>
          <rPr>
            <b/>
            <sz val="9"/>
            <color indexed="81"/>
            <rFont val="Tahoma"/>
            <family val="2"/>
          </rPr>
          <t>Window:</t>
        </r>
        <r>
          <rPr>
            <sz val="9"/>
            <color indexed="81"/>
            <rFont val="Tahoma"/>
            <family val="2"/>
          </rPr>
          <t xml:space="preserve">
Gave 8.5% merit increase after full year in Superintendent role and passing several certifications EFFECTIVE 7/1/18.  Gave another $1.56 in June 2019 on handling of construction project and improvements undertaken.  Mid point of salary range for position</t>
        </r>
      </text>
    </comment>
    <comment ref="D11" authorId="0">
      <text>
        <r>
          <rPr>
            <b/>
            <sz val="9"/>
            <color indexed="81"/>
            <rFont val="Tahoma"/>
            <charset val="1"/>
          </rPr>
          <t>Window:</t>
        </r>
        <r>
          <rPr>
            <sz val="9"/>
            <color indexed="81"/>
            <rFont val="Tahoma"/>
            <charset val="1"/>
          </rPr>
          <t xml:space="preserve">
Chief Operator 6/12/18
</t>
        </r>
      </text>
    </comment>
    <comment ref="D12" authorId="0">
      <text>
        <r>
          <rPr>
            <b/>
            <sz val="9"/>
            <color indexed="81"/>
            <rFont val="Tahoma"/>
            <charset val="1"/>
          </rPr>
          <t>Window:</t>
        </r>
        <r>
          <rPr>
            <sz val="9"/>
            <color indexed="81"/>
            <rFont val="Tahoma"/>
            <charset val="1"/>
          </rPr>
          <t xml:space="preserve">
Inc for office mgr position</t>
        </r>
      </text>
    </comment>
    <comment ref="D14" authorId="0">
      <text>
        <r>
          <rPr>
            <b/>
            <sz val="9"/>
            <color indexed="81"/>
            <rFont val="Tahoma"/>
            <charset val="1"/>
          </rPr>
          <t>Window:</t>
        </r>
        <r>
          <rPr>
            <sz val="9"/>
            <color indexed="81"/>
            <rFont val="Tahoma"/>
            <charset val="1"/>
          </rPr>
          <t xml:space="preserve">
Overall job performance above and beyond what is asked</t>
        </r>
      </text>
    </comment>
    <comment ref="D16" authorId="0">
      <text>
        <r>
          <rPr>
            <b/>
            <sz val="9"/>
            <color indexed="81"/>
            <rFont val="Tahoma"/>
            <charset val="1"/>
          </rPr>
          <t>Window:</t>
        </r>
        <r>
          <rPr>
            <sz val="9"/>
            <color indexed="81"/>
            <rFont val="Tahoma"/>
            <charset val="1"/>
          </rPr>
          <t xml:space="preserve">
5/29/18 Collections Certification Class III</t>
        </r>
      </text>
    </comment>
    <comment ref="O16" authorId="0">
      <text>
        <r>
          <rPr>
            <b/>
            <sz val="9"/>
            <color indexed="81"/>
            <rFont val="Tahoma"/>
            <charset val="1"/>
          </rPr>
          <t>Window:</t>
        </r>
        <r>
          <rPr>
            <sz val="9"/>
            <color indexed="81"/>
            <rFont val="Tahoma"/>
            <charset val="1"/>
          </rPr>
          <t xml:space="preserve">
Class II Water Dist</t>
        </r>
      </text>
    </comment>
    <comment ref="D18" authorId="0">
      <text>
        <r>
          <rPr>
            <b/>
            <sz val="9"/>
            <color indexed="81"/>
            <rFont val="Tahoma"/>
            <charset val="1"/>
          </rPr>
          <t>Window:</t>
        </r>
        <r>
          <rPr>
            <sz val="9"/>
            <color indexed="81"/>
            <rFont val="Tahoma"/>
            <charset val="1"/>
          </rPr>
          <t xml:space="preserve">
land farming &amp; class III Distribution 4/3/18
</t>
        </r>
      </text>
    </comment>
    <comment ref="D19" authorId="0">
      <text>
        <r>
          <rPr>
            <b/>
            <sz val="9"/>
            <color indexed="81"/>
            <rFont val="Tahoma"/>
            <charset val="1"/>
          </rPr>
          <t>Window:</t>
        </r>
        <r>
          <rPr>
            <sz val="9"/>
            <color indexed="81"/>
            <rFont val="Tahoma"/>
            <charset val="1"/>
          </rPr>
          <t xml:space="preserve">
Increase for Asst office mgr</t>
        </r>
      </text>
    </comment>
    <comment ref="D20" authorId="0">
      <text>
        <r>
          <rPr>
            <b/>
            <sz val="9"/>
            <color indexed="81"/>
            <rFont val="Tahoma"/>
            <charset val="1"/>
          </rPr>
          <t>Window:</t>
        </r>
        <r>
          <rPr>
            <sz val="9"/>
            <color indexed="81"/>
            <rFont val="Tahoma"/>
            <charset val="1"/>
          </rPr>
          <t xml:space="preserve">
Passed land farming certification 4/3/18
</t>
        </r>
      </text>
    </comment>
    <comment ref="I23" authorId="0">
      <text>
        <r>
          <rPr>
            <b/>
            <sz val="9"/>
            <color indexed="81"/>
            <rFont val="Tahoma"/>
            <family val="2"/>
          </rPr>
          <t>Window:</t>
        </r>
        <r>
          <rPr>
            <sz val="9"/>
            <color indexed="81"/>
            <rFont val="Tahoma"/>
            <family val="2"/>
          </rPr>
          <t xml:space="preserve">
9/1/17 Passed 90 day probationary period after promotion to WWTP Chief Operator
</t>
        </r>
      </text>
    </comment>
    <comment ref="O25" authorId="0">
      <text>
        <r>
          <rPr>
            <b/>
            <sz val="9"/>
            <color indexed="81"/>
            <rFont val="Tahoma"/>
            <charset val="1"/>
          </rPr>
          <t>Window:</t>
        </r>
        <r>
          <rPr>
            <sz val="9"/>
            <color indexed="81"/>
            <rFont val="Tahoma"/>
            <charset val="1"/>
          </rPr>
          <t xml:space="preserve">
Passed certification
</t>
        </r>
      </text>
    </comment>
    <comment ref="D26" authorId="0">
      <text>
        <r>
          <rPr>
            <b/>
            <sz val="9"/>
            <color indexed="81"/>
            <rFont val="Tahoma"/>
            <charset val="1"/>
          </rPr>
          <t>Window:</t>
        </r>
        <r>
          <rPr>
            <sz val="9"/>
            <color indexed="81"/>
            <rFont val="Tahoma"/>
            <charset val="1"/>
          </rPr>
          <t xml:space="preserve">
1/17/18 DW Oper Class I
raise $1.  6/12/18 $1.50 further certification
</t>
        </r>
      </text>
    </comment>
    <comment ref="O26" authorId="0">
      <text>
        <r>
          <rPr>
            <b/>
            <sz val="9"/>
            <color indexed="81"/>
            <rFont val="Tahoma"/>
            <charset val="1"/>
          </rPr>
          <t>Window:</t>
        </r>
        <r>
          <rPr>
            <sz val="9"/>
            <color indexed="81"/>
            <rFont val="Tahoma"/>
            <charset val="1"/>
          </rPr>
          <t xml:space="preserve">
Class III DW Certification</t>
        </r>
      </text>
    </comment>
    <comment ref="O28" authorId="0">
      <text>
        <r>
          <rPr>
            <b/>
            <sz val="9"/>
            <color indexed="81"/>
            <rFont val="Tahoma"/>
            <charset val="1"/>
          </rPr>
          <t>Window:</t>
        </r>
        <r>
          <rPr>
            <sz val="9"/>
            <color indexed="81"/>
            <rFont val="Tahoma"/>
            <charset val="1"/>
          </rPr>
          <t xml:space="preserve">
Class III Drinking Water Treatment Operator</t>
        </r>
      </text>
    </comment>
    <comment ref="O29" authorId="0">
      <text>
        <r>
          <rPr>
            <b/>
            <sz val="9"/>
            <color indexed="81"/>
            <rFont val="Tahoma"/>
            <charset val="1"/>
          </rPr>
          <t>Window:</t>
        </r>
        <r>
          <rPr>
            <sz val="9"/>
            <color indexed="81"/>
            <rFont val="Tahoma"/>
            <charset val="1"/>
          </rPr>
          <t xml:space="preserve">
Increase after passing probationary period</t>
        </r>
      </text>
    </comment>
  </commentList>
</comments>
</file>

<file path=xl/sharedStrings.xml><?xml version="1.0" encoding="utf-8"?>
<sst xmlns="http://schemas.openxmlformats.org/spreadsheetml/2006/main" count="185" uniqueCount="75">
  <si>
    <t>Dept</t>
  </si>
  <si>
    <t>Office</t>
  </si>
  <si>
    <t>Maint</t>
  </si>
  <si>
    <t>WWTP</t>
  </si>
  <si>
    <t>WTP</t>
  </si>
  <si>
    <t>WTP/Maint</t>
  </si>
  <si>
    <t>FY2014</t>
  </si>
  <si>
    <t>FY2015</t>
  </si>
  <si>
    <t>FY2016</t>
  </si>
  <si>
    <t>FY2017</t>
  </si>
  <si>
    <t>FY2018</t>
  </si>
  <si>
    <t>FY2019</t>
  </si>
  <si>
    <t>FY2020</t>
  </si>
  <si>
    <t>Inc $$</t>
  </si>
  <si>
    <t>Inc %</t>
  </si>
  <si>
    <t>QUIT</t>
  </si>
  <si>
    <t>NEW HIRE</t>
  </si>
  <si>
    <t>Retired</t>
  </si>
  <si>
    <t>Quit</t>
  </si>
  <si>
    <t>Part-time</t>
  </si>
  <si>
    <t>New Hire</t>
  </si>
  <si>
    <t xml:space="preserve">#155 </t>
  </si>
  <si>
    <t>#193</t>
  </si>
  <si>
    <t>#186</t>
  </si>
  <si>
    <t>#198</t>
  </si>
  <si>
    <t>#201</t>
  </si>
  <si>
    <t>#188</t>
  </si>
  <si>
    <t>#189</t>
  </si>
  <si>
    <t>#192</t>
  </si>
  <si>
    <t>#175</t>
  </si>
  <si>
    <t>#173</t>
  </si>
  <si>
    <t>#199</t>
  </si>
  <si>
    <t>#165</t>
  </si>
  <si>
    <t>#191</t>
  </si>
  <si>
    <t>#206</t>
  </si>
  <si>
    <t>#200</t>
  </si>
  <si>
    <t>#181</t>
  </si>
  <si>
    <t>#115</t>
  </si>
  <si>
    <t>#202</t>
  </si>
  <si>
    <t>#205</t>
  </si>
  <si>
    <t>#171</t>
  </si>
  <si>
    <t>#166</t>
  </si>
  <si>
    <t>#135</t>
  </si>
  <si>
    <t>#196</t>
  </si>
  <si>
    <t>#204</t>
  </si>
  <si>
    <t>#203</t>
  </si>
  <si>
    <t>#195</t>
  </si>
  <si>
    <t>#162</t>
  </si>
  <si>
    <t>#177</t>
  </si>
  <si>
    <t>#197</t>
  </si>
  <si>
    <t>Emp #</t>
  </si>
  <si>
    <t>COLA</t>
  </si>
  <si>
    <t>Merit</t>
  </si>
  <si>
    <t>MERIT</t>
  </si>
  <si>
    <t>Begin FY</t>
  </si>
  <si>
    <t>End FY</t>
  </si>
  <si>
    <t>FY 2020 Wage Increases</t>
  </si>
  <si>
    <t>FY 2019 Wage Increases</t>
  </si>
  <si>
    <t>FY 2018 Wage Increases</t>
  </si>
  <si>
    <t>#208</t>
  </si>
  <si>
    <t>Hired 2/19/19</t>
  </si>
  <si>
    <t>Admin</t>
  </si>
  <si>
    <t>#209</t>
  </si>
  <si>
    <t>Current</t>
  </si>
  <si>
    <t>#210</t>
  </si>
  <si>
    <t>Maint/WTP</t>
  </si>
  <si>
    <t>Hired 7/29/19 in Maint, moved to WTP</t>
  </si>
  <si>
    <t>Hired 11/19 for Office / CSR</t>
  </si>
  <si>
    <t>#155 PT</t>
  </si>
  <si>
    <t>#201 PT</t>
  </si>
  <si>
    <t>Merit increases include raises after probationary periods, raises for passing certification tests and other general raises where an employee performs above the normal levels of expectation.  Merit increases are also given in instances where an employee is below the mid-point of similar positions as listed in KRWA annual surveys</t>
  </si>
  <si>
    <t>%</t>
  </si>
  <si>
    <t xml:space="preserve">WD PHDR 2b -  Test Year dollar amount of merit raises </t>
  </si>
  <si>
    <t>WD PHDR 2c - Test year percentage cost-of living raise</t>
  </si>
  <si>
    <t>FY14-20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</si>
</sst>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4" fillId="0" borderId="0" xfId="0" applyFont="1"/>
    <xf numFmtId="0" fontId="4" fillId="0" borderId="0" xfId="0" applyFont="1" applyAlignment="1">
      <alignment horizontal="center"/>
    </xf>
    <xf numFmtId="0" fontId="5" fillId="0" borderId="0" xfId="0" applyFont="1" applyAlignment="1"/>
    <xf numFmtId="0" fontId="6" fillId="0" borderId="0" xfId="0" applyFont="1" applyAlignment="1">
      <alignment horizontal="center"/>
    </xf>
    <xf numFmtId="0" fontId="7" fillId="0" borderId="0" xfId="0" applyFont="1" applyAlignment="1">
      <alignment horizontal="center"/>
    </xf>
    <xf numFmtId="44" fontId="4" fillId="0" borderId="0" xfId="1" applyFont="1"/>
    <xf numFmtId="10" fontId="4" fillId="0" borderId="0" xfId="2" applyNumberFormat="1" applyFont="1"/>
    <xf numFmtId="44" fontId="6" fillId="0" borderId="0" xfId="1" applyFont="1"/>
    <xf numFmtId="44" fontId="5" fillId="0" borderId="0" xfId="1" applyFont="1" applyBorder="1" applyAlignment="1">
      <alignment horizontal="center"/>
    </xf>
    <xf numFmtId="0" fontId="5" fillId="0" borderId="0" xfId="0" applyFont="1" applyBorder="1" applyAlignment="1">
      <alignment horizontal="center"/>
    </xf>
    <xf numFmtId="14" fontId="5" fillId="0" borderId="1" xfId="1" applyNumberFormat="1" applyFont="1" applyBorder="1" applyAlignment="1">
      <alignment horizontal="center"/>
    </xf>
    <xf numFmtId="14" fontId="5" fillId="0" borderId="1" xfId="0" applyNumberFormat="1"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xf>
    <xf numFmtId="0" fontId="5"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xf>
    <xf numFmtId="44" fontId="4" fillId="0" borderId="0" xfId="1" applyFont="1" applyFill="1"/>
    <xf numFmtId="0" fontId="4" fillId="0" borderId="0" xfId="0" applyFont="1" applyFill="1"/>
    <xf numFmtId="10" fontId="5" fillId="0" borderId="0" xfId="2" applyNumberFormat="1" applyFont="1" applyFill="1" applyBorder="1" applyAlignment="1">
      <alignment horizontal="center"/>
    </xf>
    <xf numFmtId="0" fontId="5" fillId="0" borderId="0" xfId="0" applyFont="1" applyFill="1" applyAlignment="1"/>
    <xf numFmtId="44" fontId="5" fillId="0" borderId="0" xfId="1" applyFont="1" applyFill="1" applyBorder="1" applyAlignment="1">
      <alignment horizontal="center"/>
    </xf>
    <xf numFmtId="44" fontId="5" fillId="0" borderId="0" xfId="1" applyNumberFormat="1" applyFont="1" applyFill="1" applyAlignment="1">
      <alignment horizontal="center"/>
    </xf>
    <xf numFmtId="14" fontId="5" fillId="0" borderId="1" xfId="0" applyNumberFormat="1" applyFont="1" applyFill="1" applyBorder="1" applyAlignment="1">
      <alignment horizontal="center"/>
    </xf>
    <xf numFmtId="44" fontId="5" fillId="0" borderId="1" xfId="1" applyNumberFormat="1" applyFont="1" applyFill="1" applyBorder="1" applyAlignment="1">
      <alignment horizontal="center"/>
    </xf>
    <xf numFmtId="44" fontId="4" fillId="0" borderId="0" xfId="0" applyNumberFormat="1" applyFont="1" applyFill="1"/>
    <xf numFmtId="44" fontId="4" fillId="0" borderId="0" xfId="1" applyNumberFormat="1" applyFont="1" applyFill="1"/>
    <xf numFmtId="44" fontId="4" fillId="0" borderId="0" xfId="1" applyFont="1" applyFill="1" applyAlignment="1">
      <alignment horizontal="center"/>
    </xf>
    <xf numFmtId="10" fontId="4" fillId="0" borderId="0" xfId="2" applyNumberFormat="1" applyFont="1" applyFill="1"/>
    <xf numFmtId="164" fontId="5" fillId="0" borderId="0" xfId="2" applyNumberFormat="1" applyFont="1" applyFill="1" applyBorder="1" applyAlignment="1">
      <alignment horizontal="center"/>
    </xf>
    <xf numFmtId="164" fontId="5" fillId="0" borderId="1" xfId="1" applyNumberFormat="1" applyFont="1" applyFill="1" applyBorder="1" applyAlignment="1">
      <alignment horizontal="center"/>
    </xf>
    <xf numFmtId="164" fontId="5" fillId="0" borderId="0" xfId="1" quotePrefix="1" applyNumberFormat="1" applyFont="1" applyFill="1" applyAlignment="1">
      <alignment horizontal="center"/>
    </xf>
    <xf numFmtId="164" fontId="4" fillId="0" borderId="0" xfId="2" applyNumberFormat="1" applyFont="1" applyFill="1" applyAlignment="1">
      <alignment horizontal="center"/>
    </xf>
    <xf numFmtId="164" fontId="4" fillId="0" borderId="0" xfId="1"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U38"/>
  <sheetViews>
    <sheetView workbookViewId="0">
      <selection activeCell="L27" sqref="L27"/>
    </sheetView>
  </sheetViews>
  <sheetFormatPr defaultRowHeight="12.75" x14ac:dyDescent="0.2"/>
  <cols>
    <col min="1" max="1" width="8.5703125" style="16" customWidth="1"/>
    <col min="2" max="2" width="9.28515625" style="2" customWidth="1"/>
    <col min="3" max="3" width="8.7109375" style="6" bestFit="1" customWidth="1"/>
    <col min="4" max="4" width="8.7109375" style="1" bestFit="1" customWidth="1"/>
    <col min="5" max="5" width="6.5703125" style="1" bestFit="1" customWidth="1"/>
    <col min="6" max="6" width="6.7109375" style="1" bestFit="1" customWidth="1"/>
    <col min="7" max="7" width="8.7109375" style="1" bestFit="1" customWidth="1"/>
    <col min="8" max="8" width="7.5703125" style="1" bestFit="1" customWidth="1"/>
    <col min="9" max="10" width="8.7109375" style="1" bestFit="1" customWidth="1"/>
    <col min="11" max="11" width="7.5703125" style="1" bestFit="1" customWidth="1"/>
    <col min="12" max="13" width="8.7109375" style="1" bestFit="1" customWidth="1"/>
    <col min="14" max="14" width="7.140625" style="1" bestFit="1" customWidth="1"/>
    <col min="15" max="16" width="8.7109375" style="1" bestFit="1" customWidth="1"/>
    <col min="17" max="17" width="6.5703125" style="1" bestFit="1" customWidth="1"/>
    <col min="18" max="18" width="6.7109375" style="1" bestFit="1" customWidth="1"/>
    <col min="19" max="19" width="8.7109375" style="1" bestFit="1" customWidth="1"/>
    <col min="20" max="20" width="6.5703125" style="1" bestFit="1" customWidth="1"/>
    <col min="21" max="21" width="5.7109375" style="1" bestFit="1" customWidth="1"/>
    <col min="22" max="16384" width="9.140625" style="1"/>
  </cols>
  <sheetData>
    <row r="5" spans="1:21" s="3" customFormat="1" x14ac:dyDescent="0.2">
      <c r="A5" s="15"/>
      <c r="C5" s="9" t="s">
        <v>6</v>
      </c>
      <c r="D5" s="9" t="s">
        <v>7</v>
      </c>
      <c r="E5" s="10"/>
      <c r="F5" s="10"/>
      <c r="G5" s="9" t="s">
        <v>8</v>
      </c>
      <c r="H5" s="10"/>
      <c r="I5" s="10"/>
      <c r="J5" s="9" t="s">
        <v>9</v>
      </c>
      <c r="K5" s="10"/>
      <c r="L5" s="10"/>
      <c r="M5" s="9" t="s">
        <v>10</v>
      </c>
      <c r="N5" s="10"/>
      <c r="O5" s="10"/>
      <c r="P5" s="9" t="s">
        <v>11</v>
      </c>
      <c r="Q5" s="10"/>
      <c r="R5" s="10"/>
      <c r="S5" s="9" t="s">
        <v>12</v>
      </c>
      <c r="T5" s="10"/>
      <c r="U5" s="10"/>
    </row>
    <row r="6" spans="1:21" s="3" customFormat="1" x14ac:dyDescent="0.2">
      <c r="A6" s="13" t="s">
        <v>50</v>
      </c>
      <c r="B6" s="14" t="s">
        <v>0</v>
      </c>
      <c r="C6" s="11">
        <v>41456</v>
      </c>
      <c r="D6" s="12">
        <v>41821</v>
      </c>
      <c r="E6" s="12" t="s">
        <v>13</v>
      </c>
      <c r="F6" s="12" t="s">
        <v>14</v>
      </c>
      <c r="G6" s="12">
        <v>42186</v>
      </c>
      <c r="H6" s="12" t="s">
        <v>13</v>
      </c>
      <c r="I6" s="12" t="s">
        <v>14</v>
      </c>
      <c r="J6" s="12">
        <v>42552</v>
      </c>
      <c r="K6" s="12" t="s">
        <v>13</v>
      </c>
      <c r="L6" s="12" t="s">
        <v>14</v>
      </c>
      <c r="M6" s="12">
        <v>42917</v>
      </c>
      <c r="N6" s="12" t="s">
        <v>13</v>
      </c>
      <c r="O6" s="12" t="s">
        <v>14</v>
      </c>
      <c r="P6" s="12">
        <v>43282</v>
      </c>
      <c r="Q6" s="12" t="s">
        <v>13</v>
      </c>
      <c r="R6" s="12" t="s">
        <v>14</v>
      </c>
      <c r="S6" s="12">
        <v>43647</v>
      </c>
      <c r="T6" s="12" t="s">
        <v>13</v>
      </c>
      <c r="U6" s="12" t="s">
        <v>14</v>
      </c>
    </row>
    <row r="7" spans="1:21" x14ac:dyDescent="0.2">
      <c r="A7" s="16" t="s">
        <v>40</v>
      </c>
      <c r="B7" s="2" t="s">
        <v>1</v>
      </c>
      <c r="C7" s="6">
        <f>60000/2080</f>
        <v>28.846153846153847</v>
      </c>
      <c r="D7" s="6">
        <f>60900.32/2080</f>
        <v>29.279</v>
      </c>
      <c r="E7" s="6">
        <f t="shared" ref="E7:E12" si="0">D7-C7</f>
        <v>0.43284615384615321</v>
      </c>
      <c r="F7" s="7">
        <f>E7/C7</f>
        <v>1.5005333333333312E-2</v>
      </c>
      <c r="G7" s="6">
        <v>29.86</v>
      </c>
      <c r="H7" s="6">
        <f>G7-D7</f>
        <v>0.58099999999999952</v>
      </c>
      <c r="I7" s="7">
        <f>H7/D7</f>
        <v>1.984357389255096E-2</v>
      </c>
      <c r="J7" s="6">
        <f>64168/2080</f>
        <v>30.85</v>
      </c>
      <c r="K7" s="6">
        <f>J7-G7</f>
        <v>0.99000000000000199</v>
      </c>
      <c r="L7" s="7">
        <f>K7/G7</f>
        <v>3.3154722036168857E-2</v>
      </c>
      <c r="M7" s="6" t="s">
        <v>17</v>
      </c>
      <c r="N7" s="6"/>
      <c r="O7" s="7"/>
      <c r="P7" s="6"/>
      <c r="Q7" s="6"/>
      <c r="R7" s="7"/>
      <c r="S7" s="6"/>
      <c r="T7" s="6"/>
      <c r="U7" s="7"/>
    </row>
    <row r="8" spans="1:21" x14ac:dyDescent="0.2">
      <c r="A8" s="16" t="s">
        <v>41</v>
      </c>
      <c r="B8" s="2" t="s">
        <v>1</v>
      </c>
      <c r="C8" s="6">
        <v>17.578749999999996</v>
      </c>
      <c r="D8" s="6">
        <v>17.850000000000001</v>
      </c>
      <c r="E8" s="6">
        <f t="shared" si="0"/>
        <v>0.27125000000000554</v>
      </c>
      <c r="F8" s="7">
        <f t="shared" ref="F8:F35" si="1">E8/C8</f>
        <v>1.5430562468890314E-2</v>
      </c>
      <c r="G8" s="6" t="s">
        <v>17</v>
      </c>
      <c r="H8" s="6"/>
      <c r="I8" s="6"/>
      <c r="J8" s="6"/>
      <c r="K8" s="6"/>
      <c r="L8" s="6"/>
      <c r="M8" s="6"/>
      <c r="N8" s="6"/>
      <c r="O8" s="6"/>
      <c r="P8" s="6"/>
      <c r="Q8" s="6"/>
      <c r="R8" s="6"/>
      <c r="S8" s="6"/>
      <c r="T8" s="6"/>
      <c r="U8" s="6"/>
    </row>
    <row r="9" spans="1:21" x14ac:dyDescent="0.2">
      <c r="A9" s="16" t="s">
        <v>42</v>
      </c>
      <c r="B9" s="2" t="s">
        <v>1</v>
      </c>
      <c r="C9" s="6">
        <v>14.145</v>
      </c>
      <c r="D9" s="6">
        <v>14.357174999999998</v>
      </c>
      <c r="E9" s="6">
        <f t="shared" si="0"/>
        <v>0.21217499999999845</v>
      </c>
      <c r="F9" s="7">
        <f t="shared" si="1"/>
        <v>1.499999999999989E-2</v>
      </c>
      <c r="G9" s="6" t="s">
        <v>17</v>
      </c>
      <c r="H9" s="6"/>
      <c r="I9" s="6"/>
      <c r="J9" s="6"/>
      <c r="K9" s="6"/>
      <c r="L9" s="6"/>
      <c r="M9" s="6"/>
      <c r="N9" s="6"/>
      <c r="O9" s="6"/>
      <c r="P9" s="6"/>
      <c r="Q9" s="6"/>
      <c r="R9" s="6"/>
      <c r="S9" s="6"/>
      <c r="T9" s="6"/>
      <c r="U9" s="6"/>
    </row>
    <row r="10" spans="1:21" x14ac:dyDescent="0.2">
      <c r="A10" s="16" t="s">
        <v>22</v>
      </c>
      <c r="B10" s="2" t="s">
        <v>1</v>
      </c>
      <c r="C10" s="6">
        <f>32760/52/25</f>
        <v>25.2</v>
      </c>
      <c r="D10" s="6">
        <f>639.45/25</f>
        <v>25.578000000000003</v>
      </c>
      <c r="E10" s="6">
        <f t="shared" si="0"/>
        <v>0.37800000000000367</v>
      </c>
      <c r="F10" s="7">
        <f t="shared" si="1"/>
        <v>1.5000000000000145E-2</v>
      </c>
      <c r="G10" s="6">
        <f>36000/52/25</f>
        <v>27.69230769230769</v>
      </c>
      <c r="H10" s="6">
        <f t="shared" ref="H10:H17" si="2">G10-D10</f>
        <v>2.1143076923076869</v>
      </c>
      <c r="I10" s="7">
        <f t="shared" ref="I10:I17" si="3">H10/D10</f>
        <v>8.2661181183348448E-2</v>
      </c>
      <c r="J10" s="6">
        <f>39900/52/25</f>
        <v>30.69230769230769</v>
      </c>
      <c r="K10" s="6">
        <f t="shared" ref="K10:K15" si="4">J10-G10</f>
        <v>3</v>
      </c>
      <c r="L10" s="7">
        <f t="shared" ref="L10:L17" si="5">K10/G10</f>
        <v>0.10833333333333334</v>
      </c>
      <c r="M10" s="6">
        <v>31.46</v>
      </c>
      <c r="N10" s="6">
        <f t="shared" ref="N10:N15" si="6">M10-J10</f>
        <v>0.767692307692311</v>
      </c>
      <c r="O10" s="7">
        <f t="shared" ref="O10:O15" si="7">N10/J10</f>
        <v>2.5012531328320913E-2</v>
      </c>
      <c r="P10" s="6">
        <v>33</v>
      </c>
      <c r="Q10" s="6">
        <f t="shared" ref="Q10:Q15" si="8">P10-M10</f>
        <v>1.5399999999999991</v>
      </c>
      <c r="R10" s="7">
        <f t="shared" ref="R10:R15" si="9">Q10/M10</f>
        <v>4.8951048951048924E-2</v>
      </c>
      <c r="S10" s="6">
        <v>33.83</v>
      </c>
      <c r="T10" s="6">
        <f t="shared" ref="T10:T15" si="10">S10-P10</f>
        <v>0.82999999999999829</v>
      </c>
      <c r="U10" s="7">
        <f t="shared" ref="U10:U15" si="11">T10/P10</f>
        <v>2.5151515151515098E-2</v>
      </c>
    </row>
    <row r="11" spans="1:21" x14ac:dyDescent="0.2">
      <c r="A11" s="16" t="s">
        <v>23</v>
      </c>
      <c r="B11" s="2" t="s">
        <v>1</v>
      </c>
      <c r="C11" s="6">
        <v>14.503749999999998</v>
      </c>
      <c r="D11" s="6">
        <v>14.721306249999996</v>
      </c>
      <c r="E11" s="6">
        <f t="shared" si="0"/>
        <v>0.21755624999999768</v>
      </c>
      <c r="F11" s="7">
        <f t="shared" si="1"/>
        <v>1.4999999999999842E-2</v>
      </c>
      <c r="G11" s="6">
        <v>16.5</v>
      </c>
      <c r="H11" s="6">
        <f t="shared" si="2"/>
        <v>1.778693750000004</v>
      </c>
      <c r="I11" s="7">
        <f t="shared" si="3"/>
        <v>0.12082445129487096</v>
      </c>
      <c r="J11" s="6">
        <v>18.25</v>
      </c>
      <c r="K11" s="6">
        <f t="shared" si="4"/>
        <v>1.75</v>
      </c>
      <c r="L11" s="7">
        <f t="shared" si="5"/>
        <v>0.10606060606060606</v>
      </c>
      <c r="M11" s="6">
        <v>18.75</v>
      </c>
      <c r="N11" s="6">
        <f t="shared" si="6"/>
        <v>0.5</v>
      </c>
      <c r="O11" s="7">
        <f t="shared" si="7"/>
        <v>2.7397260273972601E-2</v>
      </c>
      <c r="P11" s="6">
        <v>19.48</v>
      </c>
      <c r="Q11" s="6">
        <f t="shared" si="8"/>
        <v>0.73000000000000043</v>
      </c>
      <c r="R11" s="7">
        <f t="shared" si="9"/>
        <v>3.8933333333333354E-2</v>
      </c>
      <c r="S11" s="6">
        <v>20.5</v>
      </c>
      <c r="T11" s="6">
        <f t="shared" si="10"/>
        <v>1.0199999999999996</v>
      </c>
      <c r="U11" s="7">
        <f t="shared" si="11"/>
        <v>5.2361396303901415E-2</v>
      </c>
    </row>
    <row r="12" spans="1:21" x14ac:dyDescent="0.2">
      <c r="A12" s="16" t="s">
        <v>21</v>
      </c>
      <c r="B12" s="2" t="s">
        <v>1</v>
      </c>
      <c r="C12" s="6">
        <v>18.142499999999998</v>
      </c>
      <c r="D12" s="6">
        <v>18.414637499999998</v>
      </c>
      <c r="E12" s="6">
        <f t="shared" si="0"/>
        <v>0.27213749999999948</v>
      </c>
      <c r="F12" s="7">
        <f t="shared" si="1"/>
        <v>1.4999999999999973E-2</v>
      </c>
      <c r="G12" s="6">
        <v>18.78293025</v>
      </c>
      <c r="H12" s="6">
        <f t="shared" si="2"/>
        <v>0.36829275000000194</v>
      </c>
      <c r="I12" s="7">
        <f t="shared" si="3"/>
        <v>2.0000000000000108E-2</v>
      </c>
      <c r="J12" s="6">
        <v>13.5</v>
      </c>
      <c r="K12" s="6">
        <f t="shared" si="4"/>
        <v>-5.2829302499999997</v>
      </c>
      <c r="L12" s="7" t="s">
        <v>19</v>
      </c>
      <c r="M12" s="6">
        <v>13.75</v>
      </c>
      <c r="N12" s="6">
        <f t="shared" si="6"/>
        <v>0.25</v>
      </c>
      <c r="O12" s="7">
        <f t="shared" si="7"/>
        <v>1.8518518518518517E-2</v>
      </c>
      <c r="P12" s="6">
        <v>13.75</v>
      </c>
      <c r="Q12" s="6">
        <f t="shared" si="8"/>
        <v>0</v>
      </c>
      <c r="R12" s="7">
        <f t="shared" si="9"/>
        <v>0</v>
      </c>
      <c r="S12" s="6">
        <v>14</v>
      </c>
      <c r="T12" s="6">
        <f t="shared" si="10"/>
        <v>0.25</v>
      </c>
      <c r="U12" s="7">
        <f t="shared" si="11"/>
        <v>1.8181818181818181E-2</v>
      </c>
    </row>
    <row r="13" spans="1:21" x14ac:dyDescent="0.2">
      <c r="A13" s="16" t="s">
        <v>24</v>
      </c>
      <c r="B13" s="2" t="s">
        <v>1</v>
      </c>
      <c r="D13" s="6"/>
      <c r="E13" s="6"/>
      <c r="F13" s="7"/>
      <c r="G13" s="6">
        <v>13.5</v>
      </c>
      <c r="H13" s="6">
        <f t="shared" si="2"/>
        <v>13.5</v>
      </c>
      <c r="I13" s="7"/>
      <c r="J13" s="6">
        <v>16</v>
      </c>
      <c r="K13" s="6">
        <f t="shared" si="4"/>
        <v>2.5</v>
      </c>
      <c r="L13" s="7">
        <f t="shared" si="5"/>
        <v>0.18518518518518517</v>
      </c>
      <c r="M13" s="6">
        <v>17</v>
      </c>
      <c r="N13" s="6">
        <f t="shared" si="6"/>
        <v>1</v>
      </c>
      <c r="O13" s="7">
        <f t="shared" si="7"/>
        <v>6.25E-2</v>
      </c>
      <c r="P13" s="18">
        <v>17.68</v>
      </c>
      <c r="Q13" s="6">
        <f t="shared" si="8"/>
        <v>0.67999999999999972</v>
      </c>
      <c r="R13" s="7">
        <f t="shared" si="9"/>
        <v>3.999999999999998E-2</v>
      </c>
      <c r="S13" s="6">
        <v>18.5</v>
      </c>
      <c r="T13" s="6">
        <f t="shared" si="10"/>
        <v>0.82000000000000028</v>
      </c>
      <c r="U13" s="7">
        <f t="shared" si="11"/>
        <v>4.6380090497737572E-2</v>
      </c>
    </row>
    <row r="14" spans="1:21" x14ac:dyDescent="0.2">
      <c r="A14" s="16" t="s">
        <v>25</v>
      </c>
      <c r="B14" s="2" t="s">
        <v>1</v>
      </c>
      <c r="D14" s="6"/>
      <c r="E14" s="6"/>
      <c r="F14" s="7"/>
      <c r="G14" s="8">
        <v>10</v>
      </c>
      <c r="H14" s="6">
        <f t="shared" si="2"/>
        <v>10</v>
      </c>
      <c r="I14" s="7"/>
      <c r="J14" s="6">
        <v>13.5</v>
      </c>
      <c r="K14" s="6">
        <f t="shared" si="4"/>
        <v>3.5</v>
      </c>
      <c r="L14" s="7">
        <f t="shared" si="5"/>
        <v>0.35</v>
      </c>
      <c r="M14" s="6">
        <v>13.75</v>
      </c>
      <c r="N14" s="6">
        <f t="shared" si="6"/>
        <v>0.25</v>
      </c>
      <c r="O14" s="7">
        <f t="shared" si="7"/>
        <v>1.8518518518518517E-2</v>
      </c>
      <c r="P14" s="6">
        <v>13.75</v>
      </c>
      <c r="Q14" s="6">
        <f t="shared" si="8"/>
        <v>0</v>
      </c>
      <c r="R14" s="7">
        <f t="shared" si="9"/>
        <v>0</v>
      </c>
      <c r="S14" s="6">
        <v>14</v>
      </c>
      <c r="T14" s="6">
        <f t="shared" si="10"/>
        <v>0.25</v>
      </c>
      <c r="U14" s="7">
        <f t="shared" si="11"/>
        <v>1.8181818181818181E-2</v>
      </c>
    </row>
    <row r="15" spans="1:21" x14ac:dyDescent="0.2">
      <c r="A15" s="16" t="s">
        <v>26</v>
      </c>
      <c r="B15" s="2" t="s">
        <v>2</v>
      </c>
      <c r="C15" s="6">
        <v>15.887499999999999</v>
      </c>
      <c r="D15" s="6">
        <v>16.128349999999998</v>
      </c>
      <c r="E15" s="6">
        <f>D15-C15</f>
        <v>0.24084999999999823</v>
      </c>
      <c r="F15" s="7">
        <f t="shared" si="1"/>
        <v>1.5159716758457797E-2</v>
      </c>
      <c r="G15" s="6">
        <v>16.448328749999998</v>
      </c>
      <c r="H15" s="6">
        <f t="shared" si="2"/>
        <v>0.31997875000000064</v>
      </c>
      <c r="I15" s="7">
        <f t="shared" si="3"/>
        <v>1.9839521711768452E-2</v>
      </c>
      <c r="J15" s="6">
        <v>17</v>
      </c>
      <c r="K15" s="6">
        <f t="shared" si="4"/>
        <v>0.55167125000000183</v>
      </c>
      <c r="L15" s="7">
        <f t="shared" si="5"/>
        <v>3.3539653686700657E-2</v>
      </c>
      <c r="M15" s="6">
        <v>18.5</v>
      </c>
      <c r="N15" s="6">
        <f t="shared" si="6"/>
        <v>1.5</v>
      </c>
      <c r="O15" s="7">
        <f t="shared" si="7"/>
        <v>8.8235294117647065E-2</v>
      </c>
      <c r="P15" s="6">
        <v>18.96</v>
      </c>
      <c r="Q15" s="6">
        <f t="shared" si="8"/>
        <v>0.46000000000000085</v>
      </c>
      <c r="R15" s="7">
        <f t="shared" si="9"/>
        <v>2.4864864864864909E-2</v>
      </c>
      <c r="S15" s="6">
        <v>19.43</v>
      </c>
      <c r="T15" s="6">
        <f t="shared" si="10"/>
        <v>0.46999999999999886</v>
      </c>
      <c r="U15" s="7">
        <f t="shared" si="11"/>
        <v>2.4789029535864919E-2</v>
      </c>
    </row>
    <row r="16" spans="1:21" x14ac:dyDescent="0.2">
      <c r="A16" s="17" t="s">
        <v>43</v>
      </c>
      <c r="B16" s="2" t="s">
        <v>2</v>
      </c>
      <c r="C16" s="6">
        <v>14.862499999999999</v>
      </c>
      <c r="D16" s="6">
        <v>16.128349999999998</v>
      </c>
      <c r="E16" s="6">
        <f>D16-C16</f>
        <v>1.2658499999999986</v>
      </c>
      <c r="F16" s="7">
        <f t="shared" si="1"/>
        <v>8.5170731707316982E-2</v>
      </c>
      <c r="G16" s="6">
        <v>16.450916999999997</v>
      </c>
      <c r="H16" s="6">
        <f t="shared" si="2"/>
        <v>0.32256699999999938</v>
      </c>
      <c r="I16" s="7">
        <f t="shared" si="3"/>
        <v>1.9999999999999966E-2</v>
      </c>
      <c r="J16" s="1" t="s">
        <v>18</v>
      </c>
      <c r="L16" s="7"/>
      <c r="O16" s="7"/>
      <c r="P16" s="6"/>
      <c r="R16" s="7"/>
      <c r="S16" s="6"/>
      <c r="U16" s="7"/>
    </row>
    <row r="17" spans="1:21" x14ac:dyDescent="0.2">
      <c r="A17" s="16" t="s">
        <v>27</v>
      </c>
      <c r="B17" s="2" t="s">
        <v>2</v>
      </c>
      <c r="C17" s="6">
        <v>15.631249999999998</v>
      </c>
      <c r="D17" s="6">
        <v>15.86445</v>
      </c>
      <c r="E17" s="6">
        <f>D17-C17</f>
        <v>0.23320000000000185</v>
      </c>
      <c r="F17" s="7">
        <f t="shared" si="1"/>
        <v>1.4918832467013315E-2</v>
      </c>
      <c r="G17" s="6">
        <v>16.177199999999999</v>
      </c>
      <c r="H17" s="6">
        <f t="shared" si="2"/>
        <v>0.31274999999999942</v>
      </c>
      <c r="I17" s="7">
        <f t="shared" si="3"/>
        <v>1.9713888599982944E-2</v>
      </c>
      <c r="J17" s="6">
        <v>17</v>
      </c>
      <c r="K17" s="6">
        <f>J17-G17</f>
        <v>0.82280000000000086</v>
      </c>
      <c r="L17" s="7">
        <f t="shared" si="5"/>
        <v>5.0861706599411576E-2</v>
      </c>
      <c r="M17" s="6">
        <v>17.25</v>
      </c>
      <c r="N17" s="6">
        <f>M17-J17</f>
        <v>0.25</v>
      </c>
      <c r="O17" s="7">
        <f>N17/J17</f>
        <v>1.4705882352941176E-2</v>
      </c>
      <c r="P17" s="6">
        <v>18.190000000000001</v>
      </c>
      <c r="Q17" s="6">
        <f>P17-M17</f>
        <v>0.94000000000000128</v>
      </c>
      <c r="R17" s="7">
        <f>Q17/M17</f>
        <v>5.4492753623188478E-2</v>
      </c>
      <c r="S17" s="6">
        <v>19.14</v>
      </c>
      <c r="T17" s="6">
        <f>S17-P17</f>
        <v>0.94999999999999929</v>
      </c>
      <c r="U17" s="7">
        <f>T17/P17</f>
        <v>5.2226498075865817E-2</v>
      </c>
    </row>
    <row r="18" spans="1:21" x14ac:dyDescent="0.2">
      <c r="A18" s="16" t="s">
        <v>44</v>
      </c>
      <c r="B18" s="2" t="s">
        <v>2</v>
      </c>
      <c r="D18" s="6"/>
      <c r="F18" s="7"/>
      <c r="M18" s="6">
        <v>16</v>
      </c>
      <c r="O18" s="1" t="s">
        <v>20</v>
      </c>
      <c r="P18" s="6">
        <v>16</v>
      </c>
      <c r="Q18" s="6">
        <f>P18-M18</f>
        <v>0</v>
      </c>
      <c r="R18" s="7">
        <f>Q18/M18</f>
        <v>0</v>
      </c>
      <c r="S18" s="6" t="s">
        <v>18</v>
      </c>
      <c r="T18" s="6"/>
      <c r="U18" s="7"/>
    </row>
    <row r="19" spans="1:21" x14ac:dyDescent="0.2">
      <c r="A19" s="16" t="s">
        <v>28</v>
      </c>
      <c r="B19" s="2" t="s">
        <v>2</v>
      </c>
      <c r="C19" s="6">
        <v>15.887499999999999</v>
      </c>
      <c r="D19" s="6">
        <v>16.128349999999998</v>
      </c>
      <c r="E19" s="6">
        <f>D19-C19</f>
        <v>0.24084999999999823</v>
      </c>
      <c r="F19" s="7">
        <f t="shared" si="1"/>
        <v>1.5159716758457797E-2</v>
      </c>
      <c r="G19" s="6">
        <v>16.448328749999998</v>
      </c>
      <c r="H19" s="6">
        <f>G19-D19</f>
        <v>0.31997875000000064</v>
      </c>
      <c r="I19" s="7">
        <f>H19/D19</f>
        <v>1.9839521711768452E-2</v>
      </c>
      <c r="J19" s="6">
        <v>17</v>
      </c>
      <c r="K19" s="6">
        <f>J19-G19</f>
        <v>0.55167125000000183</v>
      </c>
      <c r="L19" s="7">
        <f>K19/G19</f>
        <v>3.3539653686700657E-2</v>
      </c>
      <c r="M19" s="6">
        <v>17.75</v>
      </c>
      <c r="N19" s="6">
        <f>M19-J19</f>
        <v>0.75</v>
      </c>
      <c r="O19" s="7">
        <f>N19/J19</f>
        <v>4.4117647058823532E-2</v>
      </c>
      <c r="P19" s="6">
        <v>18.45</v>
      </c>
      <c r="Q19" s="6">
        <f>P19-M19</f>
        <v>0.69999999999999929</v>
      </c>
      <c r="R19" s="7">
        <f>Q19/M19</f>
        <v>3.943661971830982E-2</v>
      </c>
      <c r="S19" s="6">
        <v>19.43</v>
      </c>
      <c r="T19" s="6">
        <f>S19-P19</f>
        <v>0.98000000000000043</v>
      </c>
      <c r="U19" s="7">
        <f>T19/P19</f>
        <v>5.3116531165311676E-2</v>
      </c>
    </row>
    <row r="20" spans="1:21" x14ac:dyDescent="0.2">
      <c r="A20" s="16" t="s">
        <v>29</v>
      </c>
      <c r="B20" s="2" t="s">
        <v>2</v>
      </c>
      <c r="C20" s="6">
        <v>20.243749999999999</v>
      </c>
      <c r="D20" s="6">
        <v>20.543599999999998</v>
      </c>
      <c r="E20" s="6">
        <f>D20-C20</f>
        <v>0.29984999999999928</v>
      </c>
      <c r="F20" s="7">
        <f t="shared" si="1"/>
        <v>1.4811979005865974E-2</v>
      </c>
      <c r="G20" s="6">
        <v>20.950800000000001</v>
      </c>
      <c r="H20" s="6">
        <f>G20-D20</f>
        <v>0.40720000000000312</v>
      </c>
      <c r="I20" s="7">
        <f>H20/D20</f>
        <v>1.982125820206795E-2</v>
      </c>
      <c r="J20" s="6">
        <v>21.64</v>
      </c>
      <c r="K20" s="6">
        <f>J20-G20</f>
        <v>0.68919999999999959</v>
      </c>
      <c r="L20" s="7">
        <f>K20/G20</f>
        <v>3.289611852530689E-2</v>
      </c>
      <c r="M20" s="6">
        <v>28.85</v>
      </c>
      <c r="N20" s="6">
        <f>M20-J20</f>
        <v>7.2100000000000009</v>
      </c>
      <c r="O20" s="7">
        <f>N20/J20</f>
        <v>0.33317929759704257</v>
      </c>
      <c r="P20" s="6">
        <v>32.090000000000003</v>
      </c>
      <c r="Q20" s="6">
        <f>P20-M20</f>
        <v>3.240000000000002</v>
      </c>
      <c r="R20" s="7">
        <f>Q20/M20</f>
        <v>0.11230502599653386</v>
      </c>
      <c r="S20" s="6">
        <v>34.49</v>
      </c>
      <c r="T20" s="6">
        <f>S20-P20</f>
        <v>2.3999999999999986</v>
      </c>
      <c r="U20" s="7">
        <f>T20/P20</f>
        <v>7.4789654097849739E-2</v>
      </c>
    </row>
    <row r="21" spans="1:21" x14ac:dyDescent="0.2">
      <c r="A21" s="16" t="s">
        <v>30</v>
      </c>
      <c r="B21" s="2" t="s">
        <v>2</v>
      </c>
      <c r="C21" s="6">
        <v>17.424999999999997</v>
      </c>
      <c r="D21" s="6">
        <v>17.69145</v>
      </c>
      <c r="E21" s="6">
        <f>D21-C21</f>
        <v>0.26645000000000252</v>
      </c>
      <c r="F21" s="7">
        <f t="shared" si="1"/>
        <v>1.5291248206599861E-2</v>
      </c>
      <c r="G21" s="6">
        <v>18.040102499999996</v>
      </c>
      <c r="H21" s="6">
        <f>G21-D21</f>
        <v>0.34865249999999648</v>
      </c>
      <c r="I21" s="7">
        <f>H21/D21</f>
        <v>1.9707401032702038E-2</v>
      </c>
      <c r="J21" s="6">
        <v>18.64</v>
      </c>
      <c r="K21" s="6">
        <f>J21-G21</f>
        <v>0.59989750000000441</v>
      </c>
      <c r="L21" s="7">
        <f>K21/G21</f>
        <v>3.3253552744503784E-2</v>
      </c>
      <c r="M21" s="6">
        <v>20.149999999999999</v>
      </c>
      <c r="N21" s="6">
        <f>M21-J21</f>
        <v>1.509999999999998</v>
      </c>
      <c r="O21" s="7">
        <f>N21/J21</f>
        <v>8.1008583690987013E-2</v>
      </c>
      <c r="P21" s="6">
        <v>20.91</v>
      </c>
      <c r="Q21" s="6">
        <f>P21-M21</f>
        <v>0.76000000000000156</v>
      </c>
      <c r="R21" s="7">
        <f>Q21/M21</f>
        <v>3.771712158808941E-2</v>
      </c>
      <c r="S21" s="6">
        <v>21.25</v>
      </c>
      <c r="T21" s="6">
        <f>S21-P21</f>
        <v>0.33999999999999986</v>
      </c>
      <c r="U21" s="7">
        <f>T21/P21</f>
        <v>1.6260162601626011E-2</v>
      </c>
    </row>
    <row r="22" spans="1:21" x14ac:dyDescent="0.2">
      <c r="A22" s="16" t="s">
        <v>45</v>
      </c>
      <c r="B22" s="2" t="s">
        <v>2</v>
      </c>
      <c r="D22" s="6"/>
      <c r="E22" s="6"/>
      <c r="F22" s="7"/>
      <c r="G22" s="6"/>
      <c r="H22" s="6"/>
      <c r="I22" s="7"/>
      <c r="J22" s="6">
        <v>11</v>
      </c>
      <c r="K22" s="6">
        <f>J22-G22</f>
        <v>11</v>
      </c>
      <c r="L22" s="1" t="s">
        <v>16</v>
      </c>
      <c r="M22" s="6" t="s">
        <v>18</v>
      </c>
      <c r="N22" s="6"/>
      <c r="O22" s="7"/>
      <c r="P22" s="6"/>
      <c r="Q22" s="6"/>
      <c r="R22" s="7"/>
      <c r="S22" s="6"/>
      <c r="T22" s="6"/>
      <c r="U22" s="7"/>
    </row>
    <row r="23" spans="1:21" x14ac:dyDescent="0.2">
      <c r="A23" s="16" t="s">
        <v>46</v>
      </c>
      <c r="B23" s="2" t="s">
        <v>3</v>
      </c>
      <c r="C23" s="6">
        <v>15.887499999999999</v>
      </c>
      <c r="D23" s="6">
        <v>15.887499999999999</v>
      </c>
      <c r="E23" s="6">
        <f>D23-C23</f>
        <v>0</v>
      </c>
      <c r="F23" s="7">
        <f t="shared" si="1"/>
        <v>0</v>
      </c>
      <c r="G23" s="6">
        <v>16.205249999999999</v>
      </c>
      <c r="H23" s="6">
        <f>G23-D23</f>
        <v>0.3177500000000002</v>
      </c>
      <c r="I23" s="7">
        <f>H23/D23</f>
        <v>2.0000000000000014E-2</v>
      </c>
      <c r="J23" s="6" t="s">
        <v>18</v>
      </c>
      <c r="L23" s="7">
        <f>K23/G23</f>
        <v>0</v>
      </c>
      <c r="M23" s="6">
        <v>17.5</v>
      </c>
      <c r="O23" s="7"/>
      <c r="P23" s="6">
        <v>18.45</v>
      </c>
      <c r="Q23" s="6">
        <f>P23-M23</f>
        <v>0.94999999999999929</v>
      </c>
      <c r="R23" s="7">
        <f>Q23/M23</f>
        <v>5.4285714285714243E-2</v>
      </c>
      <c r="S23" s="6" t="s">
        <v>18</v>
      </c>
      <c r="T23" s="6"/>
      <c r="U23" s="7"/>
    </row>
    <row r="24" spans="1:21" x14ac:dyDescent="0.2">
      <c r="A24" s="16" t="s">
        <v>39</v>
      </c>
      <c r="B24" s="2" t="s">
        <v>3</v>
      </c>
      <c r="F24" s="7"/>
      <c r="M24" s="6">
        <v>14.5</v>
      </c>
      <c r="P24" s="6">
        <v>14.86</v>
      </c>
      <c r="Q24" s="6">
        <f>P24-M24</f>
        <v>0.35999999999999943</v>
      </c>
      <c r="R24" s="7">
        <f>Q24/M24</f>
        <v>2.4827586206896513E-2</v>
      </c>
      <c r="S24" s="6">
        <v>15.11</v>
      </c>
      <c r="T24" s="6">
        <f>S24-P24</f>
        <v>0.25</v>
      </c>
      <c r="U24" s="7">
        <f>T24/P24</f>
        <v>1.6823687752355317E-2</v>
      </c>
    </row>
    <row r="25" spans="1:21" x14ac:dyDescent="0.2">
      <c r="A25" s="16" t="s">
        <v>38</v>
      </c>
      <c r="B25" s="2" t="s">
        <v>3</v>
      </c>
      <c r="D25" s="6"/>
      <c r="E25" s="6"/>
      <c r="F25" s="7"/>
      <c r="G25" s="6"/>
      <c r="J25" s="6">
        <v>17.34</v>
      </c>
      <c r="K25" s="6">
        <f>J25-G25</f>
        <v>17.34</v>
      </c>
      <c r="L25" s="1" t="s">
        <v>16</v>
      </c>
      <c r="M25" s="6">
        <v>19.5</v>
      </c>
      <c r="N25" s="6">
        <f>M25-J25</f>
        <v>2.16</v>
      </c>
      <c r="O25" s="7">
        <f>N25/J25</f>
        <v>0.12456747404844291</v>
      </c>
      <c r="P25" s="6">
        <v>21.01</v>
      </c>
      <c r="Q25" s="6">
        <f>P25-M25</f>
        <v>1.5100000000000016</v>
      </c>
      <c r="R25" s="7">
        <f>Q25/M25</f>
        <v>7.7435897435897516E-2</v>
      </c>
      <c r="S25" s="6">
        <v>21.01</v>
      </c>
      <c r="T25" s="6">
        <f>S25-P25</f>
        <v>0</v>
      </c>
      <c r="U25" s="7">
        <f>T25/P25</f>
        <v>0</v>
      </c>
    </row>
    <row r="26" spans="1:21" x14ac:dyDescent="0.2">
      <c r="A26" s="16" t="s">
        <v>47</v>
      </c>
      <c r="B26" s="2" t="s">
        <v>3</v>
      </c>
      <c r="C26" s="6">
        <v>17.681249999999999</v>
      </c>
      <c r="D26" s="6">
        <v>17.946468749999998</v>
      </c>
      <c r="E26" s="6">
        <f>D26-C26</f>
        <v>0.26521874999999895</v>
      </c>
      <c r="F26" s="7">
        <f t="shared" si="1"/>
        <v>1.4999999999999942E-2</v>
      </c>
      <c r="G26" s="6">
        <v>18.305398124999996</v>
      </c>
      <c r="H26" s="6">
        <f>G26-D26</f>
        <v>0.35892937499999888</v>
      </c>
      <c r="I26" s="7">
        <f t="shared" ref="I26:I34" si="12">H26/D26</f>
        <v>1.9999999999999941E-2</v>
      </c>
      <c r="J26" s="6">
        <v>18.68</v>
      </c>
      <c r="K26" s="6">
        <f>J26-G26</f>
        <v>0.3746018750000033</v>
      </c>
      <c r="L26" s="7">
        <f t="shared" ref="L26:L34" si="13">K26/G26</f>
        <v>2.0464011350204019E-2</v>
      </c>
      <c r="M26" s="6" t="s">
        <v>18</v>
      </c>
      <c r="N26" s="6"/>
      <c r="O26" s="7"/>
      <c r="P26" s="6"/>
      <c r="Q26" s="6"/>
      <c r="R26" s="7"/>
      <c r="S26" s="6"/>
      <c r="T26" s="6"/>
      <c r="U26" s="7"/>
    </row>
    <row r="27" spans="1:21" x14ac:dyDescent="0.2">
      <c r="A27" s="16" t="s">
        <v>48</v>
      </c>
      <c r="B27" s="2" t="s">
        <v>3</v>
      </c>
      <c r="C27" s="6">
        <v>15.887499999999999</v>
      </c>
      <c r="D27" s="6">
        <v>15.887499999999999</v>
      </c>
      <c r="E27" s="2" t="s">
        <v>15</v>
      </c>
      <c r="F27" s="7"/>
      <c r="I27" s="7"/>
      <c r="K27" s="6"/>
      <c r="L27" s="7" t="s">
        <v>74</v>
      </c>
      <c r="N27" s="6"/>
      <c r="O27" s="7"/>
      <c r="P27" s="6"/>
      <c r="Q27" s="6"/>
      <c r="R27" s="7"/>
      <c r="S27" s="6"/>
      <c r="T27" s="6"/>
      <c r="U27" s="7"/>
    </row>
    <row r="28" spans="1:21" x14ac:dyDescent="0.2">
      <c r="A28" s="16" t="s">
        <v>31</v>
      </c>
      <c r="B28" s="2" t="s">
        <v>3</v>
      </c>
      <c r="D28" s="6"/>
      <c r="F28" s="7"/>
      <c r="G28" s="6">
        <v>13.26</v>
      </c>
      <c r="H28" s="6">
        <f>G28-D28</f>
        <v>13.26</v>
      </c>
      <c r="I28" s="7" t="s">
        <v>16</v>
      </c>
      <c r="J28" s="6">
        <v>14.79</v>
      </c>
      <c r="K28" s="6">
        <f>J28-G28</f>
        <v>1.5299999999999994</v>
      </c>
      <c r="L28" s="7" t="s">
        <v>16</v>
      </c>
      <c r="M28" s="6">
        <v>17.5</v>
      </c>
      <c r="N28" s="6">
        <f>M28-J28</f>
        <v>2.7100000000000009</v>
      </c>
      <c r="O28" s="7">
        <f>N28/J28</f>
        <v>0.18323191345503725</v>
      </c>
      <c r="P28" s="6">
        <v>17.5</v>
      </c>
      <c r="Q28" s="6">
        <f>P28-M28</f>
        <v>0</v>
      </c>
      <c r="R28" s="7">
        <f>Q28/M28</f>
        <v>0</v>
      </c>
      <c r="S28" s="6">
        <v>17.75</v>
      </c>
      <c r="T28" s="6">
        <f>S28-P28</f>
        <v>0.25</v>
      </c>
      <c r="U28" s="7">
        <f>T28/P28</f>
        <v>1.4285714285714285E-2</v>
      </c>
    </row>
    <row r="29" spans="1:21" x14ac:dyDescent="0.2">
      <c r="A29" s="16" t="s">
        <v>32</v>
      </c>
      <c r="B29" s="2" t="s">
        <v>3</v>
      </c>
      <c r="C29" s="6">
        <v>19.38</v>
      </c>
      <c r="D29" s="6">
        <v>19.670699999999997</v>
      </c>
      <c r="E29" s="6">
        <f>D29-C29</f>
        <v>0.29069999999999752</v>
      </c>
      <c r="F29" s="7">
        <f t="shared" si="1"/>
        <v>1.4999999999999873E-2</v>
      </c>
      <c r="G29" s="6">
        <v>20.063400000000001</v>
      </c>
      <c r="H29" s="6">
        <f>G29-D29</f>
        <v>0.39270000000000493</v>
      </c>
      <c r="I29" s="7">
        <f t="shared" si="12"/>
        <v>1.9963702359346896E-2</v>
      </c>
      <c r="J29" s="6">
        <v>20.464668000000003</v>
      </c>
      <c r="K29" s="6">
        <f>J29-G29</f>
        <v>0.40126800000000173</v>
      </c>
      <c r="L29" s="7">
        <f t="shared" si="13"/>
        <v>2.0000000000000084E-2</v>
      </c>
      <c r="M29" s="6">
        <v>25</v>
      </c>
      <c r="N29" s="6">
        <f>M29-J29</f>
        <v>4.5353319999999968</v>
      </c>
      <c r="O29" s="7">
        <f>N29/J29</f>
        <v>0.22161766807064723</v>
      </c>
      <c r="P29" s="6" t="s">
        <v>17</v>
      </c>
      <c r="Q29" s="6"/>
      <c r="R29" s="7"/>
      <c r="S29" s="6"/>
      <c r="T29" s="6"/>
      <c r="U29" s="7"/>
    </row>
    <row r="30" spans="1:21" x14ac:dyDescent="0.2">
      <c r="A30" s="16" t="s">
        <v>33</v>
      </c>
      <c r="B30" s="2" t="s">
        <v>4</v>
      </c>
      <c r="C30" s="6">
        <v>17.22</v>
      </c>
      <c r="D30" s="6">
        <v>17.48</v>
      </c>
      <c r="E30" s="6">
        <f>D30-C30</f>
        <v>0.26000000000000156</v>
      </c>
      <c r="F30" s="7">
        <f t="shared" si="1"/>
        <v>1.5098722415795678E-2</v>
      </c>
      <c r="G30" s="6">
        <v>17.827865999999997</v>
      </c>
      <c r="H30" s="6">
        <f>G30-D30</f>
        <v>0.34786599999999623</v>
      </c>
      <c r="I30" s="7">
        <f t="shared" si="12"/>
        <v>1.9900800915331592E-2</v>
      </c>
      <c r="J30" s="6">
        <v>17.827865999999997</v>
      </c>
      <c r="K30" s="6">
        <f>J30-G30</f>
        <v>0</v>
      </c>
      <c r="L30" s="7">
        <f t="shared" si="13"/>
        <v>0</v>
      </c>
      <c r="M30" s="6">
        <v>18.5</v>
      </c>
      <c r="N30" s="6">
        <f>M30-J30</f>
        <v>0.67213400000000334</v>
      </c>
      <c r="O30" s="7">
        <f>N30/J30</f>
        <v>3.7701315457498025E-2</v>
      </c>
      <c r="P30" s="6">
        <v>18.96</v>
      </c>
      <c r="Q30" s="6">
        <f>P30-M30</f>
        <v>0.46000000000000085</v>
      </c>
      <c r="R30" s="7">
        <f>Q30/M30</f>
        <v>2.4864864864864909E-2</v>
      </c>
      <c r="S30" s="6">
        <v>19.43</v>
      </c>
      <c r="T30" s="6">
        <f>S30-P30</f>
        <v>0.46999999999999886</v>
      </c>
      <c r="U30" s="7">
        <f>T30/P30</f>
        <v>2.4789029535864919E-2</v>
      </c>
    </row>
    <row r="31" spans="1:21" x14ac:dyDescent="0.2">
      <c r="A31" s="16" t="s">
        <v>34</v>
      </c>
      <c r="B31" s="2" t="s">
        <v>5</v>
      </c>
      <c r="D31" s="6"/>
      <c r="F31" s="7"/>
      <c r="G31" s="6"/>
      <c r="I31" s="7"/>
      <c r="L31" s="7"/>
      <c r="M31" s="6">
        <v>12</v>
      </c>
      <c r="O31" s="7" t="s">
        <v>16</v>
      </c>
      <c r="P31" s="6">
        <v>14.86</v>
      </c>
      <c r="Q31" s="6">
        <f>P31-M31</f>
        <v>2.8599999999999994</v>
      </c>
      <c r="R31" s="7">
        <f>Q31/M31</f>
        <v>0.23833333333333329</v>
      </c>
      <c r="S31" s="6">
        <v>15.75</v>
      </c>
      <c r="T31" s="6">
        <f>S31-P31</f>
        <v>0.89000000000000057</v>
      </c>
      <c r="U31" s="7">
        <f>T31/P31</f>
        <v>5.9892328398384966E-2</v>
      </c>
    </row>
    <row r="32" spans="1:21" x14ac:dyDescent="0.2">
      <c r="A32" s="16" t="s">
        <v>35</v>
      </c>
      <c r="B32" s="2" t="s">
        <v>4</v>
      </c>
      <c r="D32" s="6"/>
      <c r="F32" s="7"/>
      <c r="G32" s="6">
        <v>17.5</v>
      </c>
      <c r="H32" s="6">
        <f>G32-D32</f>
        <v>17.5</v>
      </c>
      <c r="I32" s="7" t="s">
        <v>16</v>
      </c>
      <c r="J32" s="6">
        <v>20.399999999999999</v>
      </c>
      <c r="K32" s="6">
        <f>J32-G32</f>
        <v>2.8999999999999986</v>
      </c>
      <c r="L32" s="7" t="s">
        <v>16</v>
      </c>
      <c r="M32" s="6">
        <v>19</v>
      </c>
      <c r="N32" s="6">
        <f>M32-J32</f>
        <v>-1.3999999999999986</v>
      </c>
      <c r="O32" s="7">
        <f>N32/J32</f>
        <v>-6.8627450980392093E-2</v>
      </c>
      <c r="P32" s="6">
        <v>19.48</v>
      </c>
      <c r="Q32" s="6">
        <f>P32-M32</f>
        <v>0.48000000000000043</v>
      </c>
      <c r="R32" s="7">
        <f>Q32/M32</f>
        <v>2.5263157894736866E-2</v>
      </c>
      <c r="S32" s="6" t="s">
        <v>18</v>
      </c>
      <c r="T32" s="6"/>
      <c r="U32" s="7"/>
    </row>
    <row r="33" spans="1:21" x14ac:dyDescent="0.2">
      <c r="A33" s="17" t="s">
        <v>36</v>
      </c>
      <c r="B33" s="4" t="s">
        <v>4</v>
      </c>
      <c r="C33" s="6">
        <v>17.783750000000001</v>
      </c>
      <c r="D33" s="6">
        <v>18.050506249999998</v>
      </c>
      <c r="E33" s="6">
        <f>D33-C33</f>
        <v>0.2667562499999967</v>
      </c>
      <c r="F33" s="7">
        <f t="shared" si="1"/>
        <v>1.4999999999999814E-2</v>
      </c>
      <c r="G33" s="6">
        <v>18.411516374999998</v>
      </c>
      <c r="H33" s="6">
        <f>G33-D33</f>
        <v>0.36101012499999996</v>
      </c>
      <c r="I33" s="7">
        <f t="shared" si="12"/>
        <v>0.02</v>
      </c>
      <c r="J33" s="6">
        <v>18.779746702499999</v>
      </c>
      <c r="K33" s="6">
        <f>J33-G33</f>
        <v>0.36823032750000095</v>
      </c>
      <c r="L33" s="7">
        <f t="shared" si="13"/>
        <v>2.0000000000000052E-2</v>
      </c>
      <c r="M33" s="6">
        <v>19.100000000000001</v>
      </c>
      <c r="N33" s="6">
        <f>M33-J33</f>
        <v>0.32025329750000253</v>
      </c>
      <c r="O33" s="7">
        <f>N33/J33</f>
        <v>1.7053121246697632E-2</v>
      </c>
      <c r="P33" s="6">
        <v>20.100000000000001</v>
      </c>
      <c r="Q33" s="6">
        <f>P33-M33</f>
        <v>1</v>
      </c>
      <c r="R33" s="7">
        <f>Q33/M33</f>
        <v>5.235602094240837E-2</v>
      </c>
      <c r="S33" s="6">
        <v>20.6</v>
      </c>
      <c r="T33" s="6">
        <f>S33-P33</f>
        <v>0.5</v>
      </c>
      <c r="U33" s="7">
        <f>T33/P33</f>
        <v>2.4875621890547261E-2</v>
      </c>
    </row>
    <row r="34" spans="1:21" x14ac:dyDescent="0.2">
      <c r="A34" s="16" t="s">
        <v>37</v>
      </c>
      <c r="B34" s="2" t="s">
        <v>4</v>
      </c>
      <c r="C34" s="6">
        <v>19.21875</v>
      </c>
      <c r="D34" s="6">
        <v>19.5</v>
      </c>
      <c r="E34" s="6">
        <f>D34-C34</f>
        <v>0.28125</v>
      </c>
      <c r="F34" s="7">
        <f t="shared" si="1"/>
        <v>1.4634146341463415E-2</v>
      </c>
      <c r="G34" s="6">
        <v>19.89</v>
      </c>
      <c r="H34" s="6">
        <f>G34-D34</f>
        <v>0.39000000000000057</v>
      </c>
      <c r="I34" s="7">
        <f t="shared" si="12"/>
        <v>2.0000000000000028E-2</v>
      </c>
      <c r="J34" s="6">
        <v>20.287800000000001</v>
      </c>
      <c r="K34" s="6">
        <f>J34-G34</f>
        <v>0.39780000000000015</v>
      </c>
      <c r="L34" s="7">
        <f t="shared" si="13"/>
        <v>2.0000000000000007E-2</v>
      </c>
      <c r="M34" s="6">
        <v>20.7</v>
      </c>
      <c r="N34" s="6">
        <f>M34-J34</f>
        <v>0.41219999999999857</v>
      </c>
      <c r="O34" s="7">
        <f>N34/J34</f>
        <v>2.0317629314169035E-2</v>
      </c>
      <c r="P34" s="6">
        <v>20.7</v>
      </c>
      <c r="Q34" s="6">
        <f>P34-M34</f>
        <v>0</v>
      </c>
      <c r="R34" s="7">
        <f>Q34/M34</f>
        <v>0</v>
      </c>
      <c r="S34" s="6">
        <v>20.7</v>
      </c>
      <c r="T34" s="6">
        <f>S34-P34</f>
        <v>0</v>
      </c>
      <c r="U34" s="7">
        <f>T34/P34</f>
        <v>0</v>
      </c>
    </row>
    <row r="35" spans="1:21" x14ac:dyDescent="0.2">
      <c r="A35" s="17" t="s">
        <v>49</v>
      </c>
      <c r="B35" s="5"/>
      <c r="C35" s="6">
        <v>10.51</v>
      </c>
      <c r="D35" s="6">
        <v>15.5</v>
      </c>
      <c r="E35" s="6">
        <f>D35-C35</f>
        <v>4.99</v>
      </c>
      <c r="F35" s="7">
        <f t="shared" si="1"/>
        <v>0.47478591817316845</v>
      </c>
      <c r="G35" s="6" t="s">
        <v>18</v>
      </c>
      <c r="M35" s="6"/>
      <c r="P35" s="6"/>
      <c r="S35" s="6"/>
    </row>
    <row r="36" spans="1:21" x14ac:dyDescent="0.2">
      <c r="B36" s="1"/>
      <c r="D36" s="6"/>
      <c r="E36" s="6"/>
      <c r="F36" s="6"/>
      <c r="G36" s="6"/>
      <c r="H36" s="6"/>
      <c r="I36" s="6"/>
      <c r="J36" s="6"/>
      <c r="K36" s="6"/>
      <c r="L36" s="6"/>
      <c r="M36" s="6"/>
      <c r="N36" s="6"/>
      <c r="O36" s="6"/>
      <c r="P36" s="6"/>
      <c r="Q36" s="6"/>
      <c r="R36" s="6"/>
      <c r="S36" s="6"/>
      <c r="T36" s="6"/>
      <c r="U36" s="6"/>
    </row>
    <row r="37" spans="1:21" x14ac:dyDescent="0.2">
      <c r="B37" s="1"/>
      <c r="D37" s="6"/>
      <c r="E37" s="6"/>
      <c r="F37" s="6"/>
      <c r="G37" s="6"/>
      <c r="H37" s="6"/>
      <c r="I37" s="6"/>
      <c r="J37" s="6"/>
      <c r="K37" s="6"/>
      <c r="L37" s="6"/>
      <c r="M37" s="6"/>
      <c r="N37" s="6"/>
      <c r="O37" s="6"/>
      <c r="P37" s="6"/>
      <c r="Q37" s="6"/>
      <c r="R37" s="6"/>
      <c r="S37" s="6"/>
      <c r="T37" s="6"/>
      <c r="U37" s="6"/>
    </row>
    <row r="38" spans="1:21" x14ac:dyDescent="0.2">
      <c r="B38" s="1"/>
      <c r="D38" s="6"/>
      <c r="E38" s="6"/>
      <c r="F38" s="6"/>
      <c r="G38" s="6"/>
      <c r="H38" s="6"/>
      <c r="I38" s="6"/>
      <c r="J38" s="6"/>
      <c r="K38" s="6"/>
      <c r="L38" s="6"/>
      <c r="M38" s="6"/>
      <c r="N38" s="6"/>
      <c r="O38" s="6"/>
      <c r="P38" s="6"/>
      <c r="Q38" s="6"/>
      <c r="R38" s="6"/>
      <c r="S38" s="6"/>
      <c r="T38" s="6"/>
      <c r="U38" s="6"/>
    </row>
  </sheetData>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tabSelected="1" topLeftCell="A10" workbookViewId="0">
      <selection activeCell="G26" sqref="G26"/>
    </sheetView>
  </sheetViews>
  <sheetFormatPr defaultRowHeight="12.75" x14ac:dyDescent="0.2"/>
  <cols>
    <col min="1" max="1" width="8.5703125" style="16" customWidth="1"/>
    <col min="2" max="2" width="9.85546875" style="16" customWidth="1"/>
    <col min="3" max="3" width="8.7109375" style="19" bestFit="1" customWidth="1"/>
    <col min="4" max="4" width="8" style="19" bestFit="1" customWidth="1"/>
    <col min="5" max="5" width="10.5703125" style="19" customWidth="1"/>
    <col min="6" max="6" width="8.42578125" style="27" bestFit="1" customWidth="1"/>
    <col min="7" max="7" width="16.7109375" style="34" customWidth="1"/>
    <col min="8" max="8" width="8.7109375" style="19" customWidth="1"/>
    <col min="9" max="9" width="7.140625" style="19" customWidth="1"/>
    <col min="10" max="10" width="6.7109375" style="19" bestFit="1" customWidth="1"/>
    <col min="11" max="11" width="9.7109375" style="19" bestFit="1" customWidth="1"/>
    <col min="12" max="12" width="8" style="19" bestFit="1" customWidth="1"/>
    <col min="13" max="13" width="5.7109375" style="19" bestFit="1" customWidth="1"/>
    <col min="14" max="14" width="9.140625" style="19"/>
    <col min="15" max="15" width="8" style="19" bestFit="1" customWidth="1"/>
    <col min="16" max="16" width="5.7109375" style="19" bestFit="1" customWidth="1"/>
    <col min="17" max="17" width="8.7109375" style="19" customWidth="1"/>
    <col min="18" max="16384" width="9.140625" style="19"/>
  </cols>
  <sheetData>
    <row r="1" spans="1:17" x14ac:dyDescent="0.2">
      <c r="F1" s="20">
        <v>2.5000000000000001E-2</v>
      </c>
      <c r="G1" s="30"/>
      <c r="L1" s="20">
        <v>2.5000000000000001E-2</v>
      </c>
      <c r="M1" s="20"/>
    </row>
    <row r="4" spans="1:17" x14ac:dyDescent="0.2">
      <c r="C4" s="35" t="s">
        <v>58</v>
      </c>
      <c r="D4" s="35"/>
      <c r="E4" s="35"/>
      <c r="F4" s="35" t="s">
        <v>57</v>
      </c>
      <c r="G4" s="35"/>
      <c r="H4" s="35"/>
      <c r="I4" s="35"/>
      <c r="J4" s="35"/>
      <c r="K4" s="35"/>
      <c r="L4" s="35" t="s">
        <v>56</v>
      </c>
      <c r="M4" s="35"/>
      <c r="N4" s="35"/>
      <c r="O4" s="35"/>
      <c r="P4" s="35"/>
      <c r="Q4" s="35"/>
    </row>
    <row r="5" spans="1:17" x14ac:dyDescent="0.2">
      <c r="A5" s="15"/>
      <c r="B5" s="21"/>
      <c r="C5" s="22" t="s">
        <v>54</v>
      </c>
      <c r="D5" s="22" t="s">
        <v>10</v>
      </c>
      <c r="E5" s="15" t="s">
        <v>55</v>
      </c>
      <c r="F5" s="23" t="s">
        <v>11</v>
      </c>
      <c r="G5" s="32" t="s">
        <v>71</v>
      </c>
      <c r="H5" s="22" t="s">
        <v>54</v>
      </c>
      <c r="I5" s="23" t="s">
        <v>11</v>
      </c>
      <c r="J5" s="32" t="s">
        <v>71</v>
      </c>
      <c r="K5" s="15" t="s">
        <v>55</v>
      </c>
      <c r="L5" s="23" t="s">
        <v>12</v>
      </c>
      <c r="M5" s="32" t="s">
        <v>71</v>
      </c>
      <c r="N5" s="22" t="s">
        <v>54</v>
      </c>
      <c r="O5" s="23" t="s">
        <v>12</v>
      </c>
      <c r="P5" s="32" t="s">
        <v>71</v>
      </c>
      <c r="Q5" s="22"/>
    </row>
    <row r="6" spans="1:17" x14ac:dyDescent="0.2">
      <c r="A6" s="13" t="s">
        <v>50</v>
      </c>
      <c r="B6" s="13" t="s">
        <v>0</v>
      </c>
      <c r="C6" s="24">
        <v>42917</v>
      </c>
      <c r="D6" s="24" t="s">
        <v>53</v>
      </c>
      <c r="E6" s="24">
        <v>43281</v>
      </c>
      <c r="F6" s="25" t="s">
        <v>51</v>
      </c>
      <c r="G6" s="31" t="s">
        <v>51</v>
      </c>
      <c r="H6" s="24">
        <v>43282</v>
      </c>
      <c r="I6" s="24" t="s">
        <v>52</v>
      </c>
      <c r="J6" s="24" t="s">
        <v>52</v>
      </c>
      <c r="K6" s="24">
        <v>43646</v>
      </c>
      <c r="L6" s="24" t="s">
        <v>51</v>
      </c>
      <c r="M6" s="31" t="s">
        <v>51</v>
      </c>
      <c r="N6" s="24">
        <v>43647</v>
      </c>
      <c r="O6" s="24" t="s">
        <v>52</v>
      </c>
      <c r="P6" s="24" t="s">
        <v>52</v>
      </c>
      <c r="Q6" s="24" t="s">
        <v>63</v>
      </c>
    </row>
    <row r="7" spans="1:17" x14ac:dyDescent="0.2">
      <c r="A7" s="16" t="s">
        <v>37</v>
      </c>
      <c r="B7" s="16" t="s">
        <v>4</v>
      </c>
      <c r="C7" s="18">
        <v>20.7</v>
      </c>
      <c r="D7" s="18"/>
      <c r="E7" s="26">
        <f t="shared" ref="E7:E26" si="0">C7+D7</f>
        <v>20.7</v>
      </c>
      <c r="F7" s="27">
        <v>0</v>
      </c>
      <c r="G7" s="33">
        <f t="shared" ref="G7:G26" si="1">F7/E7</f>
        <v>0</v>
      </c>
      <c r="H7" s="18">
        <f t="shared" ref="H7:H26" si="2">E7+F7</f>
        <v>20.7</v>
      </c>
      <c r="I7" s="18"/>
      <c r="J7" s="18"/>
      <c r="K7" s="18">
        <f t="shared" ref="K7:K17" si="3">H7+I7</f>
        <v>20.7</v>
      </c>
      <c r="L7" s="18">
        <v>0</v>
      </c>
      <c r="M7" s="29">
        <f t="shared" ref="M7:M17" si="4">L7/K7</f>
        <v>0</v>
      </c>
      <c r="N7" s="18">
        <f t="shared" ref="N7:N12" si="5">K7+L7</f>
        <v>20.7</v>
      </c>
      <c r="O7" s="18"/>
      <c r="P7" s="18"/>
      <c r="Q7" s="18">
        <f t="shared" ref="Q7:Q17" si="6">K7+L7+O7</f>
        <v>20.7</v>
      </c>
    </row>
    <row r="8" spans="1:17" x14ac:dyDescent="0.2">
      <c r="A8" s="16" t="s">
        <v>68</v>
      </c>
      <c r="B8" s="16" t="s">
        <v>1</v>
      </c>
      <c r="C8" s="18">
        <v>13.75</v>
      </c>
      <c r="D8" s="18"/>
      <c r="E8" s="26">
        <f t="shared" si="0"/>
        <v>13.75</v>
      </c>
      <c r="F8" s="27">
        <v>0</v>
      </c>
      <c r="G8" s="33">
        <f t="shared" si="1"/>
        <v>0</v>
      </c>
      <c r="H8" s="18">
        <f t="shared" si="2"/>
        <v>13.75</v>
      </c>
      <c r="I8" s="18"/>
      <c r="J8" s="18"/>
      <c r="K8" s="18">
        <f t="shared" si="3"/>
        <v>13.75</v>
      </c>
      <c r="L8" s="18">
        <v>0.25</v>
      </c>
      <c r="M8" s="29">
        <f t="shared" si="4"/>
        <v>1.8181818181818181E-2</v>
      </c>
      <c r="N8" s="18">
        <f t="shared" si="5"/>
        <v>14</v>
      </c>
      <c r="O8" s="18"/>
      <c r="P8" s="18"/>
      <c r="Q8" s="18">
        <f t="shared" si="6"/>
        <v>14</v>
      </c>
    </row>
    <row r="9" spans="1:17" x14ac:dyDescent="0.2">
      <c r="A9" s="16" t="s">
        <v>30</v>
      </c>
      <c r="B9" s="16" t="s">
        <v>2</v>
      </c>
      <c r="C9" s="18">
        <v>20.149999999999999</v>
      </c>
      <c r="D9" s="18">
        <v>0.25</v>
      </c>
      <c r="E9" s="26">
        <f t="shared" si="0"/>
        <v>20.399999999999999</v>
      </c>
      <c r="F9" s="27">
        <f t="shared" ref="F9:F19" si="7">E9*F$1</f>
        <v>0.51</v>
      </c>
      <c r="G9" s="33">
        <f t="shared" si="1"/>
        <v>2.5000000000000001E-2</v>
      </c>
      <c r="H9" s="18">
        <f t="shared" si="2"/>
        <v>20.91</v>
      </c>
      <c r="I9" s="18">
        <v>0</v>
      </c>
      <c r="J9" s="18"/>
      <c r="K9" s="18">
        <f t="shared" si="3"/>
        <v>20.91</v>
      </c>
      <c r="L9" s="18">
        <v>0.34</v>
      </c>
      <c r="M9" s="29">
        <f t="shared" si="4"/>
        <v>1.6260162601626018E-2</v>
      </c>
      <c r="N9" s="18">
        <f t="shared" si="5"/>
        <v>21.25</v>
      </c>
      <c r="O9" s="18"/>
      <c r="P9" s="18"/>
      <c r="Q9" s="18">
        <f t="shared" si="6"/>
        <v>21.25</v>
      </c>
    </row>
    <row r="10" spans="1:17" x14ac:dyDescent="0.2">
      <c r="A10" s="16" t="s">
        <v>29</v>
      </c>
      <c r="B10" s="16" t="s">
        <v>61</v>
      </c>
      <c r="C10" s="18">
        <v>28.85</v>
      </c>
      <c r="D10" s="18"/>
      <c r="E10" s="26">
        <f t="shared" si="0"/>
        <v>28.85</v>
      </c>
      <c r="F10" s="27">
        <f t="shared" si="7"/>
        <v>0.72125000000000006</v>
      </c>
      <c r="G10" s="33">
        <f t="shared" si="1"/>
        <v>2.5000000000000001E-2</v>
      </c>
      <c r="H10" s="18">
        <f t="shared" si="2"/>
        <v>29.571250000000003</v>
      </c>
      <c r="I10" s="18">
        <f>2.52</f>
        <v>2.52</v>
      </c>
      <c r="J10" s="29">
        <f>I10/H10</f>
        <v>8.5217905905228888E-2</v>
      </c>
      <c r="K10" s="18">
        <f t="shared" si="3"/>
        <v>32.091250000000002</v>
      </c>
      <c r="L10" s="18">
        <f>K10*L$1</f>
        <v>0.80228125000000006</v>
      </c>
      <c r="M10" s="29">
        <f t="shared" si="4"/>
        <v>2.5000000000000001E-2</v>
      </c>
      <c r="N10" s="18">
        <f t="shared" si="5"/>
        <v>32.893531250000002</v>
      </c>
      <c r="O10" s="18">
        <v>1.6</v>
      </c>
      <c r="P10" s="29">
        <f>O10/N10</f>
        <v>4.8641782721336735E-2</v>
      </c>
      <c r="Q10" s="18">
        <f t="shared" si="6"/>
        <v>34.493531250000004</v>
      </c>
    </row>
    <row r="11" spans="1:17" x14ac:dyDescent="0.2">
      <c r="A11" s="17" t="s">
        <v>36</v>
      </c>
      <c r="B11" s="17" t="s">
        <v>4</v>
      </c>
      <c r="C11" s="18">
        <v>19.100000000000001</v>
      </c>
      <c r="D11" s="18">
        <v>1</v>
      </c>
      <c r="E11" s="26">
        <f t="shared" si="0"/>
        <v>20.100000000000001</v>
      </c>
      <c r="F11" s="27">
        <f t="shared" si="7"/>
        <v>0.50250000000000006</v>
      </c>
      <c r="G11" s="33">
        <f t="shared" si="1"/>
        <v>2.5000000000000001E-2</v>
      </c>
      <c r="H11" s="18">
        <f t="shared" si="2"/>
        <v>20.602500000000003</v>
      </c>
      <c r="I11" s="18"/>
      <c r="J11" s="18"/>
      <c r="K11" s="18">
        <f t="shared" si="3"/>
        <v>20.602500000000003</v>
      </c>
      <c r="L11" s="18">
        <v>0</v>
      </c>
      <c r="M11" s="29">
        <f t="shared" si="4"/>
        <v>0</v>
      </c>
      <c r="N11" s="18">
        <f t="shared" si="5"/>
        <v>20.602500000000003</v>
      </c>
      <c r="O11" s="18"/>
      <c r="P11" s="18"/>
      <c r="Q11" s="18">
        <f t="shared" si="6"/>
        <v>20.602500000000003</v>
      </c>
    </row>
    <row r="12" spans="1:17" x14ac:dyDescent="0.2">
      <c r="A12" s="16" t="s">
        <v>23</v>
      </c>
      <c r="B12" s="16" t="s">
        <v>1</v>
      </c>
      <c r="C12" s="18">
        <v>18.75</v>
      </c>
      <c r="D12" s="18">
        <v>0.25</v>
      </c>
      <c r="E12" s="26">
        <f t="shared" si="0"/>
        <v>19</v>
      </c>
      <c r="F12" s="27">
        <f t="shared" si="7"/>
        <v>0.47500000000000003</v>
      </c>
      <c r="G12" s="33">
        <f t="shared" si="1"/>
        <v>2.5000000000000001E-2</v>
      </c>
      <c r="H12" s="18">
        <f t="shared" si="2"/>
        <v>19.475000000000001</v>
      </c>
      <c r="I12" s="18"/>
      <c r="J12" s="18"/>
      <c r="K12" s="18">
        <f t="shared" si="3"/>
        <v>19.475000000000001</v>
      </c>
      <c r="L12" s="18">
        <f>K12*L$1</f>
        <v>0.48687500000000006</v>
      </c>
      <c r="M12" s="29">
        <f t="shared" si="4"/>
        <v>2.5000000000000001E-2</v>
      </c>
      <c r="N12" s="18">
        <f t="shared" si="5"/>
        <v>19.961875000000003</v>
      </c>
      <c r="O12" s="18">
        <v>0.54</v>
      </c>
      <c r="P12" s="29">
        <f>O12/N12</f>
        <v>2.7051567049688467E-2</v>
      </c>
      <c r="Q12" s="18">
        <f t="shared" si="6"/>
        <v>20.501875000000002</v>
      </c>
    </row>
    <row r="13" spans="1:17" x14ac:dyDescent="0.2">
      <c r="A13" s="16" t="s">
        <v>26</v>
      </c>
      <c r="B13" s="16" t="s">
        <v>2</v>
      </c>
      <c r="C13" s="18">
        <v>18.5</v>
      </c>
      <c r="D13" s="18"/>
      <c r="E13" s="26">
        <f t="shared" si="0"/>
        <v>18.5</v>
      </c>
      <c r="F13" s="27">
        <f t="shared" si="7"/>
        <v>0.46250000000000002</v>
      </c>
      <c r="G13" s="33">
        <f t="shared" si="1"/>
        <v>2.5000000000000001E-2</v>
      </c>
      <c r="H13" s="18">
        <f t="shared" si="2"/>
        <v>18.962499999999999</v>
      </c>
      <c r="I13" s="18"/>
      <c r="J13" s="18"/>
      <c r="K13" s="18">
        <f t="shared" si="3"/>
        <v>18.962499999999999</v>
      </c>
      <c r="L13" s="18">
        <f>K13*L$1</f>
        <v>0.4740625</v>
      </c>
      <c r="M13" s="29">
        <f t="shared" si="4"/>
        <v>2.5000000000000001E-2</v>
      </c>
      <c r="N13" s="18">
        <v>19.43</v>
      </c>
      <c r="O13" s="18"/>
      <c r="P13" s="18"/>
      <c r="Q13" s="18">
        <f t="shared" si="6"/>
        <v>19.436562499999997</v>
      </c>
    </row>
    <row r="14" spans="1:17" x14ac:dyDescent="0.2">
      <c r="A14" s="16" t="s">
        <v>27</v>
      </c>
      <c r="B14" s="16" t="s">
        <v>2</v>
      </c>
      <c r="C14" s="18">
        <v>17.25</v>
      </c>
      <c r="D14" s="18">
        <v>0.5</v>
      </c>
      <c r="E14" s="26">
        <f t="shared" si="0"/>
        <v>17.75</v>
      </c>
      <c r="F14" s="27">
        <f t="shared" si="7"/>
        <v>0.44375000000000003</v>
      </c>
      <c r="G14" s="33">
        <f t="shared" si="1"/>
        <v>2.5000000000000001E-2</v>
      </c>
      <c r="H14" s="18">
        <f t="shared" si="2"/>
        <v>18.193750000000001</v>
      </c>
      <c r="I14" s="18">
        <v>0.5</v>
      </c>
      <c r="J14" s="29">
        <f>I14/H14</f>
        <v>2.7481964960494674E-2</v>
      </c>
      <c r="K14" s="18">
        <f t="shared" si="3"/>
        <v>18.693750000000001</v>
      </c>
      <c r="L14" s="18">
        <v>0.45</v>
      </c>
      <c r="M14" s="29">
        <f t="shared" si="4"/>
        <v>2.4072216649949848E-2</v>
      </c>
      <c r="N14" s="18">
        <f>K14+L14</f>
        <v>19.143750000000001</v>
      </c>
      <c r="O14" s="18">
        <v>0</v>
      </c>
      <c r="P14" s="18"/>
      <c r="Q14" s="18">
        <f t="shared" si="6"/>
        <v>19.143750000000001</v>
      </c>
    </row>
    <row r="15" spans="1:17" x14ac:dyDescent="0.2">
      <c r="A15" s="16" t="s">
        <v>33</v>
      </c>
      <c r="B15" s="16" t="s">
        <v>4</v>
      </c>
      <c r="C15" s="18">
        <v>18.5</v>
      </c>
      <c r="D15" s="18"/>
      <c r="E15" s="26">
        <f t="shared" si="0"/>
        <v>18.5</v>
      </c>
      <c r="F15" s="27">
        <f t="shared" si="7"/>
        <v>0.46250000000000002</v>
      </c>
      <c r="G15" s="33">
        <f t="shared" si="1"/>
        <v>2.5000000000000001E-2</v>
      </c>
      <c r="H15" s="18">
        <f t="shared" si="2"/>
        <v>18.962499999999999</v>
      </c>
      <c r="I15" s="18"/>
      <c r="J15" s="18"/>
      <c r="K15" s="18">
        <f t="shared" si="3"/>
        <v>18.962499999999999</v>
      </c>
      <c r="L15" s="18">
        <f>K15*L$1</f>
        <v>0.4740625</v>
      </c>
      <c r="M15" s="29">
        <f t="shared" si="4"/>
        <v>2.5000000000000001E-2</v>
      </c>
      <c r="N15" s="18">
        <v>19.43</v>
      </c>
      <c r="O15" s="18"/>
      <c r="P15" s="18"/>
      <c r="Q15" s="18">
        <f t="shared" si="6"/>
        <v>19.436562499999997</v>
      </c>
    </row>
    <row r="16" spans="1:17" x14ac:dyDescent="0.2">
      <c r="A16" s="16" t="s">
        <v>28</v>
      </c>
      <c r="B16" s="16" t="s">
        <v>2</v>
      </c>
      <c r="C16" s="18">
        <v>17.75</v>
      </c>
      <c r="D16" s="18">
        <v>0.25</v>
      </c>
      <c r="E16" s="26">
        <f t="shared" si="0"/>
        <v>18</v>
      </c>
      <c r="F16" s="27">
        <f t="shared" si="7"/>
        <v>0.45</v>
      </c>
      <c r="G16" s="33">
        <f t="shared" si="1"/>
        <v>2.5000000000000001E-2</v>
      </c>
      <c r="H16" s="18">
        <f t="shared" si="2"/>
        <v>18.45</v>
      </c>
      <c r="I16" s="18"/>
      <c r="J16" s="18"/>
      <c r="K16" s="18">
        <f t="shared" si="3"/>
        <v>18.45</v>
      </c>
      <c r="L16" s="18">
        <v>0.48</v>
      </c>
      <c r="M16" s="29">
        <f t="shared" si="4"/>
        <v>2.6016260162601626E-2</v>
      </c>
      <c r="N16" s="18">
        <f>K16+L16</f>
        <v>18.93</v>
      </c>
      <c r="O16" s="18">
        <v>0.5</v>
      </c>
      <c r="P16" s="29">
        <f>O16/N16</f>
        <v>2.6413100898045432E-2</v>
      </c>
      <c r="Q16" s="18">
        <f t="shared" si="6"/>
        <v>19.43</v>
      </c>
    </row>
    <row r="17" spans="1:17" x14ac:dyDescent="0.2">
      <c r="A17" s="16" t="s">
        <v>22</v>
      </c>
      <c r="B17" s="16" t="s">
        <v>61</v>
      </c>
      <c r="C17" s="18">
        <v>31.46</v>
      </c>
      <c r="D17" s="18"/>
      <c r="E17" s="26">
        <f t="shared" si="0"/>
        <v>31.46</v>
      </c>
      <c r="F17" s="27">
        <f t="shared" si="7"/>
        <v>0.78650000000000009</v>
      </c>
      <c r="G17" s="33">
        <f t="shared" si="1"/>
        <v>2.5000000000000001E-2</v>
      </c>
      <c r="H17" s="18">
        <f t="shared" si="2"/>
        <v>32.246499999999997</v>
      </c>
      <c r="I17" s="18">
        <v>0.75</v>
      </c>
      <c r="J17" s="29">
        <f>I17/H17</f>
        <v>2.3258338114213947E-2</v>
      </c>
      <c r="K17" s="18">
        <f t="shared" si="3"/>
        <v>32.996499999999997</v>
      </c>
      <c r="L17" s="18">
        <v>0.83</v>
      </c>
      <c r="M17" s="29">
        <f t="shared" si="4"/>
        <v>2.515418301941115E-2</v>
      </c>
      <c r="N17" s="18">
        <f>K17+L17</f>
        <v>33.826499999999996</v>
      </c>
      <c r="O17" s="18"/>
      <c r="P17" s="18"/>
      <c r="Q17" s="18">
        <f t="shared" si="6"/>
        <v>33.826499999999996</v>
      </c>
    </row>
    <row r="18" spans="1:17" x14ac:dyDescent="0.2">
      <c r="A18" s="16" t="s">
        <v>46</v>
      </c>
      <c r="B18" s="16" t="s">
        <v>3</v>
      </c>
      <c r="C18" s="18">
        <v>17.5</v>
      </c>
      <c r="D18" s="18">
        <v>0.5</v>
      </c>
      <c r="E18" s="26">
        <f t="shared" si="0"/>
        <v>18</v>
      </c>
      <c r="F18" s="27">
        <f t="shared" si="7"/>
        <v>0.45</v>
      </c>
      <c r="G18" s="33">
        <f t="shared" si="1"/>
        <v>2.5000000000000001E-2</v>
      </c>
      <c r="H18" s="18">
        <f t="shared" si="2"/>
        <v>18.45</v>
      </c>
      <c r="I18" s="18"/>
      <c r="J18" s="18"/>
      <c r="K18" s="28" t="s">
        <v>18</v>
      </c>
      <c r="L18" s="18"/>
      <c r="M18" s="29"/>
      <c r="N18" s="18"/>
      <c r="O18" s="18"/>
      <c r="P18" s="18"/>
      <c r="Q18" s="18"/>
    </row>
    <row r="19" spans="1:17" x14ac:dyDescent="0.2">
      <c r="A19" s="16" t="s">
        <v>24</v>
      </c>
      <c r="B19" s="16" t="s">
        <v>1</v>
      </c>
      <c r="C19" s="18">
        <v>17</v>
      </c>
      <c r="D19" s="18">
        <v>0.25</v>
      </c>
      <c r="E19" s="26">
        <f t="shared" si="0"/>
        <v>17.25</v>
      </c>
      <c r="F19" s="27">
        <f t="shared" si="7"/>
        <v>0.43125000000000002</v>
      </c>
      <c r="G19" s="33">
        <f t="shared" si="1"/>
        <v>2.5000000000000001E-2</v>
      </c>
      <c r="H19" s="18">
        <f t="shared" si="2"/>
        <v>17.681249999999999</v>
      </c>
      <c r="I19" s="18"/>
      <c r="J19" s="18"/>
      <c r="K19" s="18">
        <f>H19+I19</f>
        <v>17.681249999999999</v>
      </c>
      <c r="L19" s="18">
        <f>K19*L$1</f>
        <v>0.44203124999999999</v>
      </c>
      <c r="M19" s="29">
        <f>L19/K19</f>
        <v>2.5000000000000001E-2</v>
      </c>
      <c r="N19" s="18">
        <f>K19+L19</f>
        <v>18.123281249999998</v>
      </c>
      <c r="O19" s="18">
        <v>0.38</v>
      </c>
      <c r="P19" s="29">
        <f>O19/N19</f>
        <v>2.0967505539318386E-2</v>
      </c>
      <c r="Q19" s="18">
        <f>K19+L19+O19</f>
        <v>18.503281249999997</v>
      </c>
    </row>
    <row r="20" spans="1:17" x14ac:dyDescent="0.2">
      <c r="A20" s="16" t="s">
        <v>31</v>
      </c>
      <c r="B20" s="16" t="s">
        <v>3</v>
      </c>
      <c r="C20" s="18">
        <v>17.5</v>
      </c>
      <c r="D20" s="18">
        <v>0.25</v>
      </c>
      <c r="E20" s="26">
        <f t="shared" si="0"/>
        <v>17.75</v>
      </c>
      <c r="F20" s="27">
        <v>0</v>
      </c>
      <c r="G20" s="33">
        <f t="shared" si="1"/>
        <v>0</v>
      </c>
      <c r="H20" s="18">
        <f t="shared" si="2"/>
        <v>17.75</v>
      </c>
      <c r="I20" s="18"/>
      <c r="J20" s="18"/>
      <c r="K20" s="18">
        <f>H20+I20</f>
        <v>17.75</v>
      </c>
      <c r="L20" s="18">
        <v>0</v>
      </c>
      <c r="M20" s="29">
        <f>L20/K20</f>
        <v>0</v>
      </c>
      <c r="N20" s="18">
        <f>K20+L20</f>
        <v>17.75</v>
      </c>
      <c r="O20" s="18"/>
      <c r="P20" s="18"/>
      <c r="Q20" s="18">
        <f>K20+L20+O20</f>
        <v>17.75</v>
      </c>
    </row>
    <row r="21" spans="1:17" x14ac:dyDescent="0.2">
      <c r="A21" s="16" t="s">
        <v>35</v>
      </c>
      <c r="B21" s="16" t="s">
        <v>4</v>
      </c>
      <c r="C21" s="18">
        <v>19</v>
      </c>
      <c r="D21" s="18"/>
      <c r="E21" s="26">
        <f t="shared" si="0"/>
        <v>19</v>
      </c>
      <c r="F21" s="27">
        <f>E21*F$1</f>
        <v>0.47500000000000003</v>
      </c>
      <c r="G21" s="33">
        <f t="shared" si="1"/>
        <v>2.5000000000000001E-2</v>
      </c>
      <c r="H21" s="18">
        <f t="shared" si="2"/>
        <v>19.475000000000001</v>
      </c>
      <c r="I21" s="18"/>
      <c r="J21" s="18"/>
      <c r="K21" s="28" t="s">
        <v>18</v>
      </c>
      <c r="L21" s="18"/>
      <c r="M21" s="29"/>
      <c r="N21" s="18"/>
      <c r="O21" s="18"/>
      <c r="P21" s="18"/>
      <c r="Q21" s="18"/>
    </row>
    <row r="22" spans="1:17" x14ac:dyDescent="0.2">
      <c r="A22" s="16" t="s">
        <v>69</v>
      </c>
      <c r="B22" s="16" t="s">
        <v>1</v>
      </c>
      <c r="C22" s="18">
        <v>13.75</v>
      </c>
      <c r="D22" s="18"/>
      <c r="E22" s="26">
        <f t="shared" si="0"/>
        <v>13.75</v>
      </c>
      <c r="F22" s="27">
        <v>0</v>
      </c>
      <c r="G22" s="33">
        <f t="shared" si="1"/>
        <v>0</v>
      </c>
      <c r="H22" s="18">
        <f t="shared" si="2"/>
        <v>13.75</v>
      </c>
      <c r="I22" s="18"/>
      <c r="J22" s="18"/>
      <c r="K22" s="18">
        <f>H22+I22</f>
        <v>13.75</v>
      </c>
      <c r="L22" s="18">
        <v>0.25</v>
      </c>
      <c r="M22" s="29">
        <f>L22/K22</f>
        <v>1.8181818181818181E-2</v>
      </c>
      <c r="N22" s="18">
        <f>K22+L22</f>
        <v>14</v>
      </c>
      <c r="O22" s="18"/>
      <c r="P22" s="18"/>
      <c r="Q22" s="18">
        <f>K22+L22+O22</f>
        <v>14</v>
      </c>
    </row>
    <row r="23" spans="1:17" x14ac:dyDescent="0.2">
      <c r="A23" s="16" t="s">
        <v>38</v>
      </c>
      <c r="B23" s="16" t="s">
        <v>3</v>
      </c>
      <c r="C23" s="18">
        <v>19.5</v>
      </c>
      <c r="D23" s="18">
        <v>0</v>
      </c>
      <c r="E23" s="26">
        <f t="shared" si="0"/>
        <v>19.5</v>
      </c>
      <c r="F23" s="27">
        <v>0.51</v>
      </c>
      <c r="G23" s="33">
        <f t="shared" si="1"/>
        <v>2.6153846153846156E-2</v>
      </c>
      <c r="H23" s="18">
        <f t="shared" si="2"/>
        <v>20.010000000000002</v>
      </c>
      <c r="I23" s="18">
        <v>1</v>
      </c>
      <c r="J23" s="29">
        <f>I23/H23</f>
        <v>4.9975012493753121E-2</v>
      </c>
      <c r="K23" s="18">
        <f>H23+I23</f>
        <v>21.01</v>
      </c>
      <c r="L23" s="18">
        <v>0</v>
      </c>
      <c r="M23" s="29">
        <f>L23/K23</f>
        <v>0</v>
      </c>
      <c r="N23" s="18">
        <f>K23+L23</f>
        <v>21.01</v>
      </c>
      <c r="O23" s="18"/>
      <c r="P23" s="18"/>
      <c r="Q23" s="18">
        <f>K23+L23+O23</f>
        <v>21.01</v>
      </c>
    </row>
    <row r="24" spans="1:17" x14ac:dyDescent="0.2">
      <c r="A24" s="16" t="s">
        <v>44</v>
      </c>
      <c r="B24" s="16" t="s">
        <v>2</v>
      </c>
      <c r="C24" s="18">
        <v>16</v>
      </c>
      <c r="D24" s="18"/>
      <c r="E24" s="26">
        <f t="shared" si="0"/>
        <v>16</v>
      </c>
      <c r="F24" s="27">
        <v>0</v>
      </c>
      <c r="G24" s="33">
        <f t="shared" si="1"/>
        <v>0</v>
      </c>
      <c r="H24" s="18">
        <f t="shared" si="2"/>
        <v>16</v>
      </c>
      <c r="I24" s="18"/>
      <c r="J24" s="18"/>
      <c r="K24" s="28" t="s">
        <v>18</v>
      </c>
      <c r="L24" s="18"/>
      <c r="M24" s="29"/>
      <c r="N24" s="18"/>
      <c r="O24" s="18"/>
      <c r="P24" s="18"/>
      <c r="Q24" s="18"/>
    </row>
    <row r="25" spans="1:17" x14ac:dyDescent="0.2">
      <c r="A25" s="16" t="s">
        <v>39</v>
      </c>
      <c r="B25" s="16" t="s">
        <v>3</v>
      </c>
      <c r="C25" s="18">
        <v>14.5</v>
      </c>
      <c r="D25" s="18"/>
      <c r="E25" s="26">
        <f t="shared" si="0"/>
        <v>14.5</v>
      </c>
      <c r="F25" s="27">
        <f>E25*F$1</f>
        <v>0.36250000000000004</v>
      </c>
      <c r="G25" s="33">
        <f t="shared" si="1"/>
        <v>2.5000000000000001E-2</v>
      </c>
      <c r="H25" s="18">
        <f t="shared" si="2"/>
        <v>14.862500000000001</v>
      </c>
      <c r="I25" s="18"/>
      <c r="J25" s="18"/>
      <c r="K25" s="18">
        <f>H25+I25</f>
        <v>14.862500000000001</v>
      </c>
      <c r="L25" s="18">
        <v>0</v>
      </c>
      <c r="M25" s="29">
        <f>L25/K25</f>
        <v>0</v>
      </c>
      <c r="N25" s="18">
        <f>K25+L25</f>
        <v>14.862500000000001</v>
      </c>
      <c r="O25" s="18">
        <v>0.25</v>
      </c>
      <c r="P25" s="29">
        <f t="shared" ref="P25:P29" si="8">O25/N25</f>
        <v>1.6820857863751051E-2</v>
      </c>
      <c r="Q25" s="18">
        <f>K25+L25+O25</f>
        <v>15.112500000000001</v>
      </c>
    </row>
    <row r="26" spans="1:17" x14ac:dyDescent="0.2">
      <c r="A26" s="16" t="s">
        <v>34</v>
      </c>
      <c r="B26" s="16" t="s">
        <v>5</v>
      </c>
      <c r="C26" s="18">
        <v>12</v>
      </c>
      <c r="D26" s="18">
        <f>1+1.5</f>
        <v>2.5</v>
      </c>
      <c r="E26" s="26">
        <f t="shared" si="0"/>
        <v>14.5</v>
      </c>
      <c r="F26" s="27">
        <f>E26*F$1</f>
        <v>0.36250000000000004</v>
      </c>
      <c r="G26" s="33">
        <f t="shared" si="1"/>
        <v>2.5000000000000001E-2</v>
      </c>
      <c r="H26" s="18">
        <f t="shared" si="2"/>
        <v>14.862500000000001</v>
      </c>
      <c r="I26" s="18"/>
      <c r="J26" s="18"/>
      <c r="K26" s="18">
        <f>H26+I26</f>
        <v>14.862500000000001</v>
      </c>
      <c r="L26" s="18">
        <f>K26*L$1</f>
        <v>0.37156250000000002</v>
      </c>
      <c r="M26" s="29">
        <f>L26/K26</f>
        <v>2.5000000000000001E-2</v>
      </c>
      <c r="N26" s="18">
        <f>K26+L26</f>
        <v>15.2340625</v>
      </c>
      <c r="O26" s="18">
        <v>0.52</v>
      </c>
      <c r="P26" s="29">
        <f t="shared" si="8"/>
        <v>3.4134033518636281E-2</v>
      </c>
      <c r="Q26" s="18">
        <f>K26+L26+O26</f>
        <v>15.7540625</v>
      </c>
    </row>
    <row r="27" spans="1:17" x14ac:dyDescent="0.2">
      <c r="A27" s="16" t="s">
        <v>59</v>
      </c>
      <c r="B27" s="19" t="s">
        <v>2</v>
      </c>
      <c r="C27" s="18" t="s">
        <v>60</v>
      </c>
      <c r="D27" s="18"/>
      <c r="G27" s="33"/>
      <c r="H27" s="18">
        <v>16</v>
      </c>
      <c r="I27" s="18">
        <v>2</v>
      </c>
      <c r="J27" s="29">
        <f>I27/H27</f>
        <v>0.125</v>
      </c>
      <c r="K27" s="18">
        <f>H27+I27</f>
        <v>18</v>
      </c>
      <c r="L27" s="18">
        <f>K27*L$1</f>
        <v>0.45</v>
      </c>
      <c r="M27" s="18"/>
      <c r="N27" s="18">
        <f>K27+L27</f>
        <v>18.45</v>
      </c>
      <c r="O27" s="18">
        <v>0.98</v>
      </c>
      <c r="P27" s="29">
        <f t="shared" si="8"/>
        <v>5.3116531165311655E-2</v>
      </c>
      <c r="Q27" s="18">
        <f>K27+L27+O27</f>
        <v>19.43</v>
      </c>
    </row>
    <row r="28" spans="1:17" x14ac:dyDescent="0.2">
      <c r="A28" s="16" t="s">
        <v>62</v>
      </c>
      <c r="B28" s="16" t="s">
        <v>65</v>
      </c>
      <c r="C28" s="18" t="s">
        <v>66</v>
      </c>
      <c r="D28" s="18"/>
      <c r="G28" s="33"/>
      <c r="H28" s="18"/>
      <c r="I28" s="18"/>
      <c r="J28" s="18"/>
      <c r="K28" s="18"/>
      <c r="N28" s="18">
        <v>14.25</v>
      </c>
      <c r="O28" s="18">
        <v>1.25</v>
      </c>
      <c r="P28" s="29">
        <f t="shared" si="8"/>
        <v>8.771929824561403E-2</v>
      </c>
      <c r="Q28" s="18">
        <f>N28+O28</f>
        <v>15.5</v>
      </c>
    </row>
    <row r="29" spans="1:17" x14ac:dyDescent="0.2">
      <c r="A29" s="16" t="s">
        <v>64</v>
      </c>
      <c r="B29" s="19" t="s">
        <v>1</v>
      </c>
      <c r="C29" s="18" t="s">
        <v>67</v>
      </c>
      <c r="D29" s="18"/>
      <c r="G29" s="33"/>
      <c r="H29" s="18"/>
      <c r="I29" s="18"/>
      <c r="J29" s="18"/>
      <c r="K29" s="18"/>
      <c r="N29" s="18">
        <v>13.5</v>
      </c>
      <c r="O29" s="18">
        <v>0.75</v>
      </c>
      <c r="P29" s="29">
        <f t="shared" si="8"/>
        <v>5.5555555555555552E-2</v>
      </c>
      <c r="Q29" s="18">
        <f>N29+O29</f>
        <v>14.25</v>
      </c>
    </row>
    <row r="31" spans="1:17" x14ac:dyDescent="0.2">
      <c r="A31" s="35" t="s">
        <v>72</v>
      </c>
      <c r="B31" s="35"/>
      <c r="C31" s="35"/>
      <c r="D31" s="35"/>
      <c r="E31" s="35"/>
      <c r="F31" s="35"/>
      <c r="G31" s="35"/>
      <c r="H31" s="35"/>
      <c r="I31" s="26">
        <f>SUM(I7:I30)</f>
        <v>6.77</v>
      </c>
    </row>
    <row r="32" spans="1:17" x14ac:dyDescent="0.2">
      <c r="A32" s="35" t="s">
        <v>73</v>
      </c>
      <c r="B32" s="35"/>
      <c r="C32" s="35"/>
      <c r="D32" s="35"/>
      <c r="E32" s="35"/>
      <c r="F32" s="35"/>
      <c r="G32" s="34">
        <f>(SUM(G7:G26))/20</f>
        <v>1.880769230769231E-2</v>
      </c>
    </row>
    <row r="33" spans="2:17" x14ac:dyDescent="0.2">
      <c r="C33" s="16"/>
      <c r="D33" s="16"/>
      <c r="E33" s="16"/>
      <c r="F33" s="16"/>
    </row>
    <row r="34" spans="2:17" x14ac:dyDescent="0.2">
      <c r="B34" s="36" t="s">
        <v>70</v>
      </c>
      <c r="C34" s="36"/>
      <c r="D34" s="36"/>
      <c r="E34" s="36"/>
      <c r="F34" s="36"/>
      <c r="G34" s="36"/>
      <c r="H34" s="36"/>
      <c r="I34" s="36"/>
      <c r="J34" s="36"/>
      <c r="K34" s="36"/>
      <c r="L34" s="36"/>
      <c r="M34" s="36"/>
      <c r="N34" s="36"/>
      <c r="O34" s="36"/>
      <c r="P34" s="36"/>
      <c r="Q34" s="36"/>
    </row>
    <row r="35" spans="2:17" x14ac:dyDescent="0.2">
      <c r="B35" s="36"/>
      <c r="C35" s="36"/>
      <c r="D35" s="36"/>
      <c r="E35" s="36"/>
      <c r="F35" s="36"/>
      <c r="G35" s="36"/>
      <c r="H35" s="36"/>
      <c r="I35" s="36"/>
      <c r="J35" s="36"/>
      <c r="K35" s="36"/>
      <c r="L35" s="36"/>
      <c r="M35" s="36"/>
      <c r="N35" s="36"/>
      <c r="O35" s="36"/>
      <c r="P35" s="36"/>
      <c r="Q35" s="36"/>
    </row>
    <row r="36" spans="2:17" x14ac:dyDescent="0.2">
      <c r="B36" s="36"/>
      <c r="C36" s="36"/>
      <c r="D36" s="36"/>
      <c r="E36" s="36"/>
      <c r="F36" s="36"/>
      <c r="G36" s="36"/>
      <c r="H36" s="36"/>
      <c r="I36" s="36"/>
      <c r="J36" s="36"/>
      <c r="K36" s="36"/>
      <c r="L36" s="36"/>
      <c r="M36" s="36"/>
      <c r="N36" s="36"/>
      <c r="O36" s="36"/>
      <c r="P36" s="36"/>
      <c r="Q36" s="36"/>
    </row>
  </sheetData>
  <sortState ref="A7:P29">
    <sortCondition ref="A7:A29"/>
  </sortState>
  <mergeCells count="6">
    <mergeCell ref="C4:E4"/>
    <mergeCell ref="F4:K4"/>
    <mergeCell ref="L4:Q4"/>
    <mergeCell ref="B34:Q36"/>
    <mergeCell ref="A31:H31"/>
    <mergeCell ref="A32:F3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14-19</vt:lpstr>
      <vt:lpstr>FY 18-20</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Todd Osterloh</cp:lastModifiedBy>
  <dcterms:created xsi:type="dcterms:W3CDTF">2020-02-09T02:54:40Z</dcterms:created>
  <dcterms:modified xsi:type="dcterms:W3CDTF">2020-05-15T20:18:11Z</dcterms:modified>
</cp:coreProperties>
</file>