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20730" windowHeight="11700" activeTab="3"/>
  </bookViews>
  <sheets>
    <sheet name="Rate Case Costs" sheetId="1" r:id="rId1"/>
    <sheet name="Rate Case Summary" sheetId="2" r:id="rId2"/>
    <sheet name="RC Cost Data" sheetId="3" r:id="rId3"/>
    <sheet name="Director of Finance" sheetId="4" r:id="rId4"/>
    <sheet name="Finance Time Accounting" sheetId="5" r:id="rId5"/>
  </sheets>
  <externalReferences>
    <externalReference r:id="rId6"/>
    <externalReference r:id="rId7"/>
  </externalReferences>
  <calcPr calcId="145621"/>
</workbook>
</file>

<file path=xl/calcChain.xml><?xml version="1.0" encoding="utf-8"?>
<calcChain xmlns="http://schemas.openxmlformats.org/spreadsheetml/2006/main">
  <c r="D94" i="5" l="1"/>
  <c r="F94" i="5" s="1"/>
  <c r="C94" i="5"/>
  <c r="B94" i="5"/>
  <c r="D85" i="5"/>
  <c r="F85" i="5" s="1"/>
  <c r="C85" i="5"/>
  <c r="B85" i="5"/>
  <c r="D76" i="5"/>
  <c r="F76" i="5" s="1"/>
  <c r="B67" i="5"/>
  <c r="D67" i="5" s="1"/>
  <c r="F67" i="5" s="1"/>
  <c r="G67" i="5" s="1"/>
  <c r="B58" i="5"/>
  <c r="D58" i="5" s="1"/>
  <c r="F58" i="5" s="1"/>
  <c r="G58" i="5" s="1"/>
  <c r="C49" i="5"/>
  <c r="D49" i="5" s="1"/>
  <c r="F49" i="5" s="1"/>
  <c r="G49" i="5" s="1"/>
  <c r="B49" i="5"/>
  <c r="C40" i="5"/>
  <c r="D40" i="5" s="1"/>
  <c r="F40" i="5" s="1"/>
  <c r="B40" i="5"/>
  <c r="D31" i="5"/>
  <c r="F31" i="5" s="1"/>
  <c r="G31" i="5" s="1"/>
  <c r="C31" i="5"/>
  <c r="B31" i="5"/>
  <c r="D22" i="5"/>
  <c r="F22" i="5" s="1"/>
  <c r="C22" i="5"/>
  <c r="B22" i="5"/>
  <c r="C13" i="5"/>
  <c r="B13" i="5"/>
  <c r="D13" i="5" s="1"/>
  <c r="F13" i="5" s="1"/>
  <c r="A8" i="5"/>
  <c r="A9" i="5" s="1"/>
  <c r="A10" i="5" s="1"/>
  <c r="A11" i="5" s="1"/>
  <c r="A12" i="5" s="1"/>
  <c r="A15" i="5" s="1"/>
  <c r="A16" i="5" s="1"/>
  <c r="A17" i="5" s="1"/>
  <c r="A18" i="5" s="1"/>
  <c r="A19" i="5" s="1"/>
  <c r="A20" i="5" s="1"/>
  <c r="A21" i="5" s="1"/>
  <c r="A24" i="5" s="1"/>
  <c r="A25" i="5" s="1"/>
  <c r="A26" i="5" s="1"/>
  <c r="A27" i="5" s="1"/>
  <c r="A28" i="5" s="1"/>
  <c r="A29" i="5" s="1"/>
  <c r="A30" i="5" s="1"/>
  <c r="A33" i="5" s="1"/>
  <c r="A34" i="5" s="1"/>
  <c r="A35" i="5" s="1"/>
  <c r="A36" i="5" s="1"/>
  <c r="A37" i="5" s="1"/>
  <c r="A38" i="5" s="1"/>
  <c r="A39" i="5" s="1"/>
  <c r="A42" i="5" s="1"/>
  <c r="A43" i="5" s="1"/>
  <c r="A44" i="5" s="1"/>
  <c r="A45" i="5" s="1"/>
  <c r="A46" i="5" s="1"/>
  <c r="A47" i="5" s="1"/>
  <c r="A48" i="5" s="1"/>
  <c r="A51" i="5" s="1"/>
  <c r="A52" i="5" s="1"/>
  <c r="A53" i="5" s="1"/>
  <c r="A54" i="5" s="1"/>
  <c r="A55" i="5" s="1"/>
  <c r="A56" i="5" s="1"/>
  <c r="A57" i="5" s="1"/>
  <c r="A60" i="5" s="1"/>
  <c r="A61" i="5" s="1"/>
  <c r="A62" i="5" s="1"/>
  <c r="A63" i="5" s="1"/>
  <c r="A64" i="5" s="1"/>
  <c r="A65" i="5" s="1"/>
  <c r="A66" i="5" s="1"/>
  <c r="A69" i="5" s="1"/>
  <c r="A70" i="5" s="1"/>
  <c r="A71" i="5" s="1"/>
  <c r="A72" i="5" s="1"/>
  <c r="A73" i="5" s="1"/>
  <c r="A74" i="5" s="1"/>
  <c r="A75" i="5" s="1"/>
  <c r="A78" i="5" s="1"/>
  <c r="A79" i="5" s="1"/>
  <c r="A80" i="5" s="1"/>
  <c r="A81" i="5" s="1"/>
  <c r="A82" i="5" s="1"/>
  <c r="A83" i="5" s="1"/>
  <c r="A84" i="5" s="1"/>
  <c r="A87" i="5" s="1"/>
  <c r="A88" i="5" s="1"/>
  <c r="A89" i="5" s="1"/>
  <c r="A90" i="5" s="1"/>
  <c r="A91" i="5" s="1"/>
  <c r="A92" i="5" s="1"/>
  <c r="A93" i="5" s="1"/>
  <c r="A7" i="5"/>
  <c r="G13" i="5" l="1"/>
  <c r="H13" i="5" s="1"/>
  <c r="H22" i="5" s="1"/>
  <c r="H31" i="5" s="1"/>
  <c r="H40" i="5" s="1"/>
  <c r="H49" i="5" s="1"/>
  <c r="H58" i="5" s="1"/>
  <c r="H67" i="5" s="1"/>
  <c r="H76" i="5" s="1"/>
  <c r="H85" i="5" s="1"/>
  <c r="H94" i="5" s="1"/>
  <c r="I26" i="4" l="1"/>
  <c r="E27" i="4"/>
  <c r="D12" i="2" l="1"/>
  <c r="D9" i="2"/>
  <c r="B16" i="3"/>
  <c r="B15" i="3"/>
  <c r="I27" i="4" l="1"/>
  <c r="D13" i="2" s="1"/>
  <c r="C23" i="4"/>
  <c r="B23" i="4"/>
  <c r="B22" i="4"/>
  <c r="C22" i="4" s="1"/>
  <c r="C21" i="4"/>
  <c r="B21" i="4"/>
  <c r="B20" i="4"/>
  <c r="C20" i="4" s="1"/>
  <c r="B18" i="4"/>
  <c r="B17" i="4"/>
  <c r="C10" i="4"/>
  <c r="E14" i="4" s="1"/>
  <c r="K13" i="1" l="1"/>
  <c r="M13" i="1" s="1"/>
  <c r="E17" i="4"/>
  <c r="E18" i="4"/>
  <c r="F14" i="4"/>
  <c r="C14" i="4"/>
  <c r="G14" i="4"/>
  <c r="D14" i="4"/>
  <c r="H14" i="4"/>
  <c r="I20" i="1"/>
  <c r="F20" i="1"/>
  <c r="M12" i="1"/>
  <c r="K9" i="1"/>
  <c r="M9" i="1" s="1"/>
  <c r="H17" i="4" l="1"/>
  <c r="H18" i="4"/>
  <c r="F17" i="4"/>
  <c r="F24" i="4" s="1"/>
  <c r="F26" i="4" s="1"/>
  <c r="F18" i="4"/>
  <c r="D17" i="4"/>
  <c r="D18" i="4"/>
  <c r="G18" i="4"/>
  <c r="G17" i="4"/>
  <c r="E24" i="4"/>
  <c r="E26" i="4" s="1"/>
  <c r="C18" i="4"/>
  <c r="C17" i="4"/>
  <c r="C24" i="4" s="1"/>
  <c r="C26" i="4" s="1"/>
  <c r="F13" i="2"/>
  <c r="F12" i="2"/>
  <c r="F9" i="2"/>
  <c r="E19" i="2"/>
  <c r="F17" i="2"/>
  <c r="D19" i="2"/>
  <c r="M22" i="1"/>
  <c r="I22" i="1"/>
  <c r="K22" i="1"/>
  <c r="K20" i="1"/>
  <c r="K19" i="1"/>
  <c r="D24" i="4" l="1"/>
  <c r="D26" i="4" s="1"/>
  <c r="H24" i="4"/>
  <c r="H26" i="4" s="1"/>
  <c r="G24" i="4"/>
  <c r="G26" i="4" s="1"/>
  <c r="F16" i="2"/>
  <c r="F19" i="2" s="1"/>
</calcChain>
</file>

<file path=xl/sharedStrings.xml><?xml version="1.0" encoding="utf-8"?>
<sst xmlns="http://schemas.openxmlformats.org/spreadsheetml/2006/main" count="108" uniqueCount="82">
  <si>
    <t>PRINCETON WATER AND WASTEWATER COMMISSION</t>
  </si>
  <si>
    <t>Case No. 2019 - 00444</t>
  </si>
  <si>
    <t>A</t>
  </si>
  <si>
    <t>B</t>
  </si>
  <si>
    <t>C</t>
  </si>
  <si>
    <t>D</t>
  </si>
  <si>
    <t>E</t>
  </si>
  <si>
    <t>F</t>
  </si>
  <si>
    <t>G</t>
  </si>
  <si>
    <t>Line No.</t>
  </si>
  <si>
    <t>Description</t>
  </si>
  <si>
    <t>Amount</t>
  </si>
  <si>
    <t xml:space="preserve">Actuals </t>
  </si>
  <si>
    <t>Remaing</t>
  </si>
  <si>
    <t>Legal Fees</t>
  </si>
  <si>
    <t>Consulting Fees:</t>
  </si>
  <si>
    <t># of Trips/</t>
  </si>
  <si>
    <t>Personnel</t>
  </si>
  <si>
    <t>Cost</t>
  </si>
  <si>
    <t>Nights</t>
  </si>
  <si>
    <t>Travel</t>
  </si>
  <si>
    <t>Hotel/Meals</t>
  </si>
  <si>
    <t>Total Cost of Current Case</t>
  </si>
  <si>
    <t>Attendance at hearing</t>
  </si>
  <si>
    <t>Mileage</t>
  </si>
  <si>
    <t>Rate Case Expense Summary</t>
  </si>
  <si>
    <t>Vendor</t>
  </si>
  <si>
    <t>Actual Totals</t>
  </si>
  <si>
    <t>Budget Totals</t>
  </si>
  <si>
    <t>AvB Totals</t>
  </si>
  <si>
    <t>Consulting Fees</t>
  </si>
  <si>
    <t>STURGILL,TURNER, BARKER &amp; MOLONEY</t>
  </si>
  <si>
    <t>Explanation -Remark-</t>
  </si>
  <si>
    <t>Category</t>
  </si>
  <si>
    <t>LEGAL</t>
  </si>
  <si>
    <t>Vender Name</t>
  </si>
  <si>
    <t>Date</t>
  </si>
  <si>
    <t>Engineering</t>
  </si>
  <si>
    <t>Engineer</t>
  </si>
  <si>
    <t>The Director of Finance had made plans to retire as of December 31, 2019.  Another administrative position was made available and the position was filled in November.  Therefore, the Director of Finance's total wages and employer paid benefits from January through mid-June are applicable to the rate case and should be reimbursed.</t>
  </si>
  <si>
    <t>2020 Hourly Rate</t>
  </si>
  <si>
    <t>Hours per Week</t>
  </si>
  <si>
    <t>Weekly Base Wages</t>
  </si>
  <si>
    <t>January</t>
  </si>
  <si>
    <t>February</t>
  </si>
  <si>
    <t>March</t>
  </si>
  <si>
    <t>April</t>
  </si>
  <si>
    <t>May</t>
  </si>
  <si>
    <t>June</t>
  </si>
  <si>
    <t># Pay Periods</t>
  </si>
  <si>
    <t>Monthly Wages</t>
  </si>
  <si>
    <t>Retirement</t>
  </si>
  <si>
    <t>Social Security &amp; Medicare</t>
  </si>
  <si>
    <t>CERS Employer Match</t>
  </si>
  <si>
    <t>Health Ins / month</t>
  </si>
  <si>
    <t>Health Administration Fee</t>
  </si>
  <si>
    <t>Dental / Month</t>
  </si>
  <si>
    <t>Vision / Month</t>
  </si>
  <si>
    <t>Life / Month</t>
  </si>
  <si>
    <t>Total Employer Paid Benefits</t>
  </si>
  <si>
    <t xml:space="preserve">Total Monthly Compensation </t>
  </si>
  <si>
    <t>Rate Case Expense to Date</t>
  </si>
  <si>
    <t>Director of Finance</t>
  </si>
  <si>
    <t>Dirctor of Finance</t>
  </si>
  <si>
    <t xml:space="preserve">Hethcoat &amp; Davis </t>
  </si>
  <si>
    <t>Doc #</t>
  </si>
  <si>
    <t>Rate Case Expense - Update Through March 31, 2020</t>
  </si>
  <si>
    <t>1037-02-80</t>
  </si>
  <si>
    <t>1037-02-81</t>
  </si>
  <si>
    <t>Legal</t>
  </si>
  <si>
    <t>Carryover Balance</t>
  </si>
  <si>
    <t>PSC</t>
  </si>
  <si>
    <t>PWWC</t>
  </si>
  <si>
    <t>Total Pay Period</t>
  </si>
  <si>
    <t>Hours Paid</t>
  </si>
  <si>
    <t>Carry Over</t>
  </si>
  <si>
    <t>Overtime</t>
  </si>
  <si>
    <t>holiday</t>
  </si>
  <si>
    <t>Due to remote working, time entries for the period prior to January 22, 2020, are not currently available.  They will be supplemented at a later date.</t>
  </si>
  <si>
    <t>Finance Director</t>
  </si>
  <si>
    <t>Time Entry</t>
  </si>
  <si>
    <t>Through 3/31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</si>
</sst>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 ;\(#,##0\)"/>
    <numFmt numFmtId="165" formatCode="#."/>
    <numFmt numFmtId="166" formatCode="_(&quot;$&quot;* #,##0_);_(&quot;$&quot;* \(#,##0\);_(&quot;$&quot;* &quot;-&quot;??_);_(@_)"/>
    <numFmt numFmtId="167" formatCode="[$-409]mmm\-yy;@"/>
    <numFmt numFmtId="168" formatCode="mm/dd/yy;@"/>
    <numFmt numFmtId="169" formatCode="_(* #,##0_);_(* \(#,##0\);_(* &quot;-&quot;??_);_(@_)"/>
  </numFmts>
  <fonts count="9">
    <font>
      <sz val="11"/>
      <color theme="1"/>
      <name val="Calibri"/>
      <family val="2"/>
      <scheme val="minor"/>
    </font>
    <font>
      <sz val="11"/>
      <color theme="1"/>
      <name val="Calibri"/>
      <family val="2"/>
      <scheme val="minor"/>
    </font>
    <font>
      <b/>
      <sz val="11"/>
      <color theme="1"/>
      <name val="Calibri"/>
      <family val="2"/>
      <scheme val="minor"/>
    </font>
    <font>
      <b/>
      <sz val="10"/>
      <name val="Book Antiqua"/>
      <family val="1"/>
    </font>
    <font>
      <sz val="10"/>
      <name val="Book Antiqua"/>
      <family val="1"/>
    </font>
    <font>
      <sz val="10"/>
      <name val="Geneva"/>
    </font>
    <font>
      <sz val="10"/>
      <name val="Courier"/>
      <family val="3"/>
    </font>
    <font>
      <b/>
      <i/>
      <sz val="11"/>
      <name val="Calibri"/>
      <family val="2"/>
    </font>
    <font>
      <b/>
      <i/>
      <sz val="11"/>
      <color theme="1"/>
      <name val="Calibri"/>
      <family val="2"/>
      <scheme val="minor"/>
    </font>
  </fonts>
  <fills count="2">
    <fill>
      <patternFill patternType="none"/>
    </fill>
    <fill>
      <patternFill patternType="gray125"/>
    </fill>
  </fills>
  <borders count="1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167" fontId="6" fillId="0" borderId="0"/>
  </cellStyleXfs>
  <cellXfs count="76">
    <xf numFmtId="0" fontId="0" fillId="0" borderId="0" xfId="0"/>
    <xf numFmtId="164" fontId="3" fillId="0" borderId="0" xfId="0" applyNumberFormat="1" applyFont="1"/>
    <xf numFmtId="164" fontId="4" fillId="0" borderId="0" xfId="0" applyNumberFormat="1" applyFont="1"/>
    <xf numFmtId="37" fontId="3" fillId="0" borderId="0" xfId="3" applyNumberFormat="1" applyFont="1" applyAlignment="1">
      <alignment horizontal="right"/>
    </xf>
    <xf numFmtId="0" fontId="4" fillId="0" borderId="0" xfId="0" applyFont="1" applyBorder="1"/>
    <xf numFmtId="0" fontId="3" fillId="0" borderId="0" xfId="0" applyFont="1" applyBorder="1" applyAlignment="1">
      <alignment horizontal="center"/>
    </xf>
    <xf numFmtId="164" fontId="3" fillId="0" borderId="0" xfId="0" applyNumberFormat="1" applyFont="1" applyAlignment="1">
      <alignment horizontal="center"/>
    </xf>
    <xf numFmtId="0" fontId="3" fillId="0" borderId="1" xfId="0" applyFont="1" applyBorder="1" applyAlignment="1">
      <alignment horizontal="center" wrapText="1"/>
    </xf>
    <xf numFmtId="0" fontId="3" fillId="0" borderId="1" xfId="0" applyFont="1" applyBorder="1" applyAlignment="1">
      <alignment horizontal="left"/>
    </xf>
    <xf numFmtId="164" fontId="4" fillId="0" borderId="1" xfId="0" applyNumberFormat="1" applyFont="1" applyBorder="1"/>
    <xf numFmtId="164" fontId="3" fillId="0" borderId="1" xfId="0" applyNumberFormat="1" applyFont="1" applyBorder="1" applyAlignment="1">
      <alignment horizontal="center"/>
    </xf>
    <xf numFmtId="165" fontId="3" fillId="0" borderId="0" xfId="0" applyNumberFormat="1" applyFont="1" applyAlignment="1">
      <alignment horizontal="center"/>
    </xf>
    <xf numFmtId="166" fontId="4" fillId="0" borderId="0" xfId="2" applyNumberFormat="1" applyFont="1" applyFill="1"/>
    <xf numFmtId="164" fontId="4" fillId="0" borderId="0" xfId="0" applyNumberFormat="1" applyFont="1" applyFill="1"/>
    <xf numFmtId="166" fontId="4" fillId="0" borderId="0" xfId="2" applyNumberFormat="1" applyFont="1"/>
    <xf numFmtId="164" fontId="4" fillId="0" borderId="0" xfId="0" applyNumberFormat="1" applyFont="1" applyAlignment="1">
      <alignment horizontal="center"/>
    </xf>
    <xf numFmtId="164" fontId="4" fillId="0" borderId="1" xfId="0" applyNumberFormat="1" applyFont="1" applyBorder="1" applyAlignment="1">
      <alignment horizontal="center"/>
    </xf>
    <xf numFmtId="166" fontId="4" fillId="0" borderId="0" xfId="2" applyNumberFormat="1" applyFont="1" applyBorder="1" applyAlignment="1">
      <alignment horizontal="center"/>
    </xf>
    <xf numFmtId="0" fontId="3" fillId="0" borderId="0" xfId="0" applyFont="1" applyAlignment="1">
      <alignment horizontal="center"/>
    </xf>
    <xf numFmtId="164" fontId="4" fillId="0" borderId="0" xfId="0" applyNumberFormat="1" applyFont="1" applyBorder="1"/>
    <xf numFmtId="0" fontId="0" fillId="0" borderId="0" xfId="0" applyBorder="1"/>
    <xf numFmtId="43" fontId="0" fillId="0" borderId="0" xfId="1" applyFont="1" applyBorder="1"/>
    <xf numFmtId="0" fontId="2" fillId="0" borderId="2" xfId="0" applyFont="1" applyBorder="1"/>
    <xf numFmtId="164" fontId="7" fillId="0" borderId="3" xfId="4" applyNumberFormat="1" applyFont="1" applyFill="1" applyBorder="1"/>
    <xf numFmtId="0" fontId="2" fillId="0" borderId="3" xfId="0" applyFont="1" applyBorder="1"/>
    <xf numFmtId="0" fontId="2" fillId="0" borderId="4" xfId="0" applyFont="1" applyBorder="1"/>
    <xf numFmtId="0" fontId="0" fillId="0" borderId="5" xfId="0" applyBorder="1"/>
    <xf numFmtId="0" fontId="0" fillId="0" borderId="6" xfId="0" applyBorder="1"/>
    <xf numFmtId="164" fontId="7" fillId="0" borderId="0" xfId="4" applyNumberFormat="1" applyFont="1" applyFill="1" applyBorder="1"/>
    <xf numFmtId="0" fontId="8" fillId="0" borderId="0" xfId="0" applyFont="1" applyBorder="1"/>
    <xf numFmtId="0" fontId="8" fillId="0" borderId="6" xfId="0" applyFont="1" applyBorder="1"/>
    <xf numFmtId="166" fontId="4" fillId="0" borderId="0" xfId="2" applyNumberFormat="1" applyFont="1" applyFill="1" applyBorder="1" applyAlignment="1">
      <alignment horizontal="right"/>
    </xf>
    <xf numFmtId="166" fontId="0" fillId="0" borderId="6" xfId="2" applyNumberFormat="1" applyFont="1" applyBorder="1"/>
    <xf numFmtId="164" fontId="4" fillId="0" borderId="0" xfId="4" applyNumberFormat="1" applyFont="1" applyFill="1" applyBorder="1" applyAlignment="1">
      <alignment horizontal="right"/>
    </xf>
    <xf numFmtId="164" fontId="0" fillId="0" borderId="6" xfId="0" applyNumberFormat="1" applyBorder="1"/>
    <xf numFmtId="0" fontId="0" fillId="0" borderId="0" xfId="0" applyFont="1" applyBorder="1"/>
    <xf numFmtId="0" fontId="0" fillId="0" borderId="7" xfId="0" applyBorder="1"/>
    <xf numFmtId="0" fontId="0" fillId="0" borderId="8" xfId="0" applyBorder="1"/>
    <xf numFmtId="164" fontId="4" fillId="0" borderId="8" xfId="4" applyNumberFormat="1" applyFont="1" applyFill="1" applyBorder="1" applyAlignment="1">
      <alignment horizontal="right"/>
    </xf>
    <xf numFmtId="164" fontId="0" fillId="0" borderId="9" xfId="0" applyNumberFormat="1" applyBorder="1"/>
    <xf numFmtId="166" fontId="0" fillId="0" borderId="0" xfId="0" applyNumberFormat="1" applyBorder="1"/>
    <xf numFmtId="0" fontId="2" fillId="0" borderId="0" xfId="0" applyFont="1"/>
    <xf numFmtId="14" fontId="0" fillId="0" borderId="0" xfId="0" applyNumberFormat="1"/>
    <xf numFmtId="44" fontId="0" fillId="0" borderId="0" xfId="2" applyFont="1"/>
    <xf numFmtId="44" fontId="0" fillId="0" borderId="0" xfId="2" applyFont="1" applyFill="1"/>
    <xf numFmtId="0" fontId="0" fillId="0" borderId="0" xfId="0" applyFont="1"/>
    <xf numFmtId="168" fontId="0" fillId="0" borderId="0" xfId="0" applyNumberFormat="1" applyFont="1"/>
    <xf numFmtId="0" fontId="2" fillId="0" borderId="0" xfId="0" applyFont="1" applyAlignment="1">
      <alignment horizontal="right"/>
    </xf>
    <xf numFmtId="44" fontId="2" fillId="0" borderId="17" xfId="2" applyFont="1" applyFill="1" applyBorder="1"/>
    <xf numFmtId="44" fontId="2" fillId="0" borderId="0" xfId="0" applyNumberFormat="1" applyFont="1"/>
    <xf numFmtId="166" fontId="2" fillId="0" borderId="0" xfId="2" applyNumberFormat="1" applyFont="1"/>
    <xf numFmtId="44" fontId="0" fillId="0" borderId="0" xfId="0" applyNumberFormat="1" applyFont="1"/>
    <xf numFmtId="169" fontId="0" fillId="0" borderId="0" xfId="1" applyNumberFormat="1" applyFont="1"/>
    <xf numFmtId="44" fontId="2" fillId="0" borderId="0" xfId="2" applyFont="1"/>
    <xf numFmtId="10" fontId="0" fillId="0" borderId="0" xfId="0" applyNumberFormat="1" applyFont="1"/>
    <xf numFmtId="44" fontId="1" fillId="0" borderId="0" xfId="2" applyFont="1"/>
    <xf numFmtId="44" fontId="0" fillId="0" borderId="1" xfId="2" applyFont="1" applyBorder="1"/>
    <xf numFmtId="166" fontId="0" fillId="0" borderId="0" xfId="2" applyNumberFormat="1" applyFont="1"/>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left"/>
    </xf>
    <xf numFmtId="0" fontId="2" fillId="0" borderId="1" xfId="0" applyFont="1" applyBorder="1"/>
    <xf numFmtId="43" fontId="2" fillId="0" borderId="1" xfId="1" applyFont="1" applyBorder="1"/>
    <xf numFmtId="166" fontId="0" fillId="0" borderId="0" xfId="0" applyNumberFormat="1" applyFont="1"/>
    <xf numFmtId="0" fontId="0" fillId="0" borderId="1" xfId="0" applyFont="1" applyBorder="1"/>
    <xf numFmtId="0" fontId="0" fillId="0" borderId="1" xfId="0" applyBorder="1"/>
    <xf numFmtId="0" fontId="2" fillId="0" borderId="0" xfId="0" applyFont="1" applyAlignment="1">
      <alignment horizontal="center"/>
    </xf>
    <xf numFmtId="0" fontId="2" fillId="0" borderId="1" xfId="0" applyFont="1" applyBorder="1" applyAlignment="1">
      <alignment horizontal="center"/>
    </xf>
    <xf numFmtId="0" fontId="2" fillId="0" borderId="0" xfId="0" applyFont="1" applyBorder="1" applyAlignment="1">
      <alignment horizontal="center"/>
    </xf>
  </cellXfs>
  <cellStyles count="5">
    <cellStyle name="Comma" xfId="1" builtinId="3"/>
    <cellStyle name="Currency" xfId="2" builtinId="4"/>
    <cellStyle name="Normal" xfId="0" builtinId="0"/>
    <cellStyle name="Normal 10" xfId="4"/>
    <cellStyle name="Normal_monthly.bill.wp"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sterloh/AppData/Local/Microsoft/Windows/Temporary%20Internet%20Files/Content.Outlook/VMZQ5R3K/Supplemental%20Response%20to%20Staff%20DR%201.11%20Rate%20Case%20Expense%20-%20August%20Upd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Documents/NEW%20Salary%20Worksheet%20FY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Expense Update 08.28.18"/>
      <sheetName val="Rate Case Cost&gt;&gt;&gt;"/>
      <sheetName val="RC Costs Summary"/>
      <sheetName val="RC Cost Data"/>
    </sheetNames>
    <sheetDataSet>
      <sheetData sheetId="0"/>
      <sheetData sheetId="1"/>
      <sheetData sheetId="2">
        <row r="23">
          <cell r="D23">
            <v>0</v>
          </cell>
        </row>
        <row r="24">
          <cell r="D24">
            <v>0</v>
          </cell>
        </row>
      </sheetData>
      <sheetData sheetId="3">
        <row r="5">
          <cell r="E5" t="str">
            <v>Amount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amp; Totals"/>
      <sheetName val="Admin"/>
      <sheetName val="WTP"/>
      <sheetName val="WWTP"/>
      <sheetName val="MAINT"/>
    </sheetNames>
    <sheetDataSet>
      <sheetData sheetId="0" refreshError="1">
        <row r="4">
          <cell r="B4">
            <v>7.6499999999999999E-2</v>
          </cell>
        </row>
        <row r="5">
          <cell r="B5">
            <v>0.26900000000000002</v>
          </cell>
        </row>
        <row r="7">
          <cell r="B7">
            <v>9</v>
          </cell>
        </row>
        <row r="8">
          <cell r="B8">
            <v>36.15</v>
          </cell>
        </row>
        <row r="9">
          <cell r="B9">
            <v>7.02</v>
          </cell>
        </row>
        <row r="10">
          <cell r="B10">
            <v>10.88</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K9" sqref="K9"/>
    </sheetView>
  </sheetViews>
  <sheetFormatPr defaultRowHeight="15"/>
  <cols>
    <col min="2" max="2" width="23.140625" bestFit="1" customWidth="1"/>
    <col min="6" max="6" width="12.42578125" customWidth="1"/>
    <col min="9" max="9" width="9.5703125" bestFit="1" customWidth="1"/>
    <col min="11" max="11" width="11.5703125" bestFit="1" customWidth="1"/>
    <col min="13" max="13" width="12.42578125" customWidth="1"/>
  </cols>
  <sheetData>
    <row r="1" spans="1:13" ht="15.75">
      <c r="A1" s="1" t="s">
        <v>0</v>
      </c>
      <c r="B1" s="1"/>
      <c r="C1" s="2"/>
      <c r="D1" s="2"/>
      <c r="E1" s="2"/>
      <c r="F1" s="2"/>
      <c r="G1" s="2"/>
      <c r="H1" s="2"/>
      <c r="I1" s="3"/>
      <c r="J1" s="2"/>
      <c r="K1" s="3"/>
      <c r="L1" s="2"/>
      <c r="M1" s="3"/>
    </row>
    <row r="2" spans="1:13" ht="15.75">
      <c r="A2" s="1" t="s">
        <v>1</v>
      </c>
      <c r="B2" s="1"/>
      <c r="C2" s="2"/>
      <c r="D2" s="2"/>
      <c r="E2" s="2"/>
      <c r="F2" s="2"/>
      <c r="G2" s="2"/>
      <c r="H2" s="2"/>
      <c r="I2" s="2"/>
      <c r="J2" s="2"/>
      <c r="K2" s="2"/>
      <c r="L2" s="2"/>
      <c r="M2" s="2"/>
    </row>
    <row r="3" spans="1:13" ht="15.75">
      <c r="A3" s="1" t="s">
        <v>66</v>
      </c>
      <c r="B3" s="1"/>
      <c r="C3" s="2"/>
      <c r="D3" s="2"/>
      <c r="E3" s="2"/>
      <c r="F3" s="2"/>
      <c r="G3" s="2"/>
      <c r="H3" s="2"/>
      <c r="I3" s="2"/>
      <c r="J3" s="2"/>
      <c r="K3" s="2"/>
      <c r="L3" s="2"/>
      <c r="M3" s="2"/>
    </row>
    <row r="4" spans="1:13" ht="15.75">
      <c r="A4" s="1"/>
      <c r="B4" s="1"/>
      <c r="C4" s="2"/>
      <c r="D4" s="2"/>
      <c r="E4" s="2"/>
      <c r="F4" s="2"/>
      <c r="G4" s="2"/>
      <c r="H4" s="2"/>
      <c r="I4" s="2"/>
      <c r="J4" s="2"/>
      <c r="K4" s="2"/>
      <c r="L4" s="2"/>
      <c r="M4" s="2"/>
    </row>
    <row r="5" spans="1:13" ht="15.75">
      <c r="A5" s="4"/>
      <c r="B5" s="1"/>
      <c r="C5" s="2"/>
      <c r="D5" s="2"/>
      <c r="E5" s="2"/>
      <c r="F5" s="2"/>
      <c r="G5" s="2"/>
      <c r="H5" s="2"/>
      <c r="I5" s="2"/>
      <c r="J5" s="2"/>
      <c r="K5" s="2"/>
      <c r="L5" s="2"/>
      <c r="M5" s="2"/>
    </row>
    <row r="6" spans="1:13" ht="15.75">
      <c r="A6" s="5"/>
      <c r="B6" s="6" t="s">
        <v>2</v>
      </c>
      <c r="C6" s="6"/>
      <c r="D6" s="6"/>
      <c r="E6" s="6" t="s">
        <v>3</v>
      </c>
      <c r="F6" s="6" t="s">
        <v>4</v>
      </c>
      <c r="G6" s="6" t="s">
        <v>5</v>
      </c>
      <c r="H6" s="6"/>
      <c r="I6" s="6" t="s">
        <v>6</v>
      </c>
      <c r="J6" s="6"/>
      <c r="K6" s="6" t="s">
        <v>7</v>
      </c>
      <c r="L6" s="6"/>
      <c r="M6" s="6" t="s">
        <v>8</v>
      </c>
    </row>
    <row r="7" spans="1:13" ht="15.75">
      <c r="A7" s="5"/>
      <c r="B7" s="6"/>
      <c r="C7" s="6"/>
      <c r="D7" s="6"/>
      <c r="E7" s="6"/>
      <c r="F7" s="6"/>
      <c r="G7" s="6"/>
      <c r="H7" s="6"/>
      <c r="I7" s="6"/>
      <c r="J7" s="6"/>
      <c r="K7" s="6"/>
      <c r="L7" s="6"/>
      <c r="M7" s="6"/>
    </row>
    <row r="8" spans="1:13" ht="15.75">
      <c r="A8" s="7" t="s">
        <v>9</v>
      </c>
      <c r="B8" s="8" t="s">
        <v>10</v>
      </c>
      <c r="C8" s="7"/>
      <c r="D8" s="9"/>
      <c r="E8" s="9"/>
      <c r="F8" s="2"/>
      <c r="G8" s="2"/>
      <c r="H8" s="2"/>
      <c r="I8" s="10" t="s">
        <v>11</v>
      </c>
      <c r="J8" s="2"/>
      <c r="K8" s="10" t="s">
        <v>12</v>
      </c>
      <c r="L8" s="2"/>
      <c r="M8" s="10" t="s">
        <v>13</v>
      </c>
    </row>
    <row r="9" spans="1:13" ht="15.75">
      <c r="A9" s="11">
        <v>1</v>
      </c>
      <c r="B9" s="2" t="s">
        <v>14</v>
      </c>
      <c r="C9" s="2"/>
      <c r="D9" s="2"/>
      <c r="E9" s="2"/>
      <c r="F9" s="2"/>
      <c r="G9" s="2"/>
      <c r="H9" s="2"/>
      <c r="I9" s="12">
        <v>58145</v>
      </c>
      <c r="J9" s="2"/>
      <c r="K9" s="57">
        <f>'Rate Case Summary'!D9</f>
        <v>31527.97</v>
      </c>
      <c r="L9" s="2"/>
      <c r="M9" s="12">
        <f>I9-K9</f>
        <v>26617.03</v>
      </c>
    </row>
    <row r="10" spans="1:13" ht="15.75">
      <c r="A10" s="11">
        <v>2</v>
      </c>
      <c r="B10" s="2"/>
      <c r="C10" s="2"/>
      <c r="D10" s="2"/>
      <c r="E10" s="2"/>
      <c r="F10" s="2"/>
      <c r="G10" s="2"/>
      <c r="H10" s="2"/>
      <c r="I10" s="13"/>
      <c r="J10" s="2"/>
      <c r="K10" s="13"/>
      <c r="L10" s="2"/>
      <c r="M10" s="13"/>
    </row>
    <row r="11" spans="1:13" ht="15.75">
      <c r="A11" s="11">
        <v>3</v>
      </c>
      <c r="B11" s="2" t="s">
        <v>15</v>
      </c>
      <c r="C11" s="2"/>
      <c r="D11" s="2"/>
      <c r="E11" s="2"/>
      <c r="F11" s="2"/>
      <c r="G11" s="2"/>
      <c r="H11" s="2"/>
      <c r="I11" s="13"/>
      <c r="J11" s="2"/>
      <c r="K11" s="13"/>
      <c r="L11" s="2"/>
      <c r="M11" s="13"/>
    </row>
    <row r="12" spans="1:13" ht="15.75">
      <c r="A12" s="11">
        <v>4</v>
      </c>
      <c r="B12" s="2" t="s">
        <v>37</v>
      </c>
      <c r="C12" s="2"/>
      <c r="D12" s="2"/>
      <c r="E12" s="2"/>
      <c r="F12" s="2"/>
      <c r="G12" s="2"/>
      <c r="H12" s="2"/>
      <c r="I12" s="12">
        <v>15000</v>
      </c>
      <c r="J12" s="2"/>
      <c r="K12" s="12">
        <v>5359.46</v>
      </c>
      <c r="L12" s="2"/>
      <c r="M12" s="12">
        <f>I12-K12</f>
        <v>9640.5400000000009</v>
      </c>
    </row>
    <row r="13" spans="1:13" ht="15.75">
      <c r="A13" s="11">
        <v>5</v>
      </c>
      <c r="B13" s="2" t="s">
        <v>62</v>
      </c>
      <c r="C13" s="2"/>
      <c r="D13" s="2"/>
      <c r="E13" s="2"/>
      <c r="F13" s="2"/>
      <c r="G13" s="2"/>
      <c r="H13" s="2"/>
      <c r="I13" s="12">
        <v>24933</v>
      </c>
      <c r="J13" s="2"/>
      <c r="K13" s="12">
        <f>'Director of Finance'!I27</f>
        <v>18984.586125000002</v>
      </c>
      <c r="L13" s="2"/>
      <c r="M13" s="12">
        <f>I13-K13</f>
        <v>5948.4138749999984</v>
      </c>
    </row>
    <row r="14" spans="1:13" ht="15.75">
      <c r="A14" s="11">
        <v>6</v>
      </c>
      <c r="B14" s="2"/>
      <c r="C14" s="2"/>
      <c r="D14" s="2"/>
      <c r="E14" s="2"/>
      <c r="F14" s="2"/>
      <c r="G14" s="2"/>
      <c r="H14" s="2"/>
      <c r="I14" s="12"/>
      <c r="J14" s="2"/>
      <c r="K14" s="12"/>
      <c r="L14" s="2"/>
      <c r="M14" s="12"/>
    </row>
    <row r="15" spans="1:13" ht="15.75">
      <c r="A15" s="11"/>
      <c r="B15" s="2"/>
      <c r="C15" s="2"/>
      <c r="D15" s="2"/>
      <c r="E15" s="13"/>
      <c r="F15" s="2"/>
      <c r="G15" s="2"/>
      <c r="H15" s="2"/>
      <c r="I15" s="14"/>
      <c r="J15" s="2"/>
      <c r="K15" s="14"/>
      <c r="L15" s="2"/>
      <c r="M15" s="14"/>
    </row>
    <row r="16" spans="1:13" ht="15.75">
      <c r="A16" s="11"/>
      <c r="B16" s="2"/>
      <c r="C16" s="2"/>
      <c r="D16" s="2"/>
      <c r="E16" s="2"/>
      <c r="F16" s="2"/>
      <c r="G16" s="15" t="s">
        <v>16</v>
      </c>
      <c r="H16" s="2"/>
      <c r="I16" s="14"/>
      <c r="J16" s="2"/>
      <c r="K16" s="14"/>
      <c r="L16" s="2"/>
      <c r="M16" s="14"/>
    </row>
    <row r="17" spans="1:13" ht="15.75">
      <c r="A17" s="11"/>
      <c r="B17" s="2"/>
      <c r="C17" s="2"/>
      <c r="D17" s="2"/>
      <c r="E17" s="9" t="s">
        <v>17</v>
      </c>
      <c r="F17" s="16" t="s">
        <v>18</v>
      </c>
      <c r="G17" s="16" t="s">
        <v>19</v>
      </c>
      <c r="H17" s="2"/>
      <c r="I17" s="14"/>
      <c r="J17" s="2"/>
      <c r="K17" s="14"/>
      <c r="L17" s="2"/>
      <c r="M17" s="14"/>
    </row>
    <row r="18" spans="1:13" ht="15.75">
      <c r="A18" s="11"/>
      <c r="B18" s="2" t="s">
        <v>23</v>
      </c>
      <c r="C18" s="2"/>
      <c r="D18" s="2"/>
      <c r="E18" s="2"/>
      <c r="F18" s="2"/>
      <c r="G18" s="2"/>
      <c r="H18" s="2"/>
      <c r="I18" s="14"/>
      <c r="J18" s="2"/>
      <c r="K18" s="14"/>
      <c r="L18" s="2"/>
      <c r="M18" s="14"/>
    </row>
    <row r="19" spans="1:13" ht="15.75">
      <c r="A19" s="11"/>
      <c r="B19" s="2"/>
      <c r="C19" s="2" t="s">
        <v>21</v>
      </c>
      <c r="D19" s="2"/>
      <c r="E19" s="15">
        <v>2</v>
      </c>
      <c r="F19" s="2">
        <v>450</v>
      </c>
      <c r="G19" s="2"/>
      <c r="H19" s="2"/>
      <c r="I19" s="2">
        <v>450</v>
      </c>
      <c r="J19" s="2"/>
      <c r="K19" s="14">
        <f>'[1]RC Costs Summary'!D23</f>
        <v>0</v>
      </c>
      <c r="L19" s="2"/>
      <c r="M19" s="12"/>
    </row>
    <row r="20" spans="1:13" ht="15.75">
      <c r="A20" s="11"/>
      <c r="B20" s="2"/>
      <c r="C20" s="2" t="s">
        <v>24</v>
      </c>
      <c r="D20" s="2">
        <v>410</v>
      </c>
      <c r="E20" s="2">
        <v>2</v>
      </c>
      <c r="F20" s="2">
        <f>D20*E20*0.575</f>
        <v>471.49999999999994</v>
      </c>
      <c r="G20" s="2"/>
      <c r="H20" s="2"/>
      <c r="I20" s="14">
        <f>F20</f>
        <v>471.49999999999994</v>
      </c>
      <c r="J20" s="2"/>
      <c r="K20" s="14">
        <f>'[1]RC Costs Summary'!D24</f>
        <v>0</v>
      </c>
      <c r="L20" s="2"/>
      <c r="M20" s="12"/>
    </row>
    <row r="21" spans="1:13" ht="15.75">
      <c r="A21" s="11"/>
      <c r="B21" s="2"/>
      <c r="C21" s="2"/>
      <c r="D21" s="2"/>
      <c r="E21" s="2"/>
      <c r="F21" s="2"/>
      <c r="G21" s="2"/>
      <c r="H21" s="2"/>
      <c r="I21" s="14"/>
      <c r="J21" s="2"/>
      <c r="K21" s="14"/>
      <c r="L21" s="2"/>
      <c r="M21" s="14"/>
    </row>
    <row r="22" spans="1:13" ht="15.75">
      <c r="A22" s="11"/>
      <c r="B22" s="2" t="s">
        <v>22</v>
      </c>
      <c r="C22" s="2"/>
      <c r="D22" s="2"/>
      <c r="E22" s="2"/>
      <c r="F22" s="2"/>
      <c r="G22" s="2"/>
      <c r="H22" s="2"/>
      <c r="I22" s="14">
        <f>SUM(I9:I21)</f>
        <v>98999.5</v>
      </c>
      <c r="J22" s="2"/>
      <c r="K22" s="14">
        <f>SUM(K9:K21)</f>
        <v>55872.016125000002</v>
      </c>
      <c r="L22" s="2"/>
      <c r="M22" s="14">
        <f>SUM(M9:M21)</f>
        <v>42205.983874999998</v>
      </c>
    </row>
    <row r="23" spans="1:13" ht="15.75">
      <c r="A23" s="11"/>
      <c r="B23" s="2"/>
      <c r="C23" s="2"/>
      <c r="D23" s="2"/>
      <c r="E23" s="2"/>
      <c r="F23" s="2"/>
      <c r="G23" s="2"/>
      <c r="H23" s="2"/>
      <c r="I23" s="17"/>
      <c r="J23" s="2"/>
      <c r="K23" s="17"/>
      <c r="L23" s="2"/>
      <c r="M23" s="17"/>
    </row>
    <row r="24" spans="1:13" ht="15.75">
      <c r="A24" s="11"/>
      <c r="B24" s="2"/>
      <c r="C24" s="2"/>
      <c r="D24" s="2"/>
      <c r="E24" s="2"/>
      <c r="F24" s="2"/>
      <c r="G24" s="2"/>
      <c r="H24" s="2"/>
      <c r="I24" s="14"/>
      <c r="J24" s="2"/>
      <c r="K24" s="14"/>
      <c r="L24" s="2"/>
      <c r="M24" s="14"/>
    </row>
    <row r="25" spans="1:13" ht="15.75">
      <c r="A25" s="11"/>
      <c r="B25" s="2"/>
      <c r="C25" s="2"/>
      <c r="D25" s="2"/>
      <c r="E25" s="2"/>
      <c r="F25" s="2"/>
      <c r="G25" s="2"/>
      <c r="H25" s="2"/>
      <c r="I25" s="14"/>
      <c r="J25" s="2"/>
      <c r="K25" s="14"/>
      <c r="L25" s="2"/>
      <c r="M25" s="14"/>
    </row>
    <row r="26" spans="1:13" ht="15.75">
      <c r="A26" s="18"/>
      <c r="B26" s="1"/>
      <c r="C26" s="2"/>
      <c r="D26" s="2"/>
      <c r="E26" s="2"/>
      <c r="F26" s="2"/>
      <c r="G26" s="2"/>
      <c r="H26" s="19"/>
      <c r="I26" s="19"/>
      <c r="J26" s="19"/>
      <c r="K26" s="19"/>
      <c r="L26" s="19"/>
      <c r="M26" s="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C40" sqref="C40"/>
    </sheetView>
  </sheetViews>
  <sheetFormatPr defaultRowHeight="15"/>
  <cols>
    <col min="2" max="2" width="17.42578125" customWidth="1"/>
    <col min="3" max="3" width="35.7109375" customWidth="1"/>
    <col min="4" max="4" width="13.140625" bestFit="1" customWidth="1"/>
    <col min="5" max="5" width="13.85546875" bestFit="1" customWidth="1"/>
    <col min="6" max="6" width="10.85546875" bestFit="1" customWidth="1"/>
  </cols>
  <sheetData>
    <row r="1" spans="1:6" ht="15.75">
      <c r="A1" s="1" t="s">
        <v>0</v>
      </c>
      <c r="B1" s="20"/>
      <c r="C1" s="20"/>
      <c r="D1" s="20"/>
      <c r="E1" s="21"/>
      <c r="F1" s="20"/>
    </row>
    <row r="2" spans="1:6" ht="15.75">
      <c r="A2" s="1" t="s">
        <v>1</v>
      </c>
      <c r="B2" s="20"/>
      <c r="C2" s="20"/>
      <c r="D2" s="20"/>
      <c r="E2" s="21"/>
      <c r="F2" s="20"/>
    </row>
    <row r="3" spans="1:6" ht="15.75">
      <c r="A3" s="1" t="s">
        <v>66</v>
      </c>
      <c r="B3" s="20"/>
      <c r="C3" s="20"/>
      <c r="D3" s="20"/>
      <c r="E3" s="21"/>
      <c r="F3" s="20"/>
    </row>
    <row r="4" spans="1:6" ht="15.75" thickBot="1">
      <c r="A4" s="20"/>
      <c r="B4" s="20"/>
      <c r="C4" s="20"/>
      <c r="D4" s="20"/>
      <c r="E4" s="21"/>
      <c r="F4" s="20"/>
    </row>
    <row r="5" spans="1:6">
      <c r="A5" s="22"/>
      <c r="B5" s="23" t="s">
        <v>25</v>
      </c>
      <c r="C5" s="24"/>
      <c r="D5" s="24"/>
      <c r="E5" s="24"/>
      <c r="F5" s="25"/>
    </row>
    <row r="6" spans="1:6">
      <c r="A6" s="26"/>
      <c r="B6" s="20"/>
      <c r="C6" s="20"/>
      <c r="D6" s="20"/>
      <c r="E6" s="20"/>
      <c r="F6" s="27"/>
    </row>
    <row r="7" spans="1:6">
      <c r="A7" s="26"/>
      <c r="B7" s="28" t="s">
        <v>14</v>
      </c>
      <c r="C7" s="20"/>
      <c r="D7" s="20"/>
      <c r="E7" s="20"/>
      <c r="F7" s="27"/>
    </row>
    <row r="8" spans="1:6">
      <c r="A8" s="26"/>
      <c r="B8" s="20"/>
      <c r="C8" s="29" t="s">
        <v>26</v>
      </c>
      <c r="D8" s="29" t="s">
        <v>27</v>
      </c>
      <c r="E8" s="29" t="s">
        <v>28</v>
      </c>
      <c r="F8" s="30" t="s">
        <v>29</v>
      </c>
    </row>
    <row r="9" spans="1:6">
      <c r="A9" s="26"/>
      <c r="B9" s="20"/>
      <c r="C9" t="s">
        <v>31</v>
      </c>
      <c r="D9" s="31">
        <f>'RC Cost Data'!B15</f>
        <v>31527.97</v>
      </c>
      <c r="E9" s="12">
        <v>58145</v>
      </c>
      <c r="F9" s="32">
        <f>E9-D9</f>
        <v>26617.03</v>
      </c>
    </row>
    <row r="10" spans="1:6">
      <c r="A10" s="26"/>
      <c r="B10" s="28" t="s">
        <v>30</v>
      </c>
      <c r="D10" s="31"/>
      <c r="E10" s="31"/>
      <c r="F10" s="32"/>
    </row>
    <row r="11" spans="1:6">
      <c r="A11" s="26"/>
      <c r="B11" s="20"/>
      <c r="C11" s="29" t="s">
        <v>26</v>
      </c>
      <c r="D11" s="29" t="s">
        <v>27</v>
      </c>
      <c r="E11" s="29" t="s">
        <v>28</v>
      </c>
      <c r="F11" s="30" t="s">
        <v>29</v>
      </c>
    </row>
    <row r="12" spans="1:6">
      <c r="A12" s="26"/>
      <c r="B12" s="20"/>
      <c r="C12" s="2" t="s">
        <v>38</v>
      </c>
      <c r="D12" s="31">
        <f>'RC Cost Data'!B16</f>
        <v>6469.3</v>
      </c>
      <c r="E12" s="31">
        <v>15000</v>
      </c>
      <c r="F12" s="32">
        <f>E12-D12</f>
        <v>8530.7000000000007</v>
      </c>
    </row>
    <row r="13" spans="1:6">
      <c r="A13" s="26"/>
      <c r="B13" s="20"/>
      <c r="C13" s="20" t="s">
        <v>63</v>
      </c>
      <c r="D13" s="31">
        <f>'Director of Finance'!I27</f>
        <v>18984.586125000002</v>
      </c>
      <c r="E13" s="70">
        <v>24933</v>
      </c>
      <c r="F13" s="32">
        <f>E13-D13</f>
        <v>5948.4138749999984</v>
      </c>
    </row>
    <row r="14" spans="1:6">
      <c r="A14" s="26"/>
      <c r="B14" s="35"/>
      <c r="C14" s="20"/>
      <c r="D14" s="33"/>
      <c r="E14" s="33"/>
      <c r="F14" s="34"/>
    </row>
    <row r="15" spans="1:6">
      <c r="A15" s="26"/>
      <c r="B15" s="28" t="s">
        <v>20</v>
      </c>
      <c r="C15" s="20"/>
      <c r="D15" s="33"/>
      <c r="E15" s="33"/>
      <c r="F15" s="34"/>
    </row>
    <row r="16" spans="1:6">
      <c r="A16" s="26"/>
      <c r="B16" s="28"/>
      <c r="C16" s="20" t="s">
        <v>21</v>
      </c>
      <c r="D16" s="31"/>
      <c r="E16" s="31">
        <v>450</v>
      </c>
      <c r="F16" s="32">
        <f>E16-D16</f>
        <v>450</v>
      </c>
    </row>
    <row r="17" spans="1:6">
      <c r="A17" s="26"/>
      <c r="B17" s="20"/>
      <c r="C17" s="20" t="s">
        <v>24</v>
      </c>
      <c r="D17" s="31"/>
      <c r="E17" s="31">
        <v>471.49999999999994</v>
      </c>
      <c r="F17" s="32">
        <f>E17-D17</f>
        <v>471.49999999999994</v>
      </c>
    </row>
    <row r="18" spans="1:6" ht="15.75" thickBot="1">
      <c r="A18" s="36"/>
      <c r="B18" s="37"/>
      <c r="C18" s="37"/>
      <c r="D18" s="38"/>
      <c r="E18" s="38"/>
      <c r="F18" s="39"/>
    </row>
    <row r="19" spans="1:6">
      <c r="A19" s="20"/>
      <c r="B19" s="20"/>
      <c r="C19" s="20"/>
      <c r="D19" s="40">
        <f>SUM(D7:D18)</f>
        <v>56981.856125000006</v>
      </c>
      <c r="E19" s="40">
        <f>SUM(E7:E18)</f>
        <v>98999.5</v>
      </c>
      <c r="F19" s="40">
        <f>SUM(F7:F18)</f>
        <v>42017.643874999994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B17" sqref="B17"/>
    </sheetView>
  </sheetViews>
  <sheetFormatPr defaultRowHeight="15"/>
  <cols>
    <col min="1" max="1" width="15.85546875" customWidth="1"/>
    <col min="2" max="2" width="11.5703125" bestFit="1" customWidth="1"/>
    <col min="3" max="3" width="11" customWidth="1"/>
    <col min="4" max="4" width="42.140625" customWidth="1"/>
    <col min="5" max="5" width="20.28515625" bestFit="1" customWidth="1"/>
    <col min="6" max="6" width="11.5703125" bestFit="1" customWidth="1"/>
  </cols>
  <sheetData>
    <row r="1" spans="1:6" ht="15.75">
      <c r="A1" s="1" t="s">
        <v>0</v>
      </c>
    </row>
    <row r="2" spans="1:6" ht="15.75">
      <c r="A2" s="1" t="s">
        <v>1</v>
      </c>
    </row>
    <row r="3" spans="1:6" ht="15.75">
      <c r="A3" s="1" t="s">
        <v>66</v>
      </c>
    </row>
    <row r="6" spans="1:6">
      <c r="A6" s="68" t="s">
        <v>65</v>
      </c>
      <c r="B6" s="69" t="s">
        <v>11</v>
      </c>
      <c r="C6" s="68" t="s">
        <v>36</v>
      </c>
      <c r="D6" s="68" t="s">
        <v>35</v>
      </c>
      <c r="E6" s="68" t="s">
        <v>32</v>
      </c>
      <c r="F6" s="68" t="s">
        <v>33</v>
      </c>
    </row>
    <row r="7" spans="1:6">
      <c r="A7" s="67">
        <v>124174</v>
      </c>
      <c r="B7" s="43">
        <v>882</v>
      </c>
      <c r="C7" s="42">
        <v>43843</v>
      </c>
      <c r="D7" t="s">
        <v>31</v>
      </c>
      <c r="F7" t="s">
        <v>34</v>
      </c>
    </row>
    <row r="8" spans="1:6">
      <c r="A8" s="67">
        <v>124578</v>
      </c>
      <c r="B8" s="44">
        <v>11791.05</v>
      </c>
      <c r="C8" s="42">
        <v>43865</v>
      </c>
      <c r="D8" t="s">
        <v>31</v>
      </c>
      <c r="F8" t="s">
        <v>34</v>
      </c>
    </row>
    <row r="9" spans="1:6">
      <c r="A9" s="67" t="s">
        <v>67</v>
      </c>
      <c r="B9" s="44">
        <v>5359.46</v>
      </c>
      <c r="C9" s="42">
        <v>43868</v>
      </c>
      <c r="D9" t="s">
        <v>64</v>
      </c>
      <c r="F9" s="20" t="s">
        <v>37</v>
      </c>
    </row>
    <row r="10" spans="1:6">
      <c r="A10" s="67">
        <v>125222</v>
      </c>
      <c r="B10" s="44">
        <v>6555.92</v>
      </c>
      <c r="C10" s="42">
        <v>43891</v>
      </c>
      <c r="D10" t="s">
        <v>31</v>
      </c>
      <c r="F10" t="s">
        <v>34</v>
      </c>
    </row>
    <row r="11" spans="1:6">
      <c r="A11" s="67" t="s">
        <v>68</v>
      </c>
      <c r="B11" s="44">
        <v>1109.8399999999999</v>
      </c>
      <c r="C11" s="42">
        <v>43896</v>
      </c>
      <c r="D11" t="s">
        <v>64</v>
      </c>
      <c r="F11" s="20" t="s">
        <v>37</v>
      </c>
    </row>
    <row r="12" spans="1:6">
      <c r="A12" s="67">
        <v>125870</v>
      </c>
      <c r="B12" s="44">
        <v>12299</v>
      </c>
      <c r="C12" s="42">
        <v>43923</v>
      </c>
      <c r="D12" t="s">
        <v>31</v>
      </c>
      <c r="F12" t="s">
        <v>34</v>
      </c>
    </row>
    <row r="13" spans="1:6">
      <c r="B13" s="44"/>
      <c r="C13" s="42"/>
    </row>
    <row r="14" spans="1:6">
      <c r="B14" s="44"/>
      <c r="C14" s="42"/>
      <c r="F14" s="20"/>
    </row>
    <row r="15" spans="1:6">
      <c r="A15" t="s">
        <v>69</v>
      </c>
      <c r="B15" s="44">
        <f>B7+B8+B10+B12</f>
        <v>31527.97</v>
      </c>
      <c r="C15" s="42"/>
      <c r="F15" s="20"/>
    </row>
    <row r="16" spans="1:6">
      <c r="A16" t="s">
        <v>37</v>
      </c>
      <c r="B16" s="43">
        <f>B9+B11</f>
        <v>6469.3</v>
      </c>
    </row>
    <row r="17" spans="2:2">
      <c r="B17" s="43"/>
    </row>
    <row r="18" spans="2:2">
      <c r="B18" s="43"/>
    </row>
    <row r="19" spans="2:2">
      <c r="B19" s="43"/>
    </row>
    <row r="20" spans="2:2">
      <c r="B20" s="43"/>
    </row>
    <row r="21" spans="2:2">
      <c r="B21" s="43"/>
    </row>
    <row r="22" spans="2:2">
      <c r="B22" s="43"/>
    </row>
    <row r="23" spans="2:2">
      <c r="B23" s="43"/>
    </row>
    <row r="24" spans="2:2">
      <c r="B24" s="43"/>
    </row>
    <row r="25" spans="2:2">
      <c r="B25" s="43"/>
    </row>
    <row r="26" spans="2:2">
      <c r="B26" s="43"/>
    </row>
    <row r="27" spans="2:2">
      <c r="B27" s="43"/>
    </row>
    <row r="28" spans="2:2">
      <c r="B28" s="43"/>
    </row>
    <row r="29" spans="2:2">
      <c r="B29" s="43"/>
    </row>
    <row r="30" spans="2:2">
      <c r="B30" s="43"/>
    </row>
    <row r="31" spans="2:2">
      <c r="B31" s="43"/>
    </row>
    <row r="32" spans="2:2">
      <c r="B32" s="43"/>
    </row>
    <row r="33" spans="2:2">
      <c r="B33" s="43"/>
    </row>
    <row r="34" spans="2:2">
      <c r="B34" s="4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workbookViewId="0">
      <selection activeCell="A2" sqref="A2:H5"/>
    </sheetView>
  </sheetViews>
  <sheetFormatPr defaultRowHeight="15"/>
  <cols>
    <col min="1" max="1" width="27.7109375" bestFit="1" customWidth="1"/>
    <col min="3" max="3" width="10.5703125" bestFit="1" customWidth="1"/>
    <col min="4" max="5" width="11.5703125" bestFit="1" customWidth="1"/>
    <col min="6" max="8" width="10.5703125" bestFit="1" customWidth="1"/>
    <col min="9" max="9" width="11.5703125" bestFit="1" customWidth="1"/>
  </cols>
  <sheetData>
    <row r="1" spans="1:9">
      <c r="A1" s="45"/>
      <c r="B1" s="46"/>
      <c r="C1" s="45"/>
      <c r="D1" s="45"/>
      <c r="E1" s="45"/>
      <c r="F1" s="45"/>
      <c r="G1" s="45"/>
      <c r="H1" s="45"/>
      <c r="I1" s="45"/>
    </row>
    <row r="2" spans="1:9">
      <c r="A2" s="58" t="s">
        <v>39</v>
      </c>
      <c r="B2" s="59"/>
      <c r="C2" s="59"/>
      <c r="D2" s="59"/>
      <c r="E2" s="59"/>
      <c r="F2" s="59"/>
      <c r="G2" s="59"/>
      <c r="H2" s="60"/>
      <c r="I2" s="45"/>
    </row>
    <row r="3" spans="1:9">
      <c r="A3" s="61"/>
      <c r="B3" s="62"/>
      <c r="C3" s="62"/>
      <c r="D3" s="62"/>
      <c r="E3" s="62"/>
      <c r="F3" s="62"/>
      <c r="G3" s="62"/>
      <c r="H3" s="63"/>
      <c r="I3" s="45"/>
    </row>
    <row r="4" spans="1:9">
      <c r="A4" s="61"/>
      <c r="B4" s="62"/>
      <c r="C4" s="62"/>
      <c r="D4" s="62"/>
      <c r="E4" s="62"/>
      <c r="F4" s="62"/>
      <c r="G4" s="62"/>
      <c r="H4" s="63"/>
      <c r="I4" s="45"/>
    </row>
    <row r="5" spans="1:9">
      <c r="A5" s="64"/>
      <c r="B5" s="65"/>
      <c r="C5" s="65"/>
      <c r="D5" s="65"/>
      <c r="E5" s="65"/>
      <c r="F5" s="65"/>
      <c r="G5" s="65"/>
      <c r="H5" s="66"/>
      <c r="I5" s="45"/>
    </row>
    <row r="6" spans="1:9">
      <c r="D6" s="45"/>
      <c r="E6" s="45"/>
      <c r="F6" s="45"/>
      <c r="G6" s="45"/>
      <c r="H6" s="45"/>
      <c r="I6" s="45"/>
    </row>
    <row r="7" spans="1:9">
      <c r="A7" s="45"/>
      <c r="B7" s="45"/>
      <c r="C7" s="45"/>
      <c r="D7" s="45"/>
      <c r="E7" s="45"/>
      <c r="F7" s="45"/>
      <c r="G7" s="45"/>
      <c r="H7" s="45"/>
      <c r="I7" s="45"/>
    </row>
    <row r="8" spans="1:9">
      <c r="A8" s="47" t="s">
        <v>40</v>
      </c>
      <c r="B8" s="45"/>
      <c r="C8" s="48">
        <v>33.83</v>
      </c>
      <c r="D8" s="45"/>
      <c r="E8" s="45"/>
      <c r="F8" s="45"/>
      <c r="G8" s="45"/>
      <c r="H8" s="45"/>
      <c r="I8" s="45"/>
    </row>
    <row r="9" spans="1:9">
      <c r="A9" s="47" t="s">
        <v>41</v>
      </c>
      <c r="B9" s="45"/>
      <c r="C9" s="49">
        <v>25</v>
      </c>
      <c r="D9" s="45"/>
      <c r="E9" s="45"/>
      <c r="F9" s="45"/>
      <c r="G9" s="45"/>
      <c r="H9" s="45"/>
      <c r="I9" s="45"/>
    </row>
    <row r="10" spans="1:9">
      <c r="A10" s="47" t="s">
        <v>42</v>
      </c>
      <c r="B10" s="45"/>
      <c r="C10" s="50">
        <f>C8*C9</f>
        <v>845.75</v>
      </c>
      <c r="D10" s="45"/>
      <c r="E10" s="45"/>
      <c r="F10" s="45"/>
      <c r="G10" s="45"/>
      <c r="H10" s="45"/>
      <c r="I10" s="45"/>
    </row>
    <row r="11" spans="1:9">
      <c r="A11" s="45"/>
      <c r="B11" s="45"/>
      <c r="C11" s="51"/>
      <c r="D11" s="45"/>
      <c r="E11" s="45"/>
      <c r="F11" s="45"/>
      <c r="G11" s="45"/>
      <c r="H11" s="45"/>
      <c r="I11" s="45"/>
    </row>
    <row r="12" spans="1:9">
      <c r="A12" s="45"/>
      <c r="B12" s="45"/>
      <c r="C12" s="51" t="s">
        <v>43</v>
      </c>
      <c r="D12" s="45" t="s">
        <v>44</v>
      </c>
      <c r="E12" s="45" t="s">
        <v>45</v>
      </c>
      <c r="F12" s="45" t="s">
        <v>46</v>
      </c>
      <c r="G12" s="45" t="s">
        <v>47</v>
      </c>
      <c r="H12" s="45" t="s">
        <v>48</v>
      </c>
      <c r="I12" s="45"/>
    </row>
    <row r="13" spans="1:9">
      <c r="A13" s="45" t="s">
        <v>49</v>
      </c>
      <c r="B13" s="45"/>
      <c r="C13" s="52">
        <v>5</v>
      </c>
      <c r="D13" s="52">
        <v>4</v>
      </c>
      <c r="E13" s="52">
        <v>4</v>
      </c>
      <c r="F13" s="52">
        <v>5</v>
      </c>
      <c r="G13" s="52">
        <v>4</v>
      </c>
      <c r="H13" s="52">
        <v>4</v>
      </c>
      <c r="I13" s="45"/>
    </row>
    <row r="14" spans="1:9">
      <c r="A14" s="47" t="s">
        <v>50</v>
      </c>
      <c r="B14" s="45"/>
      <c r="C14" s="53">
        <f>$C$10*C13</f>
        <v>4228.75</v>
      </c>
      <c r="D14" s="53">
        <f t="shared" ref="D14:H14" si="0">$C$10*D13</f>
        <v>3383</v>
      </c>
      <c r="E14" s="53">
        <f t="shared" si="0"/>
        <v>3383</v>
      </c>
      <c r="F14" s="53">
        <f t="shared" si="0"/>
        <v>4228.75</v>
      </c>
      <c r="G14" s="53">
        <f t="shared" si="0"/>
        <v>3383</v>
      </c>
      <c r="H14" s="53">
        <f t="shared" si="0"/>
        <v>3383</v>
      </c>
      <c r="I14" s="51"/>
    </row>
    <row r="15" spans="1:9">
      <c r="A15" s="45"/>
      <c r="B15" s="45"/>
      <c r="C15" s="45"/>
      <c r="D15" s="45"/>
      <c r="E15" s="45"/>
      <c r="F15" s="45"/>
      <c r="G15" s="45"/>
      <c r="H15" s="45"/>
      <c r="I15" s="45"/>
    </row>
    <row r="16" spans="1:9">
      <c r="A16" s="41" t="s">
        <v>51</v>
      </c>
      <c r="B16" s="45"/>
      <c r="C16" s="45"/>
      <c r="D16" s="45"/>
      <c r="E16" s="45"/>
      <c r="F16" s="45"/>
      <c r="G16" s="45"/>
      <c r="H16" s="45"/>
      <c r="I16" s="45"/>
    </row>
    <row r="17" spans="1:9">
      <c r="A17" s="45" t="s">
        <v>52</v>
      </c>
      <c r="B17" s="54">
        <f>'[2]Data Input &amp; Totals'!$B$4</f>
        <v>7.6499999999999999E-2</v>
      </c>
      <c r="C17" s="55">
        <f>C14*$B$17</f>
        <v>323.49937499999999</v>
      </c>
      <c r="D17" s="55">
        <f t="shared" ref="D17:H17" si="1">D14*$B$17</f>
        <v>258.79950000000002</v>
      </c>
      <c r="E17" s="55">
        <f t="shared" si="1"/>
        <v>258.79950000000002</v>
      </c>
      <c r="F17" s="55">
        <f t="shared" si="1"/>
        <v>323.49937499999999</v>
      </c>
      <c r="G17" s="55">
        <f t="shared" si="1"/>
        <v>258.79950000000002</v>
      </c>
      <c r="H17" s="55">
        <f t="shared" si="1"/>
        <v>258.79950000000002</v>
      </c>
      <c r="I17" s="45"/>
    </row>
    <row r="18" spans="1:9">
      <c r="A18" s="45" t="s">
        <v>53</v>
      </c>
      <c r="B18" s="54">
        <f>'[2]Data Input &amp; Totals'!$B$5</f>
        <v>0.26900000000000002</v>
      </c>
      <c r="C18" s="55">
        <f>C14*$B$18</f>
        <v>1137.5337500000001</v>
      </c>
      <c r="D18" s="55">
        <f t="shared" ref="D18:H18" si="2">D14*$B$18</f>
        <v>910.02700000000004</v>
      </c>
      <c r="E18" s="55">
        <f t="shared" si="2"/>
        <v>910.02700000000004</v>
      </c>
      <c r="F18" s="55">
        <f t="shared" si="2"/>
        <v>1137.5337500000001</v>
      </c>
      <c r="G18" s="55">
        <f t="shared" si="2"/>
        <v>910.02700000000004</v>
      </c>
      <c r="H18" s="55">
        <f t="shared" si="2"/>
        <v>910.02700000000004</v>
      </c>
      <c r="I18" s="45"/>
    </row>
    <row r="19" spans="1:9">
      <c r="A19" s="45" t="s">
        <v>54</v>
      </c>
      <c r="B19" s="45"/>
      <c r="C19" s="44">
        <v>1334</v>
      </c>
      <c r="D19" s="43">
        <v>1334</v>
      </c>
      <c r="E19" s="43">
        <v>1334</v>
      </c>
      <c r="F19" s="43">
        <v>1334</v>
      </c>
      <c r="G19" s="43">
        <v>1334</v>
      </c>
      <c r="H19" s="43">
        <v>1334</v>
      </c>
      <c r="I19" s="45"/>
    </row>
    <row r="20" spans="1:9">
      <c r="A20" s="45" t="s">
        <v>55</v>
      </c>
      <c r="B20" s="51">
        <f>'[2]Data Input &amp; Totals'!B7</f>
        <v>9</v>
      </c>
      <c r="C20" s="43">
        <f>$B20</f>
        <v>9</v>
      </c>
      <c r="D20" s="43">
        <v>9</v>
      </c>
      <c r="E20" s="43">
        <v>9</v>
      </c>
      <c r="F20" s="43">
        <v>9</v>
      </c>
      <c r="G20" s="43">
        <v>9</v>
      </c>
      <c r="H20" s="43">
        <v>9</v>
      </c>
      <c r="I20" s="45"/>
    </row>
    <row r="21" spans="1:9">
      <c r="A21" s="45" t="s">
        <v>56</v>
      </c>
      <c r="B21" s="51">
        <f>'[2]Data Input &amp; Totals'!B8</f>
        <v>36.15</v>
      </c>
      <c r="C21" s="43">
        <f t="shared" ref="C21:C23" si="3">$B21</f>
        <v>36.15</v>
      </c>
      <c r="D21" s="43">
        <v>36.15</v>
      </c>
      <c r="E21" s="43">
        <v>36.15</v>
      </c>
      <c r="F21" s="43">
        <v>36.15</v>
      </c>
      <c r="G21" s="43">
        <v>36.15</v>
      </c>
      <c r="H21" s="43">
        <v>36.15</v>
      </c>
      <c r="I21" s="45"/>
    </row>
    <row r="22" spans="1:9">
      <c r="A22" s="45" t="s">
        <v>57</v>
      </c>
      <c r="B22" s="51">
        <f>'[2]Data Input &amp; Totals'!B9</f>
        <v>7.02</v>
      </c>
      <c r="C22" s="43">
        <f t="shared" si="3"/>
        <v>7.02</v>
      </c>
      <c r="D22" s="43">
        <v>7.02</v>
      </c>
      <c r="E22" s="43">
        <v>7.02</v>
      </c>
      <c r="F22" s="43">
        <v>7.02</v>
      </c>
      <c r="G22" s="43">
        <v>7.02</v>
      </c>
      <c r="H22" s="43">
        <v>7.02</v>
      </c>
      <c r="I22" s="45"/>
    </row>
    <row r="23" spans="1:9">
      <c r="A23" s="45" t="s">
        <v>58</v>
      </c>
      <c r="B23" s="51">
        <f>'[2]Data Input &amp; Totals'!B10</f>
        <v>10.88</v>
      </c>
      <c r="C23" s="56">
        <f t="shared" si="3"/>
        <v>10.88</v>
      </c>
      <c r="D23" s="56">
        <v>10.88</v>
      </c>
      <c r="E23" s="56">
        <v>10.88</v>
      </c>
      <c r="F23" s="56">
        <v>10.88</v>
      </c>
      <c r="G23" s="56">
        <v>10.88</v>
      </c>
      <c r="H23" s="56">
        <v>10.88</v>
      </c>
      <c r="I23" s="45"/>
    </row>
    <row r="24" spans="1:9">
      <c r="A24" s="47" t="s">
        <v>59</v>
      </c>
      <c r="B24" s="45"/>
      <c r="C24" s="53">
        <f>SUM(C17:C23)</f>
        <v>2858.0831250000001</v>
      </c>
      <c r="D24" s="53">
        <f t="shared" ref="D24:H24" si="4">SUM(D17:D23)</f>
        <v>2565.8765000000003</v>
      </c>
      <c r="E24" s="53">
        <f t="shared" si="4"/>
        <v>2565.8765000000003</v>
      </c>
      <c r="F24" s="53">
        <f t="shared" si="4"/>
        <v>2858.0831250000001</v>
      </c>
      <c r="G24" s="53">
        <f t="shared" si="4"/>
        <v>2565.8765000000003</v>
      </c>
      <c r="H24" s="53">
        <f t="shared" si="4"/>
        <v>2565.8765000000003</v>
      </c>
      <c r="I24" s="45"/>
    </row>
    <row r="25" spans="1:9">
      <c r="A25" s="45"/>
      <c r="B25" s="45"/>
      <c r="C25" s="45"/>
      <c r="D25" s="53"/>
      <c r="E25" s="53"/>
      <c r="F25" s="53"/>
      <c r="G25" s="53"/>
      <c r="H25" s="53"/>
      <c r="I25" s="45"/>
    </row>
    <row r="26" spans="1:9">
      <c r="A26" s="47" t="s">
        <v>60</v>
      </c>
      <c r="B26" s="45"/>
      <c r="C26" s="53">
        <f>C24+C14</f>
        <v>7086.8331250000001</v>
      </c>
      <c r="D26" s="53">
        <f t="shared" ref="D26:H26" si="5">D24+D14</f>
        <v>5948.8765000000003</v>
      </c>
      <c r="E26" s="53">
        <f t="shared" si="5"/>
        <v>5948.8765000000003</v>
      </c>
      <c r="F26" s="53">
        <f t="shared" si="5"/>
        <v>7086.8331250000001</v>
      </c>
      <c r="G26" s="53">
        <f t="shared" si="5"/>
        <v>5948.8765000000003</v>
      </c>
      <c r="H26" s="53">
        <f t="shared" si="5"/>
        <v>5948.8765000000003</v>
      </c>
      <c r="I26" s="49">
        <f>SUM(C26:H26)</f>
        <v>37969.172250000003</v>
      </c>
    </row>
    <row r="27" spans="1:9">
      <c r="A27" s="47" t="s">
        <v>61</v>
      </c>
      <c r="B27" s="45"/>
      <c r="C27" s="45"/>
      <c r="D27" s="49"/>
      <c r="E27" s="49">
        <f>C26+D26+E26</f>
        <v>18984.586125000002</v>
      </c>
      <c r="F27" s="45"/>
      <c r="G27" s="45"/>
      <c r="H27" s="45"/>
      <c r="I27" s="49">
        <f>SUM(C27:H27)</f>
        <v>18984.586125000002</v>
      </c>
    </row>
  </sheetData>
  <mergeCells count="1">
    <mergeCell ref="A2:H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topLeftCell="A70" workbookViewId="0">
      <selection activeCell="L21" sqref="L21"/>
    </sheetView>
  </sheetViews>
  <sheetFormatPr defaultRowHeight="15"/>
  <cols>
    <col min="1" max="1" width="9.7109375" bestFit="1" customWidth="1"/>
    <col min="4" max="4" width="15.42578125" bestFit="1" customWidth="1"/>
    <col min="5" max="5" width="10.42578125" bestFit="1" customWidth="1"/>
    <col min="6" max="6" width="17" bestFit="1" customWidth="1"/>
    <col min="7" max="7" width="9.42578125" bestFit="1" customWidth="1"/>
    <col min="8" max="8" width="17" bestFit="1" customWidth="1"/>
  </cols>
  <sheetData>
    <row r="1" spans="1:17">
      <c r="A1" s="73" t="s">
        <v>79</v>
      </c>
      <c r="B1" s="73"/>
      <c r="F1" t="s">
        <v>70</v>
      </c>
      <c r="H1">
        <v>99</v>
      </c>
    </row>
    <row r="2" spans="1:17">
      <c r="A2" s="73" t="s">
        <v>80</v>
      </c>
      <c r="B2" s="73"/>
    </row>
    <row r="3" spans="1:17">
      <c r="A3" s="74" t="s">
        <v>81</v>
      </c>
      <c r="B3" s="74"/>
    </row>
    <row r="4" spans="1:17">
      <c r="A4" s="75"/>
      <c r="B4" s="75"/>
    </row>
    <row r="5" spans="1:17">
      <c r="B5" t="s">
        <v>71</v>
      </c>
      <c r="C5" t="s">
        <v>72</v>
      </c>
      <c r="D5" t="s">
        <v>73</v>
      </c>
      <c r="E5" t="s">
        <v>74</v>
      </c>
      <c r="F5" t="s">
        <v>75</v>
      </c>
      <c r="G5" t="s">
        <v>76</v>
      </c>
      <c r="H5" t="s">
        <v>70</v>
      </c>
      <c r="J5" s="58" t="s">
        <v>78</v>
      </c>
      <c r="K5" s="59"/>
      <c r="L5" s="59"/>
      <c r="M5" s="59"/>
      <c r="N5" s="59"/>
      <c r="O5" s="59"/>
      <c r="P5" s="59"/>
      <c r="Q5" s="60"/>
    </row>
    <row r="6" spans="1:17">
      <c r="A6" s="42">
        <v>43852</v>
      </c>
      <c r="B6">
        <v>14</v>
      </c>
      <c r="J6" s="61"/>
      <c r="K6" s="62"/>
      <c r="L6" s="62"/>
      <c r="M6" s="62"/>
      <c r="N6" s="62"/>
      <c r="O6" s="62"/>
      <c r="P6" s="62"/>
      <c r="Q6" s="63"/>
    </row>
    <row r="7" spans="1:17">
      <c r="A7" s="42">
        <f>A6+1</f>
        <v>43853</v>
      </c>
      <c r="B7">
        <v>13.75</v>
      </c>
      <c r="J7" s="61"/>
      <c r="K7" s="62"/>
      <c r="L7" s="62"/>
      <c r="M7" s="62"/>
      <c r="N7" s="62"/>
      <c r="O7" s="62"/>
      <c r="P7" s="62"/>
      <c r="Q7" s="63"/>
    </row>
    <row r="8" spans="1:17">
      <c r="A8" s="42">
        <f t="shared" ref="A8:A71" si="0">A7+1</f>
        <v>43854</v>
      </c>
      <c r="B8">
        <v>6.5</v>
      </c>
      <c r="J8" s="64"/>
      <c r="K8" s="65"/>
      <c r="L8" s="65"/>
      <c r="M8" s="65"/>
      <c r="N8" s="65"/>
      <c r="O8" s="65"/>
      <c r="P8" s="65"/>
      <c r="Q8" s="66"/>
    </row>
    <row r="9" spans="1:17">
      <c r="A9" s="42">
        <f t="shared" si="0"/>
        <v>43855</v>
      </c>
    </row>
    <row r="10" spans="1:17">
      <c r="A10" s="42">
        <f t="shared" si="0"/>
        <v>43856</v>
      </c>
    </row>
    <row r="11" spans="1:17">
      <c r="A11" s="42">
        <f t="shared" si="0"/>
        <v>43857</v>
      </c>
      <c r="C11">
        <v>13</v>
      </c>
    </row>
    <row r="12" spans="1:17">
      <c r="A12" s="42">
        <f t="shared" si="0"/>
        <v>43858</v>
      </c>
      <c r="B12" s="71"/>
      <c r="C12" s="71">
        <v>11.25</v>
      </c>
    </row>
    <row r="13" spans="1:17">
      <c r="A13" s="42"/>
      <c r="B13" s="35">
        <f>SUM(B6:B12)</f>
        <v>34.25</v>
      </c>
      <c r="C13" s="35">
        <f>SUM(C11:C12)</f>
        <v>24.25</v>
      </c>
      <c r="D13">
        <f>B13+C13</f>
        <v>58.5</v>
      </c>
      <c r="E13">
        <v>25</v>
      </c>
      <c r="F13">
        <f>D13-E13</f>
        <v>33.5</v>
      </c>
      <c r="G13">
        <f>F13*0.5</f>
        <v>16.75</v>
      </c>
      <c r="H13">
        <f>H1+F13+G13</f>
        <v>149.25</v>
      </c>
    </row>
    <row r="14" spans="1:17">
      <c r="A14" s="42"/>
    </row>
    <row r="15" spans="1:17">
      <c r="A15" s="42">
        <f>A12+1</f>
        <v>43859</v>
      </c>
      <c r="C15">
        <v>1.5</v>
      </c>
    </row>
    <row r="16" spans="1:17">
      <c r="A16" s="42">
        <f t="shared" si="0"/>
        <v>43860</v>
      </c>
      <c r="C16">
        <v>2</v>
      </c>
    </row>
    <row r="17" spans="1:8">
      <c r="A17" s="42">
        <f t="shared" si="0"/>
        <v>43861</v>
      </c>
    </row>
    <row r="18" spans="1:8">
      <c r="A18" s="42">
        <f t="shared" si="0"/>
        <v>43862</v>
      </c>
    </row>
    <row r="19" spans="1:8">
      <c r="A19" s="42">
        <f t="shared" si="0"/>
        <v>43863</v>
      </c>
    </row>
    <row r="20" spans="1:8">
      <c r="A20" s="42">
        <f t="shared" si="0"/>
        <v>43864</v>
      </c>
    </row>
    <row r="21" spans="1:8">
      <c r="A21" s="42">
        <f t="shared" si="0"/>
        <v>43865</v>
      </c>
      <c r="B21" s="72"/>
      <c r="C21" s="72"/>
    </row>
    <row r="22" spans="1:8">
      <c r="A22" s="42"/>
      <c r="B22">
        <f>SUM(B15:B21)</f>
        <v>0</v>
      </c>
      <c r="C22">
        <f>SUM(C15:C21)</f>
        <v>3.5</v>
      </c>
      <c r="D22">
        <f>B22+C22</f>
        <v>3.5</v>
      </c>
      <c r="E22">
        <v>25</v>
      </c>
      <c r="F22">
        <f>D22-E22</f>
        <v>-21.5</v>
      </c>
      <c r="G22">
        <v>0</v>
      </c>
      <c r="H22">
        <f>H13+F22+G22</f>
        <v>127.75</v>
      </c>
    </row>
    <row r="23" spans="1:8">
      <c r="A23" s="42"/>
    </row>
    <row r="24" spans="1:8">
      <c r="A24" s="42">
        <f>A21+1</f>
        <v>43866</v>
      </c>
      <c r="C24">
        <v>4.5</v>
      </c>
    </row>
    <row r="25" spans="1:8">
      <c r="A25" s="42">
        <f t="shared" si="0"/>
        <v>43867</v>
      </c>
      <c r="C25">
        <v>3</v>
      </c>
    </row>
    <row r="26" spans="1:8">
      <c r="A26" s="42">
        <f t="shared" si="0"/>
        <v>43868</v>
      </c>
      <c r="B26">
        <v>5</v>
      </c>
    </row>
    <row r="27" spans="1:8">
      <c r="A27" s="42">
        <f t="shared" si="0"/>
        <v>43869</v>
      </c>
      <c r="B27">
        <v>8</v>
      </c>
    </row>
    <row r="28" spans="1:8">
      <c r="A28" s="42">
        <f t="shared" si="0"/>
        <v>43870</v>
      </c>
      <c r="B28">
        <v>2</v>
      </c>
    </row>
    <row r="29" spans="1:8">
      <c r="A29" s="42">
        <f t="shared" si="0"/>
        <v>43871</v>
      </c>
      <c r="B29">
        <v>6</v>
      </c>
    </row>
    <row r="30" spans="1:8">
      <c r="A30" s="42">
        <f t="shared" si="0"/>
        <v>43872</v>
      </c>
      <c r="B30" s="72">
        <v>8.5</v>
      </c>
      <c r="C30" s="72"/>
    </row>
    <row r="31" spans="1:8">
      <c r="A31" s="42"/>
      <c r="B31">
        <f>SUM(B24:B30)</f>
        <v>29.5</v>
      </c>
      <c r="C31">
        <f>SUM(C24:C30)</f>
        <v>7.5</v>
      </c>
      <c r="D31">
        <f>B31+C31</f>
        <v>37</v>
      </c>
      <c r="E31">
        <v>25</v>
      </c>
      <c r="F31">
        <f>D31-E31</f>
        <v>12</v>
      </c>
      <c r="G31">
        <f>F31*0.5</f>
        <v>6</v>
      </c>
      <c r="H31">
        <f>H22+F31+G31</f>
        <v>145.75</v>
      </c>
    </row>
    <row r="32" spans="1:8">
      <c r="A32" s="42"/>
    </row>
    <row r="33" spans="1:8">
      <c r="A33" s="42">
        <f>A30+1</f>
        <v>43873</v>
      </c>
      <c r="B33">
        <v>8</v>
      </c>
    </row>
    <row r="34" spans="1:8">
      <c r="A34" s="42">
        <f t="shared" si="0"/>
        <v>43874</v>
      </c>
      <c r="B34">
        <v>1.5</v>
      </c>
    </row>
    <row r="35" spans="1:8">
      <c r="A35" s="42">
        <f t="shared" si="0"/>
        <v>43875</v>
      </c>
      <c r="B35">
        <v>2</v>
      </c>
    </row>
    <row r="36" spans="1:8">
      <c r="A36" s="42">
        <f t="shared" si="0"/>
        <v>43876</v>
      </c>
    </row>
    <row r="37" spans="1:8">
      <c r="A37" s="42">
        <f t="shared" si="0"/>
        <v>43877</v>
      </c>
    </row>
    <row r="38" spans="1:8">
      <c r="A38" s="42">
        <f t="shared" si="0"/>
        <v>43878</v>
      </c>
      <c r="C38">
        <v>8</v>
      </c>
      <c r="D38" t="s">
        <v>77</v>
      </c>
    </row>
    <row r="39" spans="1:8">
      <c r="A39" s="42">
        <f t="shared" si="0"/>
        <v>43879</v>
      </c>
      <c r="B39" s="72"/>
      <c r="C39" s="72"/>
    </row>
    <row r="40" spans="1:8">
      <c r="A40" s="42"/>
      <c r="B40">
        <f>SUM(B33:B39)</f>
        <v>11.5</v>
      </c>
      <c r="C40">
        <f>SUM(C33:C39)</f>
        <v>8</v>
      </c>
      <c r="D40">
        <f>B40+C40</f>
        <v>19.5</v>
      </c>
      <c r="E40">
        <v>25</v>
      </c>
      <c r="F40">
        <f>D40-E40</f>
        <v>-5.5</v>
      </c>
      <c r="G40">
        <v>0</v>
      </c>
      <c r="H40">
        <f>H31+F40+G40</f>
        <v>140.25</v>
      </c>
    </row>
    <row r="41" spans="1:8">
      <c r="A41" s="42"/>
    </row>
    <row r="42" spans="1:8">
      <c r="A42" s="42">
        <f>A39+1</f>
        <v>43880</v>
      </c>
      <c r="B42">
        <v>8.5</v>
      </c>
    </row>
    <row r="43" spans="1:8">
      <c r="A43" s="42">
        <f t="shared" si="0"/>
        <v>43881</v>
      </c>
      <c r="B43">
        <v>9.5</v>
      </c>
    </row>
    <row r="44" spans="1:8">
      <c r="A44" s="42">
        <f t="shared" si="0"/>
        <v>43882</v>
      </c>
      <c r="B44">
        <v>6</v>
      </c>
    </row>
    <row r="45" spans="1:8">
      <c r="A45" s="42">
        <f t="shared" si="0"/>
        <v>43883</v>
      </c>
      <c r="B45">
        <v>5.5</v>
      </c>
    </row>
    <row r="46" spans="1:8">
      <c r="A46" s="42">
        <f t="shared" si="0"/>
        <v>43884</v>
      </c>
    </row>
    <row r="47" spans="1:8">
      <c r="A47" s="42">
        <f t="shared" si="0"/>
        <v>43885</v>
      </c>
      <c r="B47">
        <v>6.5</v>
      </c>
    </row>
    <row r="48" spans="1:8">
      <c r="A48" s="42">
        <f t="shared" si="0"/>
        <v>43886</v>
      </c>
      <c r="B48" s="72">
        <v>3</v>
      </c>
      <c r="C48" s="72"/>
    </row>
    <row r="49" spans="1:8">
      <c r="A49" s="42"/>
      <c r="B49">
        <f>SUM(B42:B48)</f>
        <v>39</v>
      </c>
      <c r="C49">
        <f>SUM(C42:C48)</f>
        <v>0</v>
      </c>
      <c r="D49">
        <f>B49+C49</f>
        <v>39</v>
      </c>
      <c r="E49">
        <v>25</v>
      </c>
      <c r="F49">
        <f>D49-E49</f>
        <v>14</v>
      </c>
      <c r="G49">
        <f>F49*0.5</f>
        <v>7</v>
      </c>
      <c r="H49">
        <f>H40+F49+G49</f>
        <v>161.25</v>
      </c>
    </row>
    <row r="50" spans="1:8">
      <c r="A50" s="42"/>
    </row>
    <row r="51" spans="1:8">
      <c r="A51" s="42">
        <f>A48+1</f>
        <v>43887</v>
      </c>
      <c r="B51">
        <v>8</v>
      </c>
    </row>
    <row r="52" spans="1:8">
      <c r="A52" s="42">
        <f t="shared" si="0"/>
        <v>43888</v>
      </c>
      <c r="B52">
        <v>13</v>
      </c>
    </row>
    <row r="53" spans="1:8">
      <c r="A53" s="42">
        <f t="shared" si="0"/>
        <v>43889</v>
      </c>
      <c r="B53">
        <v>9</v>
      </c>
    </row>
    <row r="54" spans="1:8">
      <c r="A54" s="42">
        <f t="shared" si="0"/>
        <v>43890</v>
      </c>
      <c r="B54">
        <v>0</v>
      </c>
    </row>
    <row r="55" spans="1:8">
      <c r="A55" s="42">
        <f t="shared" si="0"/>
        <v>43891</v>
      </c>
      <c r="B55">
        <v>10.5</v>
      </c>
    </row>
    <row r="56" spans="1:8">
      <c r="A56" s="42">
        <f t="shared" si="0"/>
        <v>43892</v>
      </c>
      <c r="B56">
        <v>8</v>
      </c>
    </row>
    <row r="57" spans="1:8">
      <c r="A57" s="42">
        <f t="shared" si="0"/>
        <v>43893</v>
      </c>
      <c r="B57" s="72">
        <v>13</v>
      </c>
      <c r="C57" s="72"/>
    </row>
    <row r="58" spans="1:8">
      <c r="A58" s="42"/>
      <c r="B58">
        <f>SUM(B51:B57)</f>
        <v>61.5</v>
      </c>
      <c r="C58">
        <v>0</v>
      </c>
      <c r="D58">
        <f>B58+C58</f>
        <v>61.5</v>
      </c>
      <c r="E58">
        <v>25</v>
      </c>
      <c r="F58">
        <f>D58-E58</f>
        <v>36.5</v>
      </c>
      <c r="G58">
        <f>F58*0.5</f>
        <v>18.25</v>
      </c>
      <c r="H58">
        <f>H49+F58+G58</f>
        <v>216</v>
      </c>
    </row>
    <row r="59" spans="1:8">
      <c r="A59" s="42"/>
    </row>
    <row r="60" spans="1:8">
      <c r="A60" s="42">
        <f>A57+1</f>
        <v>43894</v>
      </c>
      <c r="B60">
        <v>12.5</v>
      </c>
    </row>
    <row r="61" spans="1:8">
      <c r="A61" s="42">
        <f t="shared" si="0"/>
        <v>43895</v>
      </c>
      <c r="B61">
        <v>12</v>
      </c>
    </row>
    <row r="62" spans="1:8">
      <c r="A62" s="42">
        <f t="shared" si="0"/>
        <v>43896</v>
      </c>
      <c r="B62">
        <v>8.5</v>
      </c>
    </row>
    <row r="63" spans="1:8">
      <c r="A63" s="42">
        <f t="shared" si="0"/>
        <v>43897</v>
      </c>
    </row>
    <row r="64" spans="1:8">
      <c r="A64" s="42">
        <f t="shared" si="0"/>
        <v>43898</v>
      </c>
    </row>
    <row r="65" spans="1:8">
      <c r="A65" s="42">
        <f t="shared" si="0"/>
        <v>43899</v>
      </c>
    </row>
    <row r="66" spans="1:8">
      <c r="A66" s="42">
        <f t="shared" si="0"/>
        <v>43900</v>
      </c>
      <c r="B66" s="72"/>
      <c r="C66" s="72"/>
    </row>
    <row r="67" spans="1:8">
      <c r="A67" s="42"/>
      <c r="B67">
        <f>SUM(B60:B66)</f>
        <v>33</v>
      </c>
      <c r="C67">
        <v>0</v>
      </c>
      <c r="D67">
        <f>B67+C67</f>
        <v>33</v>
      </c>
      <c r="E67">
        <v>25</v>
      </c>
      <c r="F67">
        <f>D67-E67</f>
        <v>8</v>
      </c>
      <c r="G67">
        <f>F67*0.5</f>
        <v>4</v>
      </c>
      <c r="H67">
        <f>H58+F67+G67</f>
        <v>228</v>
      </c>
    </row>
    <row r="68" spans="1:8">
      <c r="A68" s="42"/>
    </row>
    <row r="69" spans="1:8">
      <c r="A69" s="42">
        <f>A66+1</f>
        <v>43901</v>
      </c>
    </row>
    <row r="70" spans="1:8">
      <c r="A70" s="42">
        <f t="shared" si="0"/>
        <v>43902</v>
      </c>
    </row>
    <row r="71" spans="1:8">
      <c r="A71" s="42">
        <f t="shared" si="0"/>
        <v>43903</v>
      </c>
    </row>
    <row r="72" spans="1:8">
      <c r="A72" s="42">
        <f t="shared" ref="A72:A93" si="1">A71+1</f>
        <v>43904</v>
      </c>
    </row>
    <row r="73" spans="1:8">
      <c r="A73" s="42">
        <f t="shared" si="1"/>
        <v>43905</v>
      </c>
    </row>
    <row r="74" spans="1:8">
      <c r="A74" s="42">
        <f t="shared" si="1"/>
        <v>43906</v>
      </c>
    </row>
    <row r="75" spans="1:8">
      <c r="A75" s="42">
        <f t="shared" si="1"/>
        <v>43907</v>
      </c>
      <c r="B75" s="72"/>
      <c r="C75" s="72"/>
    </row>
    <row r="76" spans="1:8">
      <c r="A76" s="42"/>
      <c r="B76">
        <v>0</v>
      </c>
      <c r="C76">
        <v>0</v>
      </c>
      <c r="D76">
        <f>B76+C76</f>
        <v>0</v>
      </c>
      <c r="E76">
        <v>25</v>
      </c>
      <c r="F76">
        <f>D76-E76</f>
        <v>-25</v>
      </c>
      <c r="G76">
        <v>0</v>
      </c>
      <c r="H76">
        <f>H67+F76+G76</f>
        <v>203</v>
      </c>
    </row>
    <row r="77" spans="1:8">
      <c r="A77" s="42"/>
    </row>
    <row r="78" spans="1:8">
      <c r="A78" s="42">
        <f>A75+1</f>
        <v>43908</v>
      </c>
      <c r="C78">
        <v>2</v>
      </c>
    </row>
    <row r="79" spans="1:8">
      <c r="A79" s="42">
        <f t="shared" si="1"/>
        <v>43909</v>
      </c>
      <c r="C79">
        <v>4</v>
      </c>
    </row>
    <row r="80" spans="1:8">
      <c r="A80" s="42">
        <f t="shared" si="1"/>
        <v>43910</v>
      </c>
    </row>
    <row r="81" spans="1:8">
      <c r="A81" s="42">
        <f t="shared" si="1"/>
        <v>43911</v>
      </c>
    </row>
    <row r="82" spans="1:8">
      <c r="A82" s="42">
        <f t="shared" si="1"/>
        <v>43912</v>
      </c>
      <c r="C82">
        <v>3</v>
      </c>
    </row>
    <row r="83" spans="1:8">
      <c r="A83" s="42">
        <f t="shared" si="1"/>
        <v>43913</v>
      </c>
      <c r="C83">
        <v>4</v>
      </c>
    </row>
    <row r="84" spans="1:8">
      <c r="A84" s="42">
        <f t="shared" si="1"/>
        <v>43914</v>
      </c>
      <c r="B84" s="72"/>
      <c r="C84" s="72">
        <v>8</v>
      </c>
    </row>
    <row r="85" spans="1:8">
      <c r="A85" s="42"/>
      <c r="B85">
        <f>SUM(B78:B84)</f>
        <v>0</v>
      </c>
      <c r="C85">
        <f>SUM(C78:C84)</f>
        <v>21</v>
      </c>
      <c r="D85">
        <f>B85+C85</f>
        <v>21</v>
      </c>
      <c r="E85">
        <v>25</v>
      </c>
      <c r="F85">
        <f>D85-E85</f>
        <v>-4</v>
      </c>
      <c r="G85">
        <v>0</v>
      </c>
      <c r="H85">
        <f>H76+F85+G85</f>
        <v>199</v>
      </c>
    </row>
    <row r="86" spans="1:8">
      <c r="A86" s="42"/>
    </row>
    <row r="87" spans="1:8">
      <c r="A87" s="42">
        <f>A84+1</f>
        <v>43915</v>
      </c>
      <c r="B87">
        <v>2.5</v>
      </c>
    </row>
    <row r="88" spans="1:8">
      <c r="A88" s="42">
        <f t="shared" si="1"/>
        <v>43916</v>
      </c>
      <c r="C88">
        <v>2</v>
      </c>
    </row>
    <row r="89" spans="1:8">
      <c r="A89" s="42">
        <f t="shared" si="1"/>
        <v>43917</v>
      </c>
      <c r="B89">
        <v>2</v>
      </c>
    </row>
    <row r="90" spans="1:8">
      <c r="A90" s="42">
        <f t="shared" si="1"/>
        <v>43918</v>
      </c>
    </row>
    <row r="91" spans="1:8">
      <c r="A91" s="42">
        <f t="shared" si="1"/>
        <v>43919</v>
      </c>
    </row>
    <row r="92" spans="1:8">
      <c r="A92" s="42">
        <f t="shared" si="1"/>
        <v>43920</v>
      </c>
      <c r="B92">
        <v>8</v>
      </c>
    </row>
    <row r="93" spans="1:8">
      <c r="A93" s="42">
        <f t="shared" si="1"/>
        <v>43921</v>
      </c>
      <c r="B93" s="72">
        <v>5</v>
      </c>
      <c r="C93" s="72"/>
    </row>
    <row r="94" spans="1:8">
      <c r="A94" s="42"/>
      <c r="B94">
        <f>SUM(B87:B93)</f>
        <v>17.5</v>
      </c>
      <c r="C94">
        <f>SUM(C87:C93)</f>
        <v>2</v>
      </c>
      <c r="D94">
        <f>B94+C94</f>
        <v>19.5</v>
      </c>
      <c r="E94">
        <v>25</v>
      </c>
      <c r="F94">
        <f>D94-E94</f>
        <v>-5.5</v>
      </c>
      <c r="G94">
        <v>0</v>
      </c>
      <c r="H94">
        <f>H85+F94+G94</f>
        <v>193.5</v>
      </c>
    </row>
  </sheetData>
  <mergeCells count="4">
    <mergeCell ref="J5:Q8"/>
    <mergeCell ref="A1:B1"/>
    <mergeCell ref="A2:B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Rate Case Costs</vt:lpstr>
      <vt:lpstr>Rate Case Summary</vt:lpstr>
      <vt:lpstr>RC Cost Data</vt:lpstr>
      <vt:lpstr>Director of Finance</vt:lpstr>
      <vt:lpstr>Finance Time Accounting</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Todd Osterloh</dc:creator>
  <cp:lastModifiedBy>Todd Osterloh</cp:lastModifiedBy>
  <dcterms:created xsi:type="dcterms:W3CDTF">2020-02-25T15:44:32Z</dcterms:created>
  <dcterms:modified xsi:type="dcterms:W3CDTF">2020-04-06T17:37:45Z</dcterms:modified>
</cp:coreProperties>
</file>