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Maint" sheetId="1" r:id="rId1"/>
    <sheet name="WTP" sheetId="2" r:id="rId2"/>
    <sheet name="WWTP" sheetId="3" r:id="rId3"/>
  </sheets>
  <calcPr calcId="125725"/>
</workbook>
</file>

<file path=xl/calcChain.xml><?xml version="1.0" encoding="utf-8"?>
<calcChain xmlns="http://schemas.openxmlformats.org/spreadsheetml/2006/main">
  <c r="C12" i="2"/>
  <c r="E9" l="1"/>
  <c r="E10" l="1"/>
  <c r="E6"/>
  <c r="E5"/>
  <c r="C7"/>
  <c r="E7" s="1"/>
  <c r="C13"/>
  <c r="E13" s="1"/>
  <c r="C8"/>
  <c r="E8" s="1"/>
  <c r="C11"/>
  <c r="E11" s="1"/>
  <c r="E19"/>
  <c r="E25"/>
  <c r="D31" s="1"/>
  <c r="D12"/>
  <c r="E12" s="1"/>
  <c r="D16"/>
  <c r="E16" s="1"/>
  <c r="D21"/>
  <c r="E21" s="1"/>
  <c r="C25" i="3"/>
  <c r="D26"/>
  <c r="D27"/>
  <c r="D21"/>
  <c r="D14"/>
  <c r="D17"/>
  <c r="D11"/>
  <c r="D8"/>
  <c r="D6"/>
  <c r="C17"/>
  <c r="C11"/>
  <c r="C8"/>
  <c r="D13" i="1"/>
  <c r="C12"/>
  <c r="D9"/>
  <c r="C9"/>
  <c r="D8"/>
  <c r="C8"/>
  <c r="E23" i="2" l="1"/>
  <c r="D30" s="1"/>
  <c r="C29" s="1"/>
</calcChain>
</file>

<file path=xl/comments1.xml><?xml version="1.0" encoding="utf-8"?>
<comments xmlns="http://schemas.openxmlformats.org/spreadsheetml/2006/main">
  <authors>
    <author>Window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In process of switching once Delta Floc runs out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Thornsorb carbon slurry tote = 2162# @ $648.90
</t>
        </r>
      </text>
    </comment>
  </commentList>
</comments>
</file>

<file path=xl/sharedStrings.xml><?xml version="1.0" encoding="utf-8"?>
<sst xmlns="http://schemas.openxmlformats.org/spreadsheetml/2006/main" count="73" uniqueCount="57">
  <si>
    <t>Pumpkin Center LS</t>
  </si>
  <si>
    <t>Varmint Trace LS</t>
  </si>
  <si>
    <t>Microbe</t>
  </si>
  <si>
    <t>Calcium</t>
  </si>
  <si>
    <t>Units in Gallons</t>
  </si>
  <si>
    <t>Purchased from Newtec - Microbe 55 Gal drum @ $16.50/gal</t>
  </si>
  <si>
    <t>Purchased from Newtec - Liquid Calcium Nitrate @ $2/gal</t>
  </si>
  <si>
    <t>Inventory Value</t>
  </si>
  <si>
    <t>Debit</t>
  </si>
  <si>
    <t>Credit</t>
  </si>
  <si>
    <t>Chemical Inventory</t>
  </si>
  <si>
    <t>100-001-01000-01071</t>
  </si>
  <si>
    <t>Chemical Expense</t>
  </si>
  <si>
    <t>100-400-06000-06105</t>
  </si>
  <si>
    <t xml:space="preserve">Maintenance </t>
  </si>
  <si>
    <t>Water Treatment Plant</t>
  </si>
  <si>
    <t>WasteWater Treatment Plant</t>
  </si>
  <si>
    <t>TMB-1200</t>
  </si>
  <si>
    <t>Chlorine</t>
  </si>
  <si>
    <t>Sulfur Dioxide</t>
  </si>
  <si>
    <t>Polymer TMB-864</t>
  </si>
  <si>
    <t>Hyperchlorite Bleach</t>
  </si>
  <si>
    <t>55 gal drum costs $530</t>
  </si>
  <si>
    <t>Inventory</t>
  </si>
  <si>
    <t>Cost</t>
  </si>
  <si>
    <t>Units Lbs</t>
  </si>
  <si>
    <t>Units Gallons</t>
  </si>
  <si>
    <t>2,000# Cylinder = $600</t>
  </si>
  <si>
    <t>150# Cylinder = $90</t>
  </si>
  <si>
    <t>Value</t>
  </si>
  <si>
    <t>1,000 Gallons diesel</t>
  </si>
  <si>
    <t>Bradford Lane diesel 5/20 $2.45 / gallon</t>
  </si>
  <si>
    <t>TMB-864 conversion = 8.59#/gallon</t>
  </si>
  <si>
    <t>Gas &amp; Oil Expense</t>
  </si>
  <si>
    <t>100-300-06000-06080</t>
  </si>
  <si>
    <t>100-300-06000-06105</t>
  </si>
  <si>
    <t>Fuel invoice 7/2/18 @ $2.56/gallon</t>
  </si>
  <si>
    <t>Fluoride (HFS Acid)</t>
  </si>
  <si>
    <t>Peroxide</t>
  </si>
  <si>
    <t>Units in Lbs</t>
  </si>
  <si>
    <t>Conversion</t>
  </si>
  <si>
    <t>Gal to #</t>
  </si>
  <si>
    <t>150# Cylinders @ $90 each</t>
  </si>
  <si>
    <t>150# Cylinders @ $67 each</t>
  </si>
  <si>
    <t>per lb</t>
  </si>
  <si>
    <t>Sodium Chlorite TMB 25</t>
  </si>
  <si>
    <t>Generator Tank Diesel</t>
  </si>
  <si>
    <t>Copper Sulfate/Algaecide TMB-471</t>
  </si>
  <si>
    <t xml:space="preserve">Liquid Carbon </t>
  </si>
  <si>
    <t>Phosphate/Corrosion Inhibitor TMB-439</t>
  </si>
  <si>
    <t>PAC / Coagulant / Delta Floc 801</t>
  </si>
  <si>
    <t>PAC / Coagulant / TMB 1185G</t>
  </si>
  <si>
    <t>Iron / Ferris Plus</t>
  </si>
  <si>
    <t>Polymer S4</t>
  </si>
  <si>
    <t>100-200-06000-06080</t>
  </si>
  <si>
    <t>100-200-06000-06105</t>
  </si>
  <si>
    <t>Total Chemicals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</si>
</sst>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2" applyFont="1"/>
    <xf numFmtId="0" fontId="2" fillId="0" borderId="0" xfId="0" applyFont="1" applyAlignment="1">
      <alignment horizontal="center"/>
    </xf>
    <xf numFmtId="44" fontId="0" fillId="0" borderId="0" xfId="0" applyNumberFormat="1"/>
    <xf numFmtId="44" fontId="0" fillId="0" borderId="0" xfId="2" applyFont="1"/>
    <xf numFmtId="43" fontId="0" fillId="0" borderId="0" xfId="1" applyFont="1"/>
    <xf numFmtId="0" fontId="3" fillId="0" borderId="0" xfId="0" applyFont="1" applyAlignment="1">
      <alignment horizontal="center"/>
    </xf>
    <xf numFmtId="43" fontId="3" fillId="0" borderId="0" xfId="1" applyFont="1"/>
    <xf numFmtId="44" fontId="2" fillId="0" borderId="0" xfId="0" applyNumberFormat="1" applyFont="1"/>
    <xf numFmtId="0" fontId="4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center"/>
    </xf>
    <xf numFmtId="164" fontId="1" fillId="0" borderId="0" xfId="2" applyNumberFormat="1" applyFont="1"/>
    <xf numFmtId="164" fontId="1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165" fontId="0" fillId="0" borderId="0" xfId="0" applyNumberFormat="1"/>
    <xf numFmtId="0" fontId="3" fillId="0" borderId="0" xfId="0" applyFont="1" applyAlignment="1"/>
    <xf numFmtId="44" fontId="1" fillId="0" borderId="0" xfId="2" applyFont="1" applyAlignment="1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>
      <selection activeCell="E23" sqref="E23"/>
    </sheetView>
  </sheetViews>
  <sheetFormatPr defaultRowHeight="15"/>
  <cols>
    <col min="1" max="1" width="21.7109375" customWidth="1"/>
    <col min="2" max="2" width="21.28515625" customWidth="1"/>
    <col min="3" max="4" width="10.5703125" bestFit="1" customWidth="1"/>
  </cols>
  <sheetData>
    <row r="2" spans="1:4">
      <c r="A2" s="3" t="s">
        <v>14</v>
      </c>
      <c r="B2" s="24">
        <v>43646</v>
      </c>
    </row>
    <row r="4" spans="1:4">
      <c r="C4" s="25" t="s">
        <v>4</v>
      </c>
      <c r="D4" s="25"/>
    </row>
    <row r="5" spans="1:4">
      <c r="C5" t="s">
        <v>2</v>
      </c>
      <c r="D5" t="s">
        <v>3</v>
      </c>
    </row>
    <row r="6" spans="1:4">
      <c r="A6" t="s">
        <v>0</v>
      </c>
      <c r="C6">
        <v>60</v>
      </c>
      <c r="D6">
        <v>200</v>
      </c>
    </row>
    <row r="7" spans="1:4">
      <c r="A7" t="s">
        <v>1</v>
      </c>
      <c r="C7" s="2">
        <v>105</v>
      </c>
      <c r="D7" s="2">
        <v>80</v>
      </c>
    </row>
    <row r="8" spans="1:4">
      <c r="C8">
        <f>SUM(C6:C7)</f>
        <v>165</v>
      </c>
      <c r="D8">
        <f>SUM(D6:D7)</f>
        <v>280</v>
      </c>
    </row>
    <row r="9" spans="1:4" s="3" customFormat="1">
      <c r="A9" s="4" t="s">
        <v>7</v>
      </c>
      <c r="B9" s="4"/>
      <c r="C9" s="5">
        <f>C8*16.5</f>
        <v>2722.5</v>
      </c>
      <c r="D9" s="5">
        <f>D8*2</f>
        <v>560</v>
      </c>
    </row>
    <row r="11" spans="1:4">
      <c r="C11" s="6" t="s">
        <v>8</v>
      </c>
      <c r="D11" s="6" t="s">
        <v>9</v>
      </c>
    </row>
    <row r="12" spans="1:4">
      <c r="A12" t="s">
        <v>10</v>
      </c>
      <c r="B12" t="s">
        <v>11</v>
      </c>
      <c r="C12" s="7">
        <f>C9+D9</f>
        <v>3282.5</v>
      </c>
    </row>
    <row r="13" spans="1:4">
      <c r="A13" t="s">
        <v>12</v>
      </c>
      <c r="B13" t="s">
        <v>13</v>
      </c>
      <c r="D13" s="7">
        <f>C12</f>
        <v>3282.5</v>
      </c>
    </row>
    <row r="15" spans="1:4">
      <c r="A15" s="26" t="s">
        <v>5</v>
      </c>
      <c r="B15" s="26"/>
      <c r="C15" s="26"/>
      <c r="D15" s="26"/>
    </row>
    <row r="16" spans="1:4">
      <c r="A16" s="26" t="s">
        <v>6</v>
      </c>
      <c r="B16" s="26"/>
      <c r="C16" s="26"/>
      <c r="D16" s="26"/>
    </row>
  </sheetData>
  <mergeCells count="3">
    <mergeCell ref="C4:D4"/>
    <mergeCell ref="A15:D15"/>
    <mergeCell ref="A16:D16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G24" sqref="G24"/>
    </sheetView>
  </sheetViews>
  <sheetFormatPr defaultRowHeight="15"/>
  <cols>
    <col min="1" max="1" width="37.140625" customWidth="1"/>
    <col min="2" max="2" width="21.7109375" customWidth="1"/>
    <col min="3" max="3" width="11.5703125" style="1" bestFit="1" customWidth="1"/>
    <col min="4" max="4" width="12.5703125" style="18" bestFit="1" customWidth="1"/>
    <col min="5" max="5" width="11.5703125" bestFit="1" customWidth="1"/>
  </cols>
  <sheetData>
    <row r="1" spans="1:5">
      <c r="A1" s="3" t="s">
        <v>15</v>
      </c>
      <c r="B1" s="24">
        <v>43646</v>
      </c>
    </row>
    <row r="2" spans="1:5">
      <c r="A2" s="3"/>
    </row>
    <row r="3" spans="1:5">
      <c r="A3" s="3"/>
      <c r="C3" s="13" t="s">
        <v>40</v>
      </c>
      <c r="D3" s="20" t="s">
        <v>24</v>
      </c>
    </row>
    <row r="4" spans="1:5">
      <c r="B4" s="13" t="s">
        <v>4</v>
      </c>
      <c r="C4" s="13" t="s">
        <v>41</v>
      </c>
      <c r="D4" s="20" t="s">
        <v>44</v>
      </c>
      <c r="E4" s="6" t="s">
        <v>29</v>
      </c>
    </row>
    <row r="5" spans="1:5">
      <c r="A5" t="s">
        <v>37</v>
      </c>
      <c r="B5">
        <v>250</v>
      </c>
      <c r="C5" s="1">
        <v>10.4</v>
      </c>
      <c r="D5" s="18">
        <v>0.375</v>
      </c>
      <c r="E5" s="8">
        <f>B5*C5*D5</f>
        <v>975</v>
      </c>
    </row>
    <row r="6" spans="1:5">
      <c r="A6" t="s">
        <v>50</v>
      </c>
      <c r="B6">
        <v>825</v>
      </c>
      <c r="C6" s="1">
        <v>10.007999999999999</v>
      </c>
      <c r="D6" s="18">
        <v>0.29499999999999998</v>
      </c>
      <c r="E6" s="8">
        <f t="shared" ref="E6:E8" si="0">B6*C6*D6</f>
        <v>2435.6969999999997</v>
      </c>
    </row>
    <row r="7" spans="1:5">
      <c r="A7" t="s">
        <v>51</v>
      </c>
      <c r="B7">
        <v>0</v>
      </c>
      <c r="C7" s="1">
        <f>8.34*1.31</f>
        <v>10.9254</v>
      </c>
      <c r="D7" s="18">
        <v>0.3</v>
      </c>
      <c r="E7" s="8">
        <f t="shared" si="0"/>
        <v>0</v>
      </c>
    </row>
    <row r="8" spans="1:5">
      <c r="A8" t="s">
        <v>49</v>
      </c>
      <c r="B8">
        <v>480</v>
      </c>
      <c r="C8" s="1">
        <f>1.32*8.34</f>
        <v>11.008800000000001</v>
      </c>
      <c r="D8" s="18">
        <v>1.2</v>
      </c>
      <c r="E8" s="8">
        <f t="shared" si="0"/>
        <v>6341.0688</v>
      </c>
    </row>
    <row r="9" spans="1:5">
      <c r="A9" t="s">
        <v>52</v>
      </c>
      <c r="B9">
        <v>75</v>
      </c>
      <c r="C9" s="1">
        <v>11.259</v>
      </c>
      <c r="D9" s="18">
        <v>0.53</v>
      </c>
      <c r="E9" s="8">
        <f t="shared" ref="E9:E13" si="1">B9*C9*D9</f>
        <v>447.54525000000007</v>
      </c>
    </row>
    <row r="10" spans="1:5">
      <c r="A10" t="s">
        <v>38</v>
      </c>
      <c r="B10">
        <v>100</v>
      </c>
      <c r="C10" s="1">
        <v>10.842000000000001</v>
      </c>
      <c r="D10" s="18">
        <v>0.4</v>
      </c>
      <c r="E10" s="8">
        <f t="shared" si="1"/>
        <v>433.68000000000006</v>
      </c>
    </row>
    <row r="11" spans="1:5">
      <c r="A11" t="s">
        <v>47</v>
      </c>
      <c r="B11">
        <v>255</v>
      </c>
      <c r="C11" s="1">
        <f>8.34*1.181</f>
        <v>9.8495400000000011</v>
      </c>
      <c r="D11" s="18">
        <v>1.1499999999999999</v>
      </c>
      <c r="E11" s="8">
        <f t="shared" si="1"/>
        <v>2888.3776050000001</v>
      </c>
    </row>
    <row r="12" spans="1:5">
      <c r="A12" t="s">
        <v>48</v>
      </c>
      <c r="B12">
        <v>35</v>
      </c>
      <c r="C12" s="1">
        <f>8.34*1.14</f>
        <v>9.5075999999999983</v>
      </c>
      <c r="D12" s="18">
        <f>648.9/2162</f>
        <v>0.30013876040703052</v>
      </c>
      <c r="E12" s="8">
        <f t="shared" si="1"/>
        <v>99.875974745605902</v>
      </c>
    </row>
    <row r="13" spans="1:5">
      <c r="A13" t="s">
        <v>45</v>
      </c>
      <c r="B13">
        <v>625</v>
      </c>
      <c r="C13" s="1">
        <f>8.34*1.21</f>
        <v>10.0914</v>
      </c>
      <c r="D13" s="18">
        <v>1.3</v>
      </c>
      <c r="E13" s="8">
        <f t="shared" si="1"/>
        <v>8199.2625000000007</v>
      </c>
    </row>
    <row r="15" spans="1:5">
      <c r="B15" s="13" t="s">
        <v>39</v>
      </c>
    </row>
    <row r="16" spans="1:5">
      <c r="A16" t="s">
        <v>18</v>
      </c>
      <c r="B16">
        <v>1950</v>
      </c>
      <c r="D16" s="18">
        <f>67/150</f>
        <v>0.44666666666666666</v>
      </c>
      <c r="E16" s="7">
        <f>B16*D16</f>
        <v>871</v>
      </c>
    </row>
    <row r="17" spans="1:5">
      <c r="A17" t="s">
        <v>43</v>
      </c>
    </row>
    <row r="19" spans="1:5">
      <c r="A19" t="s">
        <v>53</v>
      </c>
      <c r="B19">
        <v>100</v>
      </c>
      <c r="C19" s="22"/>
      <c r="D19" s="23">
        <v>2.7</v>
      </c>
      <c r="E19" s="7">
        <f>B19*D19</f>
        <v>270</v>
      </c>
    </row>
    <row r="20" spans="1:5">
      <c r="C20" s="10"/>
      <c r="D20" s="10"/>
    </row>
    <row r="21" spans="1:5">
      <c r="A21" t="s">
        <v>19</v>
      </c>
      <c r="B21">
        <v>200</v>
      </c>
      <c r="C21" s="10"/>
      <c r="D21" s="19">
        <f>90/150</f>
        <v>0.6</v>
      </c>
      <c r="E21" s="8">
        <f>B21*D21</f>
        <v>120</v>
      </c>
    </row>
    <row r="22" spans="1:5">
      <c r="A22" t="s">
        <v>42</v>
      </c>
      <c r="C22" s="10"/>
      <c r="D22" s="17"/>
    </row>
    <row r="23" spans="1:5">
      <c r="C23" s="27" t="s">
        <v>56</v>
      </c>
      <c r="D23" s="27"/>
      <c r="E23" s="12">
        <f>SUM(E5:E21)</f>
        <v>23081.507129745605</v>
      </c>
    </row>
    <row r="24" spans="1:5">
      <c r="C24" s="10"/>
      <c r="D24" s="17"/>
    </row>
    <row r="25" spans="1:5">
      <c r="A25" t="s">
        <v>46</v>
      </c>
      <c r="B25">
        <v>600</v>
      </c>
      <c r="C25" s="10"/>
      <c r="D25" s="19">
        <v>2.56</v>
      </c>
      <c r="E25" s="21">
        <f>B25*D25</f>
        <v>1536</v>
      </c>
    </row>
    <row r="26" spans="1:5">
      <c r="A26" t="s">
        <v>36</v>
      </c>
    </row>
    <row r="27" spans="1:5" s="3" customFormat="1">
      <c r="A27" s="4"/>
      <c r="B27" s="4"/>
      <c r="C27" s="14"/>
      <c r="D27" s="16"/>
    </row>
    <row r="28" spans="1:5">
      <c r="C28" s="6" t="s">
        <v>8</v>
      </c>
      <c r="D28" s="17" t="s">
        <v>9</v>
      </c>
    </row>
    <row r="29" spans="1:5">
      <c r="A29" t="s">
        <v>10</v>
      </c>
      <c r="B29" t="s">
        <v>11</v>
      </c>
      <c r="C29" s="15">
        <f>D30+D31</f>
        <v>24617.507129745605</v>
      </c>
    </row>
    <row r="30" spans="1:5">
      <c r="A30" t="s">
        <v>12</v>
      </c>
      <c r="B30" t="s">
        <v>55</v>
      </c>
      <c r="D30" s="18">
        <f>E23</f>
        <v>23081.507129745605</v>
      </c>
    </row>
    <row r="31" spans="1:5">
      <c r="A31" t="s">
        <v>33</v>
      </c>
      <c r="B31" t="s">
        <v>54</v>
      </c>
      <c r="D31" s="18">
        <f>E25</f>
        <v>1536</v>
      </c>
    </row>
    <row r="32" spans="1:5">
      <c r="A32" s="26"/>
      <c r="B32" s="26"/>
      <c r="C32" s="26"/>
      <c r="D32" s="26"/>
    </row>
    <row r="33" spans="1:4">
      <c r="A33" s="26"/>
      <c r="B33" s="26"/>
      <c r="C33" s="26"/>
      <c r="D33" s="26"/>
    </row>
  </sheetData>
  <mergeCells count="3">
    <mergeCell ref="A32:D32"/>
    <mergeCell ref="A33:D33"/>
    <mergeCell ref="C23:D23"/>
  </mergeCells>
  <pageMargins left="0.7" right="0.7" top="0.75" bottom="0.75" header="0.3" footer="0.3"/>
  <pageSetup orientation="landscape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3" sqref="B3"/>
    </sheetView>
  </sheetViews>
  <sheetFormatPr defaultRowHeight="15"/>
  <cols>
    <col min="1" max="1" width="23.140625" customWidth="1"/>
    <col min="2" max="2" width="21.7109375" customWidth="1"/>
    <col min="3" max="4" width="11.5703125" bestFit="1" customWidth="1"/>
  </cols>
  <sheetData>
    <row r="1" spans="1:4">
      <c r="A1" s="3" t="s">
        <v>16</v>
      </c>
    </row>
    <row r="2" spans="1:4">
      <c r="B2" s="24">
        <v>43646</v>
      </c>
    </row>
    <row r="4" spans="1:4">
      <c r="B4" s="10" t="s">
        <v>25</v>
      </c>
    </row>
    <row r="5" spans="1:4">
      <c r="B5" s="6" t="s">
        <v>23</v>
      </c>
      <c r="C5" s="6" t="s">
        <v>24</v>
      </c>
      <c r="D5" s="6" t="s">
        <v>29</v>
      </c>
    </row>
    <row r="6" spans="1:4">
      <c r="A6" t="s">
        <v>17</v>
      </c>
      <c r="B6" s="9">
        <v>39740.5</v>
      </c>
      <c r="C6" s="8">
        <v>0.37</v>
      </c>
      <c r="D6" s="8">
        <f>B6*C6</f>
        <v>14703.985000000001</v>
      </c>
    </row>
    <row r="7" spans="1:4">
      <c r="B7" s="9"/>
    </row>
    <row r="8" spans="1:4">
      <c r="A8" t="s">
        <v>18</v>
      </c>
      <c r="B8" s="9">
        <v>1300</v>
      </c>
      <c r="C8" s="8">
        <f>600/2000</f>
        <v>0.3</v>
      </c>
      <c r="D8" s="8">
        <f>B8*C8</f>
        <v>390</v>
      </c>
    </row>
    <row r="9" spans="1:4">
      <c r="A9" t="s">
        <v>27</v>
      </c>
      <c r="B9" s="9"/>
    </row>
    <row r="10" spans="1:4">
      <c r="B10" s="9"/>
    </row>
    <row r="11" spans="1:4">
      <c r="A11" t="s">
        <v>19</v>
      </c>
      <c r="B11" s="9">
        <v>630</v>
      </c>
      <c r="C11" s="8">
        <f>90/150</f>
        <v>0.6</v>
      </c>
      <c r="D11" s="8">
        <f>B11*C11</f>
        <v>378</v>
      </c>
    </row>
    <row r="12" spans="1:4">
      <c r="A12" t="s">
        <v>28</v>
      </c>
      <c r="B12" s="9"/>
    </row>
    <row r="13" spans="1:4">
      <c r="B13" s="11" t="s">
        <v>26</v>
      </c>
    </row>
    <row r="14" spans="1:4">
      <c r="A14" t="s">
        <v>20</v>
      </c>
      <c r="B14" s="9">
        <v>110</v>
      </c>
      <c r="C14" s="8">
        <v>1.7</v>
      </c>
      <c r="D14" s="8">
        <f>B14*8.59*C14</f>
        <v>1606.33</v>
      </c>
    </row>
    <row r="15" spans="1:4">
      <c r="A15" t="s">
        <v>32</v>
      </c>
      <c r="B15" s="9"/>
      <c r="D15" s="8"/>
    </row>
    <row r="16" spans="1:4">
      <c r="B16" s="9"/>
    </row>
    <row r="17" spans="1:4">
      <c r="A17" t="s">
        <v>21</v>
      </c>
      <c r="B17" s="9">
        <v>30</v>
      </c>
      <c r="C17" s="8">
        <f>530/55</f>
        <v>9.6363636363636367</v>
      </c>
      <c r="D17" s="8">
        <f>B17*C17</f>
        <v>289.09090909090912</v>
      </c>
    </row>
    <row r="18" spans="1:4">
      <c r="A18" t="s">
        <v>22</v>
      </c>
      <c r="B18" s="9"/>
    </row>
    <row r="21" spans="1:4">
      <c r="A21" t="s">
        <v>30</v>
      </c>
      <c r="B21" s="9">
        <v>1000</v>
      </c>
      <c r="C21" s="8">
        <v>2.4500000000000002</v>
      </c>
      <c r="D21" s="8">
        <f>B21*C21</f>
        <v>2450</v>
      </c>
    </row>
    <row r="22" spans="1:4">
      <c r="A22" t="s">
        <v>31</v>
      </c>
    </row>
    <row r="24" spans="1:4">
      <c r="C24" s="6" t="s">
        <v>8</v>
      </c>
      <c r="D24" s="6" t="s">
        <v>9</v>
      </c>
    </row>
    <row r="25" spans="1:4">
      <c r="A25" s="3" t="s">
        <v>10</v>
      </c>
      <c r="B25" s="3" t="s">
        <v>11</v>
      </c>
      <c r="C25" s="12">
        <f>D26+D27</f>
        <v>19817.40590909091</v>
      </c>
      <c r="D25" s="3"/>
    </row>
    <row r="26" spans="1:4">
      <c r="A26" s="3" t="s">
        <v>12</v>
      </c>
      <c r="B26" s="3" t="s">
        <v>35</v>
      </c>
      <c r="C26" s="3"/>
      <c r="D26" s="12">
        <f>D17+D14+D11+D8+D6</f>
        <v>17367.40590909091</v>
      </c>
    </row>
    <row r="27" spans="1:4">
      <c r="A27" s="3" t="s">
        <v>33</v>
      </c>
      <c r="B27" s="3" t="s">
        <v>34</v>
      </c>
      <c r="C27" s="3"/>
      <c r="D27" s="12">
        <f>D21</f>
        <v>2450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Maint</vt:lpstr>
      <vt:lpstr>WTP</vt:lpstr>
      <vt:lpstr>WWTP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Window</cp:lastModifiedBy>
  <cp:lastPrinted>2020-01-07T18:51:44Z</cp:lastPrinted>
  <dcterms:created xsi:type="dcterms:W3CDTF">2019-07-02T18:34:40Z</dcterms:created>
  <dcterms:modified xsi:type="dcterms:W3CDTF">2020-03-06T00:59:14Z</dcterms:modified>
</cp:coreProperties>
</file>