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019" sheetId="1" r:id="rId1"/>
    <sheet name="2018" sheetId="2" r:id="rId2"/>
    <sheet name="2017" sheetId="3" r:id="rId3"/>
    <sheet name="2016" sheetId="4" r:id="rId4"/>
    <sheet name="2015" sheetId="5" r:id="rId5"/>
  </sheets>
  <calcPr calcId="125725"/>
</workbook>
</file>

<file path=xl/calcChain.xml><?xml version="1.0" encoding="utf-8"?>
<calcChain xmlns="http://schemas.openxmlformats.org/spreadsheetml/2006/main">
  <c r="D33" i="1"/>
  <c r="D32"/>
  <c r="G40"/>
  <c r="H40"/>
  <c r="H15"/>
  <c r="G15"/>
  <c r="H29"/>
  <c r="G29"/>
  <c r="D39"/>
  <c r="D38"/>
  <c r="D37"/>
  <c r="D35"/>
  <c r="D34"/>
  <c r="D27"/>
  <c r="D29" s="1"/>
  <c r="D22"/>
  <c r="D20"/>
  <c r="D19"/>
  <c r="D18"/>
  <c r="D12"/>
  <c r="D30" i="2"/>
  <c r="D29"/>
  <c r="D28"/>
  <c r="D20"/>
  <c r="D23"/>
  <c r="D22"/>
  <c r="D21"/>
  <c r="D19"/>
  <c r="D40" i="3"/>
  <c r="D39"/>
  <c r="D37"/>
  <c r="D36"/>
  <c r="D35"/>
  <c r="D33"/>
  <c r="D34"/>
  <c r="D29"/>
  <c r="D28"/>
  <c r="D27"/>
  <c r="D26"/>
  <c r="D21"/>
  <c r="D20"/>
  <c r="D19"/>
  <c r="D37" i="4"/>
  <c r="D36"/>
  <c r="D35"/>
  <c r="D34"/>
  <c r="D32"/>
  <c r="D33"/>
  <c r="D28"/>
  <c r="D27"/>
  <c r="D26"/>
  <c r="D25"/>
  <c r="D19"/>
  <c r="D20"/>
  <c r="D18"/>
  <c r="D28" i="5"/>
  <c r="D29"/>
  <c r="D21"/>
  <c r="D13"/>
  <c r="D11"/>
  <c r="D10"/>
  <c r="A1" i="2"/>
  <c r="A2"/>
  <c r="A2" i="3" s="1"/>
  <c r="A2" i="4" s="1"/>
  <c r="A2" i="5" s="1"/>
  <c r="E42"/>
  <c r="E33"/>
  <c r="E25"/>
  <c r="E17"/>
  <c r="E40" i="1"/>
  <c r="F40"/>
  <c r="E29"/>
  <c r="F29"/>
  <c r="E23"/>
  <c r="F23"/>
  <c r="D15"/>
  <c r="E15"/>
  <c r="F15"/>
  <c r="D16" i="2"/>
  <c r="E16"/>
  <c r="F16"/>
  <c r="G16"/>
  <c r="E24"/>
  <c r="F24"/>
  <c r="G24"/>
  <c r="E31"/>
  <c r="F31"/>
  <c r="G31"/>
  <c r="E40"/>
  <c r="F40"/>
  <c r="G40"/>
  <c r="E41" i="3"/>
  <c r="F41"/>
  <c r="G41"/>
  <c r="E30"/>
  <c r="F30"/>
  <c r="G30"/>
  <c r="E23"/>
  <c r="F23"/>
  <c r="G23"/>
  <c r="D16"/>
  <c r="E16"/>
  <c r="F16"/>
  <c r="G16"/>
  <c r="E40" i="4"/>
  <c r="F40"/>
  <c r="E29"/>
  <c r="F29"/>
  <c r="E22"/>
  <c r="F22"/>
  <c r="F15"/>
  <c r="E15"/>
  <c r="D15"/>
  <c r="D40" i="1" l="1"/>
  <c r="D23"/>
  <c r="D40" i="2"/>
  <c r="D31"/>
  <c r="D24"/>
  <c r="D30" i="3"/>
  <c r="D23"/>
  <c r="D40" i="4"/>
  <c r="D29"/>
  <c r="D22"/>
  <c r="D41" i="3"/>
  <c r="D25" i="5"/>
  <c r="D33"/>
  <c r="D42"/>
  <c r="D17"/>
</calcChain>
</file>

<file path=xl/comments1.xml><?xml version="1.0" encoding="utf-8"?>
<comments xmlns="http://schemas.openxmlformats.org/spreadsheetml/2006/main">
  <authors>
    <author>Windows User</author>
  </authors>
  <commentList>
    <comment ref="C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as OIT August 2017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as OIT August 2017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1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Placed on leave as Superintendent 4/17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Interim Superintendent 4/17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Chief Operator Nov 2016.  
Fired May 2017
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Nov 2016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Chief in May 2017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Took over as chief operator 4/17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Interim Superintendent and classified Administration 4/17
</t>
        </r>
      </text>
    </comment>
    <comment ref="C3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Rehired in May 2017
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in November 2016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12/16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Appointed office manager 1/17
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8/1/2014
Wages mainly lump sum accruals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Retired April 2015
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6/2015
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Resigned after being certified July 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Fired August 2014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Hired October 2014
</t>
        </r>
      </text>
    </comment>
  </commentList>
</comments>
</file>

<file path=xl/sharedStrings.xml><?xml version="1.0" encoding="utf-8"?>
<sst xmlns="http://schemas.openxmlformats.org/spreadsheetml/2006/main" count="166" uniqueCount="44">
  <si>
    <t>WATER</t>
  </si>
  <si>
    <t>Employee #</t>
  </si>
  <si>
    <t>ADMINISTRATION</t>
  </si>
  <si>
    <t>Director of Finance</t>
  </si>
  <si>
    <t>Superintendent</t>
  </si>
  <si>
    <t>Office Manager</t>
  </si>
  <si>
    <t>Part-time Clerical</t>
  </si>
  <si>
    <t>Accts Payable</t>
  </si>
  <si>
    <t>WTP Operator</t>
  </si>
  <si>
    <t xml:space="preserve">WTP Asst Chief Operator </t>
  </si>
  <si>
    <t>WTP Chief Operator</t>
  </si>
  <si>
    <t>WASTEWATER</t>
  </si>
  <si>
    <t>WWTP Operator</t>
  </si>
  <si>
    <t>WWTP Chief Operator</t>
  </si>
  <si>
    <t>WWTP Asst Chief Operator</t>
  </si>
  <si>
    <t>MAINTENANCE</t>
  </si>
  <si>
    <t>Maint / Distribution</t>
  </si>
  <si>
    <t>Dist Chief Operator</t>
  </si>
  <si>
    <t>Regular</t>
  </si>
  <si>
    <t>OT</t>
  </si>
  <si>
    <t>Call</t>
  </si>
  <si>
    <t>WWTP</t>
  </si>
  <si>
    <t>WTP</t>
  </si>
  <si>
    <t>Chief Operator till 4/17</t>
  </si>
  <si>
    <t>Asst Office Mgr</t>
  </si>
  <si>
    <t>Chief Operator /Manager</t>
  </si>
  <si>
    <t>Asst Manager</t>
  </si>
  <si>
    <t>Interim Superintendent</t>
  </si>
  <si>
    <t>WWTP Asst/Chief Operator</t>
  </si>
  <si>
    <t>Former Superintendent</t>
  </si>
  <si>
    <t>Part time Operator</t>
  </si>
  <si>
    <t>Fiscal Year Ending June 30, 2019</t>
  </si>
  <si>
    <t>Fiscal Year Ending June 30, 2018</t>
  </si>
  <si>
    <t>Fiscal Year Ending June 30, 2017</t>
  </si>
  <si>
    <t>Fiscal Year Ending June 30, 2016</t>
  </si>
  <si>
    <t>Fiscal Year Ending June 30, 2015</t>
  </si>
  <si>
    <t>Clerical</t>
  </si>
  <si>
    <t>Asst Office Manager</t>
  </si>
  <si>
    <t>Front Office / Billing</t>
  </si>
  <si>
    <t>Part time Clerical</t>
  </si>
  <si>
    <t>Part-time/Full Time AP</t>
  </si>
  <si>
    <t>Operator in Training</t>
  </si>
  <si>
    <t>PSC Question 10</t>
  </si>
  <si>
    <t>Princeton Water &amp; Wastewater Employee Regular vs Overtime Hours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</si>
</sst>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44" fontId="3" fillId="0" borderId="0" xfId="1" applyFont="1"/>
    <xf numFmtId="0" fontId="2" fillId="0" borderId="0" xfId="0" applyFont="1" applyBorder="1" applyAlignment="1">
      <alignment horizontal="left"/>
    </xf>
    <xf numFmtId="44" fontId="4" fillId="0" borderId="0" xfId="1" applyFont="1" applyBorder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4" fontId="3" fillId="0" borderId="0" xfId="1" applyFont="1" applyAlignment="1">
      <alignment vertical="top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2" fillId="0" borderId="0" xfId="0" applyFont="1" applyBorder="1" applyAlignment="1"/>
    <xf numFmtId="0" fontId="5" fillId="0" borderId="0" xfId="0" applyFont="1" applyAlignment="1"/>
    <xf numFmtId="14" fontId="2" fillId="0" borderId="0" xfId="0" applyNumberFormat="1" applyFont="1" applyAlignment="1"/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43" fontId="2" fillId="0" borderId="0" xfId="2" applyFont="1"/>
    <xf numFmtId="43" fontId="2" fillId="0" borderId="1" xfId="2" applyFont="1" applyBorder="1"/>
    <xf numFmtId="43" fontId="3" fillId="0" borderId="0" xfId="2" applyFont="1"/>
    <xf numFmtId="43" fontId="2" fillId="0" borderId="0" xfId="2" applyFont="1" applyBorder="1"/>
    <xf numFmtId="43" fontId="2" fillId="0" borderId="0" xfId="2" applyFont="1" applyAlignment="1">
      <alignment horizontal="left"/>
    </xf>
    <xf numFmtId="43" fontId="8" fillId="0" borderId="0" xfId="2" applyFont="1" applyAlignment="1">
      <alignment horizontal="center"/>
    </xf>
    <xf numFmtId="43" fontId="3" fillId="0" borderId="1" xfId="2" applyFont="1" applyBorder="1" applyAlignment="1">
      <alignment horizontal="center"/>
    </xf>
    <xf numFmtId="43" fontId="3" fillId="0" borderId="2" xfId="2" applyFont="1" applyBorder="1" applyAlignment="1">
      <alignment horizontal="center"/>
    </xf>
    <xf numFmtId="43" fontId="0" fillId="0" borderId="0" xfId="2" applyFont="1"/>
    <xf numFmtId="43" fontId="2" fillId="0" borderId="1" xfId="2" applyFont="1" applyBorder="1" applyAlignment="1">
      <alignment horizontal="left"/>
    </xf>
    <xf numFmtId="43" fontId="3" fillId="0" borderId="0" xfId="0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activeCell="J6" sqref="J6"/>
    </sheetView>
  </sheetViews>
  <sheetFormatPr defaultRowHeight="12.75"/>
  <cols>
    <col min="1" max="1" width="4.7109375" style="20" customWidth="1"/>
    <col min="2" max="2" width="10" style="3" bestFit="1" customWidth="1"/>
    <col min="3" max="3" width="22.42578125" style="3" bestFit="1" customWidth="1"/>
    <col min="4" max="4" width="12" style="36" bestFit="1" customWidth="1"/>
    <col min="5" max="5" width="10" style="36" bestFit="1" customWidth="1"/>
    <col min="6" max="6" width="11" style="36" bestFit="1" customWidth="1"/>
    <col min="7" max="8" width="9.140625" style="36"/>
    <col min="9" max="16384" width="9.140625" style="3"/>
  </cols>
  <sheetData>
    <row r="1" spans="1:9" ht="15">
      <c r="A1" s="23" t="s">
        <v>42</v>
      </c>
      <c r="B1" s="2"/>
      <c r="C1" s="2"/>
      <c r="G1" s="44"/>
    </row>
    <row r="2" spans="1:9" s="8" customFormat="1" ht="15.75">
      <c r="A2" s="31" t="s">
        <v>43</v>
      </c>
      <c r="B2" s="31"/>
      <c r="C2" s="31"/>
      <c r="D2" s="31"/>
      <c r="E2" s="31"/>
      <c r="F2" s="31"/>
      <c r="G2" s="31"/>
      <c r="H2" s="31"/>
    </row>
    <row r="3" spans="1:9" s="8" customFormat="1" ht="15.75">
      <c r="A3" s="31" t="s">
        <v>31</v>
      </c>
      <c r="B3" s="31"/>
      <c r="C3" s="31"/>
      <c r="D3" s="31"/>
      <c r="E3" s="31"/>
      <c r="F3" s="31"/>
      <c r="G3" s="31"/>
      <c r="H3" s="31"/>
      <c r="I3" s="3"/>
    </row>
    <row r="7" spans="1:9" s="5" customFormat="1" ht="13.5" thickBot="1">
      <c r="A7" s="24"/>
      <c r="B7" s="21" t="s">
        <v>1</v>
      </c>
      <c r="C7" s="21"/>
      <c r="D7" s="42" t="s">
        <v>18</v>
      </c>
      <c r="E7" s="42" t="s">
        <v>19</v>
      </c>
      <c r="F7" s="42" t="s">
        <v>20</v>
      </c>
      <c r="G7" s="42" t="s">
        <v>22</v>
      </c>
      <c r="H7" s="42" t="s">
        <v>21</v>
      </c>
      <c r="I7" s="3"/>
    </row>
    <row r="8" spans="1:9">
      <c r="A8" s="28" t="s">
        <v>2</v>
      </c>
      <c r="B8" s="28"/>
      <c r="C8" s="6"/>
    </row>
    <row r="9" spans="1:9">
      <c r="B9" s="3">
        <v>155</v>
      </c>
      <c r="C9" s="3" t="s">
        <v>6</v>
      </c>
      <c r="D9" s="36">
        <v>770</v>
      </c>
      <c r="F9" s="36">
        <v>0</v>
      </c>
      <c r="G9" s="36">
        <v>0</v>
      </c>
      <c r="H9" s="36">
        <v>0</v>
      </c>
    </row>
    <row r="10" spans="1:9">
      <c r="B10" s="3">
        <v>175</v>
      </c>
      <c r="C10" s="3" t="s">
        <v>4</v>
      </c>
      <c r="D10" s="36">
        <v>2120</v>
      </c>
      <c r="F10" s="36">
        <v>0</v>
      </c>
      <c r="G10" s="36">
        <v>0</v>
      </c>
      <c r="H10" s="36">
        <v>0</v>
      </c>
    </row>
    <row r="11" spans="1:9">
      <c r="B11" s="3">
        <v>186</v>
      </c>
      <c r="C11" s="3" t="s">
        <v>5</v>
      </c>
      <c r="D11" s="36">
        <v>2120</v>
      </c>
      <c r="F11" s="36">
        <v>0</v>
      </c>
      <c r="G11" s="36">
        <v>0</v>
      </c>
      <c r="H11" s="36">
        <v>0</v>
      </c>
    </row>
    <row r="12" spans="1:9">
      <c r="B12" s="3">
        <v>193</v>
      </c>
      <c r="C12" s="3" t="s">
        <v>3</v>
      </c>
      <c r="D12" s="36">
        <f>1350</f>
        <v>1350</v>
      </c>
      <c r="F12" s="36">
        <v>0</v>
      </c>
      <c r="G12" s="36">
        <v>0</v>
      </c>
      <c r="H12" s="36">
        <v>0</v>
      </c>
    </row>
    <row r="13" spans="1:9">
      <c r="B13" s="3">
        <v>198</v>
      </c>
      <c r="C13" s="3" t="s">
        <v>7</v>
      </c>
      <c r="D13" s="36">
        <v>2080</v>
      </c>
      <c r="F13" s="36">
        <v>0</v>
      </c>
      <c r="G13" s="36">
        <v>0</v>
      </c>
      <c r="H13" s="36">
        <v>0</v>
      </c>
    </row>
    <row r="14" spans="1:9" ht="13.5" thickBot="1">
      <c r="B14" s="3">
        <v>201</v>
      </c>
      <c r="C14" s="3" t="s">
        <v>6</v>
      </c>
      <c r="D14" s="37">
        <v>694</v>
      </c>
      <c r="E14" s="37"/>
      <c r="F14" s="37">
        <v>0</v>
      </c>
      <c r="G14" s="37">
        <v>0</v>
      </c>
      <c r="H14" s="37">
        <v>0</v>
      </c>
    </row>
    <row r="15" spans="1:9" s="8" customFormat="1">
      <c r="A15" s="23"/>
      <c r="D15" s="38">
        <f t="shared" ref="D15:F15" si="0">SUM(D9:D14)</f>
        <v>9134</v>
      </c>
      <c r="E15" s="38">
        <f t="shared" si="0"/>
        <v>0</v>
      </c>
      <c r="F15" s="38">
        <f t="shared" si="0"/>
        <v>0</v>
      </c>
      <c r="G15" s="38">
        <f t="shared" ref="G15:H15" si="1">SUM(G9:G14)</f>
        <v>0</v>
      </c>
      <c r="H15" s="38">
        <f t="shared" si="1"/>
        <v>0</v>
      </c>
      <c r="I15" s="3"/>
    </row>
    <row r="16" spans="1:9" s="12" customFormat="1">
      <c r="A16" s="25"/>
      <c r="B16" s="11"/>
      <c r="C16" s="11"/>
      <c r="D16" s="39"/>
      <c r="E16" s="39"/>
      <c r="F16" s="39"/>
      <c r="G16" s="39"/>
      <c r="H16" s="39"/>
      <c r="I16" s="3"/>
    </row>
    <row r="17" spans="1:9">
      <c r="A17" s="29" t="s">
        <v>0</v>
      </c>
      <c r="B17" s="29"/>
      <c r="C17" s="5"/>
    </row>
    <row r="18" spans="1:9">
      <c r="B18" s="3">
        <v>115</v>
      </c>
      <c r="C18" s="3" t="s">
        <v>10</v>
      </c>
      <c r="D18" s="36">
        <f>2229-12.5</f>
        <v>2216.5</v>
      </c>
      <c r="E18" s="36">
        <v>11.5</v>
      </c>
      <c r="F18" s="36">
        <v>0</v>
      </c>
      <c r="G18" s="36">
        <v>0</v>
      </c>
      <c r="H18" s="36">
        <v>0</v>
      </c>
    </row>
    <row r="19" spans="1:9">
      <c r="B19" s="13">
        <v>181</v>
      </c>
      <c r="C19" s="13" t="s">
        <v>9</v>
      </c>
      <c r="D19" s="36">
        <f>2262.75-54.25-1</f>
        <v>2207.5</v>
      </c>
      <c r="E19" s="36">
        <v>54.25</v>
      </c>
      <c r="F19" s="36">
        <v>0</v>
      </c>
      <c r="G19" s="36">
        <v>0</v>
      </c>
      <c r="H19" s="36">
        <v>0</v>
      </c>
    </row>
    <row r="20" spans="1:9">
      <c r="B20" s="3">
        <v>191</v>
      </c>
      <c r="C20" s="3" t="s">
        <v>8</v>
      </c>
      <c r="D20" s="36">
        <f>2166-41.5</f>
        <v>2124.5</v>
      </c>
      <c r="E20" s="36">
        <v>40.5</v>
      </c>
      <c r="F20" s="36">
        <v>0</v>
      </c>
      <c r="G20" s="36">
        <v>0</v>
      </c>
      <c r="H20" s="36">
        <v>0</v>
      </c>
    </row>
    <row r="21" spans="1:9">
      <c r="B21" s="3">
        <v>200</v>
      </c>
      <c r="C21" s="3" t="s">
        <v>8</v>
      </c>
      <c r="D21" s="36">
        <v>200</v>
      </c>
      <c r="E21" s="36">
        <v>0</v>
      </c>
      <c r="F21" s="36">
        <v>0</v>
      </c>
      <c r="G21" s="36">
        <v>0</v>
      </c>
      <c r="H21" s="36">
        <v>0</v>
      </c>
    </row>
    <row r="22" spans="1:9" ht="13.5" thickBot="1">
      <c r="B22" s="3">
        <v>206</v>
      </c>
      <c r="C22" s="3" t="s">
        <v>8</v>
      </c>
      <c r="D22" s="37">
        <f>2082.5-154.5</f>
        <v>1928</v>
      </c>
      <c r="E22" s="37">
        <v>2.5</v>
      </c>
      <c r="F22" s="37">
        <v>152</v>
      </c>
      <c r="G22" s="37">
        <v>0</v>
      </c>
      <c r="H22" s="37">
        <v>0</v>
      </c>
    </row>
    <row r="23" spans="1:9" s="8" customFormat="1">
      <c r="A23" s="23"/>
      <c r="D23" s="38">
        <f t="shared" ref="D23:F23" si="2">SUM(D18:D22)</f>
        <v>8676.5</v>
      </c>
      <c r="E23" s="38">
        <f t="shared" si="2"/>
        <v>108.75</v>
      </c>
      <c r="F23" s="38">
        <f t="shared" si="2"/>
        <v>152</v>
      </c>
      <c r="G23" s="36">
        <v>0</v>
      </c>
      <c r="H23" s="36">
        <v>0</v>
      </c>
      <c r="I23" s="3"/>
    </row>
    <row r="24" spans="1:9" s="12" customFormat="1">
      <c r="A24" s="25"/>
      <c r="D24" s="39"/>
      <c r="E24" s="39"/>
      <c r="F24" s="39"/>
      <c r="G24" s="39"/>
      <c r="H24" s="39"/>
      <c r="I24" s="3"/>
    </row>
    <row r="25" spans="1:9">
      <c r="A25" s="29" t="s">
        <v>11</v>
      </c>
      <c r="B25" s="29"/>
      <c r="C25" s="5"/>
    </row>
    <row r="26" spans="1:9">
      <c r="A26" s="23"/>
      <c r="B26" s="3">
        <v>199</v>
      </c>
      <c r="C26" s="3" t="s">
        <v>14</v>
      </c>
      <c r="D26" s="36">
        <v>2084</v>
      </c>
      <c r="E26" s="36">
        <v>0</v>
      </c>
      <c r="F26" s="36">
        <v>0</v>
      </c>
      <c r="G26" s="36">
        <v>0</v>
      </c>
      <c r="H26" s="36">
        <v>0</v>
      </c>
    </row>
    <row r="27" spans="1:9">
      <c r="B27" s="3">
        <v>202</v>
      </c>
      <c r="C27" s="3" t="s">
        <v>13</v>
      </c>
      <c r="D27" s="36">
        <f>2124</f>
        <v>2124</v>
      </c>
      <c r="E27" s="36">
        <v>0</v>
      </c>
      <c r="F27" s="36">
        <v>0</v>
      </c>
      <c r="G27" s="36">
        <v>0</v>
      </c>
      <c r="H27" s="36">
        <v>0</v>
      </c>
    </row>
    <row r="28" spans="1:9" ht="13.5" thickBot="1">
      <c r="B28" s="3">
        <v>205</v>
      </c>
      <c r="C28" s="3" t="s">
        <v>12</v>
      </c>
      <c r="D28" s="37">
        <v>2096</v>
      </c>
      <c r="E28" s="37">
        <v>0</v>
      </c>
      <c r="F28" s="37">
        <v>0</v>
      </c>
      <c r="G28" s="37">
        <v>0</v>
      </c>
      <c r="H28" s="37">
        <v>0</v>
      </c>
    </row>
    <row r="29" spans="1:9" s="8" customFormat="1">
      <c r="A29" s="23"/>
      <c r="D29" s="38">
        <f t="shared" ref="D29:F29" si="3">SUM(D26:D28)</f>
        <v>6304</v>
      </c>
      <c r="E29" s="38">
        <f t="shared" si="3"/>
        <v>0</v>
      </c>
      <c r="F29" s="38">
        <f t="shared" si="3"/>
        <v>0</v>
      </c>
      <c r="G29" s="38">
        <f t="shared" ref="G29:H29" si="4">SUM(G26:G28)</f>
        <v>0</v>
      </c>
      <c r="H29" s="38">
        <f t="shared" si="4"/>
        <v>0</v>
      </c>
      <c r="I29" s="3"/>
    </row>
    <row r="30" spans="1:9" s="12" customFormat="1">
      <c r="A30" s="25"/>
      <c r="B30" s="14"/>
      <c r="C30" s="14"/>
      <c r="D30" s="39"/>
      <c r="E30" s="39"/>
      <c r="F30" s="39"/>
      <c r="G30" s="39"/>
      <c r="H30" s="39"/>
      <c r="I30" s="3"/>
    </row>
    <row r="31" spans="1:9">
      <c r="A31" s="30" t="s">
        <v>15</v>
      </c>
      <c r="B31" s="30"/>
      <c r="C31" s="15"/>
    </row>
    <row r="32" spans="1:9" s="1" customFormat="1">
      <c r="A32" s="26"/>
      <c r="B32" s="3">
        <v>173</v>
      </c>
      <c r="C32" s="3" t="s">
        <v>17</v>
      </c>
      <c r="D32" s="36">
        <f>2350-E32-F32-G32-H32-1</f>
        <v>2064.5</v>
      </c>
      <c r="E32" s="36">
        <v>83</v>
      </c>
      <c r="F32" s="36">
        <v>186</v>
      </c>
      <c r="G32" s="40">
        <v>7</v>
      </c>
      <c r="H32" s="40">
        <v>8.5</v>
      </c>
      <c r="I32" s="3"/>
    </row>
    <row r="33" spans="1:9">
      <c r="B33" s="3">
        <v>188</v>
      </c>
      <c r="C33" s="3" t="s">
        <v>16</v>
      </c>
      <c r="D33" s="36">
        <f>2327.5-E33-F33-G33-H33-1</f>
        <v>2029.5</v>
      </c>
      <c r="E33" s="36">
        <v>55.5</v>
      </c>
      <c r="F33" s="36">
        <v>191</v>
      </c>
      <c r="G33" s="36">
        <v>36</v>
      </c>
      <c r="H33" s="36">
        <v>14.5</v>
      </c>
    </row>
    <row r="34" spans="1:9">
      <c r="B34" s="3">
        <v>189</v>
      </c>
      <c r="C34" s="3" t="s">
        <v>16</v>
      </c>
      <c r="D34" s="36">
        <f>2326-E34-F34-G34-H34</f>
        <v>2040</v>
      </c>
      <c r="E34" s="36">
        <v>64</v>
      </c>
      <c r="F34" s="36">
        <v>182</v>
      </c>
      <c r="G34" s="36">
        <v>6</v>
      </c>
      <c r="H34" s="36">
        <v>34</v>
      </c>
    </row>
    <row r="35" spans="1:9">
      <c r="B35" s="3">
        <v>192</v>
      </c>
      <c r="C35" s="3" t="s">
        <v>16</v>
      </c>
      <c r="D35" s="36">
        <f>2347.5-E35-F35-G35-H35</f>
        <v>2010</v>
      </c>
      <c r="E35" s="36">
        <v>63.5</v>
      </c>
      <c r="F35" s="36">
        <v>204</v>
      </c>
      <c r="G35" s="36">
        <v>32</v>
      </c>
      <c r="H35" s="36">
        <v>38</v>
      </c>
    </row>
    <row r="36" spans="1:9">
      <c r="B36" s="3">
        <v>195</v>
      </c>
      <c r="C36" s="3" t="s">
        <v>16</v>
      </c>
      <c r="D36" s="36">
        <v>120</v>
      </c>
      <c r="E36" s="36">
        <v>1</v>
      </c>
      <c r="F36" s="36">
        <v>0</v>
      </c>
      <c r="G36" s="36">
        <v>0</v>
      </c>
      <c r="H36" s="36">
        <v>0</v>
      </c>
    </row>
    <row r="37" spans="1:9">
      <c r="B37" s="3">
        <v>204</v>
      </c>
      <c r="C37" s="3" t="s">
        <v>16</v>
      </c>
      <c r="D37" s="36">
        <f>1316.5-E37-F37-H37</f>
        <v>1173</v>
      </c>
      <c r="E37" s="36">
        <v>16.5</v>
      </c>
      <c r="F37" s="36">
        <v>108</v>
      </c>
      <c r="G37" s="36">
        <v>0</v>
      </c>
      <c r="H37" s="36">
        <v>19</v>
      </c>
    </row>
    <row r="38" spans="1:9">
      <c r="B38" s="17">
        <v>207</v>
      </c>
      <c r="C38" s="16" t="s">
        <v>16</v>
      </c>
      <c r="D38" s="36">
        <f>1522.72-E38-F38-G38-H38</f>
        <v>1141.72</v>
      </c>
      <c r="E38" s="40">
        <v>44.5</v>
      </c>
      <c r="F38" s="40">
        <v>56</v>
      </c>
      <c r="G38" s="36">
        <v>257.5</v>
      </c>
      <c r="H38" s="36">
        <v>23</v>
      </c>
    </row>
    <row r="39" spans="1:9" ht="13.5" thickBot="1">
      <c r="A39" s="27"/>
      <c r="B39" s="3">
        <v>208</v>
      </c>
      <c r="C39" s="3" t="s">
        <v>16</v>
      </c>
      <c r="D39" s="37">
        <f>790.5-E39-F39-G39-H39</f>
        <v>719</v>
      </c>
      <c r="E39" s="37">
        <v>26.5</v>
      </c>
      <c r="F39" s="37">
        <v>36</v>
      </c>
      <c r="G39" s="37">
        <v>6</v>
      </c>
      <c r="H39" s="37">
        <v>3</v>
      </c>
    </row>
    <row r="40" spans="1:9" s="8" customFormat="1">
      <c r="A40" s="23"/>
      <c r="D40" s="38">
        <f t="shared" ref="D40:F40" si="5">SUM(D32:D39)</f>
        <v>11297.72</v>
      </c>
      <c r="E40" s="38">
        <f t="shared" si="5"/>
        <v>354.5</v>
      </c>
      <c r="F40" s="38">
        <f t="shared" si="5"/>
        <v>963</v>
      </c>
      <c r="G40" s="38">
        <f t="shared" ref="G40:H40" si="6">SUM(G32:G39)</f>
        <v>344.5</v>
      </c>
      <c r="H40" s="38">
        <f t="shared" si="6"/>
        <v>140</v>
      </c>
      <c r="I40" s="3"/>
    </row>
    <row r="41" spans="1:9">
      <c r="B41" s="9"/>
      <c r="C41" s="9"/>
    </row>
    <row r="43" spans="1:9">
      <c r="B43" s="18"/>
      <c r="C43" s="18"/>
    </row>
    <row r="44" spans="1:9">
      <c r="B44" s="9"/>
      <c r="C44" s="9"/>
    </row>
    <row r="64" spans="8:8" ht="15">
      <c r="H64" s="44"/>
    </row>
    <row r="65" spans="8:8" ht="15">
      <c r="H65" s="44"/>
    </row>
    <row r="66" spans="8:8" ht="15">
      <c r="H66" s="44"/>
    </row>
    <row r="67" spans="8:8" ht="15">
      <c r="H67" s="44"/>
    </row>
    <row r="68" spans="8:8" ht="15">
      <c r="H68" s="44"/>
    </row>
    <row r="69" spans="8:8" ht="15">
      <c r="H69" s="44"/>
    </row>
  </sheetData>
  <sortState ref="B30:K37">
    <sortCondition ref="B30:B37"/>
  </sortState>
  <mergeCells count="6">
    <mergeCell ref="A8:B8"/>
    <mergeCell ref="A17:B17"/>
    <mergeCell ref="A25:B25"/>
    <mergeCell ref="A31:B31"/>
    <mergeCell ref="A2:H2"/>
    <mergeCell ref="A3:H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L18" sqref="L18"/>
    </sheetView>
  </sheetViews>
  <sheetFormatPr defaultRowHeight="12.75"/>
  <cols>
    <col min="1" max="1" width="4.7109375" style="1" customWidth="1"/>
    <col min="2" max="2" width="10" style="3" bestFit="1" customWidth="1"/>
    <col min="3" max="3" width="22.42578125" style="3" bestFit="1" customWidth="1"/>
    <col min="4" max="4" width="12" style="36" bestFit="1" customWidth="1"/>
    <col min="5" max="5" width="10" style="36" bestFit="1" customWidth="1"/>
    <col min="6" max="6" width="11" style="36" bestFit="1" customWidth="1"/>
    <col min="7" max="7" width="11.28515625" style="36" customWidth="1"/>
    <col min="8" max="16384" width="9.140625" style="3"/>
  </cols>
  <sheetData>
    <row r="1" spans="1:10" ht="15">
      <c r="A1" s="23" t="str">
        <f>'2019'!A1</f>
        <v>PSC Question 10</v>
      </c>
      <c r="B1" s="2"/>
      <c r="C1" s="2"/>
      <c r="H1"/>
    </row>
    <row r="2" spans="1:10" s="8" customFormat="1" ht="15.75">
      <c r="A2" s="31" t="str">
        <f>'2019'!A2:F2</f>
        <v>Princeton Water &amp; Wastewater Employee Regular vs Overtime Hours</v>
      </c>
      <c r="B2" s="31"/>
      <c r="C2" s="31"/>
      <c r="D2" s="31"/>
      <c r="E2" s="31"/>
      <c r="F2" s="31"/>
      <c r="G2" s="31"/>
    </row>
    <row r="3" spans="1:10" s="8" customFormat="1" ht="15.75">
      <c r="A3" s="31" t="s">
        <v>32</v>
      </c>
      <c r="B3" s="31"/>
      <c r="C3" s="31"/>
      <c r="D3" s="31"/>
      <c r="E3" s="31"/>
      <c r="F3" s="31"/>
      <c r="G3" s="31"/>
      <c r="J3" s="3"/>
    </row>
    <row r="4" spans="1:10" s="8" customFormat="1" ht="15.75">
      <c r="A4" s="22"/>
      <c r="B4" s="22"/>
      <c r="C4" s="22"/>
      <c r="D4" s="41"/>
      <c r="E4" s="41"/>
      <c r="F4" s="41"/>
      <c r="G4" s="41"/>
      <c r="J4" s="3"/>
    </row>
    <row r="5" spans="1:10" s="8" customFormat="1" ht="15.75">
      <c r="A5" s="22"/>
      <c r="B5" s="22"/>
      <c r="C5" s="22"/>
      <c r="D5" s="41"/>
      <c r="E5" s="41"/>
      <c r="F5" s="41"/>
      <c r="G5" s="41"/>
      <c r="J5" s="3"/>
    </row>
    <row r="7" spans="1:10" s="5" customFormat="1" ht="13.5" thickBot="1">
      <c r="A7" s="21"/>
      <c r="B7" s="21" t="s">
        <v>1</v>
      </c>
      <c r="C7" s="21"/>
      <c r="D7" s="42" t="s">
        <v>18</v>
      </c>
      <c r="E7" s="42" t="s">
        <v>19</v>
      </c>
      <c r="F7" s="42" t="s">
        <v>20</v>
      </c>
      <c r="G7" s="42" t="s">
        <v>21</v>
      </c>
      <c r="J7" s="3"/>
    </row>
    <row r="8" spans="1:10">
      <c r="A8" s="28" t="s">
        <v>2</v>
      </c>
      <c r="B8" s="28"/>
      <c r="C8" s="6"/>
    </row>
    <row r="9" spans="1:10">
      <c r="B9" s="3">
        <v>155</v>
      </c>
      <c r="C9" s="3" t="s">
        <v>6</v>
      </c>
      <c r="D9" s="36">
        <v>688.5</v>
      </c>
    </row>
    <row r="10" spans="1:10">
      <c r="B10" s="3">
        <v>171</v>
      </c>
      <c r="C10" s="3" t="s">
        <v>29</v>
      </c>
      <c r="D10" s="36">
        <v>304.75</v>
      </c>
    </row>
    <row r="11" spans="1:10">
      <c r="B11" s="3">
        <v>175</v>
      </c>
      <c r="C11" s="3" t="s">
        <v>4</v>
      </c>
      <c r="D11" s="36">
        <v>2136</v>
      </c>
    </row>
    <row r="12" spans="1:10">
      <c r="B12" s="3">
        <v>186</v>
      </c>
      <c r="C12" s="3" t="s">
        <v>5</v>
      </c>
      <c r="D12" s="36">
        <v>2088</v>
      </c>
    </row>
    <row r="13" spans="1:10">
      <c r="B13" s="3">
        <v>193</v>
      </c>
      <c r="C13" s="3" t="s">
        <v>3</v>
      </c>
      <c r="D13" s="36">
        <v>1300</v>
      </c>
    </row>
    <row r="14" spans="1:10">
      <c r="B14" s="3">
        <v>198</v>
      </c>
      <c r="C14" s="3" t="s">
        <v>7</v>
      </c>
      <c r="D14" s="36">
        <v>2056</v>
      </c>
    </row>
    <row r="15" spans="1:10" ht="13.5" thickBot="1">
      <c r="B15" s="3">
        <v>201</v>
      </c>
      <c r="C15" s="3" t="s">
        <v>6</v>
      </c>
      <c r="D15" s="37">
        <v>652</v>
      </c>
      <c r="E15" s="37"/>
      <c r="F15" s="37"/>
      <c r="G15" s="37"/>
    </row>
    <row r="16" spans="1:10" s="8" customFormat="1">
      <c r="A16" s="7"/>
      <c r="D16" s="38">
        <f t="shared" ref="D16:G16" si="0">SUM(D9:D15)</f>
        <v>9225.25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J16" s="3"/>
    </row>
    <row r="17" spans="1:10" s="12" customFormat="1">
      <c r="A17" s="10"/>
      <c r="B17" s="11"/>
      <c r="C17" s="11"/>
      <c r="D17" s="39"/>
      <c r="E17" s="39"/>
      <c r="F17" s="39"/>
      <c r="G17" s="39"/>
      <c r="J17" s="3"/>
    </row>
    <row r="18" spans="1:10">
      <c r="A18" s="29" t="s">
        <v>0</v>
      </c>
      <c r="B18" s="29"/>
      <c r="C18" s="5"/>
    </row>
    <row r="19" spans="1:10">
      <c r="B19" s="3">
        <v>115</v>
      </c>
      <c r="C19" s="3" t="s">
        <v>10</v>
      </c>
      <c r="D19" s="36">
        <f>2122-18</f>
        <v>2104</v>
      </c>
      <c r="E19" s="36">
        <v>17</v>
      </c>
    </row>
    <row r="20" spans="1:10">
      <c r="B20" s="13">
        <v>181</v>
      </c>
      <c r="C20" s="13" t="s">
        <v>9</v>
      </c>
      <c r="D20" s="36">
        <f>2211.13-46.75-86.5</f>
        <v>2077.88</v>
      </c>
      <c r="E20" s="36">
        <v>45.75</v>
      </c>
      <c r="G20" s="36">
        <v>86.5</v>
      </c>
    </row>
    <row r="21" spans="1:10">
      <c r="B21" s="3">
        <v>191</v>
      </c>
      <c r="C21" s="3" t="s">
        <v>8</v>
      </c>
      <c r="D21" s="36">
        <f>2180.25-E21</f>
        <v>2134.75</v>
      </c>
      <c r="E21" s="36">
        <v>45.5</v>
      </c>
    </row>
    <row r="22" spans="1:10">
      <c r="B22" s="3">
        <v>200</v>
      </c>
      <c r="C22" s="3" t="s">
        <v>8</v>
      </c>
      <c r="D22" s="36">
        <f>1695.5-193</f>
        <v>1502.5</v>
      </c>
      <c r="E22" s="36">
        <v>0</v>
      </c>
      <c r="G22" s="36">
        <v>192</v>
      </c>
    </row>
    <row r="23" spans="1:10" ht="13.5" thickBot="1">
      <c r="B23" s="3">
        <v>206</v>
      </c>
      <c r="C23" s="3" t="s">
        <v>8</v>
      </c>
      <c r="D23" s="37">
        <f>1790-89</f>
        <v>1701</v>
      </c>
      <c r="E23" s="37">
        <v>0</v>
      </c>
      <c r="F23" s="37"/>
      <c r="G23" s="37">
        <v>88</v>
      </c>
    </row>
    <row r="24" spans="1:10" s="8" customFormat="1">
      <c r="A24" s="7"/>
      <c r="D24" s="38">
        <f t="shared" ref="D24:G24" si="1">SUM(D19:D23)</f>
        <v>9520.130000000001</v>
      </c>
      <c r="E24" s="38">
        <f t="shared" si="1"/>
        <v>108.25</v>
      </c>
      <c r="F24" s="38">
        <f t="shared" si="1"/>
        <v>0</v>
      </c>
      <c r="G24" s="38">
        <f t="shared" si="1"/>
        <v>366.5</v>
      </c>
      <c r="J24" s="3"/>
    </row>
    <row r="25" spans="1:10" s="12" customFormat="1">
      <c r="A25" s="10"/>
      <c r="D25" s="39"/>
      <c r="E25" s="39"/>
      <c r="F25" s="39"/>
      <c r="G25" s="39"/>
      <c r="J25" s="3"/>
    </row>
    <row r="26" spans="1:10">
      <c r="A26" s="29" t="s">
        <v>11</v>
      </c>
      <c r="B26" s="29"/>
      <c r="C26" s="5"/>
    </row>
    <row r="27" spans="1:10">
      <c r="A27" s="7"/>
      <c r="B27" s="3">
        <v>165</v>
      </c>
      <c r="C27" s="3" t="s">
        <v>30</v>
      </c>
      <c r="D27" s="36">
        <v>21.5</v>
      </c>
    </row>
    <row r="28" spans="1:10">
      <c r="A28" s="7"/>
      <c r="B28" s="3">
        <v>199</v>
      </c>
      <c r="C28" s="3" t="s">
        <v>14</v>
      </c>
      <c r="D28" s="36">
        <f>2096.5-38.5</f>
        <v>2058</v>
      </c>
      <c r="E28" s="36">
        <v>37.5</v>
      </c>
    </row>
    <row r="29" spans="1:10">
      <c r="B29" s="3">
        <v>202</v>
      </c>
      <c r="C29" s="3" t="s">
        <v>13</v>
      </c>
      <c r="D29" s="36">
        <f>2081.5-21.5</f>
        <v>2060</v>
      </c>
      <c r="E29" s="36">
        <v>20.5</v>
      </c>
    </row>
    <row r="30" spans="1:10" ht="13.5" thickBot="1">
      <c r="B30" s="3">
        <v>205</v>
      </c>
      <c r="C30" s="3" t="s">
        <v>12</v>
      </c>
      <c r="D30" s="37">
        <f>1889.5</f>
        <v>1889.5</v>
      </c>
      <c r="E30" s="37">
        <v>0</v>
      </c>
      <c r="F30" s="37"/>
      <c r="G30" s="37"/>
    </row>
    <row r="31" spans="1:10" s="8" customFormat="1">
      <c r="A31" s="7"/>
      <c r="D31" s="38">
        <f t="shared" ref="D31:G31" si="2">SUM(D27:D30)</f>
        <v>6029</v>
      </c>
      <c r="E31" s="38">
        <f t="shared" si="2"/>
        <v>58</v>
      </c>
      <c r="F31" s="38">
        <f t="shared" si="2"/>
        <v>0</v>
      </c>
      <c r="G31" s="38">
        <f t="shared" si="2"/>
        <v>0</v>
      </c>
      <c r="J31" s="3"/>
    </row>
    <row r="32" spans="1:10" s="12" customFormat="1">
      <c r="A32" s="10"/>
      <c r="B32" s="14"/>
      <c r="C32" s="14"/>
      <c r="D32" s="39"/>
      <c r="E32" s="39"/>
      <c r="F32" s="39"/>
      <c r="G32" s="39"/>
      <c r="J32" s="3"/>
    </row>
    <row r="33" spans="1:10">
      <c r="A33" s="30" t="s">
        <v>15</v>
      </c>
      <c r="B33" s="30"/>
      <c r="C33" s="15"/>
    </row>
    <row r="34" spans="1:10">
      <c r="B34" s="3">
        <v>173</v>
      </c>
      <c r="C34" s="3" t="s">
        <v>17</v>
      </c>
      <c r="D34" s="36">
        <v>1988</v>
      </c>
      <c r="E34" s="36">
        <v>95</v>
      </c>
      <c r="F34" s="36">
        <v>146</v>
      </c>
      <c r="G34" s="36">
        <v>68</v>
      </c>
    </row>
    <row r="35" spans="1:10">
      <c r="B35" s="3">
        <v>188</v>
      </c>
      <c r="C35" s="3" t="s">
        <v>16</v>
      </c>
      <c r="D35" s="36">
        <v>2036.5</v>
      </c>
      <c r="E35" s="36">
        <v>44</v>
      </c>
      <c r="F35" s="36">
        <v>165</v>
      </c>
      <c r="G35" s="36">
        <v>19.5</v>
      </c>
    </row>
    <row r="36" spans="1:10">
      <c r="B36" s="3">
        <v>189</v>
      </c>
      <c r="C36" s="3" t="s">
        <v>16</v>
      </c>
      <c r="D36" s="36">
        <v>1991</v>
      </c>
      <c r="E36" s="36">
        <v>26.5</v>
      </c>
      <c r="F36" s="36">
        <v>146</v>
      </c>
      <c r="G36" s="36">
        <v>65</v>
      </c>
    </row>
    <row r="37" spans="1:10">
      <c r="B37" s="3">
        <v>192</v>
      </c>
      <c r="C37" s="3" t="s">
        <v>16</v>
      </c>
      <c r="D37" s="36">
        <v>1989</v>
      </c>
      <c r="E37" s="36">
        <v>33</v>
      </c>
      <c r="F37" s="36">
        <v>157</v>
      </c>
      <c r="G37" s="36">
        <v>67</v>
      </c>
    </row>
    <row r="38" spans="1:10">
      <c r="B38" s="3">
        <v>195</v>
      </c>
      <c r="C38" s="3" t="s">
        <v>16</v>
      </c>
      <c r="D38" s="36">
        <v>1955.19</v>
      </c>
      <c r="E38" s="36">
        <v>51</v>
      </c>
      <c r="F38" s="36">
        <v>166</v>
      </c>
      <c r="G38" s="36">
        <v>163.5</v>
      </c>
    </row>
    <row r="39" spans="1:10" ht="13.5" thickBot="1">
      <c r="B39" s="3">
        <v>204</v>
      </c>
      <c r="C39" s="3" t="s">
        <v>16</v>
      </c>
      <c r="D39" s="37">
        <v>2027.5</v>
      </c>
      <c r="E39" s="37">
        <v>67.5</v>
      </c>
      <c r="F39" s="37">
        <v>132</v>
      </c>
      <c r="G39" s="37">
        <v>28.5</v>
      </c>
    </row>
    <row r="40" spans="1:10" s="8" customFormat="1">
      <c r="A40" s="7"/>
      <c r="D40" s="38">
        <f t="shared" ref="D40:G40" si="3">SUM(D34:D39)</f>
        <v>11987.19</v>
      </c>
      <c r="E40" s="38">
        <f t="shared" si="3"/>
        <v>317</v>
      </c>
      <c r="F40" s="38">
        <f t="shared" si="3"/>
        <v>912</v>
      </c>
      <c r="G40" s="38">
        <f t="shared" si="3"/>
        <v>411.5</v>
      </c>
      <c r="J40" s="3"/>
    </row>
    <row r="41" spans="1:10">
      <c r="B41" s="9"/>
      <c r="C41" s="9"/>
    </row>
    <row r="43" spans="1:10">
      <c r="B43" s="18"/>
      <c r="C43" s="18"/>
    </row>
    <row r="44" spans="1:10">
      <c r="B44" s="9"/>
      <c r="C44" s="9"/>
    </row>
  </sheetData>
  <sortState ref="B32:K37">
    <sortCondition ref="B32:B37"/>
  </sortState>
  <mergeCells count="6">
    <mergeCell ref="A8:B8"/>
    <mergeCell ref="A18:B18"/>
    <mergeCell ref="A26:B26"/>
    <mergeCell ref="A33:B33"/>
    <mergeCell ref="A2:G2"/>
    <mergeCell ref="A3:G3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Q22" sqref="Q22"/>
    </sheetView>
  </sheetViews>
  <sheetFormatPr defaultRowHeight="12.75"/>
  <cols>
    <col min="1" max="1" width="4.7109375" style="1" customWidth="1"/>
    <col min="2" max="2" width="10.42578125" style="3" customWidth="1"/>
    <col min="3" max="3" width="22" style="3" customWidth="1"/>
    <col min="4" max="4" width="14.7109375" style="36" customWidth="1"/>
    <col min="5" max="5" width="12.28515625" style="36" customWidth="1"/>
    <col min="6" max="7" width="10" style="36" bestFit="1" customWidth="1"/>
    <col min="8" max="8" width="12" style="3" bestFit="1" customWidth="1"/>
    <col min="9" max="16384" width="9.140625" style="3"/>
  </cols>
  <sheetData>
    <row r="1" spans="1:8" ht="15">
      <c r="A1" s="23" t="s">
        <v>42</v>
      </c>
      <c r="B1" s="2"/>
      <c r="C1" s="2"/>
      <c r="H1"/>
    </row>
    <row r="2" spans="1:8" s="8" customFormat="1" ht="15.75">
      <c r="A2" s="31" t="str">
        <f>'2018'!A2:G2</f>
        <v>Princeton Water &amp; Wastewater Employee Regular vs Overtime Hours</v>
      </c>
      <c r="B2" s="31"/>
      <c r="C2" s="31"/>
      <c r="D2" s="31"/>
      <c r="E2" s="31"/>
      <c r="F2" s="31"/>
      <c r="G2" s="31"/>
    </row>
    <row r="3" spans="1:8" s="8" customFormat="1" ht="15.75">
      <c r="A3" s="31" t="s">
        <v>33</v>
      </c>
      <c r="B3" s="31"/>
      <c r="C3" s="31"/>
      <c r="D3" s="31"/>
      <c r="E3" s="31"/>
      <c r="F3" s="31"/>
      <c r="G3" s="31"/>
    </row>
    <row r="7" spans="1:8" s="5" customFormat="1" ht="13.5" thickBot="1">
      <c r="A7" s="21"/>
      <c r="B7" s="21" t="s">
        <v>1</v>
      </c>
      <c r="C7" s="21"/>
      <c r="D7" s="43" t="s">
        <v>18</v>
      </c>
      <c r="E7" s="42" t="s">
        <v>19</v>
      </c>
      <c r="F7" s="42" t="s">
        <v>20</v>
      </c>
      <c r="G7" s="42" t="s">
        <v>21</v>
      </c>
    </row>
    <row r="8" spans="1:8">
      <c r="A8" s="32" t="s">
        <v>2</v>
      </c>
      <c r="B8" s="32"/>
      <c r="C8" s="6"/>
    </row>
    <row r="9" spans="1:8">
      <c r="B9" s="3">
        <v>155</v>
      </c>
      <c r="C9" s="3" t="s">
        <v>6</v>
      </c>
      <c r="D9" s="36">
        <v>770.5</v>
      </c>
    </row>
    <row r="10" spans="1:8">
      <c r="B10" s="3">
        <v>171</v>
      </c>
      <c r="C10" s="3" t="s">
        <v>4</v>
      </c>
      <c r="D10" s="36">
        <v>1922.25</v>
      </c>
    </row>
    <row r="11" spans="1:8">
      <c r="B11" s="3">
        <v>175</v>
      </c>
      <c r="C11" s="3" t="s">
        <v>27</v>
      </c>
      <c r="D11" s="36">
        <v>400</v>
      </c>
    </row>
    <row r="12" spans="1:8">
      <c r="B12" s="3">
        <v>186</v>
      </c>
      <c r="C12" s="3" t="s">
        <v>5</v>
      </c>
      <c r="D12" s="36">
        <v>2160</v>
      </c>
    </row>
    <row r="13" spans="1:8">
      <c r="B13" s="3">
        <v>193</v>
      </c>
      <c r="C13" s="3" t="s">
        <v>3</v>
      </c>
      <c r="D13" s="36">
        <v>1365</v>
      </c>
      <c r="E13" s="36">
        <v>5</v>
      </c>
    </row>
    <row r="14" spans="1:8">
      <c r="B14" s="3">
        <v>198</v>
      </c>
      <c r="C14" s="3" t="s">
        <v>7</v>
      </c>
      <c r="D14" s="36">
        <v>2096</v>
      </c>
    </row>
    <row r="15" spans="1:8" ht="13.5" thickBot="1">
      <c r="B15" s="3">
        <v>201</v>
      </c>
      <c r="C15" s="3" t="s">
        <v>6</v>
      </c>
      <c r="D15" s="37">
        <v>733.8</v>
      </c>
      <c r="E15" s="37"/>
      <c r="F15" s="37"/>
      <c r="G15" s="37"/>
    </row>
    <row r="16" spans="1:8" s="8" customFormat="1">
      <c r="A16" s="7"/>
      <c r="D16" s="38">
        <f t="shared" ref="D16:G16" si="0">SUM(D9:D15)</f>
        <v>9447.5499999999993</v>
      </c>
      <c r="E16" s="38">
        <f t="shared" si="0"/>
        <v>5</v>
      </c>
      <c r="F16" s="38">
        <f t="shared" si="0"/>
        <v>0</v>
      </c>
      <c r="G16" s="38">
        <f t="shared" si="0"/>
        <v>0</v>
      </c>
    </row>
    <row r="17" spans="1:7" s="12" customFormat="1">
      <c r="A17" s="10"/>
      <c r="B17" s="11"/>
      <c r="C17" s="11"/>
      <c r="D17" s="39"/>
      <c r="E17" s="39"/>
      <c r="F17" s="39"/>
      <c r="G17" s="39"/>
    </row>
    <row r="18" spans="1:7">
      <c r="A18" s="33" t="s">
        <v>0</v>
      </c>
      <c r="B18" s="33"/>
      <c r="C18" s="5"/>
    </row>
    <row r="19" spans="1:7">
      <c r="B19" s="3">
        <v>115</v>
      </c>
      <c r="C19" s="3" t="s">
        <v>10</v>
      </c>
      <c r="D19" s="36">
        <f>2189-21</f>
        <v>2168</v>
      </c>
      <c r="E19" s="36">
        <v>20</v>
      </c>
    </row>
    <row r="20" spans="1:7">
      <c r="B20" s="13">
        <v>181</v>
      </c>
      <c r="C20" s="13" t="s">
        <v>9</v>
      </c>
      <c r="D20" s="36">
        <f>2168.75-8.75</f>
        <v>2160</v>
      </c>
      <c r="E20" s="36">
        <v>7.75</v>
      </c>
    </row>
    <row r="21" spans="1:7">
      <c r="B21" s="3">
        <v>191</v>
      </c>
      <c r="C21" s="3" t="s">
        <v>8</v>
      </c>
      <c r="D21" s="36">
        <f>2080</f>
        <v>2080</v>
      </c>
      <c r="E21" s="36">
        <v>5</v>
      </c>
    </row>
    <row r="22" spans="1:7" ht="13.5" thickBot="1">
      <c r="B22" s="3">
        <v>200</v>
      </c>
      <c r="C22" s="3" t="s">
        <v>8</v>
      </c>
      <c r="D22" s="37">
        <v>1880</v>
      </c>
      <c r="E22" s="37">
        <v>0</v>
      </c>
      <c r="F22" s="37"/>
      <c r="G22" s="37"/>
    </row>
    <row r="23" spans="1:7" s="8" customFormat="1" ht="15">
      <c r="A23" s="7"/>
      <c r="D23" s="38">
        <f t="shared" ref="D23:G23" si="1">SUM(D19:D22)</f>
        <v>8288</v>
      </c>
      <c r="E23" s="38">
        <f t="shared" si="1"/>
        <v>32.75</v>
      </c>
      <c r="F23" s="38">
        <f t="shared" si="1"/>
        <v>0</v>
      </c>
      <c r="G23" s="44">
        <f t="shared" si="1"/>
        <v>0</v>
      </c>
    </row>
    <row r="24" spans="1:7" s="12" customFormat="1">
      <c r="A24" s="10"/>
      <c r="D24" s="39"/>
      <c r="E24" s="39"/>
      <c r="F24" s="39"/>
      <c r="G24" s="39"/>
    </row>
    <row r="25" spans="1:7">
      <c r="A25" s="33" t="s">
        <v>11</v>
      </c>
      <c r="B25" s="33"/>
      <c r="C25" s="5"/>
    </row>
    <row r="26" spans="1:7">
      <c r="A26" s="7"/>
      <c r="B26" s="4">
        <v>162</v>
      </c>
      <c r="C26" s="3" t="s">
        <v>28</v>
      </c>
      <c r="D26" s="36">
        <f>2065.73-64</f>
        <v>2001.73</v>
      </c>
      <c r="E26" s="36">
        <v>63</v>
      </c>
    </row>
    <row r="27" spans="1:7">
      <c r="A27" s="7"/>
      <c r="B27" s="4">
        <v>165</v>
      </c>
      <c r="C27" s="3" t="s">
        <v>13</v>
      </c>
      <c r="D27" s="36">
        <f>1353.38-3</f>
        <v>1350.38</v>
      </c>
      <c r="E27" s="36">
        <v>2</v>
      </c>
    </row>
    <row r="28" spans="1:7">
      <c r="B28" s="4">
        <v>199</v>
      </c>
      <c r="C28" s="3" t="s">
        <v>12</v>
      </c>
      <c r="D28" s="36">
        <f>2137-17</f>
        <v>2120</v>
      </c>
      <c r="E28" s="36">
        <v>16</v>
      </c>
    </row>
    <row r="29" spans="1:7" ht="13.5" thickBot="1">
      <c r="B29" s="4">
        <v>202</v>
      </c>
      <c r="C29" s="3" t="s">
        <v>13</v>
      </c>
      <c r="D29" s="37">
        <f>2154.5-26.5</f>
        <v>2128</v>
      </c>
      <c r="E29" s="37">
        <v>25.5</v>
      </c>
      <c r="F29" s="37"/>
      <c r="G29" s="37"/>
    </row>
    <row r="30" spans="1:7" s="8" customFormat="1">
      <c r="A30" s="7"/>
      <c r="D30" s="38">
        <f t="shared" ref="D30:G30" si="2">SUM(D26:D29)</f>
        <v>7600.1100000000006</v>
      </c>
      <c r="E30" s="38">
        <f t="shared" si="2"/>
        <v>106.5</v>
      </c>
      <c r="F30" s="38">
        <f t="shared" si="2"/>
        <v>0</v>
      </c>
      <c r="G30" s="38">
        <f t="shared" si="2"/>
        <v>0</v>
      </c>
    </row>
    <row r="31" spans="1:7" s="12" customFormat="1">
      <c r="A31" s="10"/>
      <c r="B31" s="14"/>
      <c r="C31" s="14"/>
      <c r="D31" s="39"/>
      <c r="E31" s="39"/>
      <c r="F31" s="39"/>
      <c r="G31" s="39"/>
    </row>
    <row r="32" spans="1:7">
      <c r="A32" s="34" t="s">
        <v>15</v>
      </c>
      <c r="B32" s="34"/>
      <c r="C32" s="15"/>
    </row>
    <row r="33" spans="1:7" s="1" customFormat="1">
      <c r="A33" s="16"/>
      <c r="B33" s="3">
        <v>173</v>
      </c>
      <c r="C33" s="3" t="s">
        <v>17</v>
      </c>
      <c r="D33" s="36">
        <f>2324.5-E33-F33</f>
        <v>2120</v>
      </c>
      <c r="E33" s="36">
        <v>150.5</v>
      </c>
      <c r="F33" s="36">
        <v>54</v>
      </c>
      <c r="G33" s="36"/>
    </row>
    <row r="34" spans="1:7">
      <c r="B34" s="3">
        <v>175</v>
      </c>
      <c r="C34" s="3" t="s">
        <v>23</v>
      </c>
      <c r="D34" s="36">
        <f>1933.5-E34-F34</f>
        <v>1760</v>
      </c>
      <c r="E34" s="36">
        <v>119.5</v>
      </c>
      <c r="F34" s="36">
        <v>54</v>
      </c>
    </row>
    <row r="35" spans="1:7">
      <c r="B35" s="3">
        <v>188</v>
      </c>
      <c r="C35" s="3" t="s">
        <v>16</v>
      </c>
      <c r="D35" s="36">
        <f>2318.5-E35-F35</f>
        <v>2120</v>
      </c>
      <c r="E35" s="36">
        <v>162.5</v>
      </c>
      <c r="F35" s="36">
        <v>36</v>
      </c>
    </row>
    <row r="36" spans="1:7">
      <c r="B36" s="3">
        <v>189</v>
      </c>
      <c r="C36" s="3" t="s">
        <v>16</v>
      </c>
      <c r="D36" s="36">
        <f>2315.5-E36-F36-1</f>
        <v>2120</v>
      </c>
      <c r="E36" s="36">
        <v>120.5</v>
      </c>
      <c r="F36" s="36">
        <v>74</v>
      </c>
    </row>
    <row r="37" spans="1:7">
      <c r="B37" s="3">
        <v>192</v>
      </c>
      <c r="C37" s="3" t="s">
        <v>16</v>
      </c>
      <c r="D37" s="36">
        <f>2384.5-E37-F37</f>
        <v>2160</v>
      </c>
      <c r="E37" s="36">
        <v>206.5</v>
      </c>
      <c r="F37" s="36">
        <v>18</v>
      </c>
    </row>
    <row r="38" spans="1:7">
      <c r="B38" s="3">
        <v>195</v>
      </c>
      <c r="C38" s="3" t="s">
        <v>16</v>
      </c>
      <c r="D38" s="36">
        <v>112</v>
      </c>
      <c r="E38" s="36">
        <v>0</v>
      </c>
      <c r="F38" s="36">
        <v>0</v>
      </c>
      <c r="G38" s="36">
        <v>82</v>
      </c>
    </row>
    <row r="39" spans="1:7">
      <c r="B39" s="17">
        <v>203</v>
      </c>
      <c r="C39" s="16" t="s">
        <v>16</v>
      </c>
      <c r="D39" s="36">
        <f>973-61</f>
        <v>912</v>
      </c>
      <c r="E39" s="40">
        <v>61</v>
      </c>
      <c r="F39" s="40">
        <v>0</v>
      </c>
      <c r="G39" s="36">
        <v>274.39999999999998</v>
      </c>
    </row>
    <row r="40" spans="1:7" ht="13.5" thickBot="1">
      <c r="B40" s="3">
        <v>204</v>
      </c>
      <c r="C40" s="3" t="s">
        <v>16</v>
      </c>
      <c r="D40" s="37">
        <f>1445.5-E40-F40</f>
        <v>1350.5</v>
      </c>
      <c r="E40" s="37">
        <v>39</v>
      </c>
      <c r="F40" s="37">
        <v>56</v>
      </c>
      <c r="G40" s="37"/>
    </row>
    <row r="41" spans="1:7" s="8" customFormat="1">
      <c r="A41" s="7"/>
      <c r="D41" s="38">
        <f t="shared" ref="D41:G41" si="3">SUM(D33:D40)</f>
        <v>12654.5</v>
      </c>
      <c r="E41" s="38">
        <f t="shared" si="3"/>
        <v>859.5</v>
      </c>
      <c r="F41" s="38">
        <f t="shared" si="3"/>
        <v>292</v>
      </c>
      <c r="G41" s="38">
        <f t="shared" si="3"/>
        <v>356.4</v>
      </c>
    </row>
    <row r="42" spans="1:7">
      <c r="B42" s="9"/>
      <c r="C42" s="9"/>
    </row>
    <row r="44" spans="1:7">
      <c r="B44" s="18"/>
      <c r="C44" s="18"/>
    </row>
    <row r="45" spans="1:7">
      <c r="B45" s="9"/>
      <c r="C45" s="9"/>
    </row>
    <row r="51" spans="8:8" ht="15">
      <c r="H51"/>
    </row>
  </sheetData>
  <sortState ref="B31:K38">
    <sortCondition ref="B31:B38"/>
  </sortState>
  <mergeCells count="6">
    <mergeCell ref="A8:B8"/>
    <mergeCell ref="A18:B18"/>
    <mergeCell ref="A25:B25"/>
    <mergeCell ref="A32:B32"/>
    <mergeCell ref="A2:G2"/>
    <mergeCell ref="A3:G3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opLeftCell="A13" workbookViewId="0">
      <selection activeCell="N23" sqref="N23"/>
    </sheetView>
  </sheetViews>
  <sheetFormatPr defaultRowHeight="12.75"/>
  <cols>
    <col min="1" max="1" width="4.7109375" style="1" customWidth="1"/>
    <col min="2" max="2" width="10.42578125" style="3" customWidth="1"/>
    <col min="3" max="3" width="22" style="3" customWidth="1"/>
    <col min="4" max="4" width="12" style="36" bestFit="1" customWidth="1"/>
    <col min="5" max="5" width="11.7109375" style="36" customWidth="1"/>
    <col min="6" max="6" width="10" style="36" bestFit="1" customWidth="1"/>
    <col min="7" max="16384" width="9.140625" style="3"/>
  </cols>
  <sheetData>
    <row r="1" spans="1:9">
      <c r="A1" s="23" t="s">
        <v>42</v>
      </c>
      <c r="B1" s="2"/>
      <c r="C1" s="2"/>
    </row>
    <row r="2" spans="1:9" s="8" customFormat="1" ht="15.75">
      <c r="A2" s="31" t="str">
        <f>'2017'!A2:G2</f>
        <v>Princeton Water &amp; Wastewater Employee Regular vs Overtime Hours</v>
      </c>
      <c r="B2" s="31"/>
      <c r="C2" s="31"/>
      <c r="D2" s="31"/>
      <c r="E2" s="31"/>
      <c r="F2" s="31"/>
      <c r="G2" s="31"/>
      <c r="H2" s="31"/>
      <c r="I2" s="3"/>
    </row>
    <row r="3" spans="1:9" s="8" customFormat="1" ht="15.75">
      <c r="A3" s="31" t="s">
        <v>34</v>
      </c>
      <c r="B3" s="31"/>
      <c r="C3" s="31"/>
      <c r="D3" s="31"/>
      <c r="E3" s="31"/>
      <c r="F3" s="31"/>
      <c r="G3" s="31"/>
      <c r="H3" s="31"/>
      <c r="I3" s="3"/>
    </row>
    <row r="7" spans="1:9" s="5" customFormat="1" ht="13.5" thickBot="1">
      <c r="A7" s="21"/>
      <c r="B7" s="21" t="s">
        <v>1</v>
      </c>
      <c r="C7" s="21"/>
      <c r="D7" s="42" t="s">
        <v>18</v>
      </c>
      <c r="E7" s="42" t="s">
        <v>19</v>
      </c>
      <c r="F7" s="42" t="s">
        <v>21</v>
      </c>
      <c r="H7" s="3"/>
      <c r="I7" s="3"/>
    </row>
    <row r="8" spans="1:9">
      <c r="A8" s="35" t="s">
        <v>2</v>
      </c>
      <c r="B8" s="35"/>
      <c r="C8" s="6"/>
    </row>
    <row r="9" spans="1:9">
      <c r="B9" s="4">
        <v>155</v>
      </c>
      <c r="C9" s="3" t="s">
        <v>5</v>
      </c>
      <c r="D9" s="36">
        <v>1537.9</v>
      </c>
    </row>
    <row r="10" spans="1:9">
      <c r="B10" s="4">
        <v>171</v>
      </c>
      <c r="C10" s="3" t="s">
        <v>4</v>
      </c>
      <c r="D10" s="36">
        <v>2120</v>
      </c>
    </row>
    <row r="11" spans="1:9">
      <c r="B11" s="4">
        <v>186</v>
      </c>
      <c r="C11" s="3" t="s">
        <v>24</v>
      </c>
      <c r="D11" s="36">
        <v>2120</v>
      </c>
      <c r="E11" s="36">
        <v>1</v>
      </c>
    </row>
    <row r="12" spans="1:9">
      <c r="B12" s="4">
        <v>193</v>
      </c>
      <c r="C12" s="3" t="s">
        <v>3</v>
      </c>
      <c r="D12" s="36">
        <v>1348</v>
      </c>
      <c r="E12" s="36">
        <v>10</v>
      </c>
    </row>
    <row r="13" spans="1:9">
      <c r="B13" s="4">
        <v>198</v>
      </c>
      <c r="C13" s="3" t="s">
        <v>7</v>
      </c>
      <c r="D13" s="36">
        <v>2080</v>
      </c>
      <c r="E13" s="36">
        <v>2</v>
      </c>
    </row>
    <row r="14" spans="1:9" ht="13.5" thickBot="1">
      <c r="B14" s="4">
        <v>201</v>
      </c>
      <c r="C14" s="3" t="s">
        <v>6</v>
      </c>
      <c r="D14" s="37">
        <v>988</v>
      </c>
      <c r="E14" s="37">
        <v>0</v>
      </c>
      <c r="F14" s="37"/>
    </row>
    <row r="15" spans="1:9" s="8" customFormat="1">
      <c r="A15" s="7"/>
      <c r="D15" s="38">
        <f>SUM(D9:D14)</f>
        <v>10193.9</v>
      </c>
      <c r="E15" s="38">
        <f t="shared" ref="E15:F15" si="0">SUM(E9:E14)</f>
        <v>13</v>
      </c>
      <c r="F15" s="38">
        <f t="shared" si="0"/>
        <v>0</v>
      </c>
      <c r="H15" s="3"/>
      <c r="I15" s="3"/>
    </row>
    <row r="16" spans="1:9" s="12" customFormat="1">
      <c r="A16" s="10"/>
      <c r="B16" s="11"/>
      <c r="C16" s="11"/>
      <c r="D16" s="39"/>
      <c r="E16" s="39"/>
      <c r="F16" s="39"/>
      <c r="H16" s="3"/>
      <c r="I16" s="3"/>
    </row>
    <row r="17" spans="1:9">
      <c r="A17" s="29" t="s">
        <v>0</v>
      </c>
      <c r="B17" s="29"/>
      <c r="C17" s="5"/>
    </row>
    <row r="18" spans="1:9">
      <c r="B18" s="4">
        <v>115</v>
      </c>
      <c r="C18" s="3" t="s">
        <v>10</v>
      </c>
      <c r="D18" s="36">
        <f>2205.5-E18-1</f>
        <v>2152</v>
      </c>
      <c r="E18" s="36">
        <v>52.5</v>
      </c>
    </row>
    <row r="19" spans="1:9">
      <c r="B19" s="19">
        <v>181</v>
      </c>
      <c r="C19" s="13" t="s">
        <v>9</v>
      </c>
      <c r="D19" s="36">
        <f>2110-22</f>
        <v>2088</v>
      </c>
      <c r="E19" s="36">
        <v>21</v>
      </c>
    </row>
    <row r="20" spans="1:9">
      <c r="B20" s="4">
        <v>191</v>
      </c>
      <c r="C20" s="3" t="s">
        <v>8</v>
      </c>
      <c r="D20" s="36">
        <f>2121.75-25.75</f>
        <v>2096</v>
      </c>
      <c r="E20" s="36">
        <v>24.75</v>
      </c>
    </row>
    <row r="21" spans="1:9" ht="13.5" thickBot="1">
      <c r="B21" s="4">
        <v>200</v>
      </c>
      <c r="C21" s="3" t="s">
        <v>8</v>
      </c>
      <c r="D21" s="37">
        <v>1400</v>
      </c>
      <c r="E21" s="37">
        <v>0</v>
      </c>
      <c r="F21" s="37"/>
    </row>
    <row r="22" spans="1:9" s="8" customFormat="1" ht="15">
      <c r="A22" s="7"/>
      <c r="D22" s="38">
        <f t="shared" ref="D22:F22" si="1">SUM(D18:D21)</f>
        <v>7736</v>
      </c>
      <c r="E22" s="38">
        <f t="shared" si="1"/>
        <v>98.25</v>
      </c>
      <c r="F22" s="44">
        <f t="shared" si="1"/>
        <v>0</v>
      </c>
      <c r="H22" s="3"/>
      <c r="I22" s="3"/>
    </row>
    <row r="23" spans="1:9" s="12" customFormat="1">
      <c r="A23" s="10"/>
      <c r="D23" s="39"/>
      <c r="E23" s="39"/>
      <c r="F23" s="39"/>
      <c r="H23" s="3"/>
      <c r="I23" s="3"/>
    </row>
    <row r="24" spans="1:9">
      <c r="A24" s="29" t="s">
        <v>11</v>
      </c>
      <c r="B24" s="29"/>
      <c r="C24" s="5"/>
    </row>
    <row r="25" spans="1:9">
      <c r="A25" s="7"/>
      <c r="B25" s="4">
        <v>162</v>
      </c>
      <c r="C25" s="3" t="s">
        <v>14</v>
      </c>
      <c r="D25" s="36">
        <f>2167.5-47.5</f>
        <v>2120</v>
      </c>
      <c r="E25" s="36">
        <v>46.5</v>
      </c>
    </row>
    <row r="26" spans="1:9">
      <c r="A26" s="7"/>
      <c r="B26" s="4">
        <v>165</v>
      </c>
      <c r="C26" s="3" t="s">
        <v>13</v>
      </c>
      <c r="D26" s="36">
        <f>2228.5-108.5</f>
        <v>2120</v>
      </c>
      <c r="E26" s="36">
        <v>107.5</v>
      </c>
    </row>
    <row r="27" spans="1:9">
      <c r="B27" s="4">
        <v>199</v>
      </c>
      <c r="C27" s="3" t="s">
        <v>12</v>
      </c>
      <c r="D27" s="36">
        <f>2108-28</f>
        <v>2080</v>
      </c>
      <c r="E27" s="36">
        <v>27</v>
      </c>
    </row>
    <row r="28" spans="1:9" ht="13.5" thickBot="1">
      <c r="B28" s="4">
        <v>202</v>
      </c>
      <c r="C28" s="3" t="s">
        <v>12</v>
      </c>
      <c r="D28" s="37">
        <f>2121.75-38</f>
        <v>2083.75</v>
      </c>
      <c r="E28" s="37">
        <v>37</v>
      </c>
      <c r="F28" s="37"/>
    </row>
    <row r="29" spans="1:9" s="8" customFormat="1">
      <c r="A29" s="7"/>
      <c r="D29" s="38">
        <f t="shared" ref="D29:F29" si="2">SUM(D25:D28)</f>
        <v>8403.75</v>
      </c>
      <c r="E29" s="38">
        <f t="shared" si="2"/>
        <v>218</v>
      </c>
      <c r="F29" s="38">
        <f t="shared" si="2"/>
        <v>0</v>
      </c>
      <c r="H29" s="3"/>
      <c r="I29" s="3"/>
    </row>
    <row r="30" spans="1:9" s="12" customFormat="1">
      <c r="A30" s="10"/>
      <c r="B30" s="14"/>
      <c r="C30" s="14"/>
      <c r="D30" s="39"/>
      <c r="E30" s="39"/>
      <c r="F30" s="39"/>
      <c r="H30" s="3"/>
      <c r="I30" s="3"/>
    </row>
    <row r="31" spans="1:9">
      <c r="A31" s="30" t="s">
        <v>15</v>
      </c>
      <c r="B31" s="30"/>
      <c r="C31" s="15"/>
    </row>
    <row r="32" spans="1:9" s="1" customFormat="1">
      <c r="A32" s="16"/>
      <c r="B32" s="4">
        <v>173</v>
      </c>
      <c r="C32" s="3" t="s">
        <v>26</v>
      </c>
      <c r="D32" s="36">
        <f>2265.85-185.5</f>
        <v>2080.35</v>
      </c>
      <c r="E32" s="36">
        <v>184.5</v>
      </c>
      <c r="F32" s="36"/>
      <c r="H32" s="3"/>
      <c r="I32" s="3"/>
    </row>
    <row r="33" spans="1:9">
      <c r="B33" s="4">
        <v>175</v>
      </c>
      <c r="C33" s="3" t="s">
        <v>25</v>
      </c>
      <c r="D33" s="36">
        <f>2297.5-217.5</f>
        <v>2080</v>
      </c>
      <c r="E33" s="36">
        <v>216.5</v>
      </c>
    </row>
    <row r="34" spans="1:9">
      <c r="B34" s="4">
        <v>188</v>
      </c>
      <c r="C34" s="3" t="s">
        <v>16</v>
      </c>
      <c r="D34" s="36">
        <f>2291.5-211.5</f>
        <v>2080</v>
      </c>
      <c r="E34" s="36">
        <v>210.5</v>
      </c>
    </row>
    <row r="35" spans="1:9">
      <c r="B35" s="4">
        <v>189</v>
      </c>
      <c r="C35" s="3" t="s">
        <v>16</v>
      </c>
      <c r="D35" s="36">
        <f>2290.3-209</f>
        <v>2081.3000000000002</v>
      </c>
      <c r="E35" s="36">
        <v>208</v>
      </c>
    </row>
    <row r="36" spans="1:9">
      <c r="B36" s="4">
        <v>192</v>
      </c>
      <c r="C36" s="3" t="s">
        <v>16</v>
      </c>
      <c r="D36" s="36">
        <f>2295.5-215.5</f>
        <v>2080</v>
      </c>
      <c r="E36" s="36">
        <v>214.5</v>
      </c>
    </row>
    <row r="37" spans="1:9">
      <c r="B37" s="4">
        <v>195</v>
      </c>
      <c r="C37" s="3" t="s">
        <v>16</v>
      </c>
      <c r="D37" s="36">
        <f>1662.32-168</f>
        <v>1494.32</v>
      </c>
      <c r="E37" s="36">
        <v>167</v>
      </c>
      <c r="F37" s="36">
        <v>120</v>
      </c>
    </row>
    <row r="38" spans="1:9">
      <c r="B38" s="4">
        <v>196</v>
      </c>
      <c r="C38" s="3" t="s">
        <v>16</v>
      </c>
      <c r="D38" s="36">
        <v>40</v>
      </c>
      <c r="E38" s="36">
        <v>0</v>
      </c>
    </row>
    <row r="39" spans="1:9" ht="13.5" thickBot="1">
      <c r="B39" s="19">
        <v>203</v>
      </c>
      <c r="C39" s="16" t="s">
        <v>16</v>
      </c>
      <c r="D39" s="37">
        <v>432</v>
      </c>
      <c r="E39" s="45">
        <v>65.5</v>
      </c>
      <c r="F39" s="37"/>
    </row>
    <row r="40" spans="1:9" s="8" customFormat="1">
      <c r="A40" s="7"/>
      <c r="D40" s="38">
        <f t="shared" ref="D40:F40" si="3">SUM(D32:D39)</f>
        <v>12367.970000000001</v>
      </c>
      <c r="E40" s="38">
        <f t="shared" si="3"/>
        <v>1266.5</v>
      </c>
      <c r="F40" s="38">
        <f t="shared" si="3"/>
        <v>120</v>
      </c>
      <c r="H40" s="3"/>
      <c r="I40" s="3"/>
    </row>
    <row r="41" spans="1:9">
      <c r="B41" s="9"/>
      <c r="C41" s="9"/>
    </row>
    <row r="43" spans="1:9">
      <c r="B43" s="18"/>
      <c r="C43" s="18"/>
    </row>
    <row r="44" spans="1:9">
      <c r="B44" s="9"/>
      <c r="C44" s="9"/>
    </row>
  </sheetData>
  <sortState ref="B30:I37">
    <sortCondition ref="B30:B37"/>
  </sortState>
  <mergeCells count="6">
    <mergeCell ref="A8:B8"/>
    <mergeCell ref="A17:B17"/>
    <mergeCell ref="A24:B24"/>
    <mergeCell ref="A31:B31"/>
    <mergeCell ref="A2:H2"/>
    <mergeCell ref="A3:H3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topLeftCell="A16" workbookViewId="0">
      <selection activeCell="D42" sqref="D42"/>
    </sheetView>
  </sheetViews>
  <sheetFormatPr defaultRowHeight="12.75"/>
  <cols>
    <col min="1" max="1" width="4.7109375" style="1" customWidth="1"/>
    <col min="2" max="2" width="10.42578125" style="3" customWidth="1"/>
    <col min="3" max="3" width="22" style="3" customWidth="1"/>
    <col min="4" max="4" width="12" style="36" bestFit="1" customWidth="1"/>
    <col min="5" max="5" width="11.7109375" style="36" customWidth="1"/>
    <col min="6" max="16384" width="9.140625" style="3"/>
  </cols>
  <sheetData>
    <row r="1" spans="1:9" ht="15">
      <c r="A1" s="23" t="s">
        <v>42</v>
      </c>
      <c r="B1" s="2"/>
      <c r="C1" s="2"/>
      <c r="H1"/>
      <c r="I1" s="1"/>
    </row>
    <row r="2" spans="1:9" s="8" customFormat="1" ht="15.75">
      <c r="A2" s="31" t="str">
        <f>'2016'!A2:H2</f>
        <v>Princeton Water &amp; Wastewater Employee Regular vs Overtime Hours</v>
      </c>
      <c r="B2" s="31"/>
      <c r="C2" s="31"/>
      <c r="D2" s="31"/>
      <c r="E2" s="31"/>
      <c r="F2" s="31"/>
      <c r="G2" s="31"/>
      <c r="I2" s="3"/>
    </row>
    <row r="3" spans="1:9" s="8" customFormat="1" ht="15.75">
      <c r="A3" s="31" t="s">
        <v>35</v>
      </c>
      <c r="B3" s="31"/>
      <c r="C3" s="31"/>
      <c r="D3" s="31"/>
      <c r="E3" s="31"/>
      <c r="F3" s="31"/>
      <c r="G3" s="31"/>
      <c r="I3" s="3"/>
    </row>
    <row r="7" spans="1:9" s="5" customFormat="1" ht="13.5" thickBot="1">
      <c r="A7" s="21"/>
      <c r="B7" s="21" t="s">
        <v>1</v>
      </c>
      <c r="C7" s="21"/>
      <c r="D7" s="42" t="s">
        <v>18</v>
      </c>
      <c r="E7" s="42" t="s">
        <v>19</v>
      </c>
      <c r="G7" s="3"/>
      <c r="I7" s="8"/>
    </row>
    <row r="8" spans="1:9">
      <c r="A8" s="35" t="s">
        <v>2</v>
      </c>
      <c r="B8" s="35"/>
      <c r="C8" s="6"/>
    </row>
    <row r="9" spans="1:9">
      <c r="B9" s="4">
        <v>135</v>
      </c>
      <c r="C9" s="3" t="s">
        <v>36</v>
      </c>
      <c r="D9" s="36">
        <v>579.75</v>
      </c>
    </row>
    <row r="10" spans="1:9">
      <c r="B10" s="4">
        <v>155</v>
      </c>
      <c r="C10" s="3" t="s">
        <v>5</v>
      </c>
      <c r="D10" s="36">
        <f>2123.5-2.5</f>
        <v>2121</v>
      </c>
      <c r="E10" s="36">
        <v>2.5</v>
      </c>
    </row>
    <row r="11" spans="1:9">
      <c r="B11" s="4">
        <v>166</v>
      </c>
      <c r="C11" s="3" t="s">
        <v>37</v>
      </c>
      <c r="D11" s="36">
        <f>1762.36</f>
        <v>1762.36</v>
      </c>
      <c r="E11" s="36">
        <v>0</v>
      </c>
    </row>
    <row r="12" spans="1:9">
      <c r="B12" s="4">
        <v>171</v>
      </c>
      <c r="C12" s="3" t="s">
        <v>4</v>
      </c>
      <c r="D12" s="36">
        <v>2080</v>
      </c>
    </row>
    <row r="13" spans="1:9">
      <c r="B13" s="4">
        <v>186</v>
      </c>
      <c r="C13" s="3" t="s">
        <v>38</v>
      </c>
      <c r="D13" s="36">
        <f>2126.25-5.25</f>
        <v>2121</v>
      </c>
      <c r="E13" s="36">
        <v>5.25</v>
      </c>
    </row>
    <row r="14" spans="1:9">
      <c r="B14" s="4">
        <v>193</v>
      </c>
      <c r="C14" s="3" t="s">
        <v>3</v>
      </c>
      <c r="D14" s="36">
        <v>1301</v>
      </c>
    </row>
    <row r="15" spans="1:9">
      <c r="B15" s="4">
        <v>198</v>
      </c>
      <c r="C15" s="3" t="s">
        <v>40</v>
      </c>
      <c r="D15" s="36">
        <v>1441</v>
      </c>
      <c r="E15" s="36">
        <v>6.5</v>
      </c>
    </row>
    <row r="16" spans="1:9" ht="13.5" thickBot="1">
      <c r="B16" s="4">
        <v>201</v>
      </c>
      <c r="C16" s="3" t="s">
        <v>39</v>
      </c>
      <c r="D16" s="37">
        <v>48</v>
      </c>
      <c r="E16" s="37">
        <v>0</v>
      </c>
    </row>
    <row r="17" spans="1:9" s="8" customFormat="1">
      <c r="A17" s="7"/>
      <c r="D17" s="38">
        <f>SUM(D9:D16)</f>
        <v>11454.11</v>
      </c>
      <c r="E17" s="38">
        <f>SUM(E9:E16)</f>
        <v>14.25</v>
      </c>
      <c r="G17" s="3"/>
      <c r="I17" s="3"/>
    </row>
    <row r="18" spans="1:9" s="12" customFormat="1">
      <c r="A18" s="10"/>
      <c r="B18" s="11"/>
      <c r="C18" s="11"/>
      <c r="D18" s="39"/>
      <c r="E18" s="39"/>
      <c r="G18" s="3"/>
      <c r="I18" s="3"/>
    </row>
    <row r="19" spans="1:9" ht="15">
      <c r="A19" s="29" t="s">
        <v>0</v>
      </c>
      <c r="B19" s="29"/>
      <c r="C19" s="5"/>
      <c r="D19" s="44"/>
    </row>
    <row r="20" spans="1:9">
      <c r="B20" s="4">
        <v>115</v>
      </c>
      <c r="C20" s="3" t="s">
        <v>10</v>
      </c>
      <c r="D20" s="36">
        <v>2200</v>
      </c>
      <c r="E20" s="36">
        <v>40</v>
      </c>
    </row>
    <row r="21" spans="1:9">
      <c r="B21" s="19">
        <v>181</v>
      </c>
      <c r="C21" s="13" t="s">
        <v>9</v>
      </c>
      <c r="D21" s="36">
        <f>2383.75-190.75</f>
        <v>2193</v>
      </c>
      <c r="E21" s="36">
        <v>190.75</v>
      </c>
    </row>
    <row r="22" spans="1:9">
      <c r="B22" s="4">
        <v>191</v>
      </c>
      <c r="C22" s="3" t="s">
        <v>8</v>
      </c>
      <c r="D22" s="36">
        <v>2209</v>
      </c>
      <c r="E22" s="36">
        <v>41</v>
      </c>
    </row>
    <row r="23" spans="1:9">
      <c r="B23" s="4">
        <v>197</v>
      </c>
      <c r="C23" s="3" t="s">
        <v>41</v>
      </c>
      <c r="D23" s="36">
        <v>185.75</v>
      </c>
      <c r="E23" s="36">
        <v>0</v>
      </c>
    </row>
    <row r="24" spans="1:9" ht="13.5" thickBot="1">
      <c r="B24" s="4">
        <v>200</v>
      </c>
      <c r="C24" s="3" t="s">
        <v>8</v>
      </c>
      <c r="D24" s="37">
        <v>680</v>
      </c>
      <c r="E24" s="37">
        <v>2</v>
      </c>
    </row>
    <row r="25" spans="1:9" s="8" customFormat="1">
      <c r="A25" s="7"/>
      <c r="D25" s="38">
        <f>SUM(D20:D24)</f>
        <v>7467.75</v>
      </c>
      <c r="E25" s="38">
        <f>SUM(E20:E24)</f>
        <v>273.75</v>
      </c>
      <c r="F25" s="46"/>
      <c r="G25" s="3"/>
      <c r="I25" s="3"/>
    </row>
    <row r="26" spans="1:9" s="12" customFormat="1">
      <c r="A26" s="10"/>
      <c r="D26" s="39"/>
      <c r="E26" s="39"/>
      <c r="G26" s="3"/>
      <c r="I26" s="3"/>
    </row>
    <row r="27" spans="1:9">
      <c r="A27" s="29" t="s">
        <v>11</v>
      </c>
      <c r="B27" s="29"/>
      <c r="C27" s="5"/>
    </row>
    <row r="28" spans="1:9">
      <c r="A28" s="7"/>
      <c r="B28" s="4">
        <v>162</v>
      </c>
      <c r="C28" s="3" t="s">
        <v>14</v>
      </c>
      <c r="D28" s="36">
        <f>2316-E28</f>
        <v>2129</v>
      </c>
      <c r="E28" s="36">
        <v>187</v>
      </c>
    </row>
    <row r="29" spans="1:9">
      <c r="A29" s="7"/>
      <c r="B29" s="4">
        <v>165</v>
      </c>
      <c r="C29" s="3" t="s">
        <v>13</v>
      </c>
      <c r="D29" s="36">
        <f>2318.5-E29</f>
        <v>2137</v>
      </c>
      <c r="E29" s="36">
        <v>181.5</v>
      </c>
    </row>
    <row r="30" spans="1:9">
      <c r="A30" s="7"/>
      <c r="B30" s="4">
        <v>177</v>
      </c>
      <c r="C30" s="3" t="s">
        <v>12</v>
      </c>
      <c r="D30" s="36">
        <v>389.5</v>
      </c>
      <c r="E30" s="36">
        <v>0</v>
      </c>
    </row>
    <row r="31" spans="1:9">
      <c r="B31" s="4">
        <v>195</v>
      </c>
      <c r="C31" s="3" t="s">
        <v>12</v>
      </c>
      <c r="D31" s="36">
        <v>2121</v>
      </c>
      <c r="E31" s="36">
        <v>110</v>
      </c>
    </row>
    <row r="32" spans="1:9" ht="13.5" thickBot="1">
      <c r="B32" s="4">
        <v>199</v>
      </c>
      <c r="C32" s="3" t="s">
        <v>41</v>
      </c>
      <c r="D32" s="37">
        <v>1430</v>
      </c>
      <c r="E32" s="37">
        <v>19</v>
      </c>
    </row>
    <row r="33" spans="1:9" s="8" customFormat="1">
      <c r="A33" s="7"/>
      <c r="D33" s="38">
        <f>SUM(D28:D32)</f>
        <v>8206.5</v>
      </c>
      <c r="E33" s="38">
        <f>SUM(E28:E32)</f>
        <v>497.5</v>
      </c>
      <c r="G33" s="3"/>
      <c r="I33" s="3"/>
    </row>
    <row r="34" spans="1:9" s="12" customFormat="1">
      <c r="A34" s="10"/>
      <c r="B34" s="14"/>
      <c r="C34" s="14"/>
      <c r="D34" s="39"/>
      <c r="E34" s="39"/>
      <c r="G34" s="3"/>
      <c r="I34" s="3"/>
    </row>
    <row r="35" spans="1:9">
      <c r="A35" s="30" t="s">
        <v>15</v>
      </c>
      <c r="B35" s="30"/>
      <c r="C35" s="15"/>
    </row>
    <row r="36" spans="1:9" s="1" customFormat="1">
      <c r="A36" s="16"/>
      <c r="B36" s="4">
        <v>173</v>
      </c>
      <c r="C36" s="3" t="s">
        <v>26</v>
      </c>
      <c r="D36" s="36">
        <v>2080</v>
      </c>
      <c r="E36" s="36">
        <v>257</v>
      </c>
      <c r="G36" s="3"/>
      <c r="I36" s="3"/>
    </row>
    <row r="37" spans="1:9">
      <c r="B37" s="4">
        <v>175</v>
      </c>
      <c r="C37" s="3" t="s">
        <v>25</v>
      </c>
      <c r="D37" s="36">
        <v>2120</v>
      </c>
      <c r="E37" s="36">
        <v>289.5</v>
      </c>
    </row>
    <row r="38" spans="1:9">
      <c r="B38" s="4">
        <v>188</v>
      </c>
      <c r="C38" s="3" t="s">
        <v>16</v>
      </c>
      <c r="D38" s="36">
        <v>2080</v>
      </c>
      <c r="E38" s="36">
        <v>251</v>
      </c>
    </row>
    <row r="39" spans="1:9">
      <c r="B39" s="4">
        <v>189</v>
      </c>
      <c r="C39" s="3" t="s">
        <v>16</v>
      </c>
      <c r="D39" s="36">
        <v>2080</v>
      </c>
      <c r="E39" s="36">
        <v>271</v>
      </c>
    </row>
    <row r="40" spans="1:9">
      <c r="B40" s="4">
        <v>192</v>
      </c>
      <c r="C40" s="3" t="s">
        <v>16</v>
      </c>
      <c r="D40" s="36">
        <v>2080</v>
      </c>
      <c r="E40" s="36">
        <v>271</v>
      </c>
    </row>
    <row r="41" spans="1:9" ht="13.5" thickBot="1">
      <c r="B41" s="4">
        <v>196</v>
      </c>
      <c r="C41" s="3" t="s">
        <v>16</v>
      </c>
      <c r="D41" s="37">
        <v>2084</v>
      </c>
      <c r="E41" s="37">
        <v>268</v>
      </c>
    </row>
    <row r="42" spans="1:9" s="8" customFormat="1">
      <c r="A42" s="7"/>
      <c r="D42" s="38">
        <f>SUM(D36:D41)</f>
        <v>12524</v>
      </c>
      <c r="E42" s="38">
        <f>SUM(E36:E41)</f>
        <v>1607.5</v>
      </c>
      <c r="G42" s="3"/>
      <c r="I42" s="3"/>
    </row>
    <row r="43" spans="1:9">
      <c r="B43" s="9"/>
      <c r="C43" s="9"/>
    </row>
    <row r="45" spans="1:9">
      <c r="B45" s="18"/>
      <c r="C45" s="18"/>
    </row>
    <row r="46" spans="1:9">
      <c r="B46" s="9"/>
      <c r="C46" s="9"/>
    </row>
  </sheetData>
  <sortState ref="B28:E32">
    <sortCondition ref="B28:B32"/>
  </sortState>
  <mergeCells count="6">
    <mergeCell ref="A35:B35"/>
    <mergeCell ref="A2:G2"/>
    <mergeCell ref="A3:G3"/>
    <mergeCell ref="A8:B8"/>
    <mergeCell ref="A19:B19"/>
    <mergeCell ref="A27:B27"/>
  </mergeCells>
  <pageMargins left="0.7" right="0.7" top="0.75" bottom="0.75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2020-01-14T02:01:58Z</cp:lastPrinted>
  <dcterms:created xsi:type="dcterms:W3CDTF">2020-01-13T18:31:01Z</dcterms:created>
  <dcterms:modified xsi:type="dcterms:W3CDTF">2020-01-14T02:02:15Z</dcterms:modified>
</cp:coreProperties>
</file>