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Internal\01_Regulatory Services\02_Cases\2019 Cases\2019-00443 Integrated Resource Plan\08_Discovery\KIUC\Set 1\Public Attachments\"/>
    </mc:Choice>
  </mc:AlternateContent>
  <bookViews>
    <workbookView xWindow="0" yWindow="0" windowWidth="28800" windowHeight="11400"/>
  </bookViews>
  <sheets>
    <sheet name="Capacit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123Graph_A4Cos" hidden="1">'[1]Alloc Matrix %'!#REF!</definedName>
    <definedName name="__123Graph_A5Cos" hidden="1">'[1]Alloc Matrix %'!#REF!</definedName>
    <definedName name="__123Graph_B4Cos" hidden="1">'[1]Alloc Matrix %'!$CE$11:$CE$28</definedName>
    <definedName name="__123Graph_B5Cos" hidden="1">'[1]Alloc Matrix %'!$CD$11:$CD$28</definedName>
    <definedName name="__123Graph_C4Cos" hidden="1">'[1]Alloc Matrix %'!#REF!</definedName>
    <definedName name="__123Graph_C5Cos" hidden="1">'[1]Alloc Matrix %'!$CE$11:$CE$28</definedName>
    <definedName name="__123Graph_D5Cos" hidden="1">'[1]Alloc Matrix %'!#REF!</definedName>
    <definedName name="__123Graph_E5Cos" hidden="1">'[1]Alloc Matrix %'!$CG$11:$CG$28</definedName>
    <definedName name="__123Graph_X5Cos" hidden="1">'[1]Alloc Matrix %'!$A$12:$A$28</definedName>
    <definedName name="AEPUnitShareYear">'[2]Input System &amp; Co. Share Units'!$A$2</definedName>
    <definedName name="AllocMatrixSeasonAEPEast">'[3]Alloc Matrix %'!$AZ$74</definedName>
    <definedName name="AllocMatrixSeasonAPCo">'[3]Alloc Matrix %'!$AZ$114</definedName>
    <definedName name="AllocMatrixSeasonIM">'[3]Alloc Matrix %'!$AZ$154</definedName>
    <definedName name="AllocMatrixSeasonKPCo">'[3]Alloc Matrix %'!$AZ$194</definedName>
    <definedName name="AllocMatrixSeasonOPCo">'[3]Alloc Matrix %'!$AZ$234</definedName>
    <definedName name="BuckeyeCardinalEntitlementPJM">'[3]Buckeye Cardinal'!$J$3</definedName>
    <definedName name="BuckeyeCardinalEntitlementSummer">'[3]Buckeye Cardinal'!$D$3</definedName>
    <definedName name="BuckeyeCardinalEntitlementWinter">'[3]Buckeye Cardinal'!$G$3</definedName>
    <definedName name="CapacityAEPPJM">'[3]Input Capacity'!$F$3</definedName>
    <definedName name="CapacityAEPSummer">'[3]Input Capacity'!$D$3</definedName>
    <definedName name="CapacityAEPWinter">'[3]Input Capacity'!$E$3</definedName>
    <definedName name="CapacityAPCoPJM">'[3]Input Capacity'!$O$3</definedName>
    <definedName name="CapacityAPCoSummer">'[4]Input Capacity'!$G$3</definedName>
    <definedName name="CapacityAPCoWinter">'[4]Input Capacity'!$K$3</definedName>
    <definedName name="CapacityIMPJM">'[3]Input Capacity'!$P$3</definedName>
    <definedName name="CapacityIMSummer">'[4]Input Capacity'!$H$3</definedName>
    <definedName name="CapacityIMWinter">'[4]Input Capacity'!$L$3</definedName>
    <definedName name="CapacityKPCoPJM">'[3]Input Capacity'!$Q$3</definedName>
    <definedName name="CapacityKPCoSummer">'[4]Input Capacity'!$I$3</definedName>
    <definedName name="CapacityKPCoWinter">'[4]Input Capacity'!$M$3</definedName>
    <definedName name="CapacityOPCoPJM">'[3]Input Capacity'!$R$3</definedName>
    <definedName name="CapacityOPCoSummer">'[4]Input Capacity'!$J$3</definedName>
    <definedName name="CapacityOPCoWinter">'[4]Input Capacity'!$N$3</definedName>
    <definedName name="CompanyShareColumnIndex">'[2]Input System &amp; Co. Share Units'!$A$170</definedName>
    <definedName name="CompanyShareYear">'[2]Input System &amp; Co. Share Units'!$A$168</definedName>
    <definedName name="CoShareAmos3">'[2]Input System &amp; Co. Share Units'!$B$184:$IV$188</definedName>
    <definedName name="CoShareRockport1">'[2]Input System &amp; Co. Share Units'!$B$892:$IV$896</definedName>
    <definedName name="CoShareRockport2">'[2]Input System &amp; Co. Share Units'!$B$898:$IV$902</definedName>
    <definedName name="DefaultArea1">#REF!</definedName>
    <definedName name="DefaultArea2">#REF!</definedName>
    <definedName name="DR_Adj_2012">'[5]Info-Misc DY12'!$B$37:$G$61</definedName>
    <definedName name="EFORdactual">'[6]Info-EFORd'!#REF!</definedName>
    <definedName name="EFORDYears">'[3]Input EFORd'!$C$3:$N$3</definedName>
    <definedName name="FRR_Demand_Resource">'[7]Info-LOAD5CP'!$B$17:$J$23</definedName>
    <definedName name="FRR_Demand_Resource_1">'[8]Info-LOAD5CP'!$B$17:$J$23</definedName>
    <definedName name="FRR_NEW_PJM">'[9]Info-LOAD'!$B$4:$L$12</definedName>
    <definedName name="FRR_Obligation">'[7]Info-LOAD5CP'!$B$5:$J$14</definedName>
    <definedName name="HYDRO_ADJ">'[8]Info-Hydro Adj2018'!$N$3:$T$23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AD_CLR_PEAK">'[7]Info-LOAD5CP'!$B$43:$J$52</definedName>
    <definedName name="LOAD_EECAPACITY">'[7]Info-LOAD5CP'!$B$61:$J$66</definedName>
    <definedName name="LOAD_EELOAD">'[7]Info-LOAD5CP'!$B$69:$J$74</definedName>
    <definedName name="LOAD_IRP_DR">'[7]Info-LOAD5CP'!$B$53:$J$58</definedName>
    <definedName name="LoadReduction">'[8]Info-AEPVIEWLOAD'!$B$43:$J$50</definedName>
    <definedName name="MLREstAPCoSummer">'[3]MLR Est'!$Q$3</definedName>
    <definedName name="MLREstAPCoWinter">'[3]MLR Est'!$R$3</definedName>
    <definedName name="MLREstIMSummer">'[3]MLR Est'!$S$3</definedName>
    <definedName name="MLREstIMWinter">'[3]MLR Est'!$T$3</definedName>
    <definedName name="MLREstKPCoSummer">'[3]MLR Est'!$U$3</definedName>
    <definedName name="MLREstKPCoWinter">'[3]MLR Est'!$V$3</definedName>
    <definedName name="MLREstOPCoSummer">'[3]MLR Est'!$W$3</definedName>
    <definedName name="MLREstOPCoWinter">'[3]MLR Est'!$X$3</definedName>
    <definedName name="MLRICAPAPCo">'[3]MLR ICAP'!$AJ$3</definedName>
    <definedName name="MLRICAPIM">'[3]MLR ICAP'!$AK$3</definedName>
    <definedName name="MLRICAPKPCo">'[3]MLR ICAP'!$AL$3</definedName>
    <definedName name="MLRICAPOPCo">'[3]MLR ICAP'!$AM$3</definedName>
    <definedName name="MLRLOADAPCo">'[3]MLR Load'!$AJ$3</definedName>
    <definedName name="MLRLOADIM">'[3]MLR Load'!$AK$3</definedName>
    <definedName name="MLRLOADKPCo">'[3]MLR Load'!$AL$3</definedName>
    <definedName name="MLRLOADOPCo">'[3]MLR Load'!$AM$3</definedName>
    <definedName name="new_ownership">#REF!</definedName>
    <definedName name="NewInputArea1">#REF!</definedName>
    <definedName name="NewInputArea2">#REF!</definedName>
    <definedName name="PJM_PARAMETERS">'[9]Info-LOAD'!$B$27:$L$33</definedName>
    <definedName name="Plants">'[10]Summary &amp; Date Inputs'!$B$2:$B$163</definedName>
    <definedName name="RPM_AUCTION">'[11]Info-RPM Auctions'!$B$192:$L$198</definedName>
    <definedName name="SAVED_QUERIES_RNG">[12]SAVED_QUERIES!$A$1</definedName>
    <definedName name="StudyEndYear">'[3]AEP Variables'!$B$43</definedName>
    <definedName name="StudyStartYear">'[3]AEP Variables'!$B$42</definedName>
    <definedName name="SummerFinalCapYear">#REF!</definedName>
    <definedName name="UnitTableHome">#REF!</definedName>
    <definedName name="UnitTablePJMFormula">#REF!</definedName>
    <definedName name="UnitTableSummerFormula">#REF!</definedName>
    <definedName name="UnitTableWinterFormula">#REF!</definedName>
    <definedName name="WinterFinalCapYea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  <c r="K53" i="1"/>
  <c r="Q53" i="1"/>
  <c r="S53" i="1"/>
  <c r="D53" i="1"/>
  <c r="F73" i="1"/>
  <c r="N73" i="1"/>
  <c r="V73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D65" i="1"/>
  <c r="E65" i="1"/>
  <c r="F65" i="1"/>
  <c r="G65" i="1"/>
  <c r="H65" i="1"/>
  <c r="I65" i="1"/>
  <c r="I75" i="1" s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D67" i="1"/>
  <c r="E67" i="1"/>
  <c r="F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D70" i="1"/>
  <c r="D73" i="1"/>
  <c r="J73" i="1"/>
  <c r="L73" i="1"/>
  <c r="R73" i="1"/>
  <c r="T73" i="1"/>
  <c r="F75" i="1"/>
  <c r="H75" i="1"/>
  <c r="K75" i="1"/>
  <c r="F76" i="1"/>
  <c r="G76" i="1"/>
  <c r="H76" i="1"/>
  <c r="I76" i="1"/>
  <c r="J76" i="1"/>
  <c r="K76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D83" i="1"/>
  <c r="E83" i="1"/>
  <c r="F83" i="1"/>
  <c r="G83" i="1"/>
  <c r="H83" i="1"/>
  <c r="I83" i="1"/>
  <c r="J83" i="1"/>
  <c r="J93" i="1" s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W131" i="1" s="1"/>
  <c r="D84" i="1"/>
  <c r="E84" i="1"/>
  <c r="F84" i="1"/>
  <c r="F94" i="1" s="1"/>
  <c r="G84" i="1"/>
  <c r="H84" i="1"/>
  <c r="H94" i="1" s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D85" i="1"/>
  <c r="E85" i="1"/>
  <c r="F85" i="1"/>
  <c r="G85" i="1"/>
  <c r="G67" i="1" s="1"/>
  <c r="H85" i="1"/>
  <c r="H67" i="1" s="1"/>
  <c r="I85" i="1"/>
  <c r="I67" i="1" s="1"/>
  <c r="J85" i="1"/>
  <c r="J67" i="1" s="1"/>
  <c r="K85" i="1"/>
  <c r="K67" i="1" s="1"/>
  <c r="L85" i="1"/>
  <c r="L67" i="1" s="1"/>
  <c r="M85" i="1"/>
  <c r="M67" i="1" s="1"/>
  <c r="N85" i="1"/>
  <c r="N67" i="1" s="1"/>
  <c r="O85" i="1"/>
  <c r="O67" i="1" s="1"/>
  <c r="P85" i="1"/>
  <c r="P67" i="1" s="1"/>
  <c r="Q85" i="1"/>
  <c r="Q67" i="1" s="1"/>
  <c r="R85" i="1"/>
  <c r="R67" i="1" s="1"/>
  <c r="S85" i="1"/>
  <c r="S67" i="1" s="1"/>
  <c r="T85" i="1"/>
  <c r="T67" i="1" s="1"/>
  <c r="U85" i="1"/>
  <c r="U67" i="1" s="1"/>
  <c r="V85" i="1"/>
  <c r="V67" i="1" s="1"/>
  <c r="W85" i="1"/>
  <c r="W67" i="1" s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D88" i="1"/>
  <c r="D91" i="1"/>
  <c r="F91" i="1"/>
  <c r="J91" i="1"/>
  <c r="L91" i="1"/>
  <c r="N91" i="1"/>
  <c r="R91" i="1"/>
  <c r="T91" i="1"/>
  <c r="V91" i="1"/>
  <c r="S130" i="1"/>
  <c r="W130" i="1"/>
  <c r="E130" i="1"/>
  <c r="W129" i="1"/>
  <c r="S129" i="1"/>
  <c r="I94" i="1"/>
  <c r="G94" i="1"/>
  <c r="E129" i="1"/>
  <c r="S131" i="1"/>
  <c r="K93" i="1"/>
  <c r="H93" i="1"/>
  <c r="G93" i="1"/>
  <c r="E131" i="1"/>
  <c r="W128" i="1"/>
  <c r="S128" i="1"/>
  <c r="W127" i="1"/>
  <c r="S127" i="1"/>
  <c r="Q50" i="1"/>
  <c r="Q70" i="1" s="1"/>
  <c r="Q88" i="1" s="1"/>
  <c r="D50" i="1"/>
  <c r="V47" i="1"/>
  <c r="F47" i="1"/>
  <c r="T87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W47" i="1"/>
  <c r="U47" i="1"/>
  <c r="T47" i="1"/>
  <c r="S47" i="1"/>
  <c r="R47" i="1"/>
  <c r="Q47" i="1"/>
  <c r="P47" i="1"/>
  <c r="O47" i="1"/>
  <c r="N47" i="1"/>
  <c r="M47" i="1"/>
  <c r="L47" i="1"/>
  <c r="L50" i="1" s="1"/>
  <c r="L70" i="1" s="1"/>
  <c r="L88" i="1" s="1"/>
  <c r="K47" i="1"/>
  <c r="J47" i="1"/>
  <c r="I47" i="1"/>
  <c r="H47" i="1"/>
  <c r="G47" i="1"/>
  <c r="E47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F28" i="1"/>
  <c r="E28" i="1"/>
  <c r="D28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E22" i="1"/>
  <c r="D22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E3" i="1"/>
  <c r="M87" i="1" l="1"/>
  <c r="E45" i="1"/>
  <c r="U87" i="1"/>
  <c r="F45" i="1"/>
  <c r="G45" i="1"/>
  <c r="G91" i="1"/>
  <c r="G73" i="1"/>
  <c r="D71" i="1"/>
  <c r="D89" i="1" s="1"/>
  <c r="D90" i="1" s="1"/>
  <c r="D92" i="1" s="1"/>
  <c r="S71" i="1"/>
  <c r="S89" i="1" s="1"/>
  <c r="Q71" i="1"/>
  <c r="Q89" i="1" s="1"/>
  <c r="Q72" i="1"/>
  <c r="D72" i="1"/>
  <c r="D74" i="1" s="1"/>
  <c r="K71" i="1"/>
  <c r="K89" i="1" s="1"/>
  <c r="I71" i="1"/>
  <c r="I89" i="1" s="1"/>
  <c r="J75" i="1"/>
  <c r="R53" i="1"/>
  <c r="J53" i="1"/>
  <c r="I93" i="1"/>
  <c r="W53" i="1"/>
  <c r="P53" i="1"/>
  <c r="H53" i="1"/>
  <c r="E128" i="1"/>
  <c r="K94" i="1"/>
  <c r="G75" i="1"/>
  <c r="O53" i="1"/>
  <c r="G53" i="1"/>
  <c r="V53" i="1"/>
  <c r="N53" i="1"/>
  <c r="F53" i="1"/>
  <c r="U53" i="1"/>
  <c r="M53" i="1"/>
  <c r="E53" i="1"/>
  <c r="T53" i="1"/>
  <c r="L53" i="1"/>
  <c r="T45" i="1"/>
  <c r="I33" i="1"/>
  <c r="I34" i="1" s="1"/>
  <c r="I50" i="1"/>
  <c r="I70" i="1" s="1"/>
  <c r="I88" i="1" s="1"/>
  <c r="F22" i="1"/>
  <c r="J50" i="1"/>
  <c r="J70" i="1" s="1"/>
  <c r="J88" i="1" s="1"/>
  <c r="F93" i="1"/>
  <c r="J94" i="1"/>
  <c r="U45" i="1"/>
  <c r="R50" i="1"/>
  <c r="R70" i="1" s="1"/>
  <c r="R88" i="1" s="1"/>
  <c r="T50" i="1"/>
  <c r="T70" i="1" s="1"/>
  <c r="T88" i="1" s="1"/>
  <c r="P50" i="1"/>
  <c r="P70" i="1" s="1"/>
  <c r="P88" i="1" s="1"/>
  <c r="M45" i="1"/>
  <c r="K50" i="1"/>
  <c r="K70" i="1" s="1"/>
  <c r="K88" i="1" s="1"/>
  <c r="S50" i="1"/>
  <c r="I87" i="1"/>
  <c r="Q87" i="1"/>
  <c r="E50" i="1"/>
  <c r="M50" i="1"/>
  <c r="M70" i="1" s="1"/>
  <c r="M88" i="1" s="1"/>
  <c r="U50" i="1"/>
  <c r="U70" i="1" s="1"/>
  <c r="U88" i="1" s="1"/>
  <c r="J87" i="1"/>
  <c r="R87" i="1"/>
  <c r="F50" i="1"/>
  <c r="F70" i="1" s="1"/>
  <c r="F88" i="1" s="1"/>
  <c r="N50" i="1"/>
  <c r="N70" i="1" s="1"/>
  <c r="N88" i="1" s="1"/>
  <c r="V50" i="1"/>
  <c r="V70" i="1" s="1"/>
  <c r="V88" i="1" s="1"/>
  <c r="E127" i="1"/>
  <c r="K87" i="1"/>
  <c r="S87" i="1"/>
  <c r="G50" i="1"/>
  <c r="G70" i="1" s="1"/>
  <c r="G88" i="1" s="1"/>
  <c r="O50" i="1"/>
  <c r="O70" i="1" s="1"/>
  <c r="O88" i="1" s="1"/>
  <c r="W50" i="1"/>
  <c r="D45" i="1"/>
  <c r="D54" i="1" s="1"/>
  <c r="D57" i="1" s="1"/>
  <c r="L87" i="1"/>
  <c r="H50" i="1"/>
  <c r="H70" i="1" s="1"/>
  <c r="H88" i="1" s="1"/>
  <c r="W70" i="1" l="1"/>
  <c r="W88" i="1" s="1"/>
  <c r="W136" i="1" s="1"/>
  <c r="S70" i="1"/>
  <c r="P45" i="1"/>
  <c r="P87" i="1"/>
  <c r="E136" i="1"/>
  <c r="E70" i="1"/>
  <c r="E88" i="1" s="1"/>
  <c r="Q90" i="1"/>
  <c r="N45" i="1"/>
  <c r="N54" i="1" s="1"/>
  <c r="N57" i="1" s="1"/>
  <c r="N87" i="1"/>
  <c r="H45" i="1"/>
  <c r="H87" i="1"/>
  <c r="V45" i="1"/>
  <c r="V54" i="1" s="1"/>
  <c r="V57" i="1" s="1"/>
  <c r="V87" i="1"/>
  <c r="W45" i="1"/>
  <c r="W54" i="1" s="1"/>
  <c r="W57" i="1" s="1"/>
  <c r="W87" i="1"/>
  <c r="I90" i="1"/>
  <c r="K90" i="1"/>
  <c r="O45" i="1"/>
  <c r="O87" i="1"/>
  <c r="I72" i="1"/>
  <c r="T54" i="1"/>
  <c r="T57" i="1" s="1"/>
  <c r="T71" i="1"/>
  <c r="N71" i="1"/>
  <c r="V71" i="1"/>
  <c r="E73" i="1"/>
  <c r="E91" i="1"/>
  <c r="I91" i="1"/>
  <c r="I73" i="1"/>
  <c r="K72" i="1"/>
  <c r="H54" i="1"/>
  <c r="H57" i="1" s="1"/>
  <c r="H71" i="1"/>
  <c r="M54" i="1"/>
  <c r="M57" i="1" s="1"/>
  <c r="M71" i="1"/>
  <c r="P54" i="1"/>
  <c r="P57" i="1" s="1"/>
  <c r="P71" i="1"/>
  <c r="M91" i="1"/>
  <c r="M73" i="1"/>
  <c r="U54" i="1"/>
  <c r="U57" i="1" s="1"/>
  <c r="U71" i="1"/>
  <c r="Q91" i="1"/>
  <c r="Q92" i="1" s="1"/>
  <c r="Q73" i="1"/>
  <c r="Q74" i="1" s="1"/>
  <c r="W71" i="1"/>
  <c r="U73" i="1"/>
  <c r="U91" i="1"/>
  <c r="F54" i="1"/>
  <c r="F57" i="1" s="1"/>
  <c r="F71" i="1"/>
  <c r="H91" i="1"/>
  <c r="H73" i="1"/>
  <c r="K73" i="1"/>
  <c r="K91" i="1"/>
  <c r="O91" i="1"/>
  <c r="O73" i="1"/>
  <c r="E54" i="1"/>
  <c r="E57" i="1" s="1"/>
  <c r="E71" i="1"/>
  <c r="O54" i="1"/>
  <c r="O57" i="1" s="1"/>
  <c r="O71" i="1"/>
  <c r="J71" i="1"/>
  <c r="R71" i="1"/>
  <c r="G54" i="1"/>
  <c r="G57" i="1" s="1"/>
  <c r="G71" i="1"/>
  <c r="P91" i="1"/>
  <c r="P73" i="1"/>
  <c r="S73" i="1"/>
  <c r="S91" i="1"/>
  <c r="L71" i="1"/>
  <c r="W91" i="1"/>
  <c r="W73" i="1"/>
  <c r="S57" i="1"/>
  <c r="J45" i="1"/>
  <c r="J54" i="1" s="1"/>
  <c r="J57" i="1" s="1"/>
  <c r="U33" i="1"/>
  <c r="U34" i="1" s="1"/>
  <c r="L33" i="1"/>
  <c r="L34" i="1" s="1"/>
  <c r="I45" i="1"/>
  <c r="I54" i="1" s="1"/>
  <c r="I57" i="1" s="1"/>
  <c r="K33" i="1"/>
  <c r="K34" i="1" s="1"/>
  <c r="S45" i="1"/>
  <c r="S54" i="1" s="1"/>
  <c r="R45" i="1"/>
  <c r="R54" i="1" s="1"/>
  <c r="R57" i="1" s="1"/>
  <c r="T33" i="1"/>
  <c r="T34" i="1" s="1"/>
  <c r="N33" i="1"/>
  <c r="N34" i="1" s="1"/>
  <c r="V33" i="1"/>
  <c r="V34" i="1" s="1"/>
  <c r="K45" i="1"/>
  <c r="K54" i="1" s="1"/>
  <c r="K57" i="1" s="1"/>
  <c r="D33" i="1"/>
  <c r="D34" i="1" s="1"/>
  <c r="O33" i="1"/>
  <c r="O34" i="1" s="1"/>
  <c r="F33" i="1"/>
  <c r="F34" i="1" s="1"/>
  <c r="J33" i="1"/>
  <c r="J34" i="1" s="1"/>
  <c r="G22" i="1"/>
  <c r="M33" i="1"/>
  <c r="M34" i="1" s="1"/>
  <c r="E33" i="1"/>
  <c r="E34" i="1" s="1"/>
  <c r="R33" i="1"/>
  <c r="R34" i="1" s="1"/>
  <c r="Q33" i="1"/>
  <c r="Q34" i="1" s="1"/>
  <c r="L45" i="1"/>
  <c r="L54" i="1" s="1"/>
  <c r="L57" i="1" s="1"/>
  <c r="Q45" i="1"/>
  <c r="Q54" i="1" s="1"/>
  <c r="Q57" i="1" s="1"/>
  <c r="S33" i="1"/>
  <c r="S34" i="1" s="1"/>
  <c r="S135" i="1"/>
  <c r="P33" i="1"/>
  <c r="P34" i="1" s="1"/>
  <c r="I92" i="1" l="1"/>
  <c r="S88" i="1"/>
  <c r="S72" i="1"/>
  <c r="S74" i="1" s="1"/>
  <c r="K92" i="1"/>
  <c r="I74" i="1"/>
  <c r="O89" i="1"/>
  <c r="O90" i="1" s="1"/>
  <c r="O92" i="1" s="1"/>
  <c r="O72" i="1"/>
  <c r="O74" i="1" s="1"/>
  <c r="W89" i="1"/>
  <c r="W90" i="1" s="1"/>
  <c r="W92" i="1" s="1"/>
  <c r="W72" i="1"/>
  <c r="W74" i="1" s="1"/>
  <c r="P89" i="1"/>
  <c r="P90" i="1" s="1"/>
  <c r="P92" i="1" s="1"/>
  <c r="P72" i="1"/>
  <c r="P74" i="1" s="1"/>
  <c r="N89" i="1"/>
  <c r="N90" i="1" s="1"/>
  <c r="N92" i="1" s="1"/>
  <c r="N72" i="1"/>
  <c r="N74" i="1" s="1"/>
  <c r="M89" i="1"/>
  <c r="M90" i="1" s="1"/>
  <c r="M92" i="1" s="1"/>
  <c r="M72" i="1"/>
  <c r="M74" i="1" s="1"/>
  <c r="L89" i="1"/>
  <c r="L90" i="1" s="1"/>
  <c r="L92" i="1" s="1"/>
  <c r="L72" i="1"/>
  <c r="L74" i="1" s="1"/>
  <c r="F89" i="1"/>
  <c r="F90" i="1" s="1"/>
  <c r="F92" i="1" s="1"/>
  <c r="F72" i="1"/>
  <c r="F74" i="1" s="1"/>
  <c r="T89" i="1"/>
  <c r="T90" i="1" s="1"/>
  <c r="T92" i="1" s="1"/>
  <c r="T72" i="1"/>
  <c r="T74" i="1" s="1"/>
  <c r="E89" i="1"/>
  <c r="E90" i="1" s="1"/>
  <c r="E92" i="1" s="1"/>
  <c r="E72" i="1"/>
  <c r="E74" i="1" s="1"/>
  <c r="H89" i="1"/>
  <c r="H90" i="1" s="1"/>
  <c r="H92" i="1" s="1"/>
  <c r="H72" i="1"/>
  <c r="H74" i="1" s="1"/>
  <c r="U89" i="1"/>
  <c r="U90" i="1" s="1"/>
  <c r="U92" i="1" s="1"/>
  <c r="U72" i="1"/>
  <c r="U74" i="1" s="1"/>
  <c r="G89" i="1"/>
  <c r="G90" i="1" s="1"/>
  <c r="G92" i="1" s="1"/>
  <c r="G72" i="1"/>
  <c r="G74" i="1" s="1"/>
  <c r="R89" i="1"/>
  <c r="R90" i="1" s="1"/>
  <c r="R92" i="1" s="1"/>
  <c r="R72" i="1"/>
  <c r="R74" i="1" s="1"/>
  <c r="J89" i="1"/>
  <c r="J90" i="1" s="1"/>
  <c r="J92" i="1" s="1"/>
  <c r="J72" i="1"/>
  <c r="J74" i="1" s="1"/>
  <c r="K74" i="1"/>
  <c r="V89" i="1"/>
  <c r="V90" i="1" s="1"/>
  <c r="V92" i="1" s="1"/>
  <c r="V72" i="1"/>
  <c r="V74" i="1" s="1"/>
  <c r="W33" i="1"/>
  <c r="W34" i="1" s="1"/>
  <c r="H33" i="1"/>
  <c r="H34" i="1" s="1"/>
  <c r="H22" i="1"/>
  <c r="G33" i="1"/>
  <c r="G34" i="1" s="1"/>
  <c r="S90" i="1" l="1"/>
  <c r="S92" i="1" s="1"/>
  <c r="S136" i="1"/>
  <c r="I22" i="1"/>
  <c r="E135" i="1"/>
  <c r="S138" i="1" l="1"/>
  <c r="S137" i="1"/>
  <c r="W135" i="1"/>
  <c r="E137" i="1"/>
  <c r="E138" i="1"/>
  <c r="J22" i="1"/>
  <c r="K22" i="1" l="1"/>
  <c r="W137" i="1"/>
  <c r="W138" i="1"/>
  <c r="L22" i="1" l="1"/>
  <c r="M22" i="1" l="1"/>
  <c r="N22" i="1" l="1"/>
  <c r="O22" i="1" l="1"/>
  <c r="P22" i="1" l="1"/>
  <c r="Q22" i="1" l="1"/>
  <c r="R22" i="1" l="1"/>
  <c r="S22" i="1" l="1"/>
  <c r="T22" i="1" l="1"/>
  <c r="U22" i="1" l="1"/>
  <c r="V22" i="1" l="1"/>
  <c r="W22" i="1" l="1"/>
</calcChain>
</file>

<file path=xl/sharedStrings.xml><?xml version="1.0" encoding="utf-8"?>
<sst xmlns="http://schemas.openxmlformats.org/spreadsheetml/2006/main" count="178" uniqueCount="88">
  <si>
    <t>Plant</t>
  </si>
  <si>
    <t>Unit</t>
  </si>
  <si>
    <t>Location</t>
  </si>
  <si>
    <t>Fuel</t>
  </si>
  <si>
    <t>In-Service Year</t>
  </si>
  <si>
    <r>
      <t>PJM ICAP
Rating (MW)</t>
    </r>
    <r>
      <rPr>
        <b/>
        <vertAlign val="superscript"/>
        <sz val="11"/>
        <color theme="1"/>
        <rFont val="Calibri"/>
        <family val="2"/>
        <scheme val="minor"/>
      </rPr>
      <t>A</t>
    </r>
  </si>
  <si>
    <t>Resource</t>
  </si>
  <si>
    <t>Type</t>
  </si>
  <si>
    <t>Rating</t>
  </si>
  <si>
    <t>Big Sandy</t>
  </si>
  <si>
    <t>Louisa, KY</t>
  </si>
  <si>
    <t>Natural Gas</t>
  </si>
  <si>
    <r>
      <t>1963</t>
    </r>
    <r>
      <rPr>
        <vertAlign val="superscript"/>
        <sz val="11"/>
        <color theme="1"/>
        <rFont val="Calibri"/>
        <family val="2"/>
        <scheme val="minor"/>
      </rPr>
      <t>B</t>
    </r>
  </si>
  <si>
    <t>Big Sandy 1</t>
  </si>
  <si>
    <t>Gas-Steam</t>
  </si>
  <si>
    <t>Nameplate</t>
  </si>
  <si>
    <t>Mitchell</t>
  </si>
  <si>
    <t>Moundsville, WV</t>
  </si>
  <si>
    <t>Coal</t>
  </si>
  <si>
    <r>
      <t>385</t>
    </r>
    <r>
      <rPr>
        <vertAlign val="superscript"/>
        <sz val="11"/>
        <color theme="1"/>
        <rFont val="Calibri"/>
        <family val="2"/>
        <scheme val="minor"/>
      </rPr>
      <t>C</t>
    </r>
  </si>
  <si>
    <t>ICAP</t>
  </si>
  <si>
    <r>
      <t>395</t>
    </r>
    <r>
      <rPr>
        <vertAlign val="superscript"/>
        <sz val="11"/>
        <color theme="1"/>
        <rFont val="Calibri"/>
        <family val="2"/>
        <scheme val="minor"/>
      </rPr>
      <t>C</t>
    </r>
  </si>
  <si>
    <t>UCAP</t>
  </si>
  <si>
    <t>Rockport</t>
  </si>
  <si>
    <t>Rockport, IN</t>
  </si>
  <si>
    <r>
      <t>197</t>
    </r>
    <r>
      <rPr>
        <vertAlign val="superscript"/>
        <sz val="11"/>
        <color theme="1"/>
        <rFont val="Calibri"/>
        <family val="2"/>
        <scheme val="minor"/>
      </rPr>
      <t>D</t>
    </r>
  </si>
  <si>
    <t>Mitchell 1</t>
  </si>
  <si>
    <r>
      <t>195</t>
    </r>
    <r>
      <rPr>
        <vertAlign val="superscript"/>
        <sz val="11"/>
        <color theme="1"/>
        <rFont val="Calibri"/>
        <family val="2"/>
        <scheme val="minor"/>
      </rPr>
      <t>D</t>
    </r>
  </si>
  <si>
    <r>
      <rPr>
        <vertAlign val="super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ICAP = Installed Capacity,</t>
    </r>
  </si>
  <si>
    <r>
      <rPr>
        <vertAlign val="super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Big Sandy Unit 1 was converted from coal to natural gas in 2016</t>
    </r>
  </si>
  <si>
    <t>Mitchell 2</t>
  </si>
  <si>
    <r>
      <rPr>
        <vertAlign val="superscript"/>
        <sz val="10"/>
        <color theme="1"/>
        <rFont val="Calibri"/>
        <family val="2"/>
        <scheme val="minor"/>
      </rPr>
      <t>C</t>
    </r>
    <r>
      <rPr>
        <sz val="10"/>
        <color theme="1"/>
        <rFont val="Calibri"/>
        <family val="2"/>
        <scheme val="minor"/>
      </rPr>
      <t xml:space="preserve"> Represents KPCo’s 50% Ownership Stake in Mitchell Units 1 and 2 </t>
    </r>
  </si>
  <si>
    <r>
      <rPr>
        <vertAlign val="superscript"/>
        <sz val="10"/>
        <color theme="1"/>
        <rFont val="Calibri"/>
        <family val="2"/>
        <scheme val="minor"/>
      </rPr>
      <t>D</t>
    </r>
    <r>
      <rPr>
        <sz val="10"/>
        <color theme="1"/>
        <rFont val="Calibri"/>
        <family val="2"/>
        <scheme val="minor"/>
      </rPr>
      <t xml:space="preserve"> Represents KPCo’s 15% purchased share of the output of Rockport Units 1 and 2 under the
   Unit Power Agreement</t>
    </r>
  </si>
  <si>
    <t>Rockport 1 (15%)</t>
  </si>
  <si>
    <t>Rockport 2 (15%)</t>
  </si>
  <si>
    <t>GOING-IN</t>
  </si>
  <si>
    <t>Gas-CC</t>
  </si>
  <si>
    <t>Gas-CT</t>
  </si>
  <si>
    <t>Solar</t>
  </si>
  <si>
    <t>Hydro</t>
  </si>
  <si>
    <t>Wind</t>
  </si>
  <si>
    <t>Nuclear</t>
  </si>
  <si>
    <t>EE</t>
  </si>
  <si>
    <t>DR</t>
  </si>
  <si>
    <t>Total Nameplate Resources</t>
  </si>
  <si>
    <t>ICAP Wind</t>
  </si>
  <si>
    <t>AnderFrank Capacity Sale</t>
  </si>
  <si>
    <t>CP Reductions</t>
  </si>
  <si>
    <t>EE (pre-gross-up)</t>
  </si>
  <si>
    <t>VVO (pre-gross-up) (Embedded in EE)</t>
  </si>
  <si>
    <t>FPR</t>
  </si>
  <si>
    <t>DSM</t>
  </si>
  <si>
    <t>DR (pre-gross-up)</t>
  </si>
  <si>
    <t>DR Factor</t>
  </si>
  <si>
    <t>UCAP Chart</t>
  </si>
  <si>
    <t>ICAP Chart</t>
  </si>
  <si>
    <t>Total UCAP Resources</t>
  </si>
  <si>
    <t>Total Obligation</t>
  </si>
  <si>
    <t>Net Capacity Position</t>
  </si>
  <si>
    <t>Going-In UCAP Position Chart Data</t>
  </si>
  <si>
    <t>DSM (EE &amp; VVO)</t>
  </si>
  <si>
    <t>Total UCAP</t>
  </si>
  <si>
    <t>Hydro- CP% of Nameplate</t>
  </si>
  <si>
    <t>Wind - CP% of Nameplate</t>
  </si>
  <si>
    <t>Going-In ICAP Position Chart Data</t>
  </si>
  <si>
    <t>Total ICAP</t>
  </si>
  <si>
    <t>Preferred Plan (11/26/19, STPPA through 2024, Limited EE)</t>
  </si>
  <si>
    <t>New Coal</t>
  </si>
  <si>
    <t>New Nat. Gas</t>
  </si>
  <si>
    <t>New Solar (Nameplate)</t>
  </si>
  <si>
    <t>New Solar (Firm)</t>
  </si>
  <si>
    <t>New Wind (Nameplate)</t>
  </si>
  <si>
    <t>New Wind (Firm)</t>
  </si>
  <si>
    <t>New EE</t>
  </si>
  <si>
    <t>New VVO</t>
  </si>
  <si>
    <t>New DG</t>
  </si>
  <si>
    <t>STMP</t>
  </si>
  <si>
    <t xml:space="preserve">Reserve </t>
  </si>
  <si>
    <t>Final ICAP Position Chart Data</t>
  </si>
  <si>
    <t>Nameplate:</t>
  </si>
  <si>
    <t>Nat. Gas</t>
  </si>
  <si>
    <t>Wind PPA</t>
  </si>
  <si>
    <t>Hydro PPA</t>
  </si>
  <si>
    <t>Thermal PPA</t>
  </si>
  <si>
    <t>Demand Response</t>
  </si>
  <si>
    <t>EE, VVO, DG</t>
  </si>
  <si>
    <t>EE, VVO, DG &amp; DR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</si>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</sst>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0_);\(0\)"/>
    <numFmt numFmtId="167" formatCode="0.0000"/>
    <numFmt numFmtId="168" formatCode="0.000"/>
    <numFmt numFmtId="169" formatCode="0.0"/>
    <numFmt numFmtId="170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rgb="FFFF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9" xfId="0" applyFont="1" applyBorder="1" applyAlignment="1">
      <alignment horizontal="left"/>
    </xf>
    <xf numFmtId="3" fontId="0" fillId="0" borderId="9" xfId="0" applyNumberFormat="1" applyFill="1" applyBorder="1" applyAlignment="1">
      <alignment horizont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3" fontId="0" fillId="0" borderId="0" xfId="0" applyNumberFormat="1" applyFill="1" applyBorder="1" applyAlignment="1">
      <alignment horizont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  <xf numFmtId="0" fontId="2" fillId="0" borderId="1" xfId="0" applyFont="1" applyBorder="1"/>
    <xf numFmtId="0" fontId="0" fillId="0" borderId="3" xfId="0" applyBorder="1"/>
    <xf numFmtId="0" fontId="0" fillId="0" borderId="10" xfId="0" applyBorder="1"/>
    <xf numFmtId="0" fontId="0" fillId="0" borderId="0" xfId="0" applyBorder="1"/>
    <xf numFmtId="0" fontId="0" fillId="5" borderId="0" xfId="0" applyFont="1" applyFill="1" applyBorder="1" applyAlignment="1">
      <alignment horizontal="left"/>
    </xf>
    <xf numFmtId="3" fontId="0" fillId="0" borderId="0" xfId="1" applyNumberFormat="1" applyFon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0" fontId="2" fillId="0" borderId="0" xfId="0" applyFont="1"/>
    <xf numFmtId="0" fontId="7" fillId="0" borderId="0" xfId="0" applyFont="1" applyFill="1" applyBorder="1" applyAlignment="1">
      <alignment horizontal="left" indent="2"/>
    </xf>
    <xf numFmtId="3" fontId="0" fillId="0" borderId="12" xfId="1" applyNumberFormat="1" applyFont="1" applyBorder="1" applyAlignment="1">
      <alignment horizontal="right"/>
    </xf>
    <xf numFmtId="4" fontId="0" fillId="0" borderId="0" xfId="1" applyNumberFormat="1" applyFont="1" applyBorder="1" applyAlignment="1">
      <alignment horizontal="right"/>
    </xf>
    <xf numFmtId="164" fontId="0" fillId="0" borderId="15" xfId="1" applyNumberFormat="1" applyFont="1" applyFill="1" applyBorder="1" applyAlignment="1">
      <alignment horizontal="right"/>
    </xf>
    <xf numFmtId="164" fontId="0" fillId="0" borderId="16" xfId="1" applyNumberFormat="1" applyFont="1" applyFill="1" applyBorder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0" fontId="2" fillId="0" borderId="0" xfId="0" applyFont="1" applyBorder="1"/>
    <xf numFmtId="0" fontId="0" fillId="0" borderId="0" xfId="0" applyFont="1" applyFill="1" applyBorder="1" applyAlignment="1">
      <alignment horizontal="left"/>
    </xf>
    <xf numFmtId="165" fontId="0" fillId="0" borderId="0" xfId="1" applyNumberFormat="1" applyFont="1" applyBorder="1" applyAlignment="1">
      <alignment horizontal="right"/>
    </xf>
    <xf numFmtId="1" fontId="0" fillId="0" borderId="0" xfId="0" applyNumberFormat="1" applyAlignment="1">
      <alignment horizontal="right"/>
    </xf>
    <xf numFmtId="0" fontId="7" fillId="0" borderId="0" xfId="0" applyFont="1" applyFill="1" applyBorder="1" applyAlignment="1">
      <alignment horizontal="left"/>
    </xf>
    <xf numFmtId="37" fontId="0" fillId="0" borderId="0" xfId="0" applyNumberFormat="1" applyFill="1" applyBorder="1" applyAlignment="1">
      <alignment horizontal="right"/>
    </xf>
    <xf numFmtId="37" fontId="0" fillId="0" borderId="12" xfId="0" applyNumberFormat="1" applyFill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3" fontId="0" fillId="0" borderId="0" xfId="1" applyNumberFormat="1" applyFont="1" applyFill="1" applyBorder="1" applyAlignment="1">
      <alignment horizontal="right"/>
    </xf>
    <xf numFmtId="3" fontId="0" fillId="0" borderId="12" xfId="1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1" fontId="0" fillId="0" borderId="12" xfId="0" applyNumberForma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8" fontId="0" fillId="0" borderId="0" xfId="0" applyNumberFormat="1" applyFill="1" applyBorder="1" applyAlignment="1">
      <alignment horizontal="right"/>
    </xf>
    <xf numFmtId="168" fontId="0" fillId="0" borderId="12" xfId="0" applyNumberForma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3" fontId="2" fillId="0" borderId="0" xfId="1" applyNumberFormat="1" applyFont="1" applyFill="1" applyBorder="1" applyAlignment="1">
      <alignment horizontal="right"/>
    </xf>
    <xf numFmtId="3" fontId="2" fillId="0" borderId="12" xfId="0" applyNumberFormat="1" applyFont="1" applyFill="1" applyBorder="1" applyAlignment="1">
      <alignment horizontal="right"/>
    </xf>
    <xf numFmtId="0" fontId="0" fillId="0" borderId="17" xfId="0" applyBorder="1"/>
    <xf numFmtId="0" fontId="0" fillId="0" borderId="19" xfId="0" applyBorder="1"/>
    <xf numFmtId="0" fontId="2" fillId="0" borderId="19" xfId="0" applyFont="1" applyBorder="1" applyAlignment="1">
      <alignment horizontal="left"/>
    </xf>
    <xf numFmtId="3" fontId="2" fillId="0" borderId="19" xfId="0" applyNumberFormat="1" applyFont="1" applyFill="1" applyBorder="1" applyAlignment="1">
      <alignment horizontal="right"/>
    </xf>
    <xf numFmtId="3" fontId="2" fillId="0" borderId="20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1" fontId="0" fillId="6" borderId="0" xfId="0" applyNumberFormat="1" applyFill="1" applyAlignment="1">
      <alignment horizontal="right"/>
    </xf>
    <xf numFmtId="37" fontId="0" fillId="0" borderId="0" xfId="0" applyNumberFormat="1" applyAlignment="1">
      <alignment horizontal="right"/>
    </xf>
    <xf numFmtId="0" fontId="0" fillId="0" borderId="0" xfId="0" applyBorder="1" applyAlignment="1">
      <alignment horizontal="left"/>
    </xf>
    <xf numFmtId="37" fontId="0" fillId="0" borderId="0" xfId="0" applyNumberFormat="1" applyFont="1" applyAlignment="1">
      <alignment horizontal="right"/>
    </xf>
    <xf numFmtId="9" fontId="0" fillId="0" borderId="0" xfId="2" applyFont="1" applyAlignment="1">
      <alignment horizontal="right"/>
    </xf>
    <xf numFmtId="1" fontId="0" fillId="0" borderId="0" xfId="0" applyNumberFormat="1" applyAlignment="1">
      <alignment horizontal="center"/>
    </xf>
    <xf numFmtId="1" fontId="0" fillId="0" borderId="0" xfId="0" applyNumberFormat="1" applyFill="1" applyAlignment="1">
      <alignment horizontal="right"/>
    </xf>
    <xf numFmtId="37" fontId="0" fillId="0" borderId="0" xfId="0" applyNumberFormat="1" applyFill="1" applyAlignment="1">
      <alignment horizontal="right"/>
    </xf>
    <xf numFmtId="0" fontId="8" fillId="0" borderId="0" xfId="0" applyFont="1" applyFill="1"/>
    <xf numFmtId="0" fontId="9" fillId="0" borderId="0" xfId="0" applyFont="1" applyFill="1"/>
    <xf numFmtId="164" fontId="10" fillId="0" borderId="0" xfId="1" applyNumberFormat="1" applyFont="1" applyAlignment="1">
      <alignment horizontal="right"/>
    </xf>
    <xf numFmtId="164" fontId="10" fillId="0" borderId="0" xfId="1" applyNumberFormat="1" applyFont="1" applyAlignment="1">
      <alignment horizontal="center"/>
    </xf>
    <xf numFmtId="164" fontId="0" fillId="0" borderId="0" xfId="1" applyNumberFormat="1" applyFont="1"/>
    <xf numFmtId="1" fontId="0" fillId="0" borderId="0" xfId="0" applyNumberFormat="1"/>
    <xf numFmtId="169" fontId="0" fillId="0" borderId="0" xfId="0" applyNumberForma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3" fontId="10" fillId="0" borderId="0" xfId="0" applyNumberFormat="1" applyFont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10" fillId="0" borderId="0" xfId="0" applyNumberFormat="1" applyFont="1"/>
    <xf numFmtId="3" fontId="10" fillId="0" borderId="0" xfId="0" applyNumberFormat="1" applyFont="1" applyAlignment="1">
      <alignment horizontal="right"/>
    </xf>
    <xf numFmtId="9" fontId="10" fillId="0" borderId="0" xfId="3" applyFont="1" applyAlignment="1">
      <alignment horizontal="right"/>
    </xf>
    <xf numFmtId="170" fontId="10" fillId="0" borderId="0" xfId="3" applyNumberFormat="1" applyFont="1" applyAlignment="1">
      <alignment horizontal="right"/>
    </xf>
    <xf numFmtId="1" fontId="10" fillId="0" borderId="0" xfId="0" applyNumberFormat="1" applyFont="1" applyAlignment="1">
      <alignment horizontal="center"/>
    </xf>
    <xf numFmtId="164" fontId="10" fillId="0" borderId="0" xfId="1" applyNumberFormat="1" applyFont="1"/>
    <xf numFmtId="0" fontId="10" fillId="0" borderId="0" xfId="0" applyFont="1"/>
    <xf numFmtId="0" fontId="0" fillId="7" borderId="10" xfId="0" applyFill="1" applyBorder="1"/>
    <xf numFmtId="0" fontId="0" fillId="7" borderId="0" xfId="0" applyFill="1" applyBorder="1"/>
    <xf numFmtId="0" fontId="7" fillId="7" borderId="0" xfId="0" applyFont="1" applyFill="1" applyBorder="1" applyAlignment="1">
      <alignment horizontal="left" indent="2"/>
    </xf>
    <xf numFmtId="164" fontId="0" fillId="7" borderId="0" xfId="1" applyNumberFormat="1" applyFont="1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167" fontId="0" fillId="7" borderId="0" xfId="0" applyNumberFormat="1" applyFill="1" applyBorder="1" applyAlignment="1">
      <alignment horizontal="right"/>
    </xf>
    <xf numFmtId="167" fontId="0" fillId="7" borderId="12" xfId="0" applyNumberFormat="1" applyFill="1" applyBorder="1" applyAlignment="1">
      <alignment horizontal="right"/>
    </xf>
    <xf numFmtId="0" fontId="0" fillId="7" borderId="0" xfId="0" applyFill="1"/>
    <xf numFmtId="0" fontId="2" fillId="7" borderId="0" xfId="0" applyFont="1" applyFill="1"/>
    <xf numFmtId="1" fontId="0" fillId="7" borderId="0" xfId="0" applyNumberFormat="1" applyFill="1"/>
    <xf numFmtId="3" fontId="10" fillId="7" borderId="0" xfId="0" applyNumberFormat="1" applyFont="1" applyFill="1" applyAlignment="1">
      <alignment horizontal="right"/>
    </xf>
    <xf numFmtId="0" fontId="11" fillId="7" borderId="0" xfId="0" applyFont="1" applyFill="1" applyAlignment="1">
      <alignment horizontal="center"/>
    </xf>
    <xf numFmtId="0" fontId="5" fillId="4" borderId="0" xfId="0" applyFont="1" applyFill="1" applyAlignment="1">
      <alignment horizontal="left" vertical="top" wrapText="1"/>
    </xf>
  </cellXfs>
  <cellStyles count="4">
    <cellStyle name="Comma" xfId="1" builtinId="3"/>
    <cellStyle name="Normal" xfId="0" builtinId="0"/>
    <cellStyle name="Percent" xfId="2" builtinId="5"/>
    <cellStyle name="Percent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Going</a:t>
            </a:r>
            <a:r>
              <a:rPr lang="en-US" baseline="0"/>
              <a:t> In Net Capacity Position</a:t>
            </a:r>
            <a:endParaRPr lang="en-US"/>
          </a:p>
        </c:rich>
      </c:tx>
      <c:layout>
        <c:manualLayout>
          <c:xMode val="edge"/>
          <c:yMode val="edge"/>
          <c:x val="0.3418220187195094"/>
          <c:y val="3.792502342318129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Capacity!$C$61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Capacity!$D$61:$W$61</c15:sqref>
                  </c15:fullRef>
                </c:ext>
              </c:extLst>
              <c:f>Capacity!$E$61:$S$61</c:f>
              <c:numCache>
                <c:formatCode>0</c:formatCode>
                <c:ptCount val="15"/>
                <c:pt idx="0">
                  <c:v>1039.7</c:v>
                </c:pt>
                <c:pt idx="1">
                  <c:v>1039.7</c:v>
                </c:pt>
                <c:pt idx="2">
                  <c:v>663.1</c:v>
                </c:pt>
                <c:pt idx="3">
                  <c:v>663.1</c:v>
                </c:pt>
                <c:pt idx="4">
                  <c:v>663.1</c:v>
                </c:pt>
                <c:pt idx="5">
                  <c:v>663.1</c:v>
                </c:pt>
                <c:pt idx="6">
                  <c:v>663.1</c:v>
                </c:pt>
                <c:pt idx="7">
                  <c:v>663.1</c:v>
                </c:pt>
                <c:pt idx="8">
                  <c:v>663.1</c:v>
                </c:pt>
                <c:pt idx="9">
                  <c:v>663.1</c:v>
                </c:pt>
                <c:pt idx="10">
                  <c:v>663.1</c:v>
                </c:pt>
                <c:pt idx="11">
                  <c:v>663.1</c:v>
                </c:pt>
                <c:pt idx="12">
                  <c:v>663.1</c:v>
                </c:pt>
                <c:pt idx="13">
                  <c:v>663.1</c:v>
                </c:pt>
                <c:pt idx="14">
                  <c:v>663.1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B-470E-B1B6-D5E3EFA51F64}"/>
            </c:ext>
          </c:extLst>
        </c:ser>
        <c:ser>
          <c:idx val="3"/>
          <c:order val="3"/>
          <c:tx>
            <c:strRef>
              <c:f>Capacity!$C$64</c:f>
              <c:strCache>
                <c:ptCount val="1"/>
                <c:pt idx="0">
                  <c:v>Gas-Steam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Capacity!$D$64:$W$64</c15:sqref>
                  </c15:fullRef>
                </c:ext>
              </c:extLst>
              <c:f>Capacity!$E$64:$S$64</c:f>
              <c:numCache>
                <c:formatCode>0</c:formatCode>
                <c:ptCount val="15"/>
                <c:pt idx="0">
                  <c:v>262</c:v>
                </c:pt>
                <c:pt idx="1">
                  <c:v>262</c:v>
                </c:pt>
                <c:pt idx="2">
                  <c:v>262</c:v>
                </c:pt>
                <c:pt idx="3">
                  <c:v>262</c:v>
                </c:pt>
                <c:pt idx="4">
                  <c:v>262</c:v>
                </c:pt>
                <c:pt idx="5">
                  <c:v>262</c:v>
                </c:pt>
                <c:pt idx="6">
                  <c:v>262</c:v>
                </c:pt>
                <c:pt idx="7">
                  <c:v>262</c:v>
                </c:pt>
                <c:pt idx="8">
                  <c:v>262</c:v>
                </c:pt>
                <c:pt idx="9">
                  <c:v>262</c:v>
                </c:pt>
                <c:pt idx="10">
                  <c:v>262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AB-470E-B1B6-D5E3EFA51F64}"/>
            </c:ext>
          </c:extLst>
        </c:ser>
        <c:ser>
          <c:idx val="6"/>
          <c:order val="6"/>
          <c:tx>
            <c:strRef>
              <c:f>Capacity!$C$67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Capacity!$D$67:$W$67</c15:sqref>
                  </c15:fullRef>
                </c:ext>
              </c:extLst>
              <c:f>Capacity!$E$67:$S$67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10.220000000000001</c:v>
                </c:pt>
                <c:pt idx="3">
                  <c:v>10.220000000000001</c:v>
                </c:pt>
                <c:pt idx="4">
                  <c:v>10.220000000000001</c:v>
                </c:pt>
                <c:pt idx="5">
                  <c:v>10.220000000000001</c:v>
                </c:pt>
                <c:pt idx="6">
                  <c:v>10.220000000000001</c:v>
                </c:pt>
                <c:pt idx="7">
                  <c:v>10.220000000000001</c:v>
                </c:pt>
                <c:pt idx="8">
                  <c:v>10.220000000000001</c:v>
                </c:pt>
                <c:pt idx="9">
                  <c:v>10.220000000000001</c:v>
                </c:pt>
                <c:pt idx="10">
                  <c:v>10.220000000000001</c:v>
                </c:pt>
                <c:pt idx="11">
                  <c:v>10.220000000000001</c:v>
                </c:pt>
                <c:pt idx="12">
                  <c:v>10.220000000000001</c:v>
                </c:pt>
                <c:pt idx="13">
                  <c:v>10.220000000000001</c:v>
                </c:pt>
                <c:pt idx="14">
                  <c:v>10.220000000000001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4DAB-470E-B1B6-D5E3EFA51F64}"/>
            </c:ext>
          </c:extLst>
        </c:ser>
        <c:ser>
          <c:idx val="10"/>
          <c:order val="9"/>
          <c:tx>
            <c:strRef>
              <c:f>Capacity!$C$71</c:f>
              <c:strCache>
                <c:ptCount val="1"/>
                <c:pt idx="0">
                  <c:v>DR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5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Capacity!$D$71:$W$71</c15:sqref>
                  </c15:fullRef>
                </c:ext>
              </c:extLst>
              <c:f>Capacity!$E$71:$S$71</c:f>
              <c:numCache>
                <c:formatCode>#,##0_);\(#,##0\)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6.1382447691499999</c:v>
                </c:pt>
                <c:pt idx="4">
                  <c:v>6.1382447691499999</c:v>
                </c:pt>
                <c:pt idx="5">
                  <c:v>6.1382447691499999</c:v>
                </c:pt>
                <c:pt idx="6">
                  <c:v>6.1382447691499999</c:v>
                </c:pt>
                <c:pt idx="7">
                  <c:v>6.1382447691499999</c:v>
                </c:pt>
                <c:pt idx="8">
                  <c:v>6.1382447691499999</c:v>
                </c:pt>
                <c:pt idx="9">
                  <c:v>6.1382447691499999</c:v>
                </c:pt>
                <c:pt idx="10">
                  <c:v>6.1382447691499999</c:v>
                </c:pt>
                <c:pt idx="11">
                  <c:v>6.1382447691499999</c:v>
                </c:pt>
                <c:pt idx="12">
                  <c:v>6.1382447691499999</c:v>
                </c:pt>
                <c:pt idx="13">
                  <c:v>6.1382447691499999</c:v>
                </c:pt>
                <c:pt idx="14">
                  <c:v>6.1382447691499999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4DAB-470E-B1B6-D5E3EFA51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0925720"/>
        <c:axId val="210093064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Capacity!$C$62</c15:sqref>
                        </c15:formulaRef>
                      </c:ext>
                    </c:extLst>
                    <c:strCache>
                      <c:ptCount val="1"/>
                      <c:pt idx="0">
                        <c:v>Gas-CC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Capacity!$D$62:$W$62</c15:sqref>
                        </c15:fullRef>
                        <c15:formulaRef>
                          <c15:sqref>Capacity!$E$62:$S$62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4DAB-470E-B1B6-D5E3EFA51F6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Capacity!$C$63</c15:sqref>
                        </c15:formulaRef>
                      </c:ext>
                    </c:extLst>
                    <c:strCache>
                      <c:ptCount val="1"/>
                      <c:pt idx="0">
                        <c:v>Gas-CT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solidFill>
                      <a:srgbClr val="0070C0"/>
                    </a:solidFill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Capacity!$D$63:$W$63</c15:sqref>
                        </c15:fullRef>
                        <c15:formulaRef>
                          <c15:sqref>Capacity!$E$63:$S$63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DAB-470E-B1B6-D5E3EFA51F6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Capacity!$C$65</c15:sqref>
                        </c15:formulaRef>
                      </c:ext>
                    </c:extLst>
                    <c:strCache>
                      <c:ptCount val="1"/>
                      <c:pt idx="0">
                        <c:v>Hydro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Capacity!$D$65:$W$65</c15:sqref>
                        </c15:fullRef>
                        <c15:formulaRef>
                          <c15:sqref>Capacity!$E$65:$S$65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DAB-470E-B1B6-D5E3EFA51F64}"/>
                  </c:ext>
                </c:extLst>
              </c15:ser>
            </c15:filteredBarSeries>
            <c15:filteredBar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Capacity!$C$70</c15:sqref>
                        </c15:formulaRef>
                      </c:ext>
                    </c:extLst>
                    <c:strCache>
                      <c:ptCount val="1"/>
                      <c:pt idx="0">
                        <c:v>DSM (EE &amp; VVO)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Capacity!$D$70:$W$70</c15:sqref>
                        </c15:fullRef>
                        <c15:formulaRef>
                          <c15:sqref>Capacity!$E$70:$S$70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DAB-470E-B1B6-D5E3EFA51F6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10"/>
          <c:tx>
            <c:strRef>
              <c:f>Capacity!$C$73</c:f>
              <c:strCache>
                <c:ptCount val="1"/>
                <c:pt idx="0">
                  <c:v>Total Obligation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Capacity!$D$73:$W$73</c15:sqref>
                  </c15:fullRef>
                </c:ext>
              </c:extLst>
              <c:f>Capacity!$E$73:$S$73</c:f>
              <c:numCache>
                <c:formatCode>#,##0_);\(#,##0\)</c:formatCode>
                <c:ptCount val="15"/>
                <c:pt idx="0">
                  <c:v>1065.5267067780192</c:v>
                </c:pt>
                <c:pt idx="1">
                  <c:v>1069.6358232794516</c:v>
                </c:pt>
                <c:pt idx="2">
                  <c:v>1076.452641070664</c:v>
                </c:pt>
                <c:pt idx="3">
                  <c:v>1076.6900161812125</c:v>
                </c:pt>
                <c:pt idx="4">
                  <c:v>1073.7492719578545</c:v>
                </c:pt>
                <c:pt idx="5">
                  <c:v>1070.9339804677486</c:v>
                </c:pt>
                <c:pt idx="6">
                  <c:v>1068.4331929615803</c:v>
                </c:pt>
                <c:pt idx="7">
                  <c:v>1067.0012085501244</c:v>
                </c:pt>
                <c:pt idx="8">
                  <c:v>1066.0678219352164</c:v>
                </c:pt>
                <c:pt idx="9">
                  <c:v>1066.1921172790894</c:v>
                </c:pt>
                <c:pt idx="10">
                  <c:v>1065.2181449967495</c:v>
                </c:pt>
                <c:pt idx="11">
                  <c:v>1065.1812716004515</c:v>
                </c:pt>
                <c:pt idx="12">
                  <c:v>1065.216195147902</c:v>
                </c:pt>
                <c:pt idx="13">
                  <c:v>1065.0773199839218</c:v>
                </c:pt>
                <c:pt idx="14">
                  <c:v>1065.8110603984437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AB-470E-B1B6-D5E3EFA51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925720"/>
        <c:axId val="2100930640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Capacity!$C$66</c15:sqref>
                        </c15:formulaRef>
                      </c:ext>
                    </c:extLst>
                    <c:strCache>
                      <c:ptCount val="1"/>
                      <c:pt idx="0">
                        <c:v>Wind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Capacity!$D$66:$W$66</c15:sqref>
                        </c15:fullRef>
                        <c15:formulaRef>
                          <c15:sqref>Capacity!$E$66:$S$66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4DAB-470E-B1B6-D5E3EFA51F64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Capacity!$C$68</c15:sqref>
                        </c15:formulaRef>
                      </c:ext>
                    </c:extLst>
                    <c:strCache>
                      <c:ptCount val="1"/>
                      <c:pt idx="0">
                        <c:v>Nuclear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Capacity!$D$68:$W$68</c15:sqref>
                        </c15:fullRef>
                        <c15:formulaRef>
                          <c15:sqref>Capacity!$E$68:$S$68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DAB-470E-B1B6-D5E3EFA51F64}"/>
                  </c:ext>
                </c:extLst>
              </c15:ser>
            </c15:filteredLineSeries>
          </c:ext>
        </c:extLst>
      </c:lineChart>
      <c:catAx>
        <c:axId val="2100925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0640"/>
        <c:crosses val="autoZero"/>
        <c:auto val="1"/>
        <c:lblAlgn val="ctr"/>
        <c:lblOffset val="100"/>
        <c:noMultiLvlLbl val="0"/>
      </c:catAx>
      <c:valAx>
        <c:axId val="2100930640"/>
        <c:scaling>
          <c:orientation val="minMax"/>
          <c:max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25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Capacity!$C$79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Capacity!$D$60:$S$60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Capacity!$D$79:$W$79</c15:sqref>
                  </c15:fullRef>
                </c:ext>
              </c:extLst>
              <c:f>Capacity!$D$79:$S$79</c:f>
              <c:numCache>
                <c:formatCode>0</c:formatCode>
                <c:ptCount val="16"/>
                <c:pt idx="0">
                  <c:v>1172.3</c:v>
                </c:pt>
                <c:pt idx="1">
                  <c:v>1172.3</c:v>
                </c:pt>
                <c:pt idx="2">
                  <c:v>1172.3</c:v>
                </c:pt>
                <c:pt idx="3">
                  <c:v>780</c:v>
                </c:pt>
                <c:pt idx="4">
                  <c:v>780</c:v>
                </c:pt>
                <c:pt idx="5">
                  <c:v>780</c:v>
                </c:pt>
                <c:pt idx="6">
                  <c:v>780</c:v>
                </c:pt>
                <c:pt idx="7">
                  <c:v>780</c:v>
                </c:pt>
                <c:pt idx="8">
                  <c:v>780</c:v>
                </c:pt>
                <c:pt idx="9">
                  <c:v>780</c:v>
                </c:pt>
                <c:pt idx="10">
                  <c:v>780</c:v>
                </c:pt>
                <c:pt idx="11">
                  <c:v>780</c:v>
                </c:pt>
                <c:pt idx="12">
                  <c:v>780</c:v>
                </c:pt>
                <c:pt idx="13">
                  <c:v>780</c:v>
                </c:pt>
                <c:pt idx="14">
                  <c:v>780</c:v>
                </c:pt>
                <c:pt idx="15">
                  <c:v>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F-466E-A7D0-28951B3ECDA7}"/>
            </c:ext>
          </c:extLst>
        </c:ser>
        <c:ser>
          <c:idx val="3"/>
          <c:order val="3"/>
          <c:tx>
            <c:strRef>
              <c:f>Capacity!$C$82</c:f>
              <c:strCache>
                <c:ptCount val="1"/>
                <c:pt idx="0">
                  <c:v>Gas-Steam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Capacity!$D$60:$S$60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Capacity!$D$82:$W$82</c15:sqref>
                  </c15:fullRef>
                </c:ext>
              </c:extLst>
              <c:f>Capacity!$D$82:$S$82</c:f>
              <c:numCache>
                <c:formatCode>0</c:formatCode>
                <c:ptCount val="16"/>
                <c:pt idx="0">
                  <c:v>280</c:v>
                </c:pt>
                <c:pt idx="1">
                  <c:v>280</c:v>
                </c:pt>
                <c:pt idx="2">
                  <c:v>280</c:v>
                </c:pt>
                <c:pt idx="3">
                  <c:v>280</c:v>
                </c:pt>
                <c:pt idx="4">
                  <c:v>280</c:v>
                </c:pt>
                <c:pt idx="5">
                  <c:v>280</c:v>
                </c:pt>
                <c:pt idx="6">
                  <c:v>280</c:v>
                </c:pt>
                <c:pt idx="7">
                  <c:v>280</c:v>
                </c:pt>
                <c:pt idx="8">
                  <c:v>280</c:v>
                </c:pt>
                <c:pt idx="9">
                  <c:v>280</c:v>
                </c:pt>
                <c:pt idx="10">
                  <c:v>280</c:v>
                </c:pt>
                <c:pt idx="11">
                  <c:v>280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F-466E-A7D0-28951B3ECDA7}"/>
            </c:ext>
          </c:extLst>
        </c:ser>
        <c:ser>
          <c:idx val="10"/>
          <c:order val="9"/>
          <c:tx>
            <c:strRef>
              <c:f>Capacity!$C$89</c:f>
              <c:strCache>
                <c:ptCount val="1"/>
                <c:pt idx="0">
                  <c:v>DR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  <c:pt idx="6">
                <c:v>2025</c:v>
              </c:pt>
              <c:pt idx="7">
                <c:v>2026</c:v>
              </c:pt>
              <c:pt idx="8">
                <c:v>2027</c:v>
              </c:pt>
              <c:pt idx="9">
                <c:v>2028</c:v>
              </c:pt>
              <c:pt idx="10">
                <c:v>2029</c:v>
              </c:pt>
              <c:pt idx="11">
                <c:v>2030</c:v>
              </c:pt>
              <c:pt idx="12">
                <c:v>2031</c:v>
              </c:pt>
              <c:pt idx="13">
                <c:v>2032</c:v>
              </c:pt>
              <c:pt idx="14">
                <c:v>2033</c:v>
              </c:pt>
              <c:pt idx="15">
                <c:v>2034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Capacity!$D$89:$W$89</c15:sqref>
                  </c15:fullRef>
                </c:ext>
              </c:extLst>
              <c:f>Capacity!$D$89:$S$89</c:f>
              <c:numCache>
                <c:formatCode>#,##0_);\(#,##0\)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6.1382447691499999</c:v>
                </c:pt>
                <c:pt idx="5">
                  <c:v>6.1382447691499999</c:v>
                </c:pt>
                <c:pt idx="6">
                  <c:v>6.1382447691499999</c:v>
                </c:pt>
                <c:pt idx="7">
                  <c:v>6.1382447691499999</c:v>
                </c:pt>
                <c:pt idx="8">
                  <c:v>6.1382447691499999</c:v>
                </c:pt>
                <c:pt idx="9">
                  <c:v>6.1382447691499999</c:v>
                </c:pt>
                <c:pt idx="10">
                  <c:v>6.1382447691499999</c:v>
                </c:pt>
                <c:pt idx="11">
                  <c:v>6.1382447691499999</c:v>
                </c:pt>
                <c:pt idx="12">
                  <c:v>6.1382447691499999</c:v>
                </c:pt>
                <c:pt idx="13">
                  <c:v>6.1382447691499999</c:v>
                </c:pt>
                <c:pt idx="14">
                  <c:v>6.1382447691499999</c:v>
                </c:pt>
                <c:pt idx="15">
                  <c:v>6.1382447691499999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DA2F-466E-A7D0-28951B3E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0925720"/>
        <c:axId val="210093064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Capacity!$C$80</c15:sqref>
                        </c15:formulaRef>
                      </c:ext>
                    </c:extLst>
                    <c:strCache>
                      <c:ptCount val="1"/>
                      <c:pt idx="0">
                        <c:v>Gas-CC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Capacity!$D$60:$S$60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  <c:pt idx="6">
                        <c:v>2025</c:v>
                      </c:pt>
                      <c:pt idx="7">
                        <c:v>2026</c:v>
                      </c:pt>
                      <c:pt idx="8">
                        <c:v>2027</c:v>
                      </c:pt>
                      <c:pt idx="9">
                        <c:v>2028</c:v>
                      </c:pt>
                      <c:pt idx="10">
                        <c:v>2029</c:v>
                      </c:pt>
                      <c:pt idx="11">
                        <c:v>2030</c:v>
                      </c:pt>
                      <c:pt idx="12">
                        <c:v>2031</c:v>
                      </c:pt>
                      <c:pt idx="13">
                        <c:v>2032</c:v>
                      </c:pt>
                      <c:pt idx="14">
                        <c:v>2033</c:v>
                      </c:pt>
                      <c:pt idx="15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Capacity!$D$80:$W$80</c15:sqref>
                        </c15:fullRef>
                        <c15:formulaRef>
                          <c15:sqref>Capacity!$D$80:$S$80</c15:sqref>
                        </c15:formulaRef>
                      </c:ext>
                    </c:extLst>
                    <c:numCache>
                      <c:formatCode>0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A2F-466E-A7D0-28951B3ECDA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Capacity!$C$81</c15:sqref>
                        </c15:formulaRef>
                      </c:ext>
                    </c:extLst>
                    <c:strCache>
                      <c:ptCount val="1"/>
                      <c:pt idx="0">
                        <c:v>Gas-CT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solidFill>
                      <a:srgbClr val="0070C0"/>
                    </a:solidFill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Capacity!$D$60:$S$60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  <c:pt idx="6">
                        <c:v>2025</c:v>
                      </c:pt>
                      <c:pt idx="7">
                        <c:v>2026</c:v>
                      </c:pt>
                      <c:pt idx="8">
                        <c:v>2027</c:v>
                      </c:pt>
                      <c:pt idx="9">
                        <c:v>2028</c:v>
                      </c:pt>
                      <c:pt idx="10">
                        <c:v>2029</c:v>
                      </c:pt>
                      <c:pt idx="11">
                        <c:v>2030</c:v>
                      </c:pt>
                      <c:pt idx="12">
                        <c:v>2031</c:v>
                      </c:pt>
                      <c:pt idx="13">
                        <c:v>2032</c:v>
                      </c:pt>
                      <c:pt idx="14">
                        <c:v>2033</c:v>
                      </c:pt>
                      <c:pt idx="15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Capacity!$D$81:$W$81</c15:sqref>
                        </c15:fullRef>
                        <c15:formulaRef>
                          <c15:sqref>Capacity!$D$81:$S$81</c15:sqref>
                        </c15:formulaRef>
                      </c:ext>
                    </c:extLst>
                    <c:numCache>
                      <c:formatCode>0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A2F-466E-A7D0-28951B3ECDA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Capacity!$C$83</c15:sqref>
                        </c15:formulaRef>
                      </c:ext>
                    </c:extLst>
                    <c:strCache>
                      <c:ptCount val="1"/>
                      <c:pt idx="0">
                        <c:v>Hydro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Capacity!$D$60:$S$60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  <c:pt idx="6">
                        <c:v>2025</c:v>
                      </c:pt>
                      <c:pt idx="7">
                        <c:v>2026</c:v>
                      </c:pt>
                      <c:pt idx="8">
                        <c:v>2027</c:v>
                      </c:pt>
                      <c:pt idx="9">
                        <c:v>2028</c:v>
                      </c:pt>
                      <c:pt idx="10">
                        <c:v>2029</c:v>
                      </c:pt>
                      <c:pt idx="11">
                        <c:v>2030</c:v>
                      </c:pt>
                      <c:pt idx="12">
                        <c:v>2031</c:v>
                      </c:pt>
                      <c:pt idx="13">
                        <c:v>2032</c:v>
                      </c:pt>
                      <c:pt idx="14">
                        <c:v>2033</c:v>
                      </c:pt>
                      <c:pt idx="15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Capacity!$D$83:$W$83</c15:sqref>
                        </c15:fullRef>
                        <c15:formulaRef>
                          <c15:sqref>Capacity!$D$83:$S$83</c15:sqref>
                        </c15:formulaRef>
                      </c:ext>
                    </c:extLst>
                    <c:numCache>
                      <c:formatCode>0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A2F-466E-A7D0-28951B3ECDA7}"/>
                  </c:ext>
                </c:extLst>
              </c15:ser>
            </c15:filteredBarSeries>
            <c15:filteredBar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Capacity!$C$88</c15:sqref>
                        </c15:formulaRef>
                      </c:ext>
                    </c:extLst>
                    <c:strCache>
                      <c:ptCount val="1"/>
                      <c:pt idx="0">
                        <c:v>DSM (EE &amp; VVO)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Capacity!$D$88:$W$88</c15:sqref>
                        </c15:fullRef>
                        <c15:formulaRef>
                          <c15:sqref>Capacity!$D$88:$S$88</c15:sqref>
                        </c15:formulaRef>
                      </c:ext>
                    </c:extLst>
                    <c:numCache>
                      <c:formatCode>#,##0_);\(#,##0\)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A2F-466E-A7D0-28951B3ECDA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10"/>
          <c:tx>
            <c:strRef>
              <c:f>Capacity!$C$91</c:f>
              <c:strCache>
                <c:ptCount val="1"/>
                <c:pt idx="0">
                  <c:v>Total Obligation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Capacity!$D$60:$S$60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Capacity!$D$91:$W$91</c15:sqref>
                  </c15:fullRef>
                </c:ext>
              </c:extLst>
              <c:f>Capacity!$D$91:$S$91</c:f>
              <c:numCache>
                <c:formatCode>#,##0_);\(#,##0\)</c:formatCode>
                <c:ptCount val="16"/>
                <c:pt idx="0">
                  <c:v>1069.816500090624</c:v>
                </c:pt>
                <c:pt idx="1">
                  <c:v>1065.5267067780192</c:v>
                </c:pt>
                <c:pt idx="2">
                  <c:v>1069.6358232794516</c:v>
                </c:pt>
                <c:pt idx="3">
                  <c:v>1076.452641070664</c:v>
                </c:pt>
                <c:pt idx="4">
                  <c:v>1076.6900161812125</c:v>
                </c:pt>
                <c:pt idx="5">
                  <c:v>1073.7492719578545</c:v>
                </c:pt>
                <c:pt idx="6">
                  <c:v>1070.9339804677486</c:v>
                </c:pt>
                <c:pt idx="7">
                  <c:v>1068.4331929615803</c:v>
                </c:pt>
                <c:pt idx="8">
                  <c:v>1067.0012085501244</c:v>
                </c:pt>
                <c:pt idx="9">
                  <c:v>1066.0678219352164</c:v>
                </c:pt>
                <c:pt idx="10">
                  <c:v>1066.1921172790894</c:v>
                </c:pt>
                <c:pt idx="11">
                  <c:v>1065.2181449967495</c:v>
                </c:pt>
                <c:pt idx="12">
                  <c:v>1065.1812716004515</c:v>
                </c:pt>
                <c:pt idx="13">
                  <c:v>1065.216195147902</c:v>
                </c:pt>
                <c:pt idx="14">
                  <c:v>1065.0773199839218</c:v>
                </c:pt>
                <c:pt idx="15">
                  <c:v>1065.8110603984437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2F-466E-A7D0-28951B3E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925720"/>
        <c:axId val="2100930640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Capacity!$C$84</c15:sqref>
                        </c15:formulaRef>
                      </c:ext>
                    </c:extLst>
                    <c:strCache>
                      <c:ptCount val="1"/>
                      <c:pt idx="0">
                        <c:v>Wind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Capacity!$D$60:$S$60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  <c:pt idx="6">
                        <c:v>2025</c:v>
                      </c:pt>
                      <c:pt idx="7">
                        <c:v>2026</c:v>
                      </c:pt>
                      <c:pt idx="8">
                        <c:v>2027</c:v>
                      </c:pt>
                      <c:pt idx="9">
                        <c:v>2028</c:v>
                      </c:pt>
                      <c:pt idx="10">
                        <c:v>2029</c:v>
                      </c:pt>
                      <c:pt idx="11">
                        <c:v>2030</c:v>
                      </c:pt>
                      <c:pt idx="12">
                        <c:v>2031</c:v>
                      </c:pt>
                      <c:pt idx="13">
                        <c:v>2032</c:v>
                      </c:pt>
                      <c:pt idx="14">
                        <c:v>2033</c:v>
                      </c:pt>
                      <c:pt idx="15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Capacity!$D$84:$W$84</c15:sqref>
                        </c15:fullRef>
                        <c15:formulaRef>
                          <c15:sqref>Capacity!$D$84:$S$84</c15:sqref>
                        </c15:formulaRef>
                      </c:ext>
                    </c:extLst>
                    <c:numCache>
                      <c:formatCode>0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DA2F-466E-A7D0-28951B3ECDA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Capacity!$C$85</c15:sqref>
                        </c15:formulaRef>
                      </c:ext>
                    </c:extLst>
                    <c:strCache>
                      <c:ptCount val="1"/>
                      <c:pt idx="0">
                        <c:v>Solar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Capacity!$D$60:$S$60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  <c:pt idx="6">
                        <c:v>2025</c:v>
                      </c:pt>
                      <c:pt idx="7">
                        <c:v>2026</c:v>
                      </c:pt>
                      <c:pt idx="8">
                        <c:v>2027</c:v>
                      </c:pt>
                      <c:pt idx="9">
                        <c:v>2028</c:v>
                      </c:pt>
                      <c:pt idx="10">
                        <c:v>2029</c:v>
                      </c:pt>
                      <c:pt idx="11">
                        <c:v>2030</c:v>
                      </c:pt>
                      <c:pt idx="12">
                        <c:v>2031</c:v>
                      </c:pt>
                      <c:pt idx="13">
                        <c:v>2032</c:v>
                      </c:pt>
                      <c:pt idx="14">
                        <c:v>2033</c:v>
                      </c:pt>
                      <c:pt idx="15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Capacity!$D$85:$W$85</c15:sqref>
                        </c15:fullRef>
                        <c15:formulaRef>
                          <c15:sqref>Capacity!$D$85:$S$85</c15:sqref>
                        </c15:formulaRef>
                      </c:ext>
                    </c:extLst>
                    <c:numCache>
                      <c:formatCode>0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20</c:v>
                      </c:pt>
                      <c:pt idx="4">
                        <c:v>20</c:v>
                      </c:pt>
                      <c:pt idx="5">
                        <c:v>20</c:v>
                      </c:pt>
                      <c:pt idx="6">
                        <c:v>20</c:v>
                      </c:pt>
                      <c:pt idx="7">
                        <c:v>20</c:v>
                      </c:pt>
                      <c:pt idx="8">
                        <c:v>20</c:v>
                      </c:pt>
                      <c:pt idx="9">
                        <c:v>20</c:v>
                      </c:pt>
                      <c:pt idx="10">
                        <c:v>20</c:v>
                      </c:pt>
                      <c:pt idx="11">
                        <c:v>20</c:v>
                      </c:pt>
                      <c:pt idx="12">
                        <c:v>20</c:v>
                      </c:pt>
                      <c:pt idx="13">
                        <c:v>20</c:v>
                      </c:pt>
                      <c:pt idx="14">
                        <c:v>20</c:v>
                      </c:pt>
                      <c:pt idx="15">
                        <c:v>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A2F-466E-A7D0-28951B3ECDA7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Capacity!$C$86</c15:sqref>
                        </c15:formulaRef>
                      </c:ext>
                    </c:extLst>
                    <c:strCache>
                      <c:ptCount val="1"/>
                      <c:pt idx="0">
                        <c:v>Nuclear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Capacity!$D$60:$S$60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  <c:pt idx="6">
                        <c:v>2025</c:v>
                      </c:pt>
                      <c:pt idx="7">
                        <c:v>2026</c:v>
                      </c:pt>
                      <c:pt idx="8">
                        <c:v>2027</c:v>
                      </c:pt>
                      <c:pt idx="9">
                        <c:v>2028</c:v>
                      </c:pt>
                      <c:pt idx="10">
                        <c:v>2029</c:v>
                      </c:pt>
                      <c:pt idx="11">
                        <c:v>2030</c:v>
                      </c:pt>
                      <c:pt idx="12">
                        <c:v>2031</c:v>
                      </c:pt>
                      <c:pt idx="13">
                        <c:v>2032</c:v>
                      </c:pt>
                      <c:pt idx="14">
                        <c:v>2033</c:v>
                      </c:pt>
                      <c:pt idx="15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Capacity!$D$86:$W$86</c15:sqref>
                        </c15:fullRef>
                        <c15:formulaRef>
                          <c15:sqref>Capacity!$D$86:$S$86</c15:sqref>
                        </c15:formulaRef>
                      </c:ext>
                    </c:extLst>
                    <c:numCache>
                      <c:formatCode>0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A2F-466E-A7D0-28951B3ECDA7}"/>
                  </c:ext>
                </c:extLst>
              </c15:ser>
            </c15:filteredLineSeries>
          </c:ext>
        </c:extLst>
      </c:lineChart>
      <c:catAx>
        <c:axId val="2100925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0640"/>
        <c:crosses val="autoZero"/>
        <c:auto val="1"/>
        <c:lblAlgn val="ctr"/>
        <c:lblOffset val="100"/>
        <c:noMultiLvlLbl val="0"/>
      </c:catAx>
      <c:valAx>
        <c:axId val="2100930640"/>
        <c:scaling>
          <c:orientation val="minMax"/>
          <c:max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25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ICAP Totals - KPCo</a:t>
            </a:r>
          </a:p>
        </c:rich>
      </c:tx>
      <c:layout>
        <c:manualLayout>
          <c:xMode val="edge"/>
          <c:yMode val="edge"/>
          <c:x val="0.40956026776328974"/>
          <c:y val="2.282663007558721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737197973710074E-2"/>
          <c:y val="3.3212560386473432E-2"/>
          <c:w val="0.92440134797965068"/>
          <c:h val="0.769554281258320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Capacity!$C$79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Capacity!$D$79:$W$79</c15:sqref>
                  </c15:fullRef>
                </c:ext>
              </c:extLst>
              <c:f>Capacity!$E$79:$S$79</c:f>
              <c:numCache>
                <c:formatCode>0</c:formatCode>
                <c:ptCount val="15"/>
                <c:pt idx="0">
                  <c:v>1172.3</c:v>
                </c:pt>
                <c:pt idx="1">
                  <c:v>1172.3</c:v>
                </c:pt>
                <c:pt idx="2">
                  <c:v>780</c:v>
                </c:pt>
                <c:pt idx="3">
                  <c:v>780</c:v>
                </c:pt>
                <c:pt idx="4">
                  <c:v>780</c:v>
                </c:pt>
                <c:pt idx="5">
                  <c:v>780</c:v>
                </c:pt>
                <c:pt idx="6">
                  <c:v>780</c:v>
                </c:pt>
                <c:pt idx="7">
                  <c:v>780</c:v>
                </c:pt>
                <c:pt idx="8">
                  <c:v>780</c:v>
                </c:pt>
                <c:pt idx="9">
                  <c:v>780</c:v>
                </c:pt>
                <c:pt idx="10">
                  <c:v>780</c:v>
                </c:pt>
                <c:pt idx="11">
                  <c:v>780</c:v>
                </c:pt>
                <c:pt idx="12">
                  <c:v>780</c:v>
                </c:pt>
                <c:pt idx="13">
                  <c:v>780</c:v>
                </c:pt>
                <c:pt idx="14">
                  <c:v>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5-4DA2-AC1B-D2D1A28DB7C3}"/>
            </c:ext>
          </c:extLst>
        </c:ser>
        <c:ser>
          <c:idx val="3"/>
          <c:order val="3"/>
          <c:tx>
            <c:strRef>
              <c:f>Capacity!$C$82</c:f>
              <c:strCache>
                <c:ptCount val="1"/>
                <c:pt idx="0">
                  <c:v>Gas-Steam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Capacity!$D$82:$W$82</c15:sqref>
                  </c15:fullRef>
                </c:ext>
              </c:extLst>
              <c:f>Capacity!$E$82:$S$82</c:f>
              <c:numCache>
                <c:formatCode>0</c:formatCode>
                <c:ptCount val="15"/>
                <c:pt idx="0">
                  <c:v>280</c:v>
                </c:pt>
                <c:pt idx="1">
                  <c:v>280</c:v>
                </c:pt>
                <c:pt idx="2">
                  <c:v>280</c:v>
                </c:pt>
                <c:pt idx="3">
                  <c:v>280</c:v>
                </c:pt>
                <c:pt idx="4">
                  <c:v>280</c:v>
                </c:pt>
                <c:pt idx="5">
                  <c:v>280</c:v>
                </c:pt>
                <c:pt idx="6">
                  <c:v>280</c:v>
                </c:pt>
                <c:pt idx="7">
                  <c:v>280</c:v>
                </c:pt>
                <c:pt idx="8">
                  <c:v>280</c:v>
                </c:pt>
                <c:pt idx="9">
                  <c:v>280</c:v>
                </c:pt>
                <c:pt idx="10">
                  <c:v>280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85-4DA2-AC1B-D2D1A28DB7C3}"/>
            </c:ext>
          </c:extLst>
        </c:ser>
        <c:ser>
          <c:idx val="6"/>
          <c:order val="6"/>
          <c:tx>
            <c:strRef>
              <c:f>Capacity!$C$85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Capacity!$D$85:$W$85</c15:sqref>
                  </c15:fullRef>
                </c:ext>
              </c:extLst>
              <c:f>Capacity!$E$85:$S$85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E285-4DA2-AC1B-D2D1A28DB7C3}"/>
            </c:ext>
          </c:extLst>
        </c:ser>
        <c:ser>
          <c:idx val="9"/>
          <c:order val="9"/>
          <c:tx>
            <c:strRef>
              <c:f>Capacity!$C$89</c:f>
              <c:strCache>
                <c:ptCount val="1"/>
                <c:pt idx="0">
                  <c:v>DR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Capacity!$D$89:$W$89</c15:sqref>
                  </c15:fullRef>
                </c:ext>
              </c:extLst>
              <c:f>Capacity!$E$89:$S$89</c:f>
              <c:numCache>
                <c:formatCode>#,##0_);\(#,##0\)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6.1382447691499999</c:v>
                </c:pt>
                <c:pt idx="4">
                  <c:v>6.1382447691499999</c:v>
                </c:pt>
                <c:pt idx="5">
                  <c:v>6.1382447691499999</c:v>
                </c:pt>
                <c:pt idx="6">
                  <c:v>6.1382447691499999</c:v>
                </c:pt>
                <c:pt idx="7">
                  <c:v>6.1382447691499999</c:v>
                </c:pt>
                <c:pt idx="8">
                  <c:v>6.1382447691499999</c:v>
                </c:pt>
                <c:pt idx="9">
                  <c:v>6.1382447691499999</c:v>
                </c:pt>
                <c:pt idx="10">
                  <c:v>6.1382447691499999</c:v>
                </c:pt>
                <c:pt idx="11">
                  <c:v>6.1382447691499999</c:v>
                </c:pt>
                <c:pt idx="12">
                  <c:v>6.1382447691499999</c:v>
                </c:pt>
                <c:pt idx="13">
                  <c:v>6.1382447691499999</c:v>
                </c:pt>
                <c:pt idx="14">
                  <c:v>6.1382447691499999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85-4DA2-AC1B-D2D1A28DB7C3}"/>
            </c:ext>
          </c:extLst>
        </c:ser>
        <c:ser>
          <c:idx val="11"/>
          <c:order val="11"/>
          <c:tx>
            <c:strRef>
              <c:f>Capacity!$C$98</c:f>
              <c:strCache>
                <c:ptCount val="1"/>
                <c:pt idx="0">
                  <c:v>New Nat. 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Capacity!$D$98:$W$98</c15:sqref>
                  </c15:fullRef>
                </c:ext>
              </c:extLst>
              <c:f>Capacity!$E$98:$S$98</c:f>
              <c:numCache>
                <c:formatCode>_(* #,##0_);_(* \(#,##0\);_(*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122</c:v>
                </c:pt>
                <c:pt idx="12">
                  <c:v>122</c:v>
                </c:pt>
                <c:pt idx="13">
                  <c:v>122</c:v>
                </c:pt>
                <c:pt idx="14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85-4DA2-AC1B-D2D1A28DB7C3}"/>
            </c:ext>
          </c:extLst>
        </c:ser>
        <c:ser>
          <c:idx val="12"/>
          <c:order val="12"/>
          <c:tx>
            <c:strRef>
              <c:f>Capacity!$C$103</c:f>
              <c:strCache>
                <c:ptCount val="1"/>
                <c:pt idx="0">
                  <c:v>New EE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Capacity!$D$103:$W$103</c15:sqref>
                  </c15:fullRef>
                </c:ext>
              </c:extLst>
              <c:f>Capacity!$E$103:$S$103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2.2439366100000004</c:v>
                </c:pt>
                <c:pt idx="3">
                  <c:v>4.1465125399999998</c:v>
                </c:pt>
                <c:pt idx="4">
                  <c:v>5.7666461999999994</c:v>
                </c:pt>
                <c:pt idx="5">
                  <c:v>5.3229115699999996</c:v>
                </c:pt>
                <c:pt idx="6">
                  <c:v>4.8196818799999992</c:v>
                </c:pt>
                <c:pt idx="7">
                  <c:v>4.3036119299999998</c:v>
                </c:pt>
                <c:pt idx="8">
                  <c:v>3.7311688300000005</c:v>
                </c:pt>
                <c:pt idx="9">
                  <c:v>3.0433396000000004</c:v>
                </c:pt>
                <c:pt idx="10">
                  <c:v>3.1768784099999996</c:v>
                </c:pt>
                <c:pt idx="11">
                  <c:v>2.9678235900000001</c:v>
                </c:pt>
                <c:pt idx="12">
                  <c:v>2.7281158000000003</c:v>
                </c:pt>
                <c:pt idx="13">
                  <c:v>2.1085409799999999</c:v>
                </c:pt>
                <c:pt idx="14" formatCode="0.0">
                  <c:v>1.7993302199999999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85-4DA2-AC1B-D2D1A28DB7C3}"/>
            </c:ext>
          </c:extLst>
        </c:ser>
        <c:ser>
          <c:idx val="13"/>
          <c:order val="13"/>
          <c:tx>
            <c:strRef>
              <c:f>Capacity!$C$99</c:f>
              <c:strCache>
                <c:ptCount val="1"/>
                <c:pt idx="0">
                  <c:v>New Solar (Nameplate)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Capacity!$D$99:$W$99</c15:sqref>
                  </c15:fullRef>
                </c:ext>
              </c:extLst>
              <c:f>Capacity!$E$99:$S$99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101.1976516634051</c:v>
                </c:pt>
                <c:pt idx="4">
                  <c:v>252.99412915851272</c:v>
                </c:pt>
                <c:pt idx="5">
                  <c:v>252.99412915851272</c:v>
                </c:pt>
                <c:pt idx="6">
                  <c:v>252.99412915851272</c:v>
                </c:pt>
                <c:pt idx="7">
                  <c:v>252.99412915851272</c:v>
                </c:pt>
                <c:pt idx="8">
                  <c:v>252.99412915851272</c:v>
                </c:pt>
                <c:pt idx="9">
                  <c:v>252.99412915851272</c:v>
                </c:pt>
                <c:pt idx="10">
                  <c:v>252.99412915851272</c:v>
                </c:pt>
                <c:pt idx="11">
                  <c:v>455.38943248532291</c:v>
                </c:pt>
                <c:pt idx="12">
                  <c:v>455.38943248532291</c:v>
                </c:pt>
                <c:pt idx="13">
                  <c:v>455.38943248532291</c:v>
                </c:pt>
                <c:pt idx="14">
                  <c:v>455.38943248532291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85-4DA2-AC1B-D2D1A28DB7C3}"/>
            </c:ext>
          </c:extLst>
        </c:ser>
        <c:ser>
          <c:idx val="15"/>
          <c:order val="15"/>
          <c:tx>
            <c:strRef>
              <c:f>Capacity!$C$101</c:f>
              <c:strCache>
                <c:ptCount val="1"/>
                <c:pt idx="0">
                  <c:v>New Wind (Nameplate)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Capacity!$D$101:$W$101</c15:sqref>
                  </c15:fullRef>
                </c:ext>
              </c:extLst>
              <c:f>Capacity!$E$101:$S$101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100.00000000000001</c:v>
                </c:pt>
                <c:pt idx="9">
                  <c:v>100.00000000000001</c:v>
                </c:pt>
                <c:pt idx="10">
                  <c:v>200.00000000000003</c:v>
                </c:pt>
                <c:pt idx="11">
                  <c:v>200.00000000000003</c:v>
                </c:pt>
                <c:pt idx="12">
                  <c:v>200.00000000000003</c:v>
                </c:pt>
                <c:pt idx="13">
                  <c:v>200.00000000000003</c:v>
                </c:pt>
                <c:pt idx="14">
                  <c:v>200.00000000000003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85-4DA2-AC1B-D2D1A28DB7C3}"/>
            </c:ext>
          </c:extLst>
        </c:ser>
        <c:ser>
          <c:idx val="18"/>
          <c:order val="18"/>
          <c:tx>
            <c:strRef>
              <c:f>Capacity!$C$105</c:f>
              <c:strCache>
                <c:ptCount val="1"/>
                <c:pt idx="0">
                  <c:v>New DG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Capacity!$D$105:$W$105</c15:sqref>
                  </c15:fullRef>
                </c:ext>
              </c:extLst>
              <c:f>Capacity!$E$105:$S$105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">
                  <c:v>1.022</c:v>
                </c:pt>
                <c:pt idx="4" formatCode="0.0">
                  <c:v>1.5329999999999999</c:v>
                </c:pt>
                <c:pt idx="5" formatCode="0.0">
                  <c:v>1.5329999999999999</c:v>
                </c:pt>
                <c:pt idx="6" formatCode="0.0">
                  <c:v>1.5329999999999999</c:v>
                </c:pt>
                <c:pt idx="7" formatCode="0.0">
                  <c:v>2.044</c:v>
                </c:pt>
                <c:pt idx="8" formatCode="0.0">
                  <c:v>2.044</c:v>
                </c:pt>
                <c:pt idx="9" formatCode="0.0">
                  <c:v>2.5550000000000002</c:v>
                </c:pt>
                <c:pt idx="10" formatCode="0.0">
                  <c:v>3.0659999999999998</c:v>
                </c:pt>
                <c:pt idx="11" formatCode="0.0">
                  <c:v>3.577</c:v>
                </c:pt>
                <c:pt idx="12" formatCode="0.0">
                  <c:v>3.577</c:v>
                </c:pt>
                <c:pt idx="13" formatCode="0.0">
                  <c:v>4.0880000000000001</c:v>
                </c:pt>
                <c:pt idx="14" formatCode="0.0">
                  <c:v>4.5990000000000002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85-4DA2-AC1B-D2D1A28DB7C3}"/>
            </c:ext>
          </c:extLst>
        </c:ser>
        <c:ser>
          <c:idx val="19"/>
          <c:order val="19"/>
          <c:tx>
            <c:strRef>
              <c:f>Capacity!$C$106</c:f>
              <c:strCache>
                <c:ptCount val="1"/>
                <c:pt idx="0">
                  <c:v>STMP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Capacity!$D$106:$W$106</c15:sqref>
                  </c15:fullRef>
                </c:ext>
              </c:extLst>
              <c:f>Capacity!$E$106:$S$106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85-4DA2-AC1B-D2D1A28DB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3853000"/>
        <c:axId val="104385365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Capacity!$C$80</c15:sqref>
                        </c15:formulaRef>
                      </c:ext>
                    </c:extLst>
                    <c:strCache>
                      <c:ptCount val="1"/>
                      <c:pt idx="0">
                        <c:v>Gas-CC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Capacity!$D$80:$W$80</c15:sqref>
                        </c15:fullRef>
                        <c15:formulaRef>
                          <c15:sqref>Capacity!$E$80:$S$80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E285-4DA2-AC1B-D2D1A28DB7C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Capacity!$C$81</c15:sqref>
                        </c15:formulaRef>
                      </c:ext>
                    </c:extLst>
                    <c:strCache>
                      <c:ptCount val="1"/>
                      <c:pt idx="0">
                        <c:v>Gas-CT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Capacity!$D$81:$W$81</c15:sqref>
                        </c15:fullRef>
                        <c15:formulaRef>
                          <c15:sqref>Capacity!$E$81:$S$81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285-4DA2-AC1B-D2D1A28DB7C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Capacity!$C$83</c15:sqref>
                        </c15:formulaRef>
                      </c:ext>
                    </c:extLst>
                    <c:strCache>
                      <c:ptCount val="1"/>
                      <c:pt idx="0">
                        <c:v>Hydro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Capacity!$D$83:$W$83</c15:sqref>
                        </c15:fullRef>
                        <c15:formulaRef>
                          <c15:sqref>Capacity!$E$83:$S$83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285-4DA2-AC1B-D2D1A28DB7C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Capacity!$C$84</c15:sqref>
                        </c15:formulaRef>
                      </c:ext>
                    </c:extLst>
                    <c:strCache>
                      <c:ptCount val="1"/>
                      <c:pt idx="0">
                        <c:v>Wind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Capacity!$D$84:$W$84</c15:sqref>
                        </c15:fullRef>
                        <c15:formulaRef>
                          <c15:sqref>Capacity!$E$84:$S$84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285-4DA2-AC1B-D2D1A28DB7C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Capacity!$C$86</c15:sqref>
                        </c15:formulaRef>
                      </c:ext>
                    </c:extLst>
                    <c:strCache>
                      <c:ptCount val="1"/>
                      <c:pt idx="0">
                        <c:v>Nuclear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Capacity!$D$86:$W$86</c15:sqref>
                        </c15:fullRef>
                        <c15:formulaRef>
                          <c15:sqref>Capacity!$E$86:$S$86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285-4DA2-AC1B-D2D1A28DB7C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Capacity!$C$88</c15:sqref>
                        </c15:formulaRef>
                      </c:ext>
                    </c:extLst>
                    <c:strCache>
                      <c:ptCount val="1"/>
                      <c:pt idx="0">
                        <c:v>DSM (EE &amp; VVO)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Capacity!$D$88:$W$88</c15:sqref>
                        </c15:fullRef>
                        <c15:formulaRef>
                          <c15:sqref>Capacity!$E$88:$S$88</c15:sqref>
                        </c15:formulaRef>
                      </c:ext>
                    </c:extLst>
                    <c:numCache>
                      <c:formatCode>#,##0_);\(#,##0\)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285-4DA2-AC1B-D2D1A28DB7C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Capacity!$C$97</c15:sqref>
                        </c15:formulaRef>
                      </c:ext>
                    </c:extLst>
                    <c:strCache>
                      <c:ptCount val="1"/>
                      <c:pt idx="0">
                        <c:v>New Coal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Capacity!$D$97:$W$97</c15:sqref>
                        </c15:fullRef>
                        <c15:formulaRef>
                          <c15:sqref>Capacity!$E$97:$S$97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285-4DA2-AC1B-D2D1A28DB7C3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Capacity!$C$100</c15:sqref>
                        </c15:formulaRef>
                      </c:ext>
                    </c:extLst>
                    <c:strCache>
                      <c:ptCount val="1"/>
                      <c:pt idx="0">
                        <c:v>New Solar (Firm)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Capacity!$D$100:$W$100</c15:sqref>
                        </c15:fullRef>
                        <c15:formulaRef>
                          <c15:sqref>Capacity!$E$100:$S$100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51.712000000000003</c:v>
                      </c:pt>
                      <c:pt idx="4">
                        <c:v>129.28</c:v>
                      </c:pt>
                      <c:pt idx="5">
                        <c:v>129.28</c:v>
                      </c:pt>
                      <c:pt idx="6">
                        <c:v>129.28</c:v>
                      </c:pt>
                      <c:pt idx="7">
                        <c:v>129.28</c:v>
                      </c:pt>
                      <c:pt idx="8">
                        <c:v>129.28</c:v>
                      </c:pt>
                      <c:pt idx="9">
                        <c:v>129.28</c:v>
                      </c:pt>
                      <c:pt idx="10">
                        <c:v>129.28</c:v>
                      </c:pt>
                      <c:pt idx="11">
                        <c:v>232.70400000000001</c:v>
                      </c:pt>
                      <c:pt idx="12">
                        <c:v>232.70400000000001</c:v>
                      </c:pt>
                      <c:pt idx="13">
                        <c:v>232.70400000000001</c:v>
                      </c:pt>
                      <c:pt idx="14">
                        <c:v>232.70400000000001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285-4DA2-AC1B-D2D1A28DB7C3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Capacity!$C$102</c15:sqref>
                        </c15:formulaRef>
                      </c:ext>
                    </c:extLst>
                    <c:strCache>
                      <c:ptCount val="1"/>
                      <c:pt idx="0">
                        <c:v>New Wind (Firm)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Capacity!$D$102:$W$102</c15:sqref>
                        </c15:fullRef>
                        <c15:formulaRef>
                          <c15:sqref>Capacity!$E$102:$S$102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12.3</c:v>
                      </c:pt>
                      <c:pt idx="9">
                        <c:v>12.3</c:v>
                      </c:pt>
                      <c:pt idx="10">
                        <c:v>24.6</c:v>
                      </c:pt>
                      <c:pt idx="11">
                        <c:v>24.6</c:v>
                      </c:pt>
                      <c:pt idx="12">
                        <c:v>24.6</c:v>
                      </c:pt>
                      <c:pt idx="13">
                        <c:v>24.6</c:v>
                      </c:pt>
                      <c:pt idx="14">
                        <c:v>24.6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E285-4DA2-AC1B-D2D1A28DB7C3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Capacity!$C$104</c15:sqref>
                        </c15:formulaRef>
                      </c:ext>
                    </c:extLst>
                    <c:strCache>
                      <c:ptCount val="1"/>
                      <c:pt idx="0">
                        <c:v>New VVO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Capacity!$D$104:$W$104</c15:sqref>
                        </c15:fullRef>
                        <c15:formulaRef>
                          <c15:sqref>Capacity!$E$104:$S$104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4.2698</c:v>
                      </c:pt>
                      <c:pt idx="5">
                        <c:v>4.2698</c:v>
                      </c:pt>
                      <c:pt idx="6">
                        <c:v>4.2698</c:v>
                      </c:pt>
                      <c:pt idx="7">
                        <c:v>4.2698</c:v>
                      </c:pt>
                      <c:pt idx="8">
                        <c:v>4.2698</c:v>
                      </c:pt>
                      <c:pt idx="9">
                        <c:v>4.2698</c:v>
                      </c:pt>
                      <c:pt idx="10">
                        <c:v>4.2698</c:v>
                      </c:pt>
                      <c:pt idx="11">
                        <c:v>7.5539000000000005</c:v>
                      </c:pt>
                      <c:pt idx="12">
                        <c:v>7.5539000000000005</c:v>
                      </c:pt>
                      <c:pt idx="13">
                        <c:v>7.5539000000000005</c:v>
                      </c:pt>
                      <c:pt idx="14" formatCode="0.0">
                        <c:v>7.5539000000000005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E285-4DA2-AC1B-D2D1A28DB7C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0"/>
          <c:order val="20"/>
          <c:tx>
            <c:strRef>
              <c:f>Capacity!$C$91</c:f>
              <c:strCache>
                <c:ptCount val="1"/>
                <c:pt idx="0">
                  <c:v>Total Obligation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Lit>
              <c:ptCount val="15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Capacity!$D$91:$W$91</c15:sqref>
                  </c15:fullRef>
                </c:ext>
              </c:extLst>
              <c:f>Capacity!$E$91:$S$91</c:f>
              <c:numCache>
                <c:formatCode>#,##0_);\(#,##0\)</c:formatCode>
                <c:ptCount val="15"/>
                <c:pt idx="0">
                  <c:v>1065.5267067780192</c:v>
                </c:pt>
                <c:pt idx="1">
                  <c:v>1069.6358232794516</c:v>
                </c:pt>
                <c:pt idx="2">
                  <c:v>1076.452641070664</c:v>
                </c:pt>
                <c:pt idx="3">
                  <c:v>1076.6900161812125</c:v>
                </c:pt>
                <c:pt idx="4">
                  <c:v>1073.7492719578545</c:v>
                </c:pt>
                <c:pt idx="5">
                  <c:v>1070.9339804677486</c:v>
                </c:pt>
                <c:pt idx="6">
                  <c:v>1068.4331929615803</c:v>
                </c:pt>
                <c:pt idx="7">
                  <c:v>1067.0012085501244</c:v>
                </c:pt>
                <c:pt idx="8">
                  <c:v>1066.0678219352164</c:v>
                </c:pt>
                <c:pt idx="9">
                  <c:v>1066.1921172790894</c:v>
                </c:pt>
                <c:pt idx="10">
                  <c:v>1065.2181449967495</c:v>
                </c:pt>
                <c:pt idx="11">
                  <c:v>1065.1812716004515</c:v>
                </c:pt>
                <c:pt idx="12">
                  <c:v>1065.216195147902</c:v>
                </c:pt>
                <c:pt idx="13">
                  <c:v>1065.0773199839218</c:v>
                </c:pt>
                <c:pt idx="14">
                  <c:v>1065.8110603984437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285-4DA2-AC1B-D2D1A28DB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853000"/>
        <c:axId val="1043853656"/>
      </c:lineChart>
      <c:catAx>
        <c:axId val="104385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3853656"/>
        <c:crosses val="autoZero"/>
        <c:auto val="1"/>
        <c:lblAlgn val="ctr"/>
        <c:lblOffset val="100"/>
        <c:noMultiLvlLbl val="0"/>
      </c:catAx>
      <c:valAx>
        <c:axId val="1043853656"/>
        <c:scaling>
          <c:orientation val="minMax"/>
          <c:max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3853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82861653162921"/>
          <c:w val="0.97770919067215378"/>
          <c:h val="0.113557951995131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strRef>
              <c:f>Capacity!$E$126</c:f>
              <c:strCache>
                <c:ptCount val="1"/>
                <c:pt idx="0">
                  <c:v>2020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E7-4207-9FBD-8444EB1D65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E7-4207-9FBD-8444EB1D65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E7-4207-9FBD-8444EB1D65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E7-4207-9FBD-8444EB1D65B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0E7-4207-9FBD-8444EB1D65B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0E7-4207-9FBD-8444EB1D65B4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E7-4207-9FBD-8444EB1D65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E7-4207-9FBD-8444EB1D65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E7-4207-9FBD-8444EB1D65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E7-4207-9FBD-8444EB1D65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(Capacity!$C$127:$C$130,Capacity!$C$135:$C$136)</c:f>
              <c:strCache>
                <c:ptCount val="6"/>
                <c:pt idx="0">
                  <c:v>Coal</c:v>
                </c:pt>
                <c:pt idx="1">
                  <c:v>Natural Gas</c:v>
                </c:pt>
                <c:pt idx="2">
                  <c:v>Wind</c:v>
                </c:pt>
                <c:pt idx="3">
                  <c:v>Solar</c:v>
                </c:pt>
                <c:pt idx="4">
                  <c:v>Demand Response</c:v>
                </c:pt>
                <c:pt idx="5">
                  <c:v>EE, VVO, DG</c:v>
                </c:pt>
              </c:strCache>
            </c:strRef>
          </c:cat>
          <c:val>
            <c:numRef>
              <c:f>(Capacity!$E$127:$E$130,Capacity!$E$135:$E$136)</c:f>
              <c:numCache>
                <c:formatCode>0</c:formatCode>
                <c:ptCount val="6"/>
                <c:pt idx="0">
                  <c:v>1172.3</c:v>
                </c:pt>
                <c:pt idx="1">
                  <c:v>280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0E7-4207-9FBD-8444EB1D65B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strRef>
              <c:f>Capacity!$S$126</c:f>
              <c:strCache>
                <c:ptCount val="1"/>
                <c:pt idx="0">
                  <c:v>2034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35-406D-9D81-BF0E62D827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35-406D-9D81-BF0E62D827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35-406D-9D81-BF0E62D827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35-406D-9D81-BF0E62D827E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35-406D-9D81-BF0E62D827E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35-406D-9D81-BF0E62D827E4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D35-406D-9D81-BF0E62D827E4}"/>
                </c:ext>
              </c:extLst>
            </c:dLbl>
            <c:dLbl>
              <c:idx val="1"/>
              <c:layout>
                <c:manualLayout>
                  <c:x val="-0.15095894263217102"/>
                  <c:y val="-7.1453568303962139E-3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570991126109236"/>
                      <c:h val="0.141583864516935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D35-406D-9D81-BF0E62D827E4}"/>
                </c:ext>
              </c:extLst>
            </c:dLbl>
            <c:dLbl>
              <c:idx val="2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D35-406D-9D81-BF0E62D827E4}"/>
                </c:ext>
              </c:extLst>
            </c:dLbl>
            <c:dLbl>
              <c:idx val="3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8D35-406D-9D81-BF0E62D827E4}"/>
                </c:ext>
              </c:extLst>
            </c:dLbl>
            <c:dLbl>
              <c:idx val="4"/>
              <c:layout>
                <c:manualLayout>
                  <c:x val="-0.22762107552907113"/>
                  <c:y val="-3.010897352949364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2508750832956749"/>
                      <c:h val="0.149573610436839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D35-406D-9D81-BF0E62D827E4}"/>
                </c:ext>
              </c:extLst>
            </c:dLbl>
            <c:dLbl>
              <c:idx val="5"/>
              <c:layout>
                <c:manualLayout>
                  <c:x val="0.15848362986528175"/>
                  <c:y val="2.5836903919355817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30853706392117664"/>
                      <c:h val="0.126392603098643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D35-406D-9D81-BF0E62D827E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(Capacity!$C$127:$C$130,Capacity!$C$137)</c:f>
              <c:strCache>
                <c:ptCount val="5"/>
                <c:pt idx="0">
                  <c:v>Coal</c:v>
                </c:pt>
                <c:pt idx="1">
                  <c:v>Natural Gas</c:v>
                </c:pt>
                <c:pt idx="2">
                  <c:v>Wind</c:v>
                </c:pt>
                <c:pt idx="3">
                  <c:v>Solar</c:v>
                </c:pt>
                <c:pt idx="4">
                  <c:v>EE, VVO, DG &amp; DR</c:v>
                </c:pt>
              </c:strCache>
            </c:strRef>
          </c:cat>
          <c:val>
            <c:numRef>
              <c:f>(Capacity!$S$127:$S$130,Capacity!$S$137)</c:f>
              <c:numCache>
                <c:formatCode>0</c:formatCode>
                <c:ptCount val="5"/>
                <c:pt idx="0">
                  <c:v>780</c:v>
                </c:pt>
                <c:pt idx="1">
                  <c:v>122</c:v>
                </c:pt>
                <c:pt idx="2">
                  <c:v>200.00000000000003</c:v>
                </c:pt>
                <c:pt idx="3">
                  <c:v>475.38943248532291</c:v>
                </c:pt>
                <c:pt idx="4">
                  <c:v>20.09047498915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D35-406D-9D81-BF0E62D827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UCAP Net Capacity Position</a:t>
            </a:r>
          </a:p>
        </c:rich>
      </c:tx>
      <c:layout>
        <c:manualLayout>
          <c:xMode val="edge"/>
          <c:yMode val="edge"/>
          <c:x val="0.3418220187195094"/>
          <c:y val="3.792502342318129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Capacity!$C$61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Capacity!$D$61:$W$61</c15:sqref>
                  </c15:fullRef>
                </c:ext>
              </c:extLst>
              <c:f>Capacity!$E$61:$S$61</c:f>
              <c:numCache>
                <c:formatCode>0</c:formatCode>
                <c:ptCount val="15"/>
                <c:pt idx="0">
                  <c:v>1039.7</c:v>
                </c:pt>
                <c:pt idx="1">
                  <c:v>1039.7</c:v>
                </c:pt>
                <c:pt idx="2">
                  <c:v>663.1</c:v>
                </c:pt>
                <c:pt idx="3">
                  <c:v>663.1</c:v>
                </c:pt>
                <c:pt idx="4">
                  <c:v>663.1</c:v>
                </c:pt>
                <c:pt idx="5">
                  <c:v>663.1</c:v>
                </c:pt>
                <c:pt idx="6">
                  <c:v>663.1</c:v>
                </c:pt>
                <c:pt idx="7">
                  <c:v>663.1</c:v>
                </c:pt>
                <c:pt idx="8">
                  <c:v>663.1</c:v>
                </c:pt>
                <c:pt idx="9">
                  <c:v>663.1</c:v>
                </c:pt>
                <c:pt idx="10">
                  <c:v>663.1</c:v>
                </c:pt>
                <c:pt idx="11">
                  <c:v>663.1</c:v>
                </c:pt>
                <c:pt idx="12">
                  <c:v>663.1</c:v>
                </c:pt>
                <c:pt idx="13">
                  <c:v>663.1</c:v>
                </c:pt>
                <c:pt idx="14">
                  <c:v>663.1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1-4CB0-9080-1001DCEE6382}"/>
            </c:ext>
          </c:extLst>
        </c:ser>
        <c:ser>
          <c:idx val="3"/>
          <c:order val="3"/>
          <c:tx>
            <c:strRef>
              <c:f>Capacity!$C$64</c:f>
              <c:strCache>
                <c:ptCount val="1"/>
                <c:pt idx="0">
                  <c:v>Gas-Steam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Capacity!$D$64:$W$64</c15:sqref>
                  </c15:fullRef>
                </c:ext>
              </c:extLst>
              <c:f>Capacity!$E$64:$S$64</c:f>
              <c:numCache>
                <c:formatCode>0</c:formatCode>
                <c:ptCount val="15"/>
                <c:pt idx="0">
                  <c:v>262</c:v>
                </c:pt>
                <c:pt idx="1">
                  <c:v>262</c:v>
                </c:pt>
                <c:pt idx="2">
                  <c:v>262</c:v>
                </c:pt>
                <c:pt idx="3">
                  <c:v>262</c:v>
                </c:pt>
                <c:pt idx="4">
                  <c:v>262</c:v>
                </c:pt>
                <c:pt idx="5">
                  <c:v>262</c:v>
                </c:pt>
                <c:pt idx="6">
                  <c:v>262</c:v>
                </c:pt>
                <c:pt idx="7">
                  <c:v>262</c:v>
                </c:pt>
                <c:pt idx="8">
                  <c:v>262</c:v>
                </c:pt>
                <c:pt idx="9">
                  <c:v>262</c:v>
                </c:pt>
                <c:pt idx="10">
                  <c:v>262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A1-4CB0-9080-1001DCEE6382}"/>
            </c:ext>
          </c:extLst>
        </c:ser>
        <c:ser>
          <c:idx val="6"/>
          <c:order val="6"/>
          <c:tx>
            <c:strRef>
              <c:f>Capacity!$C$67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Capacity!$D$67:$W$67</c15:sqref>
                  </c15:fullRef>
                </c:ext>
              </c:extLst>
              <c:f>Capacity!$E$67:$S$67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10.220000000000001</c:v>
                </c:pt>
                <c:pt idx="3">
                  <c:v>10.220000000000001</c:v>
                </c:pt>
                <c:pt idx="4">
                  <c:v>10.220000000000001</c:v>
                </c:pt>
                <c:pt idx="5">
                  <c:v>10.220000000000001</c:v>
                </c:pt>
                <c:pt idx="6">
                  <c:v>10.220000000000001</c:v>
                </c:pt>
                <c:pt idx="7">
                  <c:v>10.220000000000001</c:v>
                </c:pt>
                <c:pt idx="8">
                  <c:v>10.220000000000001</c:v>
                </c:pt>
                <c:pt idx="9">
                  <c:v>10.220000000000001</c:v>
                </c:pt>
                <c:pt idx="10">
                  <c:v>10.220000000000001</c:v>
                </c:pt>
                <c:pt idx="11">
                  <c:v>10.220000000000001</c:v>
                </c:pt>
                <c:pt idx="12">
                  <c:v>10.220000000000001</c:v>
                </c:pt>
                <c:pt idx="13">
                  <c:v>10.220000000000001</c:v>
                </c:pt>
                <c:pt idx="14">
                  <c:v>10.220000000000001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E3A1-4CB0-9080-1001DCEE6382}"/>
            </c:ext>
          </c:extLst>
        </c:ser>
        <c:ser>
          <c:idx val="10"/>
          <c:order val="9"/>
          <c:tx>
            <c:strRef>
              <c:f>Capacity!$C$71</c:f>
              <c:strCache>
                <c:ptCount val="1"/>
                <c:pt idx="0">
                  <c:v>DR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Capacity!$D$71:$W$71</c15:sqref>
                  </c15:fullRef>
                </c:ext>
              </c:extLst>
              <c:f>Capacity!$E$71:$S$71</c:f>
              <c:numCache>
                <c:formatCode>#,##0_);\(#,##0\)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6.1382447691499999</c:v>
                </c:pt>
                <c:pt idx="4">
                  <c:v>6.1382447691499999</c:v>
                </c:pt>
                <c:pt idx="5">
                  <c:v>6.1382447691499999</c:v>
                </c:pt>
                <c:pt idx="6">
                  <c:v>6.1382447691499999</c:v>
                </c:pt>
                <c:pt idx="7">
                  <c:v>6.1382447691499999</c:v>
                </c:pt>
                <c:pt idx="8">
                  <c:v>6.1382447691499999</c:v>
                </c:pt>
                <c:pt idx="9">
                  <c:v>6.1382447691499999</c:v>
                </c:pt>
                <c:pt idx="10">
                  <c:v>6.1382447691499999</c:v>
                </c:pt>
                <c:pt idx="11">
                  <c:v>6.1382447691499999</c:v>
                </c:pt>
                <c:pt idx="12">
                  <c:v>6.1382447691499999</c:v>
                </c:pt>
                <c:pt idx="13">
                  <c:v>6.1382447691499999</c:v>
                </c:pt>
                <c:pt idx="14">
                  <c:v>6.1382447691499999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E3A1-4CB0-9080-1001DCEE6382}"/>
            </c:ext>
          </c:extLst>
        </c:ser>
        <c:ser>
          <c:idx val="12"/>
          <c:order val="12"/>
          <c:tx>
            <c:strRef>
              <c:f>Capacity!$C$98</c:f>
              <c:strCache>
                <c:ptCount val="1"/>
                <c:pt idx="0">
                  <c:v>New Nat. Gas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Capacity!$D$98:$X$98</c15:sqref>
                  </c15:fullRef>
                </c:ext>
              </c:extLst>
              <c:f>Capacity!$E$98:$S$98</c:f>
              <c:numCache>
                <c:formatCode>_(* #,##0_);_(* \(#,##0\);_(*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122</c:v>
                </c:pt>
                <c:pt idx="12">
                  <c:v>122</c:v>
                </c:pt>
                <c:pt idx="13">
                  <c:v>122</c:v>
                </c:pt>
                <c:pt idx="14">
                  <c:v>122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E3A1-4CB0-9080-1001DCEE6382}"/>
            </c:ext>
          </c:extLst>
        </c:ser>
        <c:ser>
          <c:idx val="13"/>
          <c:order val="13"/>
          <c:tx>
            <c:strRef>
              <c:f>Capacity!$C$103</c:f>
              <c:strCache>
                <c:ptCount val="1"/>
                <c:pt idx="0">
                  <c:v>New EE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Capacity!$D$103:$X$103</c15:sqref>
                  </c15:fullRef>
                </c:ext>
              </c:extLst>
              <c:f>Capacity!$E$103:$S$103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2.2439366100000004</c:v>
                </c:pt>
                <c:pt idx="3">
                  <c:v>4.1465125399999998</c:v>
                </c:pt>
                <c:pt idx="4">
                  <c:v>5.7666461999999994</c:v>
                </c:pt>
                <c:pt idx="5">
                  <c:v>5.3229115699999996</c:v>
                </c:pt>
                <c:pt idx="6">
                  <c:v>4.8196818799999992</c:v>
                </c:pt>
                <c:pt idx="7">
                  <c:v>4.3036119299999998</c:v>
                </c:pt>
                <c:pt idx="8">
                  <c:v>3.7311688300000005</c:v>
                </c:pt>
                <c:pt idx="9">
                  <c:v>3.0433396000000004</c:v>
                </c:pt>
                <c:pt idx="10">
                  <c:v>3.1768784099999996</c:v>
                </c:pt>
                <c:pt idx="11">
                  <c:v>2.9678235900000001</c:v>
                </c:pt>
                <c:pt idx="12">
                  <c:v>2.7281158000000003</c:v>
                </c:pt>
                <c:pt idx="13">
                  <c:v>2.1085409799999999</c:v>
                </c:pt>
                <c:pt idx="14" formatCode="0.0">
                  <c:v>1.7993302199999999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A1-4CB0-9080-1001DCEE6382}"/>
            </c:ext>
          </c:extLst>
        </c:ser>
        <c:ser>
          <c:idx val="15"/>
          <c:order val="15"/>
          <c:tx>
            <c:strRef>
              <c:f>Capacity!$C$100</c:f>
              <c:strCache>
                <c:ptCount val="1"/>
                <c:pt idx="0">
                  <c:v>New Solar (Firm)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Capacity!$D$100:$X$100</c15:sqref>
                  </c15:fullRef>
                </c:ext>
              </c:extLst>
              <c:f>Capacity!$E$100:$S$100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51.712000000000003</c:v>
                </c:pt>
                <c:pt idx="4">
                  <c:v>129.28</c:v>
                </c:pt>
                <c:pt idx="5">
                  <c:v>129.28</c:v>
                </c:pt>
                <c:pt idx="6">
                  <c:v>129.28</c:v>
                </c:pt>
                <c:pt idx="7">
                  <c:v>129.28</c:v>
                </c:pt>
                <c:pt idx="8">
                  <c:v>129.28</c:v>
                </c:pt>
                <c:pt idx="9">
                  <c:v>129.28</c:v>
                </c:pt>
                <c:pt idx="10">
                  <c:v>129.28</c:v>
                </c:pt>
                <c:pt idx="11">
                  <c:v>232.70400000000001</c:v>
                </c:pt>
                <c:pt idx="12">
                  <c:v>232.70400000000001</c:v>
                </c:pt>
                <c:pt idx="13">
                  <c:v>232.70400000000001</c:v>
                </c:pt>
                <c:pt idx="14">
                  <c:v>232.70400000000001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A1-4CB0-9080-1001DCEE6382}"/>
            </c:ext>
          </c:extLst>
        </c:ser>
        <c:ser>
          <c:idx val="17"/>
          <c:order val="17"/>
          <c:tx>
            <c:strRef>
              <c:f>Capacity!$C$102</c:f>
              <c:strCache>
                <c:ptCount val="1"/>
                <c:pt idx="0">
                  <c:v>New Wind (Firm)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Capacity!$D$102:$X$102</c15:sqref>
                  </c15:fullRef>
                </c:ext>
              </c:extLst>
              <c:f>Capacity!$E$102:$S$102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12.3</c:v>
                </c:pt>
                <c:pt idx="9">
                  <c:v>12.3</c:v>
                </c:pt>
                <c:pt idx="10">
                  <c:v>24.6</c:v>
                </c:pt>
                <c:pt idx="11">
                  <c:v>24.6</c:v>
                </c:pt>
                <c:pt idx="12">
                  <c:v>24.6</c:v>
                </c:pt>
                <c:pt idx="13">
                  <c:v>24.6</c:v>
                </c:pt>
                <c:pt idx="14">
                  <c:v>24.6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E3A1-4CB0-9080-1001DCEE6382}"/>
            </c:ext>
          </c:extLst>
        </c:ser>
        <c:ser>
          <c:idx val="19"/>
          <c:order val="19"/>
          <c:tx>
            <c:strRef>
              <c:f>Capacity!$C$105</c:f>
              <c:strCache>
                <c:ptCount val="1"/>
                <c:pt idx="0">
                  <c:v>New DG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Capacity!$D$105:$X$105</c15:sqref>
                  </c15:fullRef>
                </c:ext>
              </c:extLst>
              <c:f>Capacity!$E$105:$S$105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">
                  <c:v>1.022</c:v>
                </c:pt>
                <c:pt idx="4" formatCode="0.0">
                  <c:v>1.5329999999999999</c:v>
                </c:pt>
                <c:pt idx="5" formatCode="0.0">
                  <c:v>1.5329999999999999</c:v>
                </c:pt>
                <c:pt idx="6" formatCode="0.0">
                  <c:v>1.5329999999999999</c:v>
                </c:pt>
                <c:pt idx="7" formatCode="0.0">
                  <c:v>2.044</c:v>
                </c:pt>
                <c:pt idx="8" formatCode="0.0">
                  <c:v>2.044</c:v>
                </c:pt>
                <c:pt idx="9" formatCode="0.0">
                  <c:v>2.5550000000000002</c:v>
                </c:pt>
                <c:pt idx="10" formatCode="0.0">
                  <c:v>3.0659999999999998</c:v>
                </c:pt>
                <c:pt idx="11" formatCode="0.0">
                  <c:v>3.577</c:v>
                </c:pt>
                <c:pt idx="12" formatCode="0.0">
                  <c:v>3.577</c:v>
                </c:pt>
                <c:pt idx="13" formatCode="0.0">
                  <c:v>4.0880000000000001</c:v>
                </c:pt>
                <c:pt idx="14" formatCode="0.0">
                  <c:v>4.5990000000000002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A1-4CB0-9080-1001DCEE6382}"/>
            </c:ext>
          </c:extLst>
        </c:ser>
        <c:ser>
          <c:idx val="20"/>
          <c:order val="20"/>
          <c:tx>
            <c:strRef>
              <c:f>Capacity!$C$106</c:f>
              <c:strCache>
                <c:ptCount val="1"/>
                <c:pt idx="0">
                  <c:v>STMP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Capacity!$D$106:$X$106</c15:sqref>
                  </c15:fullRef>
                </c:ext>
              </c:extLst>
              <c:f>Capacity!$E$106:$S$106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3A1-4CB0-9080-1001DCEE6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0925720"/>
        <c:axId val="210093064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Capacity!$C$62</c15:sqref>
                        </c15:formulaRef>
                      </c:ext>
                    </c:extLst>
                    <c:strCache>
                      <c:ptCount val="1"/>
                      <c:pt idx="0">
                        <c:v>Gas-CC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solidFill>
                      <a:schemeClr val="accent3">
                        <a:lumMod val="50000"/>
                      </a:schemeClr>
                    </a:solidFill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Capacity!$D$62:$W$62</c15:sqref>
                        </c15:fullRef>
                        <c15:formulaRef>
                          <c15:sqref>Capacity!$E$62:$S$62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E3A1-4CB0-9080-1001DCEE638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Capacity!$C$63</c15:sqref>
                        </c15:formulaRef>
                      </c:ext>
                    </c:extLst>
                    <c:strCache>
                      <c:ptCount val="1"/>
                      <c:pt idx="0">
                        <c:v>Gas-CT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Capacity!$D$63:$W$63</c15:sqref>
                        </c15:fullRef>
                        <c15:formulaRef>
                          <c15:sqref>Capacity!$E$63:$S$63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3A1-4CB0-9080-1001DCEE638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Capacity!$C$65</c15:sqref>
                        </c15:formulaRef>
                      </c:ext>
                    </c:extLst>
                    <c:strCache>
                      <c:ptCount val="1"/>
                      <c:pt idx="0">
                        <c:v>Hydro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Capacity!$D$65:$W$65</c15:sqref>
                        </c15:fullRef>
                        <c15:formulaRef>
                          <c15:sqref>Capacity!$E$65:$S$65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3A1-4CB0-9080-1001DCEE638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Capacity!$C$66</c15:sqref>
                        </c15:formulaRef>
                      </c:ext>
                    </c:extLst>
                    <c:strCache>
                      <c:ptCount val="1"/>
                      <c:pt idx="0">
                        <c:v>Wind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Capacity!$D$66:$W$66</c15:sqref>
                        </c15:fullRef>
                        <c15:formulaRef>
                          <c15:sqref>Capacity!$E$66:$S$66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3A1-4CB0-9080-1001DCEE638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Capacity!$C$68</c15:sqref>
                        </c15:formulaRef>
                      </c:ext>
                    </c:extLst>
                    <c:strCache>
                      <c:ptCount val="1"/>
                      <c:pt idx="0">
                        <c:v>Nuclear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Capacity!$D$68:$W$68</c15:sqref>
                        </c15:fullRef>
                        <c15:formulaRef>
                          <c15:sqref>Capacity!$E$68:$S$68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3A1-4CB0-9080-1001DCEE6382}"/>
                  </c:ext>
                </c:extLst>
              </c15:ser>
            </c15:filteredBarSeries>
            <c15:filteredBar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Capacity!$C$70</c15:sqref>
                        </c15:formulaRef>
                      </c:ext>
                    </c:extLst>
                    <c:strCache>
                      <c:ptCount val="1"/>
                      <c:pt idx="0">
                        <c:v>DSM (EE &amp; VVO)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Capacity!$D$70:$W$70</c15:sqref>
                        </c15:fullRef>
                        <c15:formulaRef>
                          <c15:sqref>Capacity!$E$70:$S$70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3A1-4CB0-9080-1001DCEE638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Capacity!$C$97</c15:sqref>
                        </c15:formulaRef>
                      </c:ext>
                    </c:extLst>
                    <c:strCache>
                      <c:ptCount val="1"/>
                      <c:pt idx="0">
                        <c:v>New Coal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Capacity!$D$97:$X$97</c15:sqref>
                        </c15:fullRef>
                        <c15:formulaRef>
                          <c15:sqref>Capacity!$E$97:$S$97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3A1-4CB0-9080-1001DCEE6382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Capacity!$C$99</c15:sqref>
                        </c15:formulaRef>
                      </c:ext>
                    </c:extLst>
                    <c:strCache>
                      <c:ptCount val="1"/>
                      <c:pt idx="0">
                        <c:v>New Solar (Nameplate)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Capacity!$D$99:$X$99</c15:sqref>
                        </c15:fullRef>
                        <c15:formulaRef>
                          <c15:sqref>Capacity!$E$99:$S$99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101.1976516634051</c:v>
                      </c:pt>
                      <c:pt idx="4">
                        <c:v>252.99412915851272</c:v>
                      </c:pt>
                      <c:pt idx="5">
                        <c:v>252.99412915851272</c:v>
                      </c:pt>
                      <c:pt idx="6">
                        <c:v>252.99412915851272</c:v>
                      </c:pt>
                      <c:pt idx="7">
                        <c:v>252.99412915851272</c:v>
                      </c:pt>
                      <c:pt idx="8">
                        <c:v>252.99412915851272</c:v>
                      </c:pt>
                      <c:pt idx="9">
                        <c:v>252.99412915851272</c:v>
                      </c:pt>
                      <c:pt idx="10">
                        <c:v>252.99412915851272</c:v>
                      </c:pt>
                      <c:pt idx="11">
                        <c:v>455.38943248532291</c:v>
                      </c:pt>
                      <c:pt idx="12">
                        <c:v>455.38943248532291</c:v>
                      </c:pt>
                      <c:pt idx="13">
                        <c:v>455.38943248532291</c:v>
                      </c:pt>
                      <c:pt idx="14">
                        <c:v>455.38943248532291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3A1-4CB0-9080-1001DCEE6382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Capacity!$C$101</c15:sqref>
                        </c15:formulaRef>
                      </c:ext>
                    </c:extLst>
                    <c:strCache>
                      <c:ptCount val="1"/>
                      <c:pt idx="0">
                        <c:v>New Wind (Nameplate)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Capacity!$D$101:$X$101</c15:sqref>
                        </c15:fullRef>
                        <c15:formulaRef>
                          <c15:sqref>Capacity!$E$101:$S$101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100.00000000000001</c:v>
                      </c:pt>
                      <c:pt idx="9">
                        <c:v>100.00000000000001</c:v>
                      </c:pt>
                      <c:pt idx="10">
                        <c:v>200.00000000000003</c:v>
                      </c:pt>
                      <c:pt idx="11">
                        <c:v>200.00000000000003</c:v>
                      </c:pt>
                      <c:pt idx="12">
                        <c:v>200.00000000000003</c:v>
                      </c:pt>
                      <c:pt idx="13">
                        <c:v>200.00000000000003</c:v>
                      </c:pt>
                      <c:pt idx="14">
                        <c:v>200.00000000000003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E3A1-4CB0-9080-1001DCEE6382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Capacity!$C$104</c15:sqref>
                        </c15:formulaRef>
                      </c:ext>
                    </c:extLst>
                    <c:strCache>
                      <c:ptCount val="1"/>
                      <c:pt idx="0">
                        <c:v>New VVO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Capacity!$D$60:$W$60</c15:sqref>
                        </c15:fullRef>
                        <c15:formulaRef>
                          <c15:sqref>Capacity!$E$60:$S$60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Capacity!$D$104:$X$104</c15:sqref>
                        </c15:fullRef>
                        <c15:formulaRef>
                          <c15:sqref>Capacity!$E$104:$S$104</c15:sqref>
                        </c15:formulaRef>
                      </c:ext>
                    </c:extLst>
                    <c:numCache>
                      <c:formatCode>0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4.2698</c:v>
                      </c:pt>
                      <c:pt idx="5">
                        <c:v>4.2698</c:v>
                      </c:pt>
                      <c:pt idx="6">
                        <c:v>4.2698</c:v>
                      </c:pt>
                      <c:pt idx="7">
                        <c:v>4.2698</c:v>
                      </c:pt>
                      <c:pt idx="8">
                        <c:v>4.2698</c:v>
                      </c:pt>
                      <c:pt idx="9">
                        <c:v>4.2698</c:v>
                      </c:pt>
                      <c:pt idx="10">
                        <c:v>4.2698</c:v>
                      </c:pt>
                      <c:pt idx="11">
                        <c:v>7.5539000000000005</c:v>
                      </c:pt>
                      <c:pt idx="12">
                        <c:v>7.5539000000000005</c:v>
                      </c:pt>
                      <c:pt idx="13">
                        <c:v>7.5539000000000005</c:v>
                      </c:pt>
                      <c:pt idx="14" formatCode="0.0">
                        <c:v>7.5539000000000005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E3A1-4CB0-9080-1001DCEE638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10"/>
          <c:tx>
            <c:strRef>
              <c:f>Capacity!$C$73</c:f>
              <c:strCache>
                <c:ptCount val="1"/>
                <c:pt idx="0">
                  <c:v>Total Obligation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Capacity!$D$60:$W$60</c15:sqref>
                  </c15:fullRef>
                </c:ext>
              </c:extLst>
              <c:f>Capacity!$E$60:$S$60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Capacity!$D$73:$W$73</c15:sqref>
                  </c15:fullRef>
                </c:ext>
              </c:extLst>
              <c:f>Capacity!$E$73:$S$73</c:f>
              <c:numCache>
                <c:formatCode>#,##0_);\(#,##0\)</c:formatCode>
                <c:ptCount val="15"/>
                <c:pt idx="0">
                  <c:v>1065.5267067780192</c:v>
                </c:pt>
                <c:pt idx="1">
                  <c:v>1069.6358232794516</c:v>
                </c:pt>
                <c:pt idx="2">
                  <c:v>1076.452641070664</c:v>
                </c:pt>
                <c:pt idx="3">
                  <c:v>1076.6900161812125</c:v>
                </c:pt>
                <c:pt idx="4">
                  <c:v>1073.7492719578545</c:v>
                </c:pt>
                <c:pt idx="5">
                  <c:v>1070.9339804677486</c:v>
                </c:pt>
                <c:pt idx="6">
                  <c:v>1068.4331929615803</c:v>
                </c:pt>
                <c:pt idx="7">
                  <c:v>1067.0012085501244</c:v>
                </c:pt>
                <c:pt idx="8">
                  <c:v>1066.0678219352164</c:v>
                </c:pt>
                <c:pt idx="9">
                  <c:v>1066.1921172790894</c:v>
                </c:pt>
                <c:pt idx="10">
                  <c:v>1065.2181449967495</c:v>
                </c:pt>
                <c:pt idx="11">
                  <c:v>1065.1812716004515</c:v>
                </c:pt>
                <c:pt idx="12">
                  <c:v>1065.216195147902</c:v>
                </c:pt>
                <c:pt idx="13">
                  <c:v>1065.0773199839218</c:v>
                </c:pt>
                <c:pt idx="14">
                  <c:v>1065.8110603984437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3A1-4CB0-9080-1001DCEE6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925720"/>
        <c:axId val="2100930640"/>
        <c:extLst/>
      </c:lineChart>
      <c:catAx>
        <c:axId val="2100925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0640"/>
        <c:crosses val="autoZero"/>
        <c:auto val="1"/>
        <c:lblAlgn val="ctr"/>
        <c:lblOffset val="100"/>
        <c:noMultiLvlLbl val="0"/>
      </c:catAx>
      <c:valAx>
        <c:axId val="2100930640"/>
        <c:scaling>
          <c:orientation val="minMax"/>
          <c:max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25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101201</xdr:colOff>
      <xdr:row>52</xdr:row>
      <xdr:rowOff>40611</xdr:rowOff>
    </xdr:from>
    <xdr:to>
      <xdr:col>34</xdr:col>
      <xdr:colOff>576866</xdr:colOff>
      <xdr:row>73</xdr:row>
      <xdr:rowOff>187817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25167</xdr:colOff>
      <xdr:row>52</xdr:row>
      <xdr:rowOff>11035</xdr:rowOff>
    </xdr:from>
    <xdr:to>
      <xdr:col>48</xdr:col>
      <xdr:colOff>145182</xdr:colOff>
      <xdr:row>73</xdr:row>
      <xdr:rowOff>126990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452857</xdr:colOff>
      <xdr:row>60</xdr:row>
      <xdr:rowOff>39132</xdr:rowOff>
    </xdr:from>
    <xdr:to>
      <xdr:col>27</xdr:col>
      <xdr:colOff>559594</xdr:colOff>
      <xdr:row>61</xdr:row>
      <xdr:rowOff>95250</xdr:rowOff>
    </xdr:to>
    <xdr:sp macro="" textlink="">
      <xdr:nvSpPr>
        <xdr:cNvPr id="4" name="Up-Down Arrow 3"/>
        <xdr:cNvSpPr/>
      </xdr:nvSpPr>
      <xdr:spPr>
        <a:xfrm>
          <a:off x="22538157" y="11519932"/>
          <a:ext cx="106737" cy="240268"/>
        </a:xfrm>
        <a:prstGeom prst="upDownArrow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27</xdr:col>
      <xdr:colOff>629174</xdr:colOff>
      <xdr:row>58</xdr:row>
      <xdr:rowOff>159725</xdr:rowOff>
    </xdr:from>
    <xdr:to>
      <xdr:col>28</xdr:col>
      <xdr:colOff>103829</xdr:colOff>
      <xdr:row>59</xdr:row>
      <xdr:rowOff>173820</xdr:rowOff>
    </xdr:to>
    <xdr:sp macro="" textlink="">
      <xdr:nvSpPr>
        <xdr:cNvPr id="5" name="TextBox 2"/>
        <xdr:cNvSpPr txBox="1"/>
      </xdr:nvSpPr>
      <xdr:spPr>
        <a:xfrm>
          <a:off x="22714474" y="11272225"/>
          <a:ext cx="751005" cy="198245"/>
        </a:xfrm>
        <a:prstGeom prst="rect">
          <a:avLst/>
        </a:prstGeom>
      </xdr:spPr>
      <xdr:txBody>
        <a:bodyPr wrap="square" lIns="0" tIns="0" rIns="0" bIns="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~140MW</a:t>
          </a:r>
          <a:endParaRPr lang="en-US" sz="1400" b="1">
            <a:effectLst/>
          </a:endParaRPr>
        </a:p>
      </xdr:txBody>
    </xdr:sp>
    <xdr:clientData/>
  </xdr:twoCellAnchor>
  <xdr:twoCellAnchor>
    <xdr:from>
      <xdr:col>32</xdr:col>
      <xdr:colOff>27010</xdr:colOff>
      <xdr:row>60</xdr:row>
      <xdr:rowOff>59531</xdr:rowOff>
    </xdr:from>
    <xdr:to>
      <xdr:col>32</xdr:col>
      <xdr:colOff>190500</xdr:colOff>
      <xdr:row>64</xdr:row>
      <xdr:rowOff>11906</xdr:rowOff>
    </xdr:to>
    <xdr:sp macro="" textlink="">
      <xdr:nvSpPr>
        <xdr:cNvPr id="6" name="Up-Down Arrow 5"/>
        <xdr:cNvSpPr/>
      </xdr:nvSpPr>
      <xdr:spPr>
        <a:xfrm>
          <a:off x="26665260" y="11540331"/>
          <a:ext cx="163490" cy="688975"/>
        </a:xfrm>
        <a:prstGeom prst="upDownArrow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32</xdr:col>
      <xdr:colOff>161581</xdr:colOff>
      <xdr:row>61</xdr:row>
      <xdr:rowOff>4230</xdr:rowOff>
    </xdr:from>
    <xdr:to>
      <xdr:col>33</xdr:col>
      <xdr:colOff>279691</xdr:colOff>
      <xdr:row>62</xdr:row>
      <xdr:rowOff>58569</xdr:rowOff>
    </xdr:to>
    <xdr:sp macro="" textlink="">
      <xdr:nvSpPr>
        <xdr:cNvPr id="7" name="TextBox 2"/>
        <xdr:cNvSpPr txBox="1"/>
      </xdr:nvSpPr>
      <xdr:spPr>
        <a:xfrm>
          <a:off x="26799831" y="11669180"/>
          <a:ext cx="759460" cy="238489"/>
        </a:xfrm>
        <a:prstGeom prst="rect">
          <a:avLst/>
        </a:prstGeom>
      </xdr:spPr>
      <xdr:txBody>
        <a:bodyPr wrap="square" lIns="0" tIns="0" rIns="0" bIns="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~390MW</a:t>
          </a:r>
          <a:endParaRPr lang="en-US" sz="1400" b="1">
            <a:effectLst/>
          </a:endParaRPr>
        </a:p>
      </xdr:txBody>
    </xdr:sp>
    <xdr:clientData/>
  </xdr:twoCellAnchor>
  <xdr:twoCellAnchor>
    <xdr:from>
      <xdr:col>36</xdr:col>
      <xdr:colOff>45572</xdr:colOff>
      <xdr:row>77</xdr:row>
      <xdr:rowOff>24908</xdr:rowOff>
    </xdr:from>
    <xdr:to>
      <xdr:col>48</xdr:col>
      <xdr:colOff>165587</xdr:colOff>
      <xdr:row>99</xdr:row>
      <xdr:rowOff>28242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431947</xdr:colOff>
      <xdr:row>125</xdr:row>
      <xdr:rowOff>66453</xdr:rowOff>
    </xdr:from>
    <xdr:to>
      <xdr:col>30</xdr:col>
      <xdr:colOff>774847</xdr:colOff>
      <xdr:row>142</xdr:row>
      <xdr:rowOff>28353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22150</xdr:colOff>
      <xdr:row>125</xdr:row>
      <xdr:rowOff>5260</xdr:rowOff>
    </xdr:from>
    <xdr:to>
      <xdr:col>39</xdr:col>
      <xdr:colOff>186456</xdr:colOff>
      <xdr:row>141</xdr:row>
      <xdr:rowOff>157660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120739</xdr:colOff>
      <xdr:row>77</xdr:row>
      <xdr:rowOff>0</xdr:rowOff>
    </xdr:from>
    <xdr:to>
      <xdr:col>34</xdr:col>
      <xdr:colOff>597941</xdr:colOff>
      <xdr:row>99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internal\CDR\2015\East\Virtual%20CLR\New%20Folder\East%20CLR%20IRP%20Working%20File%20New%20Version%20In%20Progress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187562\LOCALS~1\Temp\notes3E38C9\5%20Year%20Group%20Re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Forc\Capacity%20Forecast-NEW\Models%20&amp;%20Tools\Capacity%20Tracking%20Model\CAPACITY%20TRACKING%20MODEL%20-%20CS%20121016%20WI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GenForc\Capacity%20Forecast\AEP%20CAPACITY%20MODEL%20FILES\CAPACITY%20MODEL%20ARCHIVES\070718%20Working%20file%20for%20Marketing%20Scenarios%20-%20Revamped%20Capacity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GenForc\Capacity%20Forecast\AEP%20CAPACITY%20MODEL%20FILES\CAPACITY%20MODEL%20ARCHIVES\East%20CLR%20010807%20Q4%20PROMOD%20Update%20Ormet%20'07%20&amp;%20'08%20&amp;%20Onward,%20DCC%20in%202007,%20SS%20&amp;%20PJM%20Plan%20Ye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nternal\Regulatory\IN\2017\East%20Snatcher\CLRs\temp%20Preliminary%20East%20CLR%20IRP%20Working%20File%2008.24.2017%20AEP%20View%20-%20Capacity%20Performance%20-%20WP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nternal\Regulatory\IN\2017\East%20Snatcher\CLRs\Preliminary%20East%20CLR%20IRP%20Working%20File%2008.24.2017%20AEP%20View%20-%20Capacity%20Performance%20-%20WPC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Forc\Capacity%20Forecast-NEW\Models%20&amp;%20Tools\Capacity%20Tracking%20Model\CAPACITY%20TRACKING%20MODEL%20-%20CS%20130208%2015&amp;16%20with%20CR1&amp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GenForc\Capacity%20Forecast-NEW\Models%20&amp;%20Tools\Capacity%20Tracking%20Model\Load%20Details\CAPACITY%20TRACKING%20MODEL%20-%20Corp%20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GenForc\Capacity%20Forecast-NEW\Models%20&amp;%20Tools\Capacity%20Tracking%20Model\CAPACITY%20TRACKING%20MODEL%20AEPSCG%20-%201408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GenForc\Capacity%20Forecast-NEW\Models%20&amp;%20Tools\Capacity%20Tracking%20Model\CAPACITY%20TRACKING%20MODEL%20AEPSCG%20-%2015040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GenForc\Capacity%20Forecast-NEW\Models%20&amp;%20Tools\Capacity%20Tracking%20Model\CAPACITY%20TRACKING%20MODEL%20-%20CS%201202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EP PJM Forecast Backup"/>
      <sheetName val="NaSBatt Backup"/>
      <sheetName val="PJM Forecast Backup"/>
      <sheetName val="PY08 MISO Backup"/>
      <sheetName val="AEP Variables"/>
      <sheetName val="Alloc Matrix %"/>
      <sheetName val="Alloc Matrix % (2)"/>
      <sheetName val="Changes"/>
      <sheetName val="Input Forecasted Peaks &amp; DSM"/>
      <sheetName val="Input Historical Data"/>
      <sheetName val="Input System Sales"/>
      <sheetName val="PJM Variables"/>
      <sheetName val="Capacity Total By Unit"/>
      <sheetName val="Company Units"/>
      <sheetName val="Input Capacity"/>
      <sheetName val="EFORd"/>
      <sheetName val="Input EFORd"/>
      <sheetName val="System &amp; Company EFORd's"/>
      <sheetName val="Buckeye Cardinal"/>
      <sheetName val="Input Monthly &amp; Annual MLRs"/>
      <sheetName val="MLR Est"/>
      <sheetName val="MLR Load"/>
      <sheetName val="MLR ICAP"/>
      <sheetName val="Absolute Position"/>
      <sheetName val="AEP Summer"/>
      <sheetName val="APCo Summer"/>
      <sheetName val="CSP Summer"/>
      <sheetName val="I&amp;M Summer"/>
      <sheetName val="KPCo Summer"/>
      <sheetName val="OPCo Summer"/>
      <sheetName val="AEP Winter"/>
      <sheetName val="APCo Winter"/>
      <sheetName val="CSP Winter"/>
      <sheetName val="I&amp;M Winter"/>
      <sheetName val="KPCo Winter"/>
      <sheetName val="OPCo Winter"/>
      <sheetName val="AEP PJM"/>
      <sheetName val="APCo PJM"/>
      <sheetName val="CSP PJM"/>
      <sheetName val="I&amp;M PJM"/>
      <sheetName val="KPCo PJM"/>
      <sheetName val="OPCo PJ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1">
          <cell r="CD11">
            <v>-26.5</v>
          </cell>
          <cell r="CE11">
            <v>25.8</v>
          </cell>
          <cell r="CG11">
            <v>53.2</v>
          </cell>
        </row>
        <row r="12">
          <cell r="A12">
            <v>2005</v>
          </cell>
          <cell r="CD12">
            <v>-36.5</v>
          </cell>
          <cell r="CE12">
            <v>20.2</v>
          </cell>
          <cell r="CG12">
            <v>36.299999999999997</v>
          </cell>
        </row>
        <row r="13">
          <cell r="A13">
            <v>2006</v>
          </cell>
          <cell r="CD13">
            <v>-29.4</v>
          </cell>
          <cell r="CE13">
            <v>9.8000000000000007</v>
          </cell>
          <cell r="CG13">
            <v>51.4</v>
          </cell>
        </row>
        <row r="14">
          <cell r="A14">
            <v>2007</v>
          </cell>
          <cell r="CD14">
            <v>-32.299999999999997</v>
          </cell>
          <cell r="CE14">
            <v>13.2</v>
          </cell>
          <cell r="CG14">
            <v>48.9</v>
          </cell>
        </row>
        <row r="15">
          <cell r="A15">
            <v>2008</v>
          </cell>
          <cell r="CD15">
            <v>-4</v>
          </cell>
          <cell r="CE15">
            <v>13.3</v>
          </cell>
          <cell r="CG15">
            <v>44.3</v>
          </cell>
        </row>
        <row r="16">
          <cell r="A16">
            <v>2009</v>
          </cell>
          <cell r="CD16">
            <v>2.7</v>
          </cell>
          <cell r="CE16">
            <v>15.6</v>
          </cell>
          <cell r="CG16">
            <v>50.9</v>
          </cell>
        </row>
        <row r="17">
          <cell r="A17">
            <v>2010</v>
          </cell>
          <cell r="CD17">
            <v>-6.9</v>
          </cell>
          <cell r="CE17">
            <v>20.2</v>
          </cell>
          <cell r="CG17">
            <v>44.7</v>
          </cell>
        </row>
        <row r="18">
          <cell r="A18">
            <v>2011</v>
          </cell>
          <cell r="CD18">
            <v>-6.6</v>
          </cell>
          <cell r="CE18">
            <v>20.3</v>
          </cell>
          <cell r="CG18">
            <v>45.9</v>
          </cell>
        </row>
        <row r="19">
          <cell r="A19">
            <v>2012</v>
          </cell>
          <cell r="CD19">
            <v>-5.4</v>
          </cell>
          <cell r="CE19">
            <v>24.3</v>
          </cell>
          <cell r="CG19">
            <v>36.5</v>
          </cell>
        </row>
        <row r="20">
          <cell r="A20">
            <v>2013</v>
          </cell>
          <cell r="CD20">
            <v>-7.3</v>
          </cell>
          <cell r="CE20">
            <v>23.2</v>
          </cell>
          <cell r="CG20">
            <v>36.200000000000003</v>
          </cell>
        </row>
        <row r="21">
          <cell r="A21">
            <v>2014</v>
          </cell>
          <cell r="CD21">
            <v>-8.4</v>
          </cell>
          <cell r="CE21">
            <v>24.7</v>
          </cell>
          <cell r="CG21">
            <v>35.4</v>
          </cell>
        </row>
        <row r="22">
          <cell r="A22">
            <v>2015</v>
          </cell>
          <cell r="CD22">
            <v>-8.4</v>
          </cell>
          <cell r="CE22">
            <v>24.4</v>
          </cell>
          <cell r="CG22">
            <v>34.9</v>
          </cell>
        </row>
        <row r="23">
          <cell r="A23">
            <v>2016</v>
          </cell>
          <cell r="CD23">
            <v>-10.5</v>
          </cell>
          <cell r="CE23">
            <v>23.6</v>
          </cell>
          <cell r="CG23">
            <v>34.200000000000003</v>
          </cell>
        </row>
        <row r="24">
          <cell r="A24">
            <v>2017</v>
          </cell>
          <cell r="CD24">
            <v>-11.4</v>
          </cell>
          <cell r="CE24">
            <v>34</v>
          </cell>
          <cell r="CG24">
            <v>24.4</v>
          </cell>
        </row>
        <row r="25">
          <cell r="A25">
            <v>2018</v>
          </cell>
          <cell r="CD25">
            <v>-12.4</v>
          </cell>
          <cell r="CE25">
            <v>33.1</v>
          </cell>
          <cell r="CG25">
            <v>23.9</v>
          </cell>
        </row>
        <row r="26">
          <cell r="A26">
            <v>2019</v>
          </cell>
          <cell r="CD26">
            <v>-12.5</v>
          </cell>
          <cell r="CE26">
            <v>21.6</v>
          </cell>
          <cell r="CG26">
            <v>23.4</v>
          </cell>
        </row>
        <row r="27">
          <cell r="A27">
            <v>2020</v>
          </cell>
          <cell r="CD27">
            <v>-14.4</v>
          </cell>
          <cell r="CE27">
            <v>20.9</v>
          </cell>
          <cell r="CG27">
            <v>22.9</v>
          </cell>
        </row>
        <row r="28">
          <cell r="A28">
            <v>2021</v>
          </cell>
          <cell r="CD28">
            <v>-15.6</v>
          </cell>
          <cell r="CE28">
            <v>19.600000000000001</v>
          </cell>
          <cell r="CG28">
            <v>22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s EFORD"/>
      <sheetName val="Estimates EFORP"/>
      <sheetName val="Sept 06"/>
      <sheetName val="Sept 05"/>
      <sheetName val="Sept 04"/>
      <sheetName val="Sept 03"/>
      <sheetName val="Sept 02"/>
      <sheetName val="Summary &amp; Date Input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2">
          <cell r="B2" t="str">
            <v>AM1</v>
          </cell>
        </row>
        <row r="3">
          <cell r="B3" t="str">
            <v>AM2</v>
          </cell>
        </row>
        <row r="4">
          <cell r="B4" t="str">
            <v>AM3</v>
          </cell>
        </row>
        <row r="5">
          <cell r="B5" t="str">
            <v>WCBK6</v>
          </cell>
        </row>
        <row r="6">
          <cell r="B6" t="str">
            <v>BE1</v>
          </cell>
        </row>
        <row r="7">
          <cell r="B7" t="str">
            <v>BE2</v>
          </cell>
        </row>
        <row r="8">
          <cell r="B8" t="str">
            <v>BE3</v>
          </cell>
        </row>
        <row r="9">
          <cell r="B9" t="str">
            <v>BE4</v>
          </cell>
        </row>
        <row r="10">
          <cell r="B10" t="str">
            <v>BE5</v>
          </cell>
        </row>
        <row r="11">
          <cell r="B11" t="str">
            <v>BE6</v>
          </cell>
        </row>
        <row r="12">
          <cell r="B12" t="str">
            <v>BE7</v>
          </cell>
        </row>
        <row r="13">
          <cell r="B13" t="str">
            <v>BE8</v>
          </cell>
        </row>
        <row r="14">
          <cell r="B14" t="str">
            <v>BE9</v>
          </cell>
        </row>
        <row r="15">
          <cell r="B15" t="str">
            <v>BE10</v>
          </cell>
        </row>
        <row r="16">
          <cell r="B16" t="str">
            <v>BE11</v>
          </cell>
        </row>
        <row r="17">
          <cell r="B17" t="str">
            <v>BE12</v>
          </cell>
        </row>
        <row r="18">
          <cell r="B18" t="str">
            <v>BS1</v>
          </cell>
        </row>
        <row r="19">
          <cell r="B19" t="str">
            <v>BS2</v>
          </cell>
        </row>
        <row r="20">
          <cell r="B20" t="str">
            <v>BU1</v>
          </cell>
        </row>
        <row r="21">
          <cell r="B21" t="str">
            <v>BU2</v>
          </cell>
        </row>
        <row r="22">
          <cell r="B22" t="str">
            <v>BU3</v>
          </cell>
        </row>
        <row r="23">
          <cell r="B23" t="str">
            <v>BU4</v>
          </cell>
        </row>
        <row r="24">
          <cell r="B24" t="str">
            <v>BU5</v>
          </cell>
        </row>
        <row r="25">
          <cell r="B25" t="str">
            <v>BU6</v>
          </cell>
        </row>
        <row r="26">
          <cell r="B26" t="str">
            <v>BU7</v>
          </cell>
        </row>
        <row r="27">
          <cell r="B27" t="str">
            <v>BU8</v>
          </cell>
        </row>
        <row r="28">
          <cell r="B28" t="str">
            <v>BU9</v>
          </cell>
        </row>
        <row r="29">
          <cell r="B29" t="str">
            <v>BU10</v>
          </cell>
        </row>
        <row r="30">
          <cell r="B30" t="str">
            <v>BK1</v>
          </cell>
        </row>
        <row r="31">
          <cell r="B31" t="str">
            <v>BK2</v>
          </cell>
        </row>
        <row r="32">
          <cell r="B32" t="str">
            <v>BK3</v>
          </cell>
        </row>
        <row r="33">
          <cell r="B33" t="str">
            <v>BY1</v>
          </cell>
        </row>
        <row r="34">
          <cell r="B34" t="str">
            <v>BY2</v>
          </cell>
        </row>
        <row r="35">
          <cell r="B35" t="str">
            <v>BY3</v>
          </cell>
        </row>
        <row r="36">
          <cell r="B36" t="str">
            <v>BY4</v>
          </cell>
        </row>
        <row r="37">
          <cell r="B37" t="str">
            <v>CD1</v>
          </cell>
        </row>
        <row r="38">
          <cell r="B38" t="str">
            <v>CD2</v>
          </cell>
        </row>
        <row r="39">
          <cell r="B39" t="str">
            <v>CD3</v>
          </cell>
        </row>
        <row r="40">
          <cell r="B40" t="str">
            <v>CE1</v>
          </cell>
        </row>
        <row r="41">
          <cell r="B41" t="str">
            <v>CE2</v>
          </cell>
        </row>
        <row r="42">
          <cell r="B42" t="str">
            <v>CE3</v>
          </cell>
        </row>
        <row r="43">
          <cell r="B43" t="str">
            <v>CE4</v>
          </cell>
        </row>
        <row r="44">
          <cell r="B44" t="str">
            <v>CE5</v>
          </cell>
        </row>
        <row r="45">
          <cell r="B45" t="str">
            <v>CE6</v>
          </cell>
        </row>
        <row r="46">
          <cell r="B46" t="str">
            <v>CL1</v>
          </cell>
        </row>
        <row r="47">
          <cell r="B47" t="str">
            <v>CL2</v>
          </cell>
        </row>
        <row r="48">
          <cell r="B48" t="str">
            <v>CL3</v>
          </cell>
        </row>
        <row r="49">
          <cell r="B49" t="str">
            <v>CL4</v>
          </cell>
        </row>
        <row r="50">
          <cell r="B50" t="str">
            <v>CC1</v>
          </cell>
        </row>
        <row r="51">
          <cell r="B51" t="str">
            <v>CC2</v>
          </cell>
        </row>
        <row r="52">
          <cell r="B52" t="str">
            <v>CC3</v>
          </cell>
        </row>
        <row r="53">
          <cell r="B53" t="str">
            <v>CC4</v>
          </cell>
        </row>
        <row r="54">
          <cell r="B54" t="str">
            <v>CC5</v>
          </cell>
        </row>
        <row r="55">
          <cell r="B55" t="str">
            <v>CC6</v>
          </cell>
        </row>
        <row r="56">
          <cell r="B56" t="str">
            <v>CR1</v>
          </cell>
        </row>
        <row r="57">
          <cell r="B57" t="str">
            <v>CR2</v>
          </cell>
        </row>
        <row r="58">
          <cell r="B58" t="str">
            <v>CR3</v>
          </cell>
        </row>
        <row r="59">
          <cell r="B59" t="str">
            <v>CV1</v>
          </cell>
        </row>
        <row r="60">
          <cell r="B60" t="str">
            <v>CV2</v>
          </cell>
        </row>
        <row r="61">
          <cell r="B61" t="str">
            <v>CV3</v>
          </cell>
        </row>
        <row r="62">
          <cell r="B62" t="str">
            <v>CV4</v>
          </cell>
        </row>
        <row r="63">
          <cell r="B63" t="str">
            <v>CV5</v>
          </cell>
        </row>
        <row r="64">
          <cell r="B64" t="str">
            <v>CV6</v>
          </cell>
        </row>
        <row r="65">
          <cell r="B65" t="str">
            <v>CO1</v>
          </cell>
        </row>
        <row r="66">
          <cell r="B66" t="str">
            <v>CO2</v>
          </cell>
        </row>
        <row r="67">
          <cell r="B67" t="str">
            <v>CO3</v>
          </cell>
        </row>
        <row r="68">
          <cell r="B68" t="str">
            <v>CO4</v>
          </cell>
        </row>
        <row r="69">
          <cell r="B69" t="str">
            <v>CK1</v>
          </cell>
        </row>
        <row r="70">
          <cell r="B70" t="str">
            <v>CK2</v>
          </cell>
        </row>
        <row r="71">
          <cell r="B71" t="str">
            <v>ELK1</v>
          </cell>
        </row>
        <row r="72">
          <cell r="B72" t="str">
            <v>ELK2</v>
          </cell>
        </row>
        <row r="73">
          <cell r="B73" t="str">
            <v>ELK3</v>
          </cell>
        </row>
        <row r="74">
          <cell r="B74" t="str">
            <v>GV1</v>
          </cell>
        </row>
        <row r="75">
          <cell r="B75" t="str">
            <v>GV2</v>
          </cell>
        </row>
        <row r="76">
          <cell r="B76" t="str">
            <v>GL5</v>
          </cell>
        </row>
        <row r="77">
          <cell r="B77" t="str">
            <v>GL6</v>
          </cell>
        </row>
        <row r="78">
          <cell r="B78" t="str">
            <v>KM1</v>
          </cell>
        </row>
        <row r="79">
          <cell r="B79" t="str">
            <v>KM2</v>
          </cell>
        </row>
        <row r="80">
          <cell r="B80" t="str">
            <v>KM3</v>
          </cell>
        </row>
        <row r="81">
          <cell r="B81" t="str">
            <v>KR1</v>
          </cell>
        </row>
        <row r="82">
          <cell r="B82" t="str">
            <v>KR2</v>
          </cell>
        </row>
        <row r="83">
          <cell r="B83" t="str">
            <v>KC1</v>
          </cell>
        </row>
        <row r="84">
          <cell r="B84" t="str">
            <v>KC2</v>
          </cell>
        </row>
        <row r="85">
          <cell r="B85" t="str">
            <v>KC3</v>
          </cell>
        </row>
        <row r="86">
          <cell r="B86" t="str">
            <v>KC4</v>
          </cell>
        </row>
        <row r="87">
          <cell r="B87" t="str">
            <v>KC5</v>
          </cell>
        </row>
        <row r="88">
          <cell r="B88" t="str">
            <v>LE1</v>
          </cell>
        </row>
        <row r="89">
          <cell r="B89" t="str">
            <v>LE2</v>
          </cell>
        </row>
        <row r="90">
          <cell r="B90" t="str">
            <v>LO1</v>
          </cell>
        </row>
        <row r="91">
          <cell r="B91" t="str">
            <v>LO2</v>
          </cell>
        </row>
        <row r="92">
          <cell r="B92" t="str">
            <v>LO3</v>
          </cell>
        </row>
        <row r="93">
          <cell r="B93" t="str">
            <v>MA1</v>
          </cell>
        </row>
        <row r="94">
          <cell r="B94" t="str">
            <v>MA2</v>
          </cell>
        </row>
        <row r="95">
          <cell r="B95" t="str">
            <v>MA3</v>
          </cell>
        </row>
        <row r="96">
          <cell r="B96" t="str">
            <v>ML1</v>
          </cell>
        </row>
        <row r="97">
          <cell r="B97" t="str">
            <v>ML2</v>
          </cell>
        </row>
        <row r="98">
          <cell r="B98" t="str">
            <v>MN1</v>
          </cell>
        </row>
        <row r="99">
          <cell r="B99" t="str">
            <v>MN2</v>
          </cell>
        </row>
        <row r="100">
          <cell r="B100" t="str">
            <v>MN3</v>
          </cell>
        </row>
        <row r="101">
          <cell r="B101" t="str">
            <v>MO1</v>
          </cell>
        </row>
        <row r="102">
          <cell r="B102" t="str">
            <v>MO2</v>
          </cell>
        </row>
        <row r="103">
          <cell r="B103" t="str">
            <v>MO3</v>
          </cell>
        </row>
        <row r="104">
          <cell r="B104" t="str">
            <v>MO4</v>
          </cell>
        </row>
        <row r="105">
          <cell r="B105" t="str">
            <v>MT1</v>
          </cell>
        </row>
        <row r="106">
          <cell r="B106" t="str">
            <v>MR1</v>
          </cell>
        </row>
        <row r="107">
          <cell r="B107" t="str">
            <v>MR2</v>
          </cell>
        </row>
        <row r="108">
          <cell r="B108" t="str">
            <v>MR3</v>
          </cell>
        </row>
        <row r="109">
          <cell r="B109" t="str">
            <v>MR4</v>
          </cell>
        </row>
        <row r="110">
          <cell r="B110" t="str">
            <v>MR5</v>
          </cell>
        </row>
        <row r="111">
          <cell r="B111" t="str">
            <v>NI1</v>
          </cell>
        </row>
        <row r="112">
          <cell r="B112" t="str">
            <v>NI2</v>
          </cell>
        </row>
        <row r="113">
          <cell r="B113" t="str">
            <v>PC5</v>
          </cell>
        </row>
        <row r="114">
          <cell r="B114" t="str">
            <v>RA1</v>
          </cell>
        </row>
        <row r="115">
          <cell r="B115" t="str">
            <v>RA2</v>
          </cell>
        </row>
        <row r="116">
          <cell r="B116" t="str">
            <v>RE1</v>
          </cell>
        </row>
        <row r="117">
          <cell r="B117" t="str">
            <v>RE2</v>
          </cell>
        </row>
        <row r="118">
          <cell r="B118" t="str">
            <v>RE3</v>
          </cell>
        </row>
        <row r="119">
          <cell r="B119" t="str">
            <v>RE4</v>
          </cell>
        </row>
        <row r="120">
          <cell r="B120" t="str">
            <v>RE5</v>
          </cell>
        </row>
        <row r="121">
          <cell r="B121" t="str">
            <v>RP1</v>
          </cell>
        </row>
        <row r="122">
          <cell r="B122" t="str">
            <v>RP2</v>
          </cell>
        </row>
        <row r="123">
          <cell r="B123" t="str">
            <v>SM1</v>
          </cell>
        </row>
        <row r="124">
          <cell r="B124" t="str">
            <v>SM2</v>
          </cell>
        </row>
        <row r="125">
          <cell r="B125" t="str">
            <v>SM3</v>
          </cell>
        </row>
        <row r="126">
          <cell r="B126" t="str">
            <v>SM4</v>
          </cell>
        </row>
        <row r="127">
          <cell r="B127" t="str">
            <v>SM5</v>
          </cell>
        </row>
        <row r="128">
          <cell r="B128" t="str">
            <v>SP1</v>
          </cell>
        </row>
        <row r="129">
          <cell r="B129" t="str">
            <v>SP2</v>
          </cell>
        </row>
        <row r="130">
          <cell r="B130" t="str">
            <v>SP3</v>
          </cell>
        </row>
        <row r="131">
          <cell r="B131" t="str">
            <v>SP4</v>
          </cell>
        </row>
        <row r="132">
          <cell r="B132" t="str">
            <v>SP5</v>
          </cell>
        </row>
        <row r="133">
          <cell r="B133" t="str">
            <v>ST1</v>
          </cell>
        </row>
        <row r="134">
          <cell r="B134" t="str">
            <v>ST2</v>
          </cell>
        </row>
        <row r="135">
          <cell r="B135" t="str">
            <v>ST3</v>
          </cell>
        </row>
        <row r="136">
          <cell r="B136" t="str">
            <v>ST4</v>
          </cell>
        </row>
        <row r="137">
          <cell r="B137" t="str">
            <v>STD1</v>
          </cell>
        </row>
        <row r="138">
          <cell r="B138" t="str">
            <v>STD2</v>
          </cell>
        </row>
        <row r="139">
          <cell r="B139" t="str">
            <v>STD3</v>
          </cell>
        </row>
        <row r="140">
          <cell r="B140" t="str">
            <v>STD4</v>
          </cell>
        </row>
        <row r="141">
          <cell r="B141" t="str">
            <v>SU1</v>
          </cell>
        </row>
        <row r="142">
          <cell r="B142" t="str">
            <v>SU2</v>
          </cell>
        </row>
        <row r="143">
          <cell r="B143" t="str">
            <v>TC1</v>
          </cell>
        </row>
        <row r="144">
          <cell r="B144" t="str">
            <v>TC2</v>
          </cell>
        </row>
        <row r="145">
          <cell r="B145" t="str">
            <v>TC3</v>
          </cell>
        </row>
        <row r="146">
          <cell r="B146" t="str">
            <v>TC4</v>
          </cell>
        </row>
        <row r="147">
          <cell r="B147" t="str">
            <v>TW1</v>
          </cell>
        </row>
        <row r="148">
          <cell r="B148" t="str">
            <v>TW2</v>
          </cell>
        </row>
        <row r="149">
          <cell r="B149" t="str">
            <v>TW3</v>
          </cell>
        </row>
        <row r="150">
          <cell r="B150" t="str">
            <v>TW4</v>
          </cell>
        </row>
        <row r="151">
          <cell r="B151" t="str">
            <v>TW5</v>
          </cell>
        </row>
        <row r="152">
          <cell r="B152" t="str">
            <v>TW6</v>
          </cell>
        </row>
        <row r="153">
          <cell r="B153" t="str">
            <v>TW7</v>
          </cell>
        </row>
        <row r="154">
          <cell r="B154" t="str">
            <v>TW8</v>
          </cell>
        </row>
        <row r="155">
          <cell r="B155" t="str">
            <v>WF1</v>
          </cell>
        </row>
        <row r="156">
          <cell r="B156" t="str">
            <v>WF1</v>
          </cell>
        </row>
        <row r="157">
          <cell r="B157" t="str">
            <v>WF2</v>
          </cell>
        </row>
        <row r="158">
          <cell r="B158" t="str">
            <v>WF3</v>
          </cell>
        </row>
        <row r="159">
          <cell r="B159" t="str">
            <v>WF4</v>
          </cell>
        </row>
        <row r="160">
          <cell r="B160" t="str">
            <v>WI1</v>
          </cell>
        </row>
        <row r="161">
          <cell r="B161" t="str">
            <v>WI2</v>
          </cell>
        </row>
        <row r="162">
          <cell r="B162" t="str">
            <v>WI3</v>
          </cell>
        </row>
        <row r="163">
          <cell r="B163" t="str">
            <v>ZM1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"/>
      <sheetName val="PY12-PY16 Comparison"/>
      <sheetName val="AEP PY12-PY16 Planning View"/>
      <sheetName val="AEP Planning View"/>
      <sheetName val="APCO Planning View"/>
      <sheetName val="I&amp;M Planning View"/>
      <sheetName val="KPCO Planning View"/>
      <sheetName val="OHIOGEN Planning View"/>
      <sheetName val="OHIO Planning View"/>
      <sheetName val="OHIOWIRES Planning View"/>
      <sheetName val="APCO"/>
      <sheetName val="I&amp;M"/>
      <sheetName val="KPCO"/>
      <sheetName val="OHIO"/>
      <sheetName val="Info-EFORd"/>
      <sheetName val="Info-Capacity"/>
      <sheetName val="Info-U-S-Sales"/>
      <sheetName val="Info-RPM Auctions"/>
      <sheetName val="Info-Hydro Adj"/>
      <sheetName val="Info-LOAD"/>
      <sheetName val="Info-Misc DY12"/>
      <sheetName val="Sales-Buckeye"/>
      <sheetName val="Sales-Duke Munis"/>
      <sheetName val="Sales-ATSI"/>
      <sheetName val="Sales-AMP"/>
      <sheetName val="Sales-EMMT"/>
      <sheetName val="CHANGE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92">
          <cell r="B192" t="str">
            <v>Operating Companies</v>
          </cell>
          <cell r="D192" t="str">
            <v>PY 2012</v>
          </cell>
          <cell r="E192" t="str">
            <v>PY 2013</v>
          </cell>
          <cell r="F192" t="str">
            <v>PY 2014</v>
          </cell>
          <cell r="G192" t="str">
            <v>PY 2015</v>
          </cell>
          <cell r="H192" t="str">
            <v>PY 2016</v>
          </cell>
          <cell r="I192" t="str">
            <v>PY 2017</v>
          </cell>
          <cell r="J192" t="str">
            <v>PY 2018</v>
          </cell>
          <cell r="K192" t="str">
            <v>PY 2019</v>
          </cell>
          <cell r="L192" t="str">
            <v>PY 2020</v>
          </cell>
        </row>
        <row r="193">
          <cell r="B193" t="str">
            <v>APCO</v>
          </cell>
          <cell r="D193">
            <v>-128.22672</v>
          </cell>
          <cell r="E193">
            <v>-258.89999999999998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 t="str">
            <v>CSP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 t="str">
            <v>I&amp;M</v>
          </cell>
          <cell r="D195">
            <v>-158.92409999999998</v>
          </cell>
          <cell r="E195">
            <v>-214.3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 t="str">
            <v>KPCO</v>
          </cell>
          <cell r="D196">
            <v>-34.704999999999998</v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 t="str">
            <v>OHIO</v>
          </cell>
          <cell r="D197">
            <v>-317.84418000000011</v>
          </cell>
          <cell r="E197">
            <v>-227.6</v>
          </cell>
          <cell r="F197">
            <v>0</v>
          </cell>
          <cell r="G197">
            <v>-7824.9000000000024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 t="str">
            <v>TOTAL</v>
          </cell>
          <cell r="D198">
            <v>-639.70000000000005</v>
          </cell>
          <cell r="E198">
            <v>-700.8</v>
          </cell>
          <cell r="F198">
            <v>0</v>
          </cell>
          <cell r="G198">
            <v>-7824.9000000000024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</sheetData>
      <sheetData sheetId="18">
        <row r="3">
          <cell r="M3" t="str">
            <v>Unit</v>
          </cell>
        </row>
      </sheetData>
      <sheetData sheetId="19">
        <row r="6">
          <cell r="B6" t="str">
            <v>APCo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VED_QUERIES"/>
      <sheetName val="Scenario Summary"/>
      <sheetName val="CONDENSED WHAT-IF"/>
      <sheetName val="WHAT-IF PJM PLANNING VIEW"/>
      <sheetName val="Position Variables"/>
      <sheetName val="AEP Internal Load"/>
      <sheetName val="PJM CP - AEP LOAD"/>
      <sheetName val="New Generation"/>
      <sheetName val="Parameters"/>
      <sheetName val="Unit-Spec Purchases"/>
      <sheetName val="Unit-Spec Sales"/>
      <sheetName val="Buckeye"/>
      <sheetName val="Existing Unit Info"/>
      <sheetName val="Hydro Derating"/>
      <sheetName val="Interruptible"/>
      <sheetName val="Capacity &amp; EFORd"/>
      <sheetName val="ORIGINAL PJM FRR FILING Vie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AEP Summer (Scenarios)"/>
      <sheetName val="AEP Summer"/>
      <sheetName val="AEP Winter"/>
      <sheetName val="Alloc Matrix %"/>
      <sheetName val="Abbreviated AEP Summer"/>
      <sheetName val="Input RPM"/>
      <sheetName val="Input System Actual Values"/>
      <sheetName val="APCo Sum"/>
      <sheetName val="APCo Win"/>
      <sheetName val="CSP Sum"/>
      <sheetName val="CSP Win"/>
      <sheetName val="I&amp;M Sum"/>
      <sheetName val="I&amp;M Win"/>
      <sheetName val="KPCo Sum"/>
      <sheetName val="KPCo Win"/>
      <sheetName val="OPCo Sum"/>
      <sheetName val="OPCo Win"/>
      <sheetName val="Input Company Actual Values"/>
      <sheetName val="Input EFORd"/>
      <sheetName val="Derates"/>
      <sheetName val="Uprates"/>
      <sheetName val="Retirements"/>
      <sheetName val="Final Capacity"/>
      <sheetName val="Input Unit Specific Transfers"/>
      <sheetName val="Input System &amp; Co. Share Units"/>
      <sheetName val="Existing Capacity Sum &amp; Win"/>
      <sheetName val="Input Capacity Changes List"/>
      <sheetName val="Input Interruptible"/>
      <sheetName val="System Sales Summary"/>
      <sheetName val="Input System Sales"/>
      <sheetName val="MLR SS"/>
      <sheetName val="MLR 250"/>
      <sheetName val="Mone"/>
      <sheetName val="OVEC"/>
      <sheetName val="Input Buckeye"/>
      <sheetName val="Input FINAL MLR"/>
      <sheetName val="Format FINAL MLR"/>
      <sheetName val="MLR Est"/>
      <sheetName val="Input Actual MLRs"/>
      <sheetName val="Input Original Peaks"/>
      <sheetName val="Input DSM"/>
      <sheetName val="Peaks w DSM"/>
      <sheetName val="Capacity Transactions Summary"/>
      <sheetName val="Capacity Transaction Matrix"/>
      <sheetName val="Dire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70">
          <cell r="A170" t="str">
            <v>DON'T DELETE</v>
          </cell>
        </row>
        <row r="184">
          <cell r="B184" t="str">
            <v>APCo</v>
          </cell>
          <cell r="C184">
            <v>0.33333333333333331</v>
          </cell>
          <cell r="D184">
            <v>0.33333333333333331</v>
          </cell>
          <cell r="E184">
            <v>0.33333333333333331</v>
          </cell>
          <cell r="F184">
            <v>0.33333333333333331</v>
          </cell>
          <cell r="G184">
            <v>0.33333333333333331</v>
          </cell>
          <cell r="H184">
            <v>0.33333333333333331</v>
          </cell>
          <cell r="I184">
            <v>0.33333333333333331</v>
          </cell>
          <cell r="J184">
            <v>0.33333333333333331</v>
          </cell>
          <cell r="K184">
            <v>0.33333333333333331</v>
          </cell>
          <cell r="L184">
            <v>0.33333333333333331</v>
          </cell>
          <cell r="M184">
            <v>0.33333333333333331</v>
          </cell>
          <cell r="N184">
            <v>0.33333333333333331</v>
          </cell>
          <cell r="O184">
            <v>0.33333333333333331</v>
          </cell>
          <cell r="P184">
            <v>0.33333333333333331</v>
          </cell>
          <cell r="Q184">
            <v>0.33333333333333331</v>
          </cell>
          <cell r="R184">
            <v>0.33333333333333331</v>
          </cell>
          <cell r="S184">
            <v>0.33333333333333331</v>
          </cell>
          <cell r="T184">
            <v>0.33333333333333331</v>
          </cell>
          <cell r="U184">
            <v>0.33333333333333331</v>
          </cell>
          <cell r="V184">
            <v>0.33333333333333331</v>
          </cell>
          <cell r="W184">
            <v>0.33333333333333331</v>
          </cell>
          <cell r="X184">
            <v>0.33333333333333331</v>
          </cell>
          <cell r="Y184">
            <v>0.33333333333333331</v>
          </cell>
          <cell r="Z184">
            <v>0.33333333333333331</v>
          </cell>
          <cell r="AA184">
            <v>0.33333333333333331</v>
          </cell>
          <cell r="AB184">
            <v>0.33333333333333331</v>
          </cell>
          <cell r="AC184">
            <v>0.33333333333333331</v>
          </cell>
          <cell r="AD184">
            <v>0.33333333333333331</v>
          </cell>
          <cell r="AE184">
            <v>0.33333333333333331</v>
          </cell>
          <cell r="AF184">
            <v>0.33333333333333331</v>
          </cell>
          <cell r="AG184">
            <v>0.33333333333333331</v>
          </cell>
          <cell r="AH184">
            <v>0.33333333333333331</v>
          </cell>
          <cell r="AI184">
            <v>0.33333333333333331</v>
          </cell>
          <cell r="AJ184">
            <v>0.33333333333333331</v>
          </cell>
          <cell r="AK184">
            <v>0.33333333333333331</v>
          </cell>
          <cell r="AL184">
            <v>0.33333333333333331</v>
          </cell>
          <cell r="AM184">
            <v>0.33333333333333331</v>
          </cell>
        </row>
        <row r="185">
          <cell r="B185" t="str">
            <v>CSP</v>
          </cell>
        </row>
        <row r="186">
          <cell r="B186" t="str">
            <v>I&amp;M</v>
          </cell>
        </row>
        <row r="187">
          <cell r="B187" t="str">
            <v>KPCo</v>
          </cell>
        </row>
        <row r="188">
          <cell r="B188" t="str">
            <v>OPCo</v>
          </cell>
          <cell r="C188">
            <v>0.66666666666666663</v>
          </cell>
          <cell r="D188">
            <v>0.66666666666666663</v>
          </cell>
          <cell r="E188">
            <v>0.66666666666666663</v>
          </cell>
          <cell r="F188">
            <v>0.66666666666666663</v>
          </cell>
          <cell r="G188">
            <v>0.66666666666666663</v>
          </cell>
          <cell r="H188">
            <v>0.66666666666666663</v>
          </cell>
          <cell r="I188">
            <v>0.66666666666666663</v>
          </cell>
          <cell r="J188">
            <v>0.66666666666666663</v>
          </cell>
          <cell r="K188">
            <v>0.66666666666666663</v>
          </cell>
          <cell r="L188">
            <v>0.66666666666666663</v>
          </cell>
          <cell r="M188">
            <v>0.66666666666666663</v>
          </cell>
          <cell r="N188">
            <v>0.66666666666666663</v>
          </cell>
          <cell r="O188">
            <v>0.66666666666666663</v>
          </cell>
          <cell r="P188">
            <v>0.66666666666666663</v>
          </cell>
          <cell r="Q188">
            <v>0.66666666666666663</v>
          </cell>
          <cell r="R188">
            <v>0.66666666666666663</v>
          </cell>
          <cell r="S188">
            <v>0.66666666666666663</v>
          </cell>
          <cell r="T188">
            <v>0.66666666666666663</v>
          </cell>
          <cell r="U188">
            <v>0.66666666666666663</v>
          </cell>
          <cell r="V188">
            <v>0.66666666666666663</v>
          </cell>
          <cell r="W188">
            <v>0.66666666666666663</v>
          </cell>
          <cell r="X188">
            <v>0.66666666666666663</v>
          </cell>
          <cell r="Y188">
            <v>0.66666666666666663</v>
          </cell>
          <cell r="Z188">
            <v>0.66666666666666663</v>
          </cell>
          <cell r="AA188">
            <v>0.66666666666666663</v>
          </cell>
          <cell r="AB188">
            <v>0.66666666666666663</v>
          </cell>
          <cell r="AC188">
            <v>0.66666666666666663</v>
          </cell>
          <cell r="AD188">
            <v>0.66666666666666663</v>
          </cell>
          <cell r="AE188">
            <v>0.66666666666666663</v>
          </cell>
          <cell r="AF188">
            <v>0.66666666666666663</v>
          </cell>
          <cell r="AG188">
            <v>0.66666666666666663</v>
          </cell>
          <cell r="AH188">
            <v>0.66666666666666663</v>
          </cell>
          <cell r="AI188">
            <v>0.66666666666666663</v>
          </cell>
          <cell r="AJ188">
            <v>0.66666666666666663</v>
          </cell>
          <cell r="AK188">
            <v>0.66666666666666663</v>
          </cell>
          <cell r="AL188">
            <v>0.66666666666666663</v>
          </cell>
          <cell r="AM188">
            <v>0.66666666666666663</v>
          </cell>
        </row>
        <row r="892">
          <cell r="B892" t="str">
            <v>APCo</v>
          </cell>
        </row>
        <row r="893">
          <cell r="B893" t="str">
            <v>CSP</v>
          </cell>
        </row>
        <row r="894">
          <cell r="B894" t="str">
            <v>I&amp;M</v>
          </cell>
          <cell r="C894">
            <v>0.85</v>
          </cell>
          <cell r="D894">
            <v>0.85</v>
          </cell>
          <cell r="E894">
            <v>0.85</v>
          </cell>
          <cell r="F894">
            <v>0.85</v>
          </cell>
          <cell r="G894">
            <v>0.85</v>
          </cell>
          <cell r="H894">
            <v>0.85</v>
          </cell>
          <cell r="I894">
            <v>0.85</v>
          </cell>
          <cell r="J894">
            <v>0.85</v>
          </cell>
          <cell r="K894">
            <v>0.85</v>
          </cell>
          <cell r="L894">
            <v>0.85</v>
          </cell>
          <cell r="M894">
            <v>0.85</v>
          </cell>
          <cell r="N894">
            <v>0.85</v>
          </cell>
          <cell r="O894">
            <v>0.85</v>
          </cell>
          <cell r="P894">
            <v>0.85</v>
          </cell>
          <cell r="Q894">
            <v>0.85</v>
          </cell>
          <cell r="R894">
            <v>0.85</v>
          </cell>
          <cell r="S894">
            <v>0.85</v>
          </cell>
          <cell r="T894">
            <v>0.85</v>
          </cell>
          <cell r="U894">
            <v>0.85</v>
          </cell>
          <cell r="V894">
            <v>0.85</v>
          </cell>
          <cell r="W894">
            <v>0.85</v>
          </cell>
          <cell r="X894">
            <v>0.85</v>
          </cell>
          <cell r="Y894">
            <v>0.85</v>
          </cell>
          <cell r="Z894">
            <v>0.85</v>
          </cell>
          <cell r="AA894">
            <v>0.85</v>
          </cell>
          <cell r="AB894">
            <v>0.85</v>
          </cell>
          <cell r="AC894">
            <v>0.85</v>
          </cell>
          <cell r="AD894">
            <v>0.85</v>
          </cell>
          <cell r="AE894">
            <v>0.85</v>
          </cell>
          <cell r="AF894">
            <v>0.85</v>
          </cell>
          <cell r="AG894">
            <v>0.85</v>
          </cell>
          <cell r="AH894">
            <v>0.85</v>
          </cell>
          <cell r="AI894">
            <v>0.85</v>
          </cell>
          <cell r="AJ894">
            <v>0.85</v>
          </cell>
          <cell r="AK894">
            <v>0.85</v>
          </cell>
          <cell r="AL894">
            <v>0.85</v>
          </cell>
          <cell r="AM894">
            <v>0.85</v>
          </cell>
        </row>
        <row r="895">
          <cell r="B895" t="str">
            <v>KPCo</v>
          </cell>
          <cell r="C895">
            <v>0.15</v>
          </cell>
          <cell r="D895">
            <v>0.15</v>
          </cell>
          <cell r="E895">
            <v>0.15</v>
          </cell>
          <cell r="F895">
            <v>0.15</v>
          </cell>
          <cell r="G895">
            <v>0.15</v>
          </cell>
          <cell r="H895">
            <v>0.15</v>
          </cell>
          <cell r="I895">
            <v>0.15</v>
          </cell>
          <cell r="J895">
            <v>0.15</v>
          </cell>
          <cell r="K895">
            <v>0.15</v>
          </cell>
          <cell r="L895">
            <v>0.15</v>
          </cell>
          <cell r="M895">
            <v>0.15</v>
          </cell>
          <cell r="N895">
            <v>0.15</v>
          </cell>
          <cell r="O895">
            <v>0.15</v>
          </cell>
          <cell r="P895">
            <v>0.15</v>
          </cell>
          <cell r="Q895">
            <v>0.15</v>
          </cell>
          <cell r="R895">
            <v>0.15</v>
          </cell>
          <cell r="S895">
            <v>0.15</v>
          </cell>
          <cell r="T895">
            <v>0.15</v>
          </cell>
          <cell r="U895">
            <v>0.15</v>
          </cell>
          <cell r="V895">
            <v>0.15</v>
          </cell>
          <cell r="W895">
            <v>0.15</v>
          </cell>
          <cell r="X895">
            <v>0.15</v>
          </cell>
          <cell r="Y895">
            <v>0.15</v>
          </cell>
          <cell r="Z895">
            <v>0.15</v>
          </cell>
          <cell r="AA895">
            <v>0.15</v>
          </cell>
          <cell r="AB895">
            <v>0.15</v>
          </cell>
          <cell r="AC895">
            <v>0.15</v>
          </cell>
          <cell r="AD895">
            <v>0.15</v>
          </cell>
          <cell r="AE895">
            <v>0.15</v>
          </cell>
          <cell r="AF895">
            <v>0.15</v>
          </cell>
          <cell r="AG895">
            <v>0.15</v>
          </cell>
          <cell r="AH895">
            <v>0.15</v>
          </cell>
          <cell r="AI895">
            <v>0.15</v>
          </cell>
          <cell r="AJ895">
            <v>0.15</v>
          </cell>
          <cell r="AK895">
            <v>0.15</v>
          </cell>
          <cell r="AL895">
            <v>0.15</v>
          </cell>
          <cell r="AM895">
            <v>0.15</v>
          </cell>
        </row>
        <row r="896">
          <cell r="B896" t="str">
            <v>OPCo</v>
          </cell>
        </row>
        <row r="898">
          <cell r="B898" t="str">
            <v>APCo</v>
          </cell>
        </row>
        <row r="899">
          <cell r="B899" t="str">
            <v>CSP</v>
          </cell>
        </row>
        <row r="900">
          <cell r="B900" t="str">
            <v>I&amp;M</v>
          </cell>
          <cell r="C900">
            <v>0.85</v>
          </cell>
          <cell r="D900">
            <v>0.85</v>
          </cell>
          <cell r="E900">
            <v>0.85</v>
          </cell>
          <cell r="F900">
            <v>0.85</v>
          </cell>
          <cell r="G900">
            <v>0.85</v>
          </cell>
          <cell r="H900">
            <v>0.85</v>
          </cell>
          <cell r="I900">
            <v>0.85</v>
          </cell>
          <cell r="J900">
            <v>0.85</v>
          </cell>
          <cell r="K900">
            <v>0.85</v>
          </cell>
          <cell r="L900">
            <v>0.85</v>
          </cell>
          <cell r="M900">
            <v>0.85</v>
          </cell>
          <cell r="N900">
            <v>0.85</v>
          </cell>
          <cell r="O900">
            <v>0.85</v>
          </cell>
          <cell r="P900">
            <v>0.85</v>
          </cell>
          <cell r="Q900">
            <v>0.85</v>
          </cell>
          <cell r="R900">
            <v>0.85</v>
          </cell>
          <cell r="S900">
            <v>0.85</v>
          </cell>
          <cell r="T900">
            <v>0.85</v>
          </cell>
          <cell r="U900">
            <v>0.85</v>
          </cell>
          <cell r="V900">
            <v>0.85</v>
          </cell>
          <cell r="W900">
            <v>0.85</v>
          </cell>
          <cell r="X900">
            <v>0.85</v>
          </cell>
          <cell r="Y900">
            <v>0.85</v>
          </cell>
          <cell r="Z900">
            <v>0.85</v>
          </cell>
          <cell r="AA900">
            <v>0.85</v>
          </cell>
          <cell r="AB900">
            <v>0.85</v>
          </cell>
          <cell r="AC900">
            <v>0.85</v>
          </cell>
          <cell r="AD900">
            <v>0.85</v>
          </cell>
          <cell r="AE900">
            <v>0.85</v>
          </cell>
          <cell r="AF900">
            <v>0.85</v>
          </cell>
          <cell r="AG900">
            <v>0.85</v>
          </cell>
          <cell r="AH900">
            <v>0.85</v>
          </cell>
          <cell r="AI900">
            <v>0.85</v>
          </cell>
          <cell r="AJ900">
            <v>0.85</v>
          </cell>
          <cell r="AK900">
            <v>0.85</v>
          </cell>
          <cell r="AL900">
            <v>0.85</v>
          </cell>
          <cell r="AM900">
            <v>0.85</v>
          </cell>
        </row>
        <row r="901">
          <cell r="B901" t="str">
            <v>KPCo</v>
          </cell>
          <cell r="C901">
            <v>0.15</v>
          </cell>
          <cell r="D901">
            <v>0.15</v>
          </cell>
          <cell r="E901">
            <v>0.15</v>
          </cell>
          <cell r="F901">
            <v>0.15</v>
          </cell>
          <cell r="G901">
            <v>0.15</v>
          </cell>
          <cell r="H901">
            <v>0.15</v>
          </cell>
          <cell r="I901">
            <v>0.15</v>
          </cell>
          <cell r="J901">
            <v>0.15</v>
          </cell>
          <cell r="K901">
            <v>0.15</v>
          </cell>
          <cell r="L901">
            <v>0.15</v>
          </cell>
          <cell r="M901">
            <v>0.15</v>
          </cell>
          <cell r="N901">
            <v>0.15</v>
          </cell>
          <cell r="O901">
            <v>0.15</v>
          </cell>
          <cell r="P901">
            <v>0.15</v>
          </cell>
          <cell r="Q901">
            <v>0.15</v>
          </cell>
          <cell r="R901">
            <v>0.15</v>
          </cell>
          <cell r="S901">
            <v>0.15</v>
          </cell>
          <cell r="T901">
            <v>0.15</v>
          </cell>
          <cell r="U901">
            <v>0.15</v>
          </cell>
          <cell r="V901">
            <v>0.15</v>
          </cell>
          <cell r="W901">
            <v>0.15</v>
          </cell>
          <cell r="X901">
            <v>0.15</v>
          </cell>
          <cell r="Y901">
            <v>0.15</v>
          </cell>
          <cell r="Z901">
            <v>0.15</v>
          </cell>
          <cell r="AA901">
            <v>0.15</v>
          </cell>
          <cell r="AB901">
            <v>0.15</v>
          </cell>
          <cell r="AC901">
            <v>0.15</v>
          </cell>
          <cell r="AD901">
            <v>0.15</v>
          </cell>
          <cell r="AE901">
            <v>0.15</v>
          </cell>
          <cell r="AF901">
            <v>0.15</v>
          </cell>
          <cell r="AG901">
            <v>0.15</v>
          </cell>
          <cell r="AH901">
            <v>0.15</v>
          </cell>
          <cell r="AI901">
            <v>0.15</v>
          </cell>
          <cell r="AJ901">
            <v>0.15</v>
          </cell>
          <cell r="AK901">
            <v>0.15</v>
          </cell>
          <cell r="AL901">
            <v>0.15</v>
          </cell>
          <cell r="AM901">
            <v>0.15</v>
          </cell>
        </row>
        <row r="902">
          <cell r="B902" t="str">
            <v>OPCo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EP PJM Forecast Backup"/>
      <sheetName val="AEP Variables"/>
      <sheetName val="Alloc Matrix %"/>
      <sheetName val="Changes"/>
      <sheetName val="Input Forecasted Peaks &amp; DSM"/>
      <sheetName val="Input Historical Data"/>
      <sheetName val="Input System Sales"/>
      <sheetName val="PJM Variables"/>
      <sheetName val="Capacity Total By Unit"/>
      <sheetName val="Company Units"/>
      <sheetName val="Input Capacity"/>
      <sheetName val="Capacity Performance Calc"/>
      <sheetName val="EFORd"/>
      <sheetName val="Input EFORd"/>
      <sheetName val="System &amp; Company EFORd's"/>
      <sheetName val="Buckeye Cardinal"/>
      <sheetName val="Input Monthly &amp; Annual MLRs"/>
      <sheetName val="MLR Est"/>
      <sheetName val="MLR Load"/>
      <sheetName val="MLR ICAP"/>
      <sheetName val="AEP PJM"/>
      <sheetName val="APCo PJM"/>
      <sheetName val="I&amp;M PJM"/>
      <sheetName val="KPCo PJM"/>
      <sheetName val="OPCo PJM"/>
      <sheetName val="WPCO PJM"/>
      <sheetName val="3-CO PJM"/>
      <sheetName val="4-CO PJM"/>
    </sheetNames>
    <sheetDataSet>
      <sheetData sheetId="0"/>
      <sheetData sheetId="1"/>
      <sheetData sheetId="2">
        <row r="42">
          <cell r="B42">
            <v>2012</v>
          </cell>
        </row>
        <row r="43">
          <cell r="B43">
            <v>2030</v>
          </cell>
        </row>
      </sheetData>
      <sheetData sheetId="3">
        <row r="74">
          <cell r="AZ74" t="str">
            <v>PJM</v>
          </cell>
        </row>
        <row r="114">
          <cell r="AZ114" t="str">
            <v>PJM</v>
          </cell>
        </row>
        <row r="154">
          <cell r="AZ154" t="str">
            <v>PJM</v>
          </cell>
        </row>
        <row r="194">
          <cell r="AZ194" t="str">
            <v>PJM</v>
          </cell>
        </row>
        <row r="234">
          <cell r="AZ234" t="str">
            <v>PJM</v>
          </cell>
        </row>
      </sheetData>
      <sheetData sheetId="4"/>
      <sheetData sheetId="5">
        <row r="3">
          <cell r="AC3" t="str">
            <v>Summer Peak</v>
          </cell>
        </row>
      </sheetData>
      <sheetData sheetId="6"/>
      <sheetData sheetId="7"/>
      <sheetData sheetId="8"/>
      <sheetData sheetId="9"/>
      <sheetData sheetId="10"/>
      <sheetData sheetId="11">
        <row r="3">
          <cell r="D3" t="str">
            <v>Summer</v>
          </cell>
          <cell r="E3" t="str">
            <v>Winter</v>
          </cell>
          <cell r="F3" t="str">
            <v>PJM</v>
          </cell>
          <cell r="O3" t="str">
            <v>APCo</v>
          </cell>
          <cell r="P3" t="str">
            <v>I&amp;M</v>
          </cell>
          <cell r="Q3" t="str">
            <v>KPCo</v>
          </cell>
          <cell r="R3" t="str">
            <v>OPCo</v>
          </cell>
        </row>
      </sheetData>
      <sheetData sheetId="12"/>
      <sheetData sheetId="13"/>
      <sheetData sheetId="14">
        <row r="3">
          <cell r="C3">
            <v>38990</v>
          </cell>
          <cell r="D3">
            <v>39355</v>
          </cell>
          <cell r="E3">
            <v>39721</v>
          </cell>
          <cell r="F3">
            <v>40086</v>
          </cell>
          <cell r="G3">
            <v>40451</v>
          </cell>
          <cell r="H3">
            <v>40816</v>
          </cell>
          <cell r="I3">
            <v>41182</v>
          </cell>
          <cell r="J3">
            <v>41547</v>
          </cell>
          <cell r="K3">
            <v>41912</v>
          </cell>
          <cell r="L3">
            <v>42277</v>
          </cell>
          <cell r="M3">
            <v>42643</v>
          </cell>
          <cell r="N3">
            <v>43008</v>
          </cell>
        </row>
      </sheetData>
      <sheetData sheetId="15"/>
      <sheetData sheetId="16">
        <row r="3">
          <cell r="D3" t="str">
            <v>Buckeye Cardinal Entitlement</v>
          </cell>
          <cell r="G3" t="str">
            <v>Buckeye Cardinal Entitlement</v>
          </cell>
          <cell r="J3" t="str">
            <v>Buckeye Cardinal Entitlement</v>
          </cell>
        </row>
      </sheetData>
      <sheetData sheetId="17"/>
      <sheetData sheetId="18">
        <row r="3">
          <cell r="Q3" t="str">
            <v>Summer</v>
          </cell>
          <cell r="R3" t="str">
            <v>Winter</v>
          </cell>
          <cell r="S3" t="str">
            <v>Summer</v>
          </cell>
          <cell r="T3" t="str">
            <v>Winter</v>
          </cell>
          <cell r="U3" t="str">
            <v>Summer</v>
          </cell>
          <cell r="V3" t="str">
            <v>Winter</v>
          </cell>
          <cell r="W3" t="str">
            <v>Summer</v>
          </cell>
          <cell r="X3" t="str">
            <v>Winter</v>
          </cell>
        </row>
      </sheetData>
      <sheetData sheetId="19">
        <row r="3">
          <cell r="AJ3" t="str">
            <v>APCo</v>
          </cell>
          <cell r="AK3" t="str">
            <v>I&amp;M</v>
          </cell>
          <cell r="AL3" t="str">
            <v>KPCo</v>
          </cell>
          <cell r="AM3" t="str">
            <v>OPCo</v>
          </cell>
        </row>
      </sheetData>
      <sheetData sheetId="20">
        <row r="3">
          <cell r="AJ3" t="str">
            <v>APCo</v>
          </cell>
          <cell r="AK3" t="str">
            <v>I&amp;M</v>
          </cell>
          <cell r="AL3" t="str">
            <v>KPCo</v>
          </cell>
          <cell r="AM3" t="str">
            <v>OPCo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EP PJM Forecast Backup"/>
      <sheetName val="PJM Forecast Backup"/>
      <sheetName val="AEP Variables"/>
      <sheetName val="Alloc Matrix %"/>
      <sheetName val="Changes"/>
      <sheetName val="Input Forecasted Peaks &amp; DSM"/>
      <sheetName val="Input Historical Data"/>
      <sheetName val="Input System Sales"/>
      <sheetName val="PJM Variables"/>
      <sheetName val="Capacity Total By Unit"/>
      <sheetName val="Company Units"/>
      <sheetName val="Input Capacity"/>
      <sheetName val="Capacity Performance Calc"/>
      <sheetName val="EFORd"/>
      <sheetName val="Input EFORd"/>
      <sheetName val="System &amp; Company EFORd's"/>
      <sheetName val="Buckeye Cardinal"/>
      <sheetName val="Input Monthly &amp; Annual MLRs"/>
      <sheetName val="MLR Est"/>
      <sheetName val="MLR Load"/>
      <sheetName val="MLR ICAP"/>
      <sheetName val="AEP Summer"/>
      <sheetName val="APCo Summer"/>
      <sheetName val="I&amp;M Summer"/>
      <sheetName val="KPCo Summer"/>
      <sheetName val="OPCo Summer"/>
      <sheetName val="AEP Winter"/>
      <sheetName val="APCo Winter"/>
      <sheetName val="I&amp;M Winter"/>
      <sheetName val="KPCo Winter"/>
      <sheetName val="OPCo Winter"/>
      <sheetName val="AEP PJM"/>
      <sheetName val="APCo PJM"/>
      <sheetName val="I&amp;M PJM"/>
      <sheetName val="KPCo PJM"/>
      <sheetName val="OPCo PJM"/>
      <sheetName val="WPCO PJM"/>
      <sheetName val="3-CO PJM"/>
      <sheetName val="4-CO PJ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G3" t="str">
            <v>APCo</v>
          </cell>
          <cell r="H3" t="str">
            <v>I&amp;M</v>
          </cell>
          <cell r="I3" t="str">
            <v>KPCo</v>
          </cell>
          <cell r="J3" t="str">
            <v>OPCo</v>
          </cell>
          <cell r="K3" t="str">
            <v>APCo</v>
          </cell>
          <cell r="L3" t="str">
            <v>I&amp;M</v>
          </cell>
          <cell r="M3" t="str">
            <v>KPCo</v>
          </cell>
          <cell r="N3" t="str">
            <v>OPCo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"/>
      <sheetName val="FGD and Conversion Uprates PY16"/>
      <sheetName val="PY12-PY15 Comparison"/>
      <sheetName val="AEP PY12-PY16 Planning View"/>
      <sheetName val="AEP Planning View"/>
      <sheetName val="APCO Planning View"/>
      <sheetName val="I&amp;M Planning View"/>
      <sheetName val="KPCO Planning View"/>
      <sheetName val="OHIOGEN Planning View"/>
      <sheetName val="OHIO Planning View"/>
      <sheetName val="OHIOWIRES Planning View"/>
      <sheetName val="APCO"/>
      <sheetName val="I&amp;M"/>
      <sheetName val="KPCO"/>
      <sheetName val="OHIO"/>
      <sheetName val="Info-EFORd"/>
      <sheetName val="Info-Capacity"/>
      <sheetName val="Info-U-S-Sales"/>
      <sheetName val="Info-RPM Auctions"/>
      <sheetName val="Info-Hydro Adj"/>
      <sheetName val="Info-LOAD"/>
      <sheetName val="Info-Misc DY12"/>
      <sheetName val="Sales-Buckeye"/>
      <sheetName val="Sales-Duke Munis"/>
      <sheetName val="Sales-ATSI"/>
      <sheetName val="Sales-AMP"/>
      <sheetName val="Sales-EMMT"/>
      <sheetName val="CHANGE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2">
          <cell r="B192" t="str">
            <v>Operating Companies</v>
          </cell>
        </row>
      </sheetData>
      <sheetData sheetId="19">
        <row r="3">
          <cell r="M3" t="str">
            <v>Unit</v>
          </cell>
        </row>
      </sheetData>
      <sheetData sheetId="20">
        <row r="6">
          <cell r="B6" t="str">
            <v>APCo</v>
          </cell>
        </row>
      </sheetData>
      <sheetData sheetId="21">
        <row r="37">
          <cell r="B37" t="str">
            <v>- DR Testing - Riders</v>
          </cell>
        </row>
        <row r="39">
          <cell r="B39" t="str">
            <v>UNITS</v>
          </cell>
          <cell r="C39" t="str">
            <v>ISSUES</v>
          </cell>
          <cell r="D39" t="str">
            <v>Impacted ICAP</v>
          </cell>
          <cell r="E39" t="str">
            <v>EFORd</v>
          </cell>
          <cell r="F39" t="str">
            <v>Impacted UCAP</v>
          </cell>
          <cell r="G39" t="str">
            <v>Note</v>
          </cell>
        </row>
        <row r="41">
          <cell r="B41" t="str">
            <v>DEMAND RESOURCE AEP INDR01</v>
          </cell>
          <cell r="C41" t="str">
            <v>Potential risk of failing test</v>
          </cell>
          <cell r="D41">
            <v>7.7</v>
          </cell>
          <cell r="F41">
            <v>8</v>
          </cell>
          <cell r="G41" t="str">
            <v>FRR reduced to 0 as of 8/22/2012</v>
          </cell>
        </row>
        <row r="42">
          <cell r="B42" t="str">
            <v>DEMAND RESOURCE AEP INDR02</v>
          </cell>
          <cell r="C42" t="str">
            <v>Potential risk of failing test</v>
          </cell>
          <cell r="D42">
            <v>5.2</v>
          </cell>
          <cell r="F42">
            <v>5.4</v>
          </cell>
          <cell r="G42" t="str">
            <v>FRR reduced to 0 as of 8/22/2012</v>
          </cell>
        </row>
        <row r="43">
          <cell r="B43" t="str">
            <v>DEMAND RESOURCE AEP INDR03</v>
          </cell>
          <cell r="C43" t="str">
            <v>Potential risk of failing test</v>
          </cell>
          <cell r="D43">
            <v>1.3</v>
          </cell>
          <cell r="F43">
            <v>1.3</v>
          </cell>
          <cell r="G43" t="str">
            <v>FRR reduced to 0 as of 8/22/2012</v>
          </cell>
        </row>
        <row r="44">
          <cell r="B44" t="str">
            <v>DEMAND RESOURCE AEP INDR04</v>
          </cell>
          <cell r="C44" t="str">
            <v>Potential risk of failing test</v>
          </cell>
          <cell r="D44">
            <v>0</v>
          </cell>
          <cell r="F44">
            <v>0</v>
          </cell>
          <cell r="G44" t="str">
            <v>FRR reduced to 0 as of 8/22/2012</v>
          </cell>
        </row>
        <row r="45">
          <cell r="B45" t="str">
            <v>DEMAND RESOURCE AEP INDR04</v>
          </cell>
          <cell r="C45" t="str">
            <v>Potential risk of failing test</v>
          </cell>
          <cell r="D45">
            <v>12</v>
          </cell>
          <cell r="F45">
            <v>12.4</v>
          </cell>
          <cell r="G45" t="str">
            <v>FRR reduced to 0 as of 8/22/2012</v>
          </cell>
        </row>
        <row r="46">
          <cell r="B46" t="str">
            <v>I&amp;M</v>
          </cell>
          <cell r="D46">
            <v>26.200000000000003</v>
          </cell>
        </row>
        <row r="48">
          <cell r="B48" t="str">
            <v>DEMAND RESOURCE AEP VADR01</v>
          </cell>
          <cell r="C48" t="str">
            <v>Potential risk of failing test</v>
          </cell>
          <cell r="D48">
            <v>11.8</v>
          </cell>
          <cell r="F48">
            <v>12.2</v>
          </cell>
          <cell r="G48" t="str">
            <v>FRR reduced to 0 as of 8/22/2012</v>
          </cell>
        </row>
        <row r="49">
          <cell r="B49" t="str">
            <v>APCO</v>
          </cell>
          <cell r="D49">
            <v>11.8</v>
          </cell>
        </row>
        <row r="51">
          <cell r="B51" t="str">
            <v>- DR - CRES</v>
          </cell>
        </row>
        <row r="53">
          <cell r="B53" t="str">
            <v>UNITS</v>
          </cell>
          <cell r="C53" t="str">
            <v>ISSUES</v>
          </cell>
          <cell r="D53" t="str">
            <v>Impacted ICAP</v>
          </cell>
          <cell r="E53" t="str">
            <v>EFORd</v>
          </cell>
          <cell r="F53" t="str">
            <v>Impacted UCAP</v>
          </cell>
          <cell r="G53" t="str">
            <v>Note</v>
          </cell>
        </row>
        <row r="55">
          <cell r="B55" t="str">
            <v>Republic Engineered Products 2012</v>
          </cell>
          <cell r="C55" t="str">
            <v>choose CRES Provider effective 11/1/2012</v>
          </cell>
          <cell r="D55">
            <v>23.858000000000001</v>
          </cell>
          <cell r="G55" t="str">
            <v>Reduced DR FRR commitment effective 11/1/2012</v>
          </cell>
        </row>
        <row r="56">
          <cell r="B56" t="str">
            <v>BOC Gases - OHIO 2012</v>
          </cell>
          <cell r="C56" t="str">
            <v>CRES 11/1/12</v>
          </cell>
          <cell r="D56">
            <v>2.6230000000000002</v>
          </cell>
        </row>
        <row r="57">
          <cell r="B57" t="str">
            <v>PRO TEC 2012</v>
          </cell>
          <cell r="C57" t="str">
            <v>CRES 11/1/12</v>
          </cell>
          <cell r="D57">
            <v>1.137</v>
          </cell>
        </row>
        <row r="60">
          <cell r="B60" t="str">
            <v>OHIO</v>
          </cell>
          <cell r="D60">
            <v>27.618000000000002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AEP PY12-PY14 Planning View"/>
      <sheetName val="3CO Planning View"/>
      <sheetName val="Assumption"/>
      <sheetName val="OHIO Planning View"/>
      <sheetName val="APCO Planning View"/>
      <sheetName val="I&amp;M Planning View"/>
      <sheetName val="KPCO Planning View"/>
      <sheetName val="APCO"/>
      <sheetName val="I&amp;M"/>
      <sheetName val="KPCO"/>
      <sheetName val="OHIO"/>
      <sheetName val="Info-EFORd"/>
      <sheetName val="Info-Capacity"/>
      <sheetName val="Info-U-S-Sales"/>
      <sheetName val="Info-RPM Auctions"/>
      <sheetName val="Info-Hydro Adj"/>
      <sheetName val="Info-LOAD"/>
      <sheetName val="FINAL_Prelim FRR"/>
      <sheetName val="Sales-Duke Munis"/>
      <sheetName val="Sales-Buckeye"/>
      <sheetName val="Sales-ATSI"/>
      <sheetName val="Sales-AMP"/>
      <sheetName val="D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Y2014 Unit Performance"/>
      <sheetName val="CHANGE LOG"/>
      <sheetName val="Assumption"/>
      <sheetName val="Assumption Rerates"/>
      <sheetName val="PY2014 Summary"/>
      <sheetName val="PY2015 Summary"/>
      <sheetName val="PY2015 Summary(PJM)"/>
      <sheetName val="PY2016 Summary"/>
      <sheetName val="PY2016 Summary(PJM)"/>
      <sheetName val="PY2017 Summary"/>
      <sheetName val="PY2017 Summary(PJM)"/>
      <sheetName val="PY2018 Summary"/>
      <sheetName val="PY2018 Summary(PJM)"/>
      <sheetName val="PY2019 Summary"/>
      <sheetName val="PY2019 Summary(PJM)"/>
      <sheetName val="AEP PY14-PY19 Planning View"/>
      <sheetName val="AEPSCG Planning View"/>
      <sheetName val="APCO Planning View"/>
      <sheetName val="I&amp;M Planning View"/>
      <sheetName val="KPCO Planning View"/>
      <sheetName val="OHIO Planning View"/>
      <sheetName val="AEPSCG"/>
      <sheetName val="APCO"/>
      <sheetName val="I&amp;M"/>
      <sheetName val="KPCO"/>
      <sheetName val="OHIO"/>
      <sheetName val="Info-EFORd"/>
      <sheetName val="Info-Capacity"/>
      <sheetName val="Info-Schedule"/>
      <sheetName val="Info-Ownership"/>
      <sheetName val="Info-U-S-Sales"/>
      <sheetName val="Info-RPM Auctions"/>
      <sheetName val="Info-LOAD5CP"/>
      <sheetName val="Info-Hydro Adj2014"/>
      <sheetName val="Info-Hydro Adj2018"/>
      <sheetName val="Sales-Buckeye"/>
      <sheetName val="Sales-Duke Munis"/>
      <sheetName val="Ohio Capac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6">
          <cell r="B6" t="str">
            <v>APCo</v>
          </cell>
          <cell r="D6">
            <v>6359.052598346354</v>
          </cell>
          <cell r="E6">
            <v>6698.6534068358706</v>
          </cell>
          <cell r="F6">
            <v>6548.4620027825531</v>
          </cell>
          <cell r="G6">
            <v>6453.2032458918848</v>
          </cell>
          <cell r="H6">
            <v>6503.0414423411439</v>
          </cell>
          <cell r="I6">
            <v>6546.4138231676525</v>
          </cell>
          <cell r="J6">
            <v>6340.6731844325795</v>
          </cell>
        </row>
        <row r="7">
          <cell r="B7" t="str">
            <v>I&amp;M</v>
          </cell>
          <cell r="D7">
            <v>4208.8225888527686</v>
          </cell>
          <cell r="E7">
            <v>4423.6221842433461</v>
          </cell>
          <cell r="F7">
            <v>4360.287673233589</v>
          </cell>
          <cell r="G7">
            <v>4426.0198939050715</v>
          </cell>
          <cell r="H7">
            <v>4446.9392516307471</v>
          </cell>
          <cell r="I7">
            <v>4462.7723855150089</v>
          </cell>
          <cell r="J7">
            <v>4455.7377117372007</v>
          </cell>
        </row>
        <row r="8">
          <cell r="B8" t="str">
            <v>KPCo</v>
          </cell>
          <cell r="D8">
            <v>1084.0091668008772</v>
          </cell>
          <cell r="E8">
            <v>1242.7558849207842</v>
          </cell>
          <cell r="F8">
            <v>1207.2090479838571</v>
          </cell>
          <cell r="G8">
            <v>1128.0267882030439</v>
          </cell>
          <cell r="H8">
            <v>1138.5698070281112</v>
          </cell>
          <cell r="I8">
            <v>1146.3881493173392</v>
          </cell>
          <cell r="J8">
            <v>1075.1124159902997</v>
          </cell>
        </row>
        <row r="9">
          <cell r="B9" t="str">
            <v>OHIO</v>
          </cell>
          <cell r="D9">
            <v>8719.0350479999997</v>
          </cell>
        </row>
        <row r="11">
          <cell r="B11" t="str">
            <v>AEP Total</v>
          </cell>
          <cell r="D11">
            <v>20370.919402</v>
          </cell>
          <cell r="E11">
            <v>12365.031476</v>
          </cell>
          <cell r="F11">
            <v>12115.958723999998</v>
          </cell>
          <cell r="G11">
            <v>12007.249927999999</v>
          </cell>
          <cell r="H11">
            <v>12088.550501000002</v>
          </cell>
          <cell r="I11">
            <v>12155.574358000002</v>
          </cell>
          <cell r="J11">
            <v>11871.52331216008</v>
          </cell>
        </row>
        <row r="12">
          <cell r="B12" t="str">
            <v>Check</v>
          </cell>
          <cell r="J12">
            <v>12216.35222979</v>
          </cell>
        </row>
        <row r="13">
          <cell r="B13" t="str">
            <v>Growth Rate (Updated 2/13/2012 per R Holliday)</v>
          </cell>
          <cell r="J13">
            <v>5.0000000000000001E-3</v>
          </cell>
        </row>
        <row r="14">
          <cell r="B14" t="str">
            <v>WPCo</v>
          </cell>
          <cell r="D14">
            <v>476.51418855531466</v>
          </cell>
          <cell r="E14">
            <v>459.48752734947936</v>
          </cell>
          <cell r="F14">
            <v>488.0146229160917</v>
          </cell>
          <cell r="G14">
            <v>432.42483306136393</v>
          </cell>
          <cell r="H14">
            <v>440.17095862053611</v>
          </cell>
          <cell r="I14">
            <v>447.03135154350178</v>
          </cell>
          <cell r="J14">
            <v>445.51124878077997</v>
          </cell>
        </row>
        <row r="18">
          <cell r="B18" t="str">
            <v>APCo</v>
          </cell>
          <cell r="D18">
            <v>129.78549625000002</v>
          </cell>
          <cell r="E18">
            <v>129.78549625000002</v>
          </cell>
          <cell r="F18">
            <v>129.78549625000002</v>
          </cell>
          <cell r="G18">
            <v>204.45170000000002</v>
          </cell>
          <cell r="H18">
            <v>129.78549625000002</v>
          </cell>
          <cell r="I18">
            <v>129.78549625000002</v>
          </cell>
          <cell r="J18">
            <v>129.78549625000002</v>
          </cell>
        </row>
        <row r="19">
          <cell r="B19" t="str">
            <v>I&amp;M</v>
          </cell>
          <cell r="D19">
            <v>307.56492223450005</v>
          </cell>
          <cell r="E19">
            <v>307.56492223450005</v>
          </cell>
          <cell r="F19">
            <v>307.56492223450005</v>
          </cell>
          <cell r="G19">
            <v>296.27663000000001</v>
          </cell>
          <cell r="H19">
            <v>307.56492223450005</v>
          </cell>
          <cell r="I19">
            <v>307.56492223450005</v>
          </cell>
          <cell r="J19">
            <v>307.56492223450005</v>
          </cell>
        </row>
        <row r="20">
          <cell r="B20" t="str">
            <v>KPCo</v>
          </cell>
        </row>
        <row r="21">
          <cell r="B21" t="str">
            <v>OHIO</v>
          </cell>
        </row>
        <row r="23">
          <cell r="B23" t="str">
            <v>AEP Total</v>
          </cell>
          <cell r="D23">
            <v>437.3504184845001</v>
          </cell>
          <cell r="E23">
            <v>437.3504184845001</v>
          </cell>
          <cell r="F23">
            <v>437.3504184845001</v>
          </cell>
          <cell r="G23">
            <v>500.72833000000003</v>
          </cell>
          <cell r="H23">
            <v>437.3504184845001</v>
          </cell>
          <cell r="I23">
            <v>437.3504184845001</v>
          </cell>
          <cell r="J23">
            <v>437.3504184845001</v>
          </cell>
        </row>
        <row r="43">
          <cell r="D43" t="str">
            <v>PY2014</v>
          </cell>
          <cell r="E43" t="str">
            <v>PY2015</v>
          </cell>
          <cell r="F43" t="str">
            <v>PY2016</v>
          </cell>
          <cell r="G43" t="str">
            <v>PY2017</v>
          </cell>
          <cell r="H43" t="str">
            <v>PY2018</v>
          </cell>
          <cell r="I43" t="str">
            <v>PY2019</v>
          </cell>
          <cell r="J43" t="str">
            <v>PY2020</v>
          </cell>
        </row>
        <row r="44">
          <cell r="E44" t="str">
            <v>INTERIM</v>
          </cell>
          <cell r="F44" t="str">
            <v>INTERIM</v>
          </cell>
          <cell r="G44" t="str">
            <v>INTERIM</v>
          </cell>
          <cell r="H44" t="str">
            <v>DRAFT</v>
          </cell>
          <cell r="I44" t="str">
            <v>DRAFT</v>
          </cell>
          <cell r="J44" t="str">
            <v>CLR</v>
          </cell>
        </row>
        <row r="45">
          <cell r="B45" t="str">
            <v>Load Forecast + CLR</v>
          </cell>
          <cell r="D45">
            <v>2014</v>
          </cell>
          <cell r="E45">
            <v>2015</v>
          </cell>
          <cell r="F45">
            <v>2016</v>
          </cell>
          <cell r="G45">
            <v>2017</v>
          </cell>
          <cell r="H45">
            <v>2018</v>
          </cell>
          <cell r="I45">
            <v>2019</v>
          </cell>
          <cell r="J45">
            <v>2020</v>
          </cell>
        </row>
        <row r="47">
          <cell r="B47" t="str">
            <v>APCo</v>
          </cell>
          <cell r="D47">
            <v>6359.052598346354</v>
          </cell>
          <cell r="E47">
            <v>6301.4788061278105</v>
          </cell>
          <cell r="F47">
            <v>6387.2349932949037</v>
          </cell>
          <cell r="G47">
            <v>6453.2032458918848</v>
          </cell>
          <cell r="H47">
            <v>6503.0414423411439</v>
          </cell>
          <cell r="I47">
            <v>6546.4138231676525</v>
          </cell>
          <cell r="J47">
            <v>6340.6731844325795</v>
          </cell>
        </row>
        <row r="48">
          <cell r="B48" t="str">
            <v>I&amp;M</v>
          </cell>
          <cell r="D48">
            <v>4208.8225888527686</v>
          </cell>
          <cell r="E48">
            <v>4496.0293887891503</v>
          </cell>
          <cell r="F48">
            <v>4391.1579474389173</v>
          </cell>
          <cell r="G48">
            <v>4426.0198939050715</v>
          </cell>
          <cell r="H48">
            <v>4446.9392516307471</v>
          </cell>
          <cell r="I48">
            <v>4462.7723855150089</v>
          </cell>
          <cell r="J48">
            <v>4455.7377117372007</v>
          </cell>
        </row>
        <row r="49">
          <cell r="B49" t="str">
            <v>KPCo</v>
          </cell>
          <cell r="D49">
            <v>1084.0091668008772</v>
          </cell>
          <cell r="E49">
            <v>1101.8863030830382</v>
          </cell>
          <cell r="F49">
            <v>1116.0528932661809</v>
          </cell>
          <cell r="G49">
            <v>1128.0267882030439</v>
          </cell>
          <cell r="H49">
            <v>1138.5698070281112</v>
          </cell>
          <cell r="I49">
            <v>1146.3881493173392</v>
          </cell>
          <cell r="J49">
            <v>1075.1124159902997</v>
          </cell>
        </row>
        <row r="50">
          <cell r="B50" t="str">
            <v>OHIO</v>
          </cell>
          <cell r="D50">
            <v>8719.0350479999997</v>
          </cell>
        </row>
        <row r="51">
          <cell r="B51" t="str">
            <v>TOTAL</v>
          </cell>
          <cell r="D51">
            <v>20370.919402</v>
          </cell>
          <cell r="E51">
            <v>11899.394498</v>
          </cell>
          <cell r="F51">
            <v>11894.445834000002</v>
          </cell>
          <cell r="G51">
            <v>12007.249927999999</v>
          </cell>
          <cell r="H51">
            <v>12088.550501000002</v>
          </cell>
          <cell r="I51">
            <v>12155.574358000002</v>
          </cell>
          <cell r="J51">
            <v>11871.52331216008</v>
          </cell>
        </row>
        <row r="52">
          <cell r="B52" t="str">
            <v>WPCo</v>
          </cell>
          <cell r="D52">
            <v>476.51418855531466</v>
          </cell>
          <cell r="E52">
            <v>416.5834751226156</v>
          </cell>
          <cell r="F52">
            <v>428.77756212375243</v>
          </cell>
          <cell r="G52">
            <v>432.42483306136393</v>
          </cell>
          <cell r="H52">
            <v>440.17095862053611</v>
          </cell>
          <cell r="I52">
            <v>447.03135154350178</v>
          </cell>
          <cell r="J52">
            <v>445.51124878077997</v>
          </cell>
        </row>
        <row r="53">
          <cell r="B53" t="str">
            <v>IRP/DR</v>
          </cell>
          <cell r="D53">
            <v>2014</v>
          </cell>
          <cell r="E53">
            <v>2015</v>
          </cell>
          <cell r="F53">
            <v>2016</v>
          </cell>
          <cell r="G53">
            <v>2017</v>
          </cell>
          <cell r="H53">
            <v>2018</v>
          </cell>
          <cell r="I53">
            <v>2019</v>
          </cell>
          <cell r="J53">
            <v>2020</v>
          </cell>
        </row>
        <row r="55">
          <cell r="B55" t="str">
            <v>APCo</v>
          </cell>
          <cell r="D55">
            <v>83.750850000000014</v>
          </cell>
          <cell r="E55">
            <v>129.78549625000002</v>
          </cell>
          <cell r="F55">
            <v>129.78549625000002</v>
          </cell>
          <cell r="G55">
            <v>129.78549625000002</v>
          </cell>
          <cell r="H55">
            <v>129.78549625000002</v>
          </cell>
          <cell r="I55">
            <v>129.78549625000002</v>
          </cell>
          <cell r="J55">
            <v>129.78549625000002</v>
          </cell>
        </row>
        <row r="56">
          <cell r="B56" t="str">
            <v>I&amp;M</v>
          </cell>
          <cell r="D56">
            <v>286.67204300000003</v>
          </cell>
          <cell r="E56">
            <v>307.56492223450005</v>
          </cell>
          <cell r="F56">
            <v>307.56492223450005</v>
          </cell>
          <cell r="G56">
            <v>307.56492223450005</v>
          </cell>
          <cell r="H56">
            <v>307.56492223450005</v>
          </cell>
          <cell r="I56">
            <v>307.56492223450005</v>
          </cell>
          <cell r="J56">
            <v>307.56492223450005</v>
          </cell>
        </row>
        <row r="57">
          <cell r="B57" t="str">
            <v>KPCo</v>
          </cell>
        </row>
        <row r="58">
          <cell r="B58" t="str">
            <v>OHIO</v>
          </cell>
        </row>
        <row r="61">
          <cell r="B61" t="str">
            <v xml:space="preserve">EE as Capacity </v>
          </cell>
          <cell r="D61" t="str">
            <v>2014/15</v>
          </cell>
          <cell r="E61" t="str">
            <v>2015/16</v>
          </cell>
          <cell r="F61" t="str">
            <v>2016/17</v>
          </cell>
          <cell r="G61" t="str">
            <v>2017/18</v>
          </cell>
          <cell r="H61" t="str">
            <v>2018/19</v>
          </cell>
          <cell r="I61" t="str">
            <v>2019/20</v>
          </cell>
          <cell r="J61" t="str">
            <v>2020/21</v>
          </cell>
        </row>
        <row r="63">
          <cell r="B63" t="str">
            <v>APCo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B64" t="str">
            <v>I&amp;M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-57.179027323557342</v>
          </cell>
        </row>
        <row r="65">
          <cell r="B65" t="str">
            <v>KPCo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B66" t="str">
            <v>OHIO</v>
          </cell>
          <cell r="D66">
            <v>0</v>
          </cell>
        </row>
        <row r="69">
          <cell r="B69" t="str">
            <v>*EE as Load Reduction</v>
          </cell>
          <cell r="D69">
            <v>2014</v>
          </cell>
          <cell r="E69">
            <v>2015</v>
          </cell>
          <cell r="F69">
            <v>2016</v>
          </cell>
          <cell r="G69">
            <v>2017</v>
          </cell>
          <cell r="H69">
            <v>2018</v>
          </cell>
          <cell r="I69">
            <v>2019</v>
          </cell>
          <cell r="J69">
            <v>2020</v>
          </cell>
        </row>
        <row r="71">
          <cell r="B71" t="str">
            <v>APCo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-37.764084090634952</v>
          </cell>
        </row>
        <row r="72">
          <cell r="B72" t="str">
            <v>I&amp;M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-102.21094460397028</v>
          </cell>
        </row>
        <row r="73">
          <cell r="B73" t="str">
            <v>KPCo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-3.6098492419254984</v>
          </cell>
        </row>
        <row r="74">
          <cell r="B74" t="str">
            <v>OHIO</v>
          </cell>
          <cell r="D74">
            <v>0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Y2014 Unit Performance"/>
      <sheetName val="CHANGE LOG"/>
      <sheetName val="Assumption"/>
      <sheetName val="Assumption Rerates"/>
      <sheetName val="PY2015 Summary"/>
      <sheetName val="PY2018 Summary"/>
      <sheetName val="Info-AEPVIEWLOAD"/>
      <sheetName val="Info-PJMVIEWLOAD"/>
      <sheetName val="AEP PY14-PY19 Planning View"/>
      <sheetName val="AEPSCG Planning View"/>
      <sheetName val="APCO Planning View"/>
      <sheetName val="I&amp;M Planning View"/>
      <sheetName val="KPCO Planning View"/>
      <sheetName val="OHIO Planning View"/>
      <sheetName val="AEPSCG"/>
      <sheetName val="APCO"/>
      <sheetName val="I&amp;M"/>
      <sheetName val="KPCO"/>
      <sheetName val="OHIO"/>
      <sheetName val="Info-EFORd"/>
      <sheetName val="Info-Capacity"/>
      <sheetName val="Info-Schedule"/>
      <sheetName val="Info-Ownership"/>
      <sheetName val="Info-U-S-Sales"/>
      <sheetName val="Info-RPM Auctions"/>
      <sheetName val="Info-LOAD5CP"/>
      <sheetName val="Info-Hydro Adj2014"/>
      <sheetName val="Info-Hydro Adj2018"/>
      <sheetName val="Sales-Buckeye"/>
      <sheetName val="Sales-Duke Munis"/>
      <sheetName val="Ohio Capacity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E20">
            <v>507.02619530640004</v>
          </cell>
        </row>
        <row r="43">
          <cell r="B43" t="str">
            <v>DELTA</v>
          </cell>
          <cell r="C43">
            <v>0</v>
          </cell>
          <cell r="D43" t="str">
            <v>Plan Yr 14/15</v>
          </cell>
          <cell r="E43" t="str">
            <v>Plan Yr 15/16</v>
          </cell>
          <cell r="F43" t="str">
            <v>Plan Yr 16/17</v>
          </cell>
          <cell r="G43" t="str">
            <v>Plan Yr 17/18</v>
          </cell>
          <cell r="H43" t="str">
            <v>Plan Yr 18/19</v>
          </cell>
          <cell r="I43" t="str">
            <v>Plan Yr 19/20</v>
          </cell>
          <cell r="J43" t="str">
            <v>Plan Yr 20/21</v>
          </cell>
        </row>
        <row r="44">
          <cell r="B44" t="str">
            <v>UCAP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B46" t="str">
            <v>OHIO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B47" t="str">
            <v>APCo</v>
          </cell>
          <cell r="C47">
            <v>0</v>
          </cell>
          <cell r="D47">
            <v>0</v>
          </cell>
          <cell r="E47">
            <v>0</v>
          </cell>
          <cell r="F47">
            <v>138.65914042113127</v>
          </cell>
          <cell r="G47">
            <v>155.93596083173543</v>
          </cell>
          <cell r="H47">
            <v>0</v>
          </cell>
          <cell r="I47">
            <v>0</v>
          </cell>
          <cell r="J47">
            <v>6431.0321556025483</v>
          </cell>
        </row>
        <row r="48">
          <cell r="B48" t="str">
            <v>I&amp;M</v>
          </cell>
          <cell r="C48">
            <v>0</v>
          </cell>
          <cell r="D48">
            <v>0</v>
          </cell>
          <cell r="E48">
            <v>0</v>
          </cell>
          <cell r="F48">
            <v>26.789726521583361</v>
          </cell>
          <cell r="G48">
            <v>-127.51511434502572</v>
          </cell>
          <cell r="H48">
            <v>0</v>
          </cell>
          <cell r="I48">
            <v>0</v>
          </cell>
          <cell r="J48">
            <v>4860.7642697341125</v>
          </cell>
        </row>
        <row r="49">
          <cell r="B49" t="str">
            <v>KPCo</v>
          </cell>
          <cell r="C49">
            <v>0</v>
          </cell>
          <cell r="D49">
            <v>0</v>
          </cell>
          <cell r="E49">
            <v>0</v>
          </cell>
          <cell r="F49">
            <v>101.57836320235833</v>
          </cell>
          <cell r="G49">
            <v>-0.38338594816241311</v>
          </cell>
          <cell r="H49">
            <v>0</v>
          </cell>
          <cell r="I49">
            <v>0</v>
          </cell>
          <cell r="J49">
            <v>1172.8401346038179</v>
          </cell>
        </row>
        <row r="50">
          <cell r="B50" t="str">
            <v>WPCo</v>
          </cell>
          <cell r="C50">
            <v>0</v>
          </cell>
          <cell r="D50">
            <v>0</v>
          </cell>
          <cell r="E50">
            <v>0</v>
          </cell>
          <cell r="F50">
            <v>18.839026559723152</v>
          </cell>
          <cell r="G50">
            <v>41.27477250009315</v>
          </cell>
          <cell r="H50">
            <v>0</v>
          </cell>
          <cell r="I50">
            <v>0</v>
          </cell>
          <cell r="J50">
            <v>486.00822129495288</v>
          </cell>
        </row>
      </sheetData>
      <sheetData sheetId="7">
        <row r="17">
          <cell r="H17">
            <v>6565.7653313784003</v>
          </cell>
        </row>
      </sheetData>
      <sheetData sheetId="8"/>
      <sheetData sheetId="9">
        <row r="27">
          <cell r="E27">
            <v>12389.9</v>
          </cell>
        </row>
      </sheetData>
      <sheetData sheetId="10">
        <row r="27">
          <cell r="E27">
            <v>6371.5</v>
          </cell>
        </row>
      </sheetData>
      <sheetData sheetId="11">
        <row r="27">
          <cell r="E27">
            <v>4822.5</v>
          </cell>
        </row>
      </sheetData>
      <sheetData sheetId="12">
        <row r="27">
          <cell r="E27">
            <v>1195.9000000000001</v>
          </cell>
        </row>
      </sheetData>
      <sheetData sheetId="13"/>
      <sheetData sheetId="14"/>
      <sheetData sheetId="15"/>
      <sheetData sheetId="16">
        <row r="168">
          <cell r="BQ168">
            <v>65.8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 t="str">
            <v>APCo</v>
          </cell>
          <cell r="C18">
            <v>0</v>
          </cell>
          <cell r="D18">
            <v>129.78549625000002</v>
          </cell>
          <cell r="E18">
            <v>209.27800000000002</v>
          </cell>
          <cell r="F18">
            <v>209.27800000000002</v>
          </cell>
          <cell r="G18">
            <v>209.27800000000002</v>
          </cell>
          <cell r="H18">
            <v>209.27800000000002</v>
          </cell>
          <cell r="I18">
            <v>204.60079999999999</v>
          </cell>
          <cell r="J18">
            <v>204.60079999999999</v>
          </cell>
        </row>
        <row r="19">
          <cell r="B19" t="str">
            <v>I&amp;M</v>
          </cell>
          <cell r="C19">
            <v>0</v>
          </cell>
          <cell r="D19">
            <v>307.56492223450005</v>
          </cell>
          <cell r="E19">
            <v>314.822</v>
          </cell>
          <cell r="F19">
            <v>314.822</v>
          </cell>
          <cell r="G19">
            <v>314.822</v>
          </cell>
          <cell r="H19">
            <v>314.822</v>
          </cell>
          <cell r="I19">
            <v>314.822</v>
          </cell>
          <cell r="J19">
            <v>314.822</v>
          </cell>
        </row>
        <row r="20">
          <cell r="B20" t="str">
            <v>KPCo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 t="str">
            <v>OHIO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AEP Total</v>
          </cell>
          <cell r="C23">
            <v>0</v>
          </cell>
          <cell r="D23">
            <v>437.3504184845001</v>
          </cell>
          <cell r="E23">
            <v>524.1</v>
          </cell>
          <cell r="F23">
            <v>524.1</v>
          </cell>
          <cell r="G23">
            <v>524.1</v>
          </cell>
          <cell r="H23">
            <v>524.1</v>
          </cell>
          <cell r="I23">
            <v>519.42280000000005</v>
          </cell>
          <cell r="J23">
            <v>519.42280000000005</v>
          </cell>
        </row>
      </sheetData>
      <sheetData sheetId="26"/>
      <sheetData sheetId="27">
        <row r="3">
          <cell r="N3" t="str">
            <v>Unit</v>
          </cell>
          <cell r="O3" t="str">
            <v>APCO</v>
          </cell>
          <cell r="P3" t="str">
            <v>CSP</v>
          </cell>
          <cell r="Q3" t="str">
            <v>I&amp;M</v>
          </cell>
          <cell r="R3" t="str">
            <v>KPCO</v>
          </cell>
          <cell r="S3" t="str">
            <v>OHIO</v>
          </cell>
          <cell r="T3" t="str">
            <v>TOTAL</v>
          </cell>
        </row>
        <row r="4">
          <cell r="N4" t="str">
            <v>BERRIEN SPRINGS 1-12</v>
          </cell>
          <cell r="O4">
            <v>0</v>
          </cell>
          <cell r="P4">
            <v>0</v>
          </cell>
          <cell r="Q4">
            <v>1</v>
          </cell>
          <cell r="R4">
            <v>0</v>
          </cell>
          <cell r="S4">
            <v>0</v>
          </cell>
          <cell r="T4">
            <v>1</v>
          </cell>
        </row>
        <row r="5">
          <cell r="N5" t="str">
            <v>BUCHANAN 1-10</v>
          </cell>
          <cell r="O5">
            <v>0</v>
          </cell>
          <cell r="P5">
            <v>0</v>
          </cell>
          <cell r="Q5">
            <v>1</v>
          </cell>
          <cell r="R5">
            <v>0</v>
          </cell>
          <cell r="S5">
            <v>0</v>
          </cell>
          <cell r="T5">
            <v>1</v>
          </cell>
        </row>
        <row r="6">
          <cell r="N6" t="str">
            <v>BUCK-BYLLESBY</v>
          </cell>
          <cell r="O6">
            <v>1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1</v>
          </cell>
        </row>
        <row r="7">
          <cell r="N7" t="str">
            <v>CLAYTOR 1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1</v>
          </cell>
        </row>
        <row r="8">
          <cell r="N8" t="str">
            <v>CLAYTOR 2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1</v>
          </cell>
        </row>
        <row r="9">
          <cell r="N9" t="str">
            <v>CLAYTOR 3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1</v>
          </cell>
        </row>
        <row r="10">
          <cell r="N10" t="str">
            <v>CLAYTOR 4</v>
          </cell>
          <cell r="O10">
            <v>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1</v>
          </cell>
        </row>
        <row r="11">
          <cell r="N11" t="str">
            <v>CONSTANTINE 1-4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</v>
          </cell>
        </row>
        <row r="12">
          <cell r="N12" t="str">
            <v>ELKHART 1-3</v>
          </cell>
          <cell r="O12">
            <v>0</v>
          </cell>
          <cell r="P12">
            <v>0</v>
          </cell>
          <cell r="Q12">
            <v>1</v>
          </cell>
          <cell r="R12">
            <v>0</v>
          </cell>
          <cell r="S12">
            <v>0</v>
          </cell>
          <cell r="T12">
            <v>1</v>
          </cell>
        </row>
        <row r="13">
          <cell r="N13" t="str">
            <v>LEESVILLE 1-2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</v>
          </cell>
        </row>
        <row r="14">
          <cell r="N14" t="str">
            <v>LONDON 1-3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1</v>
          </cell>
        </row>
        <row r="15">
          <cell r="N15" t="str">
            <v>MARMET 1-3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1</v>
          </cell>
        </row>
        <row r="16">
          <cell r="N16" t="str">
            <v>MOTTVILLE 1-4</v>
          </cell>
          <cell r="O16">
            <v>0</v>
          </cell>
          <cell r="P16">
            <v>0</v>
          </cell>
          <cell r="Q16">
            <v>1</v>
          </cell>
          <cell r="R16">
            <v>0</v>
          </cell>
          <cell r="S16">
            <v>0</v>
          </cell>
          <cell r="T16">
            <v>1</v>
          </cell>
        </row>
        <row r="17">
          <cell r="N17" t="str">
            <v>NIAGARA 1-2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1</v>
          </cell>
        </row>
        <row r="18">
          <cell r="N18" t="str">
            <v>REUSENS 1-5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1</v>
          </cell>
        </row>
        <row r="19">
          <cell r="N19" t="str">
            <v>SUMMERSVILLE 1-2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</v>
          </cell>
        </row>
        <row r="20">
          <cell r="N20" t="str">
            <v>TWIN BRANCH 1-8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1</v>
          </cell>
        </row>
        <row r="21">
          <cell r="N21" t="str">
            <v>WINFIELD 1-3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1</v>
          </cell>
        </row>
        <row r="22"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N23" t="str">
            <v>Run-of-River 
ICAP Reduction</v>
          </cell>
          <cell r="O23">
            <v>-200.3303378623188</v>
          </cell>
          <cell r="P23">
            <v>0</v>
          </cell>
          <cell r="Q23">
            <v>-7.6264624893435631</v>
          </cell>
          <cell r="R23">
            <v>0</v>
          </cell>
          <cell r="S23">
            <v>0</v>
          </cell>
          <cell r="T23">
            <v>-207.95680035166242</v>
          </cell>
        </row>
      </sheetData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AEP PY12-PY14 Planning View"/>
      <sheetName val="Assumption"/>
      <sheetName val="AEP Planning View"/>
      <sheetName val="OHIO Planning View"/>
      <sheetName val="OHIOGEN Planning View"/>
      <sheetName val="OHIOWIRES Planning View"/>
      <sheetName val="APCO Planning View"/>
      <sheetName val="I&amp;M Planning View"/>
      <sheetName val="KPCO Planning View"/>
      <sheetName val="APCO"/>
      <sheetName val="I&amp;M"/>
      <sheetName val="KPCO"/>
      <sheetName val="OHIO"/>
      <sheetName val="Info-EFORd"/>
      <sheetName val="Info-Capacity"/>
      <sheetName val="Info-U-S-Sales"/>
      <sheetName val="Info-RPM Auctions"/>
      <sheetName val="Info-Hydro Adj"/>
      <sheetName val="Info-LOAD"/>
      <sheetName val="Sales-Duke Munis"/>
      <sheetName val="Sales-Buckeye"/>
      <sheetName val="Sales-ATSI"/>
      <sheetName val="Sales-A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">
          <cell r="C4" t="str">
            <v>PY2011</v>
          </cell>
          <cell r="D4" t="str">
            <v>PY2012</v>
          </cell>
          <cell r="E4" t="str">
            <v>PY2013</v>
          </cell>
          <cell r="F4" t="str">
            <v>PY2014</v>
          </cell>
          <cell r="G4" t="str">
            <v>PY2015</v>
          </cell>
          <cell r="H4" t="str">
            <v>PY2016</v>
          </cell>
          <cell r="I4" t="str">
            <v>PY2017</v>
          </cell>
          <cell r="J4" t="str">
            <v>PY2018</v>
          </cell>
          <cell r="K4" t="str">
            <v>PY2019</v>
          </cell>
          <cell r="L4" t="str">
            <v>PY2020</v>
          </cell>
        </row>
        <row r="5">
          <cell r="B5" t="str">
            <v>OHIO</v>
          </cell>
          <cell r="C5">
            <v>8772.2019964369774</v>
          </cell>
          <cell r="D5">
            <v>9027.6101255741269</v>
          </cell>
          <cell r="E5">
            <v>9522.479342596489</v>
          </cell>
          <cell r="F5">
            <v>9594.8648367776859</v>
          </cell>
          <cell r="G5">
            <v>9507.6336052951119</v>
          </cell>
          <cell r="H5">
            <v>9329.3070985948143</v>
          </cell>
          <cell r="I5">
            <v>9394.0518269630229</v>
          </cell>
          <cell r="J5">
            <v>9451.5923228216725</v>
          </cell>
          <cell r="K5">
            <v>9508.1703955835037</v>
          </cell>
          <cell r="L5">
            <v>9542.5522626723832</v>
          </cell>
        </row>
        <row r="6">
          <cell r="B6" t="str">
            <v>APCo</v>
          </cell>
          <cell r="C6">
            <v>6256.4264995908125</v>
          </cell>
          <cell r="D6">
            <v>6041.8276800000003</v>
          </cell>
          <cell r="E6">
            <v>6373.0243634849867</v>
          </cell>
          <cell r="F6">
            <v>6421.469154109639</v>
          </cell>
          <cell r="G6">
            <v>6363.0886899999987</v>
          </cell>
          <cell r="H6">
            <v>6770.5364754680486</v>
          </cell>
          <cell r="I6">
            <v>6822.4527516051521</v>
          </cell>
          <cell r="J6">
            <v>6884.239377213984</v>
          </cell>
          <cell r="K6">
            <v>6947.2397237693776</v>
          </cell>
          <cell r="L6">
            <v>7002.4524757150175</v>
          </cell>
        </row>
        <row r="7">
          <cell r="B7" t="str">
            <v>CSP</v>
          </cell>
          <cell r="C7">
            <v>4152.8342284711216</v>
          </cell>
          <cell r="D7">
            <v>4289.0179923577289</v>
          </cell>
          <cell r="E7">
            <v>4524.1303804813697</v>
          </cell>
          <cell r="F7">
            <v>4558.5207321481248</v>
          </cell>
          <cell r="G7">
            <v>4517.0771699960114</v>
          </cell>
          <cell r="H7">
            <v>4430.6489806294967</v>
          </cell>
          <cell r="I7">
            <v>4458.8417681824294</v>
          </cell>
          <cell r="J7">
            <v>4483.8372104958789</v>
          </cell>
          <cell r="K7">
            <v>4508.3680606421913</v>
          </cell>
          <cell r="L7">
            <v>4523.1159683398346</v>
          </cell>
        </row>
        <row r="8">
          <cell r="B8" t="str">
            <v>I&amp;M</v>
          </cell>
          <cell r="C8">
            <v>4267.7778871349319</v>
          </cell>
          <cell r="D8">
            <v>4464.5830559999995</v>
          </cell>
          <cell r="E8">
            <v>4709.3194469740738</v>
          </cell>
          <cell r="F8">
            <v>4745.1175204759493</v>
          </cell>
          <cell r="G8">
            <v>4701.9775230000005</v>
          </cell>
          <cell r="H8">
            <v>4387.5912936397017</v>
          </cell>
          <cell r="I8">
            <v>4408.3426551775001</v>
          </cell>
          <cell r="J8">
            <v>4427.0622954716018</v>
          </cell>
          <cell r="K8">
            <v>4454.1154721380872</v>
          </cell>
          <cell r="L8">
            <v>4469.1538954448279</v>
          </cell>
        </row>
        <row r="9">
          <cell r="B9" t="str">
            <v>KPCo</v>
          </cell>
          <cell r="C9">
            <v>1218.4617708372773</v>
          </cell>
          <cell r="D9">
            <v>1139.7014879999999</v>
          </cell>
          <cell r="E9">
            <v>1202.1768469444485</v>
          </cell>
          <cell r="F9">
            <v>1211.3152406367301</v>
          </cell>
          <cell r="G9">
            <v>1200.3026290000003</v>
          </cell>
          <cell r="H9">
            <v>1252.1496698306162</v>
          </cell>
          <cell r="I9">
            <v>1255.9753313922993</v>
          </cell>
          <cell r="J9">
            <v>1270.5849099595398</v>
          </cell>
          <cell r="K9">
            <v>1281.0829098143138</v>
          </cell>
          <cell r="L9">
            <v>1287.2359694003308</v>
          </cell>
        </row>
        <row r="10">
          <cell r="B10" t="str">
            <v>OPCo Ex WPCo</v>
          </cell>
          <cell r="C10">
            <v>4619.3677679658558</v>
          </cell>
          <cell r="D10">
            <v>4738.5921332163989</v>
          </cell>
          <cell r="E10">
            <v>4998.3489621151202</v>
          </cell>
          <cell r="F10">
            <v>5036.3441046295611</v>
          </cell>
          <cell r="G10">
            <v>4990.5564352991014</v>
          </cell>
          <cell r="H10">
            <v>4898.6581179653176</v>
          </cell>
          <cell r="I10">
            <v>4935.2100587805926</v>
          </cell>
          <cell r="J10">
            <v>4967.7551123257936</v>
          </cell>
          <cell r="K10">
            <v>4999.8023349413124</v>
          </cell>
          <cell r="L10">
            <v>5019.4362943325496</v>
          </cell>
        </row>
        <row r="12">
          <cell r="B12" t="str">
            <v>AEP Total</v>
          </cell>
          <cell r="C12">
            <v>20514.868154</v>
          </cell>
          <cell r="D12">
            <v>20673.722349574127</v>
          </cell>
          <cell r="E12">
            <v>21807</v>
          </cell>
          <cell r="F12">
            <v>21972.766752000003</v>
          </cell>
          <cell r="G12">
            <v>21773.002447295115</v>
          </cell>
          <cell r="H12">
            <v>21739.584537533181</v>
          </cell>
          <cell r="I12">
            <v>21880.822565137976</v>
          </cell>
          <cell r="J12">
            <v>22033.4789054668</v>
          </cell>
          <cell r="K12">
            <v>22190.608501305283</v>
          </cell>
          <cell r="L12">
            <v>22301.394603232562</v>
          </cell>
        </row>
        <row r="27">
          <cell r="B27" t="str">
            <v>PJM PARAMETERS</v>
          </cell>
          <cell r="C27" t="str">
            <v>FINAL</v>
          </cell>
          <cell r="D27" t="str">
            <v>FINAL</v>
          </cell>
          <cell r="E27" t="str">
            <v>BRA</v>
          </cell>
          <cell r="F27" t="str">
            <v>BRA</v>
          </cell>
          <cell r="G27" t="str">
            <v>BRA</v>
          </cell>
          <cell r="H27" t="str">
            <v>AEP</v>
          </cell>
          <cell r="I27" t="str">
            <v>AEP</v>
          </cell>
          <cell r="J27" t="str">
            <v>AEP</v>
          </cell>
          <cell r="K27" t="str">
            <v>AEP</v>
          </cell>
          <cell r="L27" t="str">
            <v>AEP</v>
          </cell>
        </row>
        <row r="28">
          <cell r="C28" t="str">
            <v>PY2011</v>
          </cell>
          <cell r="D28" t="str">
            <v>PY2012</v>
          </cell>
          <cell r="E28" t="str">
            <v>PY2013</v>
          </cell>
          <cell r="F28" t="str">
            <v>PY2014</v>
          </cell>
          <cell r="G28" t="str">
            <v>PY2015</v>
          </cell>
          <cell r="H28" t="str">
            <v>PY2016</v>
          </cell>
          <cell r="I28" t="str">
            <v>PY2017</v>
          </cell>
          <cell r="J28" t="str">
            <v>PY2018</v>
          </cell>
          <cell r="K28" t="str">
            <v>PY2019</v>
          </cell>
          <cell r="L28" t="str">
            <v>PY2020</v>
          </cell>
        </row>
        <row r="30">
          <cell r="B30" t="str">
            <v>Pool-Wide EFORd</v>
          </cell>
          <cell r="C30">
            <v>6.2100000000000002E-2</v>
          </cell>
          <cell r="D30">
            <v>5.9799999999999999E-2</v>
          </cell>
          <cell r="E30">
            <v>6.3E-2</v>
          </cell>
          <cell r="F30">
            <v>6.25E-2</v>
          </cell>
          <cell r="G30">
            <v>5.8999999999999997E-2</v>
          </cell>
          <cell r="H30">
            <v>5.8999999999999997E-2</v>
          </cell>
          <cell r="I30">
            <v>5.8999999999999997E-2</v>
          </cell>
          <cell r="J30">
            <v>5.8999999999999997E-2</v>
          </cell>
          <cell r="K30">
            <v>5.8999999999999997E-2</v>
          </cell>
          <cell r="L30">
            <v>5.8999999999999997E-2</v>
          </cell>
        </row>
        <row r="31">
          <cell r="B31" t="str">
            <v>Installed Reserve Margin</v>
          </cell>
          <cell r="C31">
            <v>0.155</v>
          </cell>
          <cell r="D31">
            <v>0.156</v>
          </cell>
          <cell r="E31">
            <v>0.153</v>
          </cell>
          <cell r="F31">
            <v>0.153</v>
          </cell>
          <cell r="G31">
            <v>0.154</v>
          </cell>
          <cell r="H31">
            <v>0.154</v>
          </cell>
          <cell r="I31">
            <v>0.154</v>
          </cell>
          <cell r="J31">
            <v>0.154</v>
          </cell>
          <cell r="K31">
            <v>0.154</v>
          </cell>
          <cell r="L31">
            <v>0.154</v>
          </cell>
        </row>
        <row r="32">
          <cell r="B32" t="str">
            <v>Demand Resource Factor</v>
          </cell>
          <cell r="C32">
            <v>0.95499999999999996</v>
          </cell>
          <cell r="D32">
            <v>0.95399999999999996</v>
          </cell>
          <cell r="E32">
            <v>0.95699999999999996</v>
          </cell>
          <cell r="F32">
            <v>0.95599999999999996</v>
          </cell>
          <cell r="G32">
            <v>0.95499999999999996</v>
          </cell>
          <cell r="H32">
            <v>0.95499999999999996</v>
          </cell>
          <cell r="I32">
            <v>0.95499999999999996</v>
          </cell>
          <cell r="J32">
            <v>0.95499999999999996</v>
          </cell>
          <cell r="K32">
            <v>0.95499999999999996</v>
          </cell>
          <cell r="L32">
            <v>0.95499999999999996</v>
          </cell>
        </row>
        <row r="33">
          <cell r="B33" t="str">
            <v>Forecast Pool Requirement</v>
          </cell>
          <cell r="C33">
            <v>1.0832999999999999</v>
          </cell>
          <cell r="D33">
            <v>1.0868712</v>
          </cell>
          <cell r="E33">
            <v>1.0803610000000001</v>
          </cell>
          <cell r="F33">
            <v>1.0809375000000001</v>
          </cell>
          <cell r="G33">
            <v>1.085914</v>
          </cell>
          <cell r="H33">
            <v>1.085914</v>
          </cell>
          <cell r="I33">
            <v>1.085914</v>
          </cell>
          <cell r="J33">
            <v>1.085914</v>
          </cell>
          <cell r="K33">
            <v>1.085914</v>
          </cell>
          <cell r="L33">
            <v>1.085914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2"/>
  <sheetViews>
    <sheetView tabSelected="1" zoomScale="47" zoomScaleNormal="47" workbookViewId="0">
      <selection activeCell="E52" sqref="E52"/>
    </sheetView>
  </sheetViews>
  <sheetFormatPr defaultColWidth="9.140625" defaultRowHeight="15" x14ac:dyDescent="0.25"/>
  <cols>
    <col min="1" max="1" width="34.85546875" customWidth="1"/>
    <col min="2" max="2" width="12.85546875" customWidth="1"/>
    <col min="3" max="3" width="35" bestFit="1" customWidth="1"/>
    <col min="4" max="23" width="9.7109375" customWidth="1"/>
    <col min="26" max="26" width="11.42578125" customWidth="1"/>
    <col min="28" max="28" width="18.28515625" customWidth="1"/>
    <col min="29" max="29" width="12.85546875" bestFit="1" customWidth="1"/>
    <col min="30" max="30" width="11.7109375" customWidth="1"/>
    <col min="31" max="31" width="13.140625" customWidth="1"/>
  </cols>
  <sheetData>
    <row r="1" spans="1:31" ht="15.75" thickBot="1" x14ac:dyDescent="0.3"/>
    <row r="2" spans="1:31" ht="42.95" customHeight="1" thickBot="1" x14ac:dyDescent="0.3">
      <c r="Z2" s="1" t="s">
        <v>0</v>
      </c>
      <c r="AA2" s="2" t="s">
        <v>1</v>
      </c>
      <c r="AB2" s="3" t="s">
        <v>2</v>
      </c>
      <c r="AC2" s="2" t="s">
        <v>3</v>
      </c>
      <c r="AD2" s="4" t="s">
        <v>4</v>
      </c>
      <c r="AE2" s="5" t="s">
        <v>5</v>
      </c>
    </row>
    <row r="3" spans="1:31" ht="18" thickBot="1" x14ac:dyDescent="0.3">
      <c r="A3" s="6" t="s">
        <v>6</v>
      </c>
      <c r="B3" s="7" t="s">
        <v>7</v>
      </c>
      <c r="C3" s="7" t="s">
        <v>8</v>
      </c>
      <c r="D3" s="7">
        <v>2019</v>
      </c>
      <c r="E3" s="7">
        <f t="shared" ref="E3:P3" si="0">D3+1</f>
        <v>2020</v>
      </c>
      <c r="F3" s="7">
        <f t="shared" si="0"/>
        <v>2021</v>
      </c>
      <c r="G3" s="7">
        <f t="shared" si="0"/>
        <v>2022</v>
      </c>
      <c r="H3" s="7">
        <f t="shared" si="0"/>
        <v>2023</v>
      </c>
      <c r="I3" s="7">
        <f t="shared" si="0"/>
        <v>2024</v>
      </c>
      <c r="J3" s="7">
        <f t="shared" si="0"/>
        <v>2025</v>
      </c>
      <c r="K3" s="7">
        <f t="shared" si="0"/>
        <v>2026</v>
      </c>
      <c r="L3" s="7">
        <f t="shared" si="0"/>
        <v>2027</v>
      </c>
      <c r="M3" s="7">
        <f t="shared" si="0"/>
        <v>2028</v>
      </c>
      <c r="N3" s="7">
        <f t="shared" si="0"/>
        <v>2029</v>
      </c>
      <c r="O3" s="7">
        <f t="shared" si="0"/>
        <v>2030</v>
      </c>
      <c r="P3" s="7">
        <f t="shared" si="0"/>
        <v>2031</v>
      </c>
      <c r="Q3" s="7">
        <f>P3+1</f>
        <v>2032</v>
      </c>
      <c r="R3" s="8">
        <f>Q3+1</f>
        <v>2033</v>
      </c>
      <c r="S3" s="8">
        <f t="shared" ref="S3:W3" si="1">R3+1</f>
        <v>2034</v>
      </c>
      <c r="T3" s="8">
        <f t="shared" si="1"/>
        <v>2035</v>
      </c>
      <c r="U3" s="8">
        <f t="shared" si="1"/>
        <v>2036</v>
      </c>
      <c r="V3" s="8">
        <f t="shared" si="1"/>
        <v>2037</v>
      </c>
      <c r="W3" s="8">
        <f t="shared" si="1"/>
        <v>2038</v>
      </c>
      <c r="Z3" s="9" t="s">
        <v>9</v>
      </c>
      <c r="AA3" s="10">
        <v>1</v>
      </c>
      <c r="AB3" s="11" t="s">
        <v>10</v>
      </c>
      <c r="AC3" s="10" t="s">
        <v>11</v>
      </c>
      <c r="AD3" s="10" t="s">
        <v>12</v>
      </c>
      <c r="AE3" s="12">
        <v>280</v>
      </c>
    </row>
    <row r="4" spans="1:31" ht="17.25" x14ac:dyDescent="0.25">
      <c r="A4" t="s">
        <v>13</v>
      </c>
      <c r="B4" t="s">
        <v>14</v>
      </c>
      <c r="C4" s="13" t="s">
        <v>15</v>
      </c>
      <c r="D4" s="14">
        <v>280</v>
      </c>
      <c r="E4" s="14">
        <v>280</v>
      </c>
      <c r="F4" s="14">
        <v>280</v>
      </c>
      <c r="G4" s="14">
        <v>280</v>
      </c>
      <c r="H4" s="14">
        <v>280</v>
      </c>
      <c r="I4" s="14">
        <v>280</v>
      </c>
      <c r="J4" s="14">
        <v>280</v>
      </c>
      <c r="K4" s="14">
        <v>280</v>
      </c>
      <c r="L4" s="14">
        <v>280</v>
      </c>
      <c r="M4" s="14">
        <v>280</v>
      </c>
      <c r="N4" s="14">
        <v>280</v>
      </c>
      <c r="O4" s="14">
        <v>280</v>
      </c>
      <c r="P4" s="14">
        <v>0</v>
      </c>
      <c r="Q4" s="14">
        <v>0</v>
      </c>
      <c r="R4" s="14">
        <v>0</v>
      </c>
      <c r="S4" s="14">
        <v>0</v>
      </c>
      <c r="T4" s="14">
        <v>0</v>
      </c>
      <c r="U4" s="14">
        <v>0</v>
      </c>
      <c r="V4" s="14">
        <v>0</v>
      </c>
      <c r="W4" s="14">
        <v>0</v>
      </c>
      <c r="Z4" s="15" t="s">
        <v>16</v>
      </c>
      <c r="AA4" s="16">
        <v>1</v>
      </c>
      <c r="AB4" s="17" t="s">
        <v>17</v>
      </c>
      <c r="AC4" s="16" t="s">
        <v>18</v>
      </c>
      <c r="AD4" s="16">
        <v>1971</v>
      </c>
      <c r="AE4" s="18" t="s">
        <v>19</v>
      </c>
    </row>
    <row r="5" spans="1:31" ht="17.25" x14ac:dyDescent="0.25">
      <c r="A5" t="s">
        <v>13</v>
      </c>
      <c r="B5" t="s">
        <v>14</v>
      </c>
      <c r="C5" s="19" t="s">
        <v>20</v>
      </c>
      <c r="D5" s="20">
        <v>280</v>
      </c>
      <c r="E5" s="20">
        <v>280</v>
      </c>
      <c r="F5" s="20">
        <v>280</v>
      </c>
      <c r="G5" s="20">
        <v>280</v>
      </c>
      <c r="H5" s="20">
        <v>280</v>
      </c>
      <c r="I5" s="20">
        <v>280</v>
      </c>
      <c r="J5" s="20">
        <v>280</v>
      </c>
      <c r="K5" s="20">
        <v>280</v>
      </c>
      <c r="L5" s="20">
        <v>280</v>
      </c>
      <c r="M5" s="20">
        <v>280</v>
      </c>
      <c r="N5" s="20">
        <v>280</v>
      </c>
      <c r="O5" s="20">
        <v>280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Z5" s="21"/>
      <c r="AA5" s="22">
        <v>2</v>
      </c>
      <c r="AB5" s="23"/>
      <c r="AC5" s="22" t="s">
        <v>18</v>
      </c>
      <c r="AD5" s="22">
        <v>1971</v>
      </c>
      <c r="AE5" s="24" t="s">
        <v>21</v>
      </c>
    </row>
    <row r="6" spans="1:31" ht="18" thickBot="1" x14ac:dyDescent="0.3">
      <c r="A6" t="s">
        <v>13</v>
      </c>
      <c r="B6" t="s">
        <v>14</v>
      </c>
      <c r="C6" s="19" t="s">
        <v>22</v>
      </c>
      <c r="D6" s="20">
        <v>262</v>
      </c>
      <c r="E6" s="20">
        <v>262</v>
      </c>
      <c r="F6" s="20">
        <v>262</v>
      </c>
      <c r="G6" s="20">
        <v>262</v>
      </c>
      <c r="H6" s="20">
        <v>262</v>
      </c>
      <c r="I6" s="20">
        <v>262</v>
      </c>
      <c r="J6" s="20">
        <v>262</v>
      </c>
      <c r="K6" s="20">
        <v>262</v>
      </c>
      <c r="L6" s="20">
        <v>262</v>
      </c>
      <c r="M6" s="20">
        <v>262</v>
      </c>
      <c r="N6" s="20">
        <v>262</v>
      </c>
      <c r="O6" s="20">
        <v>262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Z6" s="15" t="s">
        <v>23</v>
      </c>
      <c r="AA6" s="16">
        <v>1</v>
      </c>
      <c r="AB6" s="17" t="s">
        <v>24</v>
      </c>
      <c r="AC6" s="16" t="s">
        <v>18</v>
      </c>
      <c r="AD6" s="16">
        <v>1984</v>
      </c>
      <c r="AE6" s="18" t="s">
        <v>25</v>
      </c>
    </row>
    <row r="7" spans="1:31" ht="18" thickBot="1" x14ac:dyDescent="0.3">
      <c r="A7" t="s">
        <v>26</v>
      </c>
      <c r="B7" t="s">
        <v>18</v>
      </c>
      <c r="C7" s="13" t="s">
        <v>15</v>
      </c>
      <c r="D7" s="14">
        <v>385</v>
      </c>
      <c r="E7" s="14">
        <v>385</v>
      </c>
      <c r="F7" s="14">
        <v>385</v>
      </c>
      <c r="G7" s="14">
        <v>385</v>
      </c>
      <c r="H7" s="14">
        <v>385</v>
      </c>
      <c r="I7" s="14">
        <v>385</v>
      </c>
      <c r="J7" s="14">
        <v>385</v>
      </c>
      <c r="K7" s="14">
        <v>385</v>
      </c>
      <c r="L7" s="14">
        <v>385</v>
      </c>
      <c r="M7" s="14">
        <v>385</v>
      </c>
      <c r="N7" s="14">
        <v>385</v>
      </c>
      <c r="O7" s="14">
        <v>385</v>
      </c>
      <c r="P7" s="14">
        <v>385</v>
      </c>
      <c r="Q7" s="14">
        <v>385</v>
      </c>
      <c r="R7" s="14">
        <v>385</v>
      </c>
      <c r="S7" s="14">
        <v>385</v>
      </c>
      <c r="T7" s="14">
        <v>385</v>
      </c>
      <c r="U7" s="14">
        <v>385</v>
      </c>
      <c r="V7" s="14">
        <v>385</v>
      </c>
      <c r="W7" s="14">
        <v>385</v>
      </c>
      <c r="Z7" s="25"/>
      <c r="AA7" s="26">
        <v>2</v>
      </c>
      <c r="AB7" s="27"/>
      <c r="AC7" s="26" t="s">
        <v>18</v>
      </c>
      <c r="AD7" s="26">
        <v>1989</v>
      </c>
      <c r="AE7" s="28" t="s">
        <v>27</v>
      </c>
    </row>
    <row r="8" spans="1:31" ht="15.75" x14ac:dyDescent="0.25">
      <c r="A8" t="s">
        <v>26</v>
      </c>
      <c r="B8" t="s">
        <v>18</v>
      </c>
      <c r="C8" s="19" t="s">
        <v>20</v>
      </c>
      <c r="D8" s="20">
        <v>385</v>
      </c>
      <c r="E8" s="20">
        <v>385</v>
      </c>
      <c r="F8" s="20">
        <v>385</v>
      </c>
      <c r="G8" s="20">
        <v>385</v>
      </c>
      <c r="H8" s="20">
        <v>385</v>
      </c>
      <c r="I8" s="20">
        <v>385</v>
      </c>
      <c r="J8" s="20">
        <v>385</v>
      </c>
      <c r="K8" s="20">
        <v>385</v>
      </c>
      <c r="L8" s="20">
        <v>385</v>
      </c>
      <c r="M8" s="20">
        <v>385</v>
      </c>
      <c r="N8" s="20">
        <v>385</v>
      </c>
      <c r="O8" s="20">
        <v>385</v>
      </c>
      <c r="P8" s="20">
        <v>385</v>
      </c>
      <c r="Q8" s="20">
        <v>385</v>
      </c>
      <c r="R8" s="20">
        <v>385</v>
      </c>
      <c r="S8" s="20">
        <v>385</v>
      </c>
      <c r="T8" s="20">
        <v>385</v>
      </c>
      <c r="U8" s="20">
        <v>385</v>
      </c>
      <c r="V8" s="20">
        <v>385</v>
      </c>
      <c r="W8" s="20">
        <v>385</v>
      </c>
      <c r="Z8" s="29" t="s">
        <v>28</v>
      </c>
      <c r="AA8" s="30"/>
      <c r="AB8" s="30"/>
      <c r="AC8" s="30"/>
      <c r="AD8" s="30"/>
      <c r="AE8" s="30"/>
    </row>
    <row r="9" spans="1:31" ht="16.5" thickBot="1" x14ac:dyDescent="0.3">
      <c r="A9" t="s">
        <v>26</v>
      </c>
      <c r="B9" t="s">
        <v>18</v>
      </c>
      <c r="C9" s="19" t="s">
        <v>22</v>
      </c>
      <c r="D9" s="20">
        <v>307.7</v>
      </c>
      <c r="E9" s="20">
        <v>306.10000000000002</v>
      </c>
      <c r="F9" s="20">
        <v>306.10000000000002</v>
      </c>
      <c r="G9" s="20">
        <v>306.10000000000002</v>
      </c>
      <c r="H9" s="20">
        <v>306.10000000000002</v>
      </c>
      <c r="I9" s="20">
        <v>306.10000000000002</v>
      </c>
      <c r="J9" s="20">
        <v>306.10000000000002</v>
      </c>
      <c r="K9" s="20">
        <v>306.10000000000002</v>
      </c>
      <c r="L9" s="20">
        <v>306.10000000000002</v>
      </c>
      <c r="M9" s="20">
        <v>306.10000000000002</v>
      </c>
      <c r="N9" s="20">
        <v>306.10000000000002</v>
      </c>
      <c r="O9" s="20">
        <v>306.10000000000002</v>
      </c>
      <c r="P9" s="20">
        <v>306.10000000000002</v>
      </c>
      <c r="Q9" s="20">
        <v>306.10000000000002</v>
      </c>
      <c r="R9" s="20">
        <v>306.10000000000002</v>
      </c>
      <c r="S9" s="20">
        <v>306.10000000000002</v>
      </c>
      <c r="T9" s="20">
        <v>306.10000000000002</v>
      </c>
      <c r="U9" s="20">
        <v>306.10000000000002</v>
      </c>
      <c r="V9" s="20">
        <v>306.10000000000002</v>
      </c>
      <c r="W9" s="20">
        <v>306.10000000000002</v>
      </c>
      <c r="Z9" s="29" t="s">
        <v>29</v>
      </c>
      <c r="AA9" s="30"/>
      <c r="AB9" s="30"/>
      <c r="AC9" s="30"/>
      <c r="AD9" s="30"/>
      <c r="AE9" s="30"/>
    </row>
    <row r="10" spans="1:31" ht="15.75" x14ac:dyDescent="0.25">
      <c r="A10" t="s">
        <v>30</v>
      </c>
      <c r="B10" t="s">
        <v>18</v>
      </c>
      <c r="C10" s="13" t="s">
        <v>15</v>
      </c>
      <c r="D10" s="14">
        <v>395</v>
      </c>
      <c r="E10" s="14">
        <v>395</v>
      </c>
      <c r="F10" s="14">
        <v>395</v>
      </c>
      <c r="G10" s="14">
        <v>395</v>
      </c>
      <c r="H10" s="14">
        <v>395</v>
      </c>
      <c r="I10" s="14">
        <v>395</v>
      </c>
      <c r="J10" s="14">
        <v>395</v>
      </c>
      <c r="K10" s="14">
        <v>395</v>
      </c>
      <c r="L10" s="14">
        <v>395</v>
      </c>
      <c r="M10" s="14">
        <v>395</v>
      </c>
      <c r="N10" s="14">
        <v>395</v>
      </c>
      <c r="O10" s="14">
        <v>395</v>
      </c>
      <c r="P10" s="14">
        <v>395</v>
      </c>
      <c r="Q10" s="14">
        <v>395</v>
      </c>
      <c r="R10" s="14">
        <v>395</v>
      </c>
      <c r="S10" s="14">
        <v>395</v>
      </c>
      <c r="T10" s="14">
        <v>395</v>
      </c>
      <c r="U10" s="14">
        <v>395</v>
      </c>
      <c r="V10" s="14">
        <v>395</v>
      </c>
      <c r="W10" s="14">
        <v>395</v>
      </c>
      <c r="Z10" s="29" t="s">
        <v>31</v>
      </c>
      <c r="AA10" s="30"/>
      <c r="AB10" s="30"/>
      <c r="AC10" s="30"/>
      <c r="AD10" s="30"/>
      <c r="AE10" s="30"/>
    </row>
    <row r="11" spans="1:31" x14ac:dyDescent="0.25">
      <c r="A11" t="s">
        <v>30</v>
      </c>
      <c r="B11" t="s">
        <v>18</v>
      </c>
      <c r="C11" s="19" t="s">
        <v>20</v>
      </c>
      <c r="D11" s="20">
        <v>395</v>
      </c>
      <c r="E11" s="20">
        <v>395</v>
      </c>
      <c r="F11" s="20">
        <v>395</v>
      </c>
      <c r="G11" s="20">
        <v>395</v>
      </c>
      <c r="H11" s="20">
        <v>395</v>
      </c>
      <c r="I11" s="20">
        <v>395</v>
      </c>
      <c r="J11" s="20">
        <v>395</v>
      </c>
      <c r="K11" s="20">
        <v>395</v>
      </c>
      <c r="L11" s="20">
        <v>395</v>
      </c>
      <c r="M11" s="20">
        <v>395</v>
      </c>
      <c r="N11" s="20">
        <v>395</v>
      </c>
      <c r="O11" s="20">
        <v>395</v>
      </c>
      <c r="P11" s="20">
        <v>395</v>
      </c>
      <c r="Q11" s="20">
        <v>395</v>
      </c>
      <c r="R11" s="20">
        <v>395</v>
      </c>
      <c r="S11" s="20">
        <v>395</v>
      </c>
      <c r="T11" s="20">
        <v>395</v>
      </c>
      <c r="U11" s="20">
        <v>395</v>
      </c>
      <c r="V11" s="20">
        <v>395</v>
      </c>
      <c r="W11" s="20">
        <v>395</v>
      </c>
      <c r="Z11" s="114" t="s">
        <v>32</v>
      </c>
      <c r="AA11" s="114"/>
      <c r="AB11" s="114"/>
      <c r="AC11" s="114"/>
      <c r="AD11" s="114"/>
      <c r="AE11" s="114"/>
    </row>
    <row r="12" spans="1:31" ht="15.75" customHeight="1" thickBot="1" x14ac:dyDescent="0.3">
      <c r="A12" t="s">
        <v>30</v>
      </c>
      <c r="B12" t="s">
        <v>18</v>
      </c>
      <c r="C12" s="19" t="s">
        <v>22</v>
      </c>
      <c r="D12" s="20">
        <v>356.4</v>
      </c>
      <c r="E12" s="20">
        <v>357</v>
      </c>
      <c r="F12" s="20">
        <v>357</v>
      </c>
      <c r="G12" s="20">
        <v>357</v>
      </c>
      <c r="H12" s="20">
        <v>357</v>
      </c>
      <c r="I12" s="20">
        <v>357</v>
      </c>
      <c r="J12" s="20">
        <v>357</v>
      </c>
      <c r="K12" s="20">
        <v>357</v>
      </c>
      <c r="L12" s="20">
        <v>357</v>
      </c>
      <c r="M12" s="20">
        <v>357</v>
      </c>
      <c r="N12" s="20">
        <v>357</v>
      </c>
      <c r="O12" s="20">
        <v>357</v>
      </c>
      <c r="P12" s="20">
        <v>357</v>
      </c>
      <c r="Q12" s="20">
        <v>357</v>
      </c>
      <c r="R12" s="20">
        <v>357</v>
      </c>
      <c r="S12" s="20">
        <v>357</v>
      </c>
      <c r="T12" s="20">
        <v>357</v>
      </c>
      <c r="U12" s="20">
        <v>357</v>
      </c>
      <c r="V12" s="20">
        <v>357</v>
      </c>
      <c r="W12" s="20">
        <v>357</v>
      </c>
      <c r="Z12" s="114"/>
      <c r="AA12" s="114"/>
      <c r="AB12" s="114"/>
      <c r="AC12" s="114"/>
      <c r="AD12" s="114"/>
      <c r="AE12" s="114"/>
    </row>
    <row r="13" spans="1:31" x14ac:dyDescent="0.25">
      <c r="A13" t="s">
        <v>33</v>
      </c>
      <c r="B13" t="s">
        <v>18</v>
      </c>
      <c r="C13" s="13" t="s">
        <v>15</v>
      </c>
      <c r="D13" s="14">
        <v>197.3</v>
      </c>
      <c r="E13" s="14">
        <v>197.3</v>
      </c>
      <c r="F13" s="14">
        <v>197.3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</row>
    <row r="14" spans="1:31" x14ac:dyDescent="0.25">
      <c r="A14" t="s">
        <v>33</v>
      </c>
      <c r="B14" t="s">
        <v>18</v>
      </c>
      <c r="C14" s="19" t="s">
        <v>20</v>
      </c>
      <c r="D14" s="20">
        <v>197.3</v>
      </c>
      <c r="E14" s="20">
        <v>197.3</v>
      </c>
      <c r="F14" s="20">
        <v>197.3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</row>
    <row r="15" spans="1:31" ht="15.75" thickBot="1" x14ac:dyDescent="0.3">
      <c r="A15" t="s">
        <v>33</v>
      </c>
      <c r="B15" t="s">
        <v>18</v>
      </c>
      <c r="C15" s="19" t="s">
        <v>22</v>
      </c>
      <c r="D15" s="20">
        <v>180.8</v>
      </c>
      <c r="E15" s="20">
        <v>187.6</v>
      </c>
      <c r="F15" s="20">
        <v>187.6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</row>
    <row r="16" spans="1:31" x14ac:dyDescent="0.25">
      <c r="A16" t="s">
        <v>34</v>
      </c>
      <c r="B16" t="s">
        <v>18</v>
      </c>
      <c r="C16" s="13" t="s">
        <v>15</v>
      </c>
      <c r="D16" s="14">
        <v>195</v>
      </c>
      <c r="E16" s="14">
        <v>195</v>
      </c>
      <c r="F16" s="14">
        <v>195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</row>
    <row r="17" spans="1:23" x14ac:dyDescent="0.25">
      <c r="A17" t="s">
        <v>34</v>
      </c>
      <c r="B17" t="s">
        <v>18</v>
      </c>
      <c r="C17" s="19" t="s">
        <v>20</v>
      </c>
      <c r="D17" s="20">
        <v>195</v>
      </c>
      <c r="E17" s="20">
        <v>195</v>
      </c>
      <c r="F17" s="20">
        <v>195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</row>
    <row r="18" spans="1:23" x14ac:dyDescent="0.25">
      <c r="A18" t="s">
        <v>34</v>
      </c>
      <c r="B18" t="s">
        <v>18</v>
      </c>
      <c r="C18" s="19" t="s">
        <v>22</v>
      </c>
      <c r="D18" s="20">
        <v>187.7</v>
      </c>
      <c r="E18" s="20">
        <v>189</v>
      </c>
      <c r="F18" s="20">
        <v>189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</row>
    <row r="21" spans="1:23" ht="15.75" thickBot="1" x14ac:dyDescent="0.3"/>
    <row r="22" spans="1:23" ht="15.75" thickBot="1" x14ac:dyDescent="0.3">
      <c r="A22" s="31" t="s">
        <v>35</v>
      </c>
      <c r="B22" s="32"/>
      <c r="C22" s="32"/>
      <c r="D22" s="7">
        <f>D3</f>
        <v>2019</v>
      </c>
      <c r="E22" s="7">
        <f t="shared" ref="E22:P22" si="2">D22+1</f>
        <v>2020</v>
      </c>
      <c r="F22" s="7">
        <f t="shared" si="2"/>
        <v>2021</v>
      </c>
      <c r="G22" s="7">
        <f t="shared" si="2"/>
        <v>2022</v>
      </c>
      <c r="H22" s="7">
        <f t="shared" si="2"/>
        <v>2023</v>
      </c>
      <c r="I22" s="7">
        <f t="shared" si="2"/>
        <v>2024</v>
      </c>
      <c r="J22" s="7">
        <f t="shared" si="2"/>
        <v>2025</v>
      </c>
      <c r="K22" s="7">
        <f t="shared" si="2"/>
        <v>2026</v>
      </c>
      <c r="L22" s="7">
        <f t="shared" si="2"/>
        <v>2027</v>
      </c>
      <c r="M22" s="7">
        <f t="shared" si="2"/>
        <v>2028</v>
      </c>
      <c r="N22" s="7">
        <f t="shared" si="2"/>
        <v>2029</v>
      </c>
      <c r="O22" s="7">
        <f t="shared" si="2"/>
        <v>2030</v>
      </c>
      <c r="P22" s="7">
        <f t="shared" si="2"/>
        <v>2031</v>
      </c>
      <c r="Q22" s="7">
        <f>P22+1</f>
        <v>2032</v>
      </c>
      <c r="R22" s="8">
        <f>Q22+1</f>
        <v>2033</v>
      </c>
      <c r="S22" s="8">
        <f t="shared" ref="S22:W22" si="3">R22+1</f>
        <v>2034</v>
      </c>
      <c r="T22" s="8">
        <f t="shared" si="3"/>
        <v>2035</v>
      </c>
      <c r="U22" s="8">
        <f t="shared" si="3"/>
        <v>2036</v>
      </c>
      <c r="V22" s="8">
        <f t="shared" si="3"/>
        <v>2037</v>
      </c>
      <c r="W22" s="8">
        <f t="shared" si="3"/>
        <v>2038</v>
      </c>
    </row>
    <row r="23" spans="1:23" x14ac:dyDescent="0.25">
      <c r="A23" s="33"/>
      <c r="B23" s="34"/>
      <c r="C23" s="35" t="s">
        <v>15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  <c r="U23" s="38"/>
      <c r="W23" s="38"/>
    </row>
    <row r="24" spans="1:23" x14ac:dyDescent="0.25">
      <c r="A24" s="33"/>
      <c r="B24" s="34"/>
      <c r="C24" s="39" t="s">
        <v>18</v>
      </c>
      <c r="D24" s="36">
        <f t="shared" ref="D24:S31" si="4">SUMIFS(D$4:D$20,$C$4:$C$20,$C$23,$B$4:$B$20,$C24)</f>
        <v>1172.3</v>
      </c>
      <c r="E24" s="36">
        <f t="shared" si="4"/>
        <v>1172.3</v>
      </c>
      <c r="F24" s="36">
        <f t="shared" si="4"/>
        <v>1172.3</v>
      </c>
      <c r="G24" s="36">
        <f t="shared" si="4"/>
        <v>780</v>
      </c>
      <c r="H24" s="36">
        <f t="shared" si="4"/>
        <v>780</v>
      </c>
      <c r="I24" s="36">
        <f t="shared" si="4"/>
        <v>780</v>
      </c>
      <c r="J24" s="36">
        <f t="shared" si="4"/>
        <v>780</v>
      </c>
      <c r="K24" s="36">
        <f t="shared" si="4"/>
        <v>780</v>
      </c>
      <c r="L24" s="36">
        <f t="shared" si="4"/>
        <v>780</v>
      </c>
      <c r="M24" s="36">
        <f t="shared" si="4"/>
        <v>780</v>
      </c>
      <c r="N24" s="36">
        <f t="shared" si="4"/>
        <v>780</v>
      </c>
      <c r="O24" s="36">
        <f t="shared" si="4"/>
        <v>780</v>
      </c>
      <c r="P24" s="36">
        <f t="shared" si="4"/>
        <v>780</v>
      </c>
      <c r="Q24" s="36">
        <f t="shared" si="4"/>
        <v>780</v>
      </c>
      <c r="R24" s="40">
        <f t="shared" si="4"/>
        <v>780</v>
      </c>
      <c r="S24" s="40">
        <f t="shared" si="4"/>
        <v>780</v>
      </c>
      <c r="T24" s="40">
        <f t="shared" ref="N24:W31" si="5">SUMIFS(T$4:T$20,$C$4:$C$20,$C$23,$B$4:$B$20,$C24)</f>
        <v>780</v>
      </c>
      <c r="U24" s="40">
        <f t="shared" si="5"/>
        <v>780</v>
      </c>
      <c r="V24" s="40">
        <f t="shared" si="5"/>
        <v>780</v>
      </c>
      <c r="W24" s="40">
        <f t="shared" si="5"/>
        <v>780</v>
      </c>
    </row>
    <row r="25" spans="1:23" x14ac:dyDescent="0.25">
      <c r="A25" s="33"/>
      <c r="B25" s="34"/>
      <c r="C25" s="39" t="s">
        <v>36</v>
      </c>
      <c r="D25" s="36">
        <f t="shared" si="4"/>
        <v>0</v>
      </c>
      <c r="E25" s="36">
        <f t="shared" si="4"/>
        <v>0</v>
      </c>
      <c r="F25" s="36">
        <f t="shared" si="4"/>
        <v>0</v>
      </c>
      <c r="G25" s="36">
        <f t="shared" si="4"/>
        <v>0</v>
      </c>
      <c r="H25" s="36">
        <f t="shared" si="4"/>
        <v>0</v>
      </c>
      <c r="I25" s="36">
        <f t="shared" si="4"/>
        <v>0</v>
      </c>
      <c r="J25" s="36">
        <f t="shared" si="4"/>
        <v>0</v>
      </c>
      <c r="K25" s="36">
        <f t="shared" si="4"/>
        <v>0</v>
      </c>
      <c r="L25" s="36">
        <f t="shared" si="4"/>
        <v>0</v>
      </c>
      <c r="M25" s="36">
        <f t="shared" si="4"/>
        <v>0</v>
      </c>
      <c r="N25" s="36">
        <f t="shared" si="5"/>
        <v>0</v>
      </c>
      <c r="O25" s="36">
        <f t="shared" si="5"/>
        <v>0</v>
      </c>
      <c r="P25" s="36">
        <f t="shared" si="5"/>
        <v>0</v>
      </c>
      <c r="Q25" s="36">
        <f t="shared" si="5"/>
        <v>0</v>
      </c>
      <c r="R25" s="40">
        <f t="shared" si="5"/>
        <v>0</v>
      </c>
      <c r="S25" s="40">
        <f t="shared" si="5"/>
        <v>0</v>
      </c>
      <c r="T25" s="40">
        <f t="shared" si="5"/>
        <v>0</v>
      </c>
      <c r="U25" s="40">
        <f t="shared" si="5"/>
        <v>0</v>
      </c>
      <c r="V25" s="40">
        <f t="shared" si="5"/>
        <v>0</v>
      </c>
      <c r="W25" s="40">
        <f t="shared" si="5"/>
        <v>0</v>
      </c>
    </row>
    <row r="26" spans="1:23" x14ac:dyDescent="0.25">
      <c r="A26" s="33"/>
      <c r="B26" s="34"/>
      <c r="C26" s="39" t="s">
        <v>37</v>
      </c>
      <c r="D26" s="36">
        <f t="shared" si="4"/>
        <v>0</v>
      </c>
      <c r="E26" s="36">
        <f t="shared" si="4"/>
        <v>0</v>
      </c>
      <c r="F26" s="36">
        <f t="shared" si="4"/>
        <v>0</v>
      </c>
      <c r="G26" s="36">
        <f t="shared" si="4"/>
        <v>0</v>
      </c>
      <c r="H26" s="36">
        <f t="shared" si="4"/>
        <v>0</v>
      </c>
      <c r="I26" s="36">
        <f t="shared" si="4"/>
        <v>0</v>
      </c>
      <c r="J26" s="36">
        <f t="shared" si="4"/>
        <v>0</v>
      </c>
      <c r="K26" s="36">
        <f t="shared" si="4"/>
        <v>0</v>
      </c>
      <c r="L26" s="36">
        <f t="shared" si="4"/>
        <v>0</v>
      </c>
      <c r="M26" s="36">
        <f t="shared" si="4"/>
        <v>0</v>
      </c>
      <c r="N26" s="36">
        <f t="shared" si="5"/>
        <v>0</v>
      </c>
      <c r="O26" s="36">
        <f t="shared" si="5"/>
        <v>0</v>
      </c>
      <c r="P26" s="36">
        <f t="shared" si="5"/>
        <v>0</v>
      </c>
      <c r="Q26" s="36">
        <f t="shared" si="5"/>
        <v>0</v>
      </c>
      <c r="R26" s="40">
        <f t="shared" si="5"/>
        <v>0</v>
      </c>
      <c r="S26" s="40">
        <f t="shared" si="5"/>
        <v>0</v>
      </c>
      <c r="T26" s="40">
        <f t="shared" si="5"/>
        <v>0</v>
      </c>
      <c r="U26" s="40">
        <f t="shared" si="5"/>
        <v>0</v>
      </c>
      <c r="V26" s="40">
        <f t="shared" si="5"/>
        <v>0</v>
      </c>
      <c r="W26" s="40">
        <f t="shared" si="5"/>
        <v>0</v>
      </c>
    </row>
    <row r="27" spans="1:23" x14ac:dyDescent="0.25">
      <c r="A27" s="33"/>
      <c r="B27" s="34"/>
      <c r="C27" s="39" t="s">
        <v>14</v>
      </c>
      <c r="D27" s="36">
        <f t="shared" si="4"/>
        <v>280</v>
      </c>
      <c r="E27" s="36">
        <f t="shared" si="4"/>
        <v>280</v>
      </c>
      <c r="F27" s="36">
        <f t="shared" si="4"/>
        <v>280</v>
      </c>
      <c r="G27" s="36">
        <f t="shared" si="4"/>
        <v>280</v>
      </c>
      <c r="H27" s="36">
        <f t="shared" si="4"/>
        <v>280</v>
      </c>
      <c r="I27" s="36">
        <f t="shared" si="4"/>
        <v>280</v>
      </c>
      <c r="J27" s="36">
        <f t="shared" si="4"/>
        <v>280</v>
      </c>
      <c r="K27" s="36">
        <f t="shared" si="4"/>
        <v>280</v>
      </c>
      <c r="L27" s="36">
        <f t="shared" si="4"/>
        <v>280</v>
      </c>
      <c r="M27" s="36">
        <f t="shared" si="4"/>
        <v>280</v>
      </c>
      <c r="N27" s="36">
        <f t="shared" si="5"/>
        <v>280</v>
      </c>
      <c r="O27" s="36">
        <f t="shared" si="5"/>
        <v>280</v>
      </c>
      <c r="P27" s="36">
        <f t="shared" si="5"/>
        <v>0</v>
      </c>
      <c r="Q27" s="36">
        <f t="shared" si="5"/>
        <v>0</v>
      </c>
      <c r="R27" s="40">
        <f t="shared" si="5"/>
        <v>0</v>
      </c>
      <c r="S27" s="40">
        <f t="shared" si="5"/>
        <v>0</v>
      </c>
      <c r="T27" s="40">
        <f t="shared" si="5"/>
        <v>0</v>
      </c>
      <c r="U27" s="40">
        <f t="shared" si="5"/>
        <v>0</v>
      </c>
      <c r="V27" s="40">
        <f t="shared" si="5"/>
        <v>0</v>
      </c>
      <c r="W27" s="40">
        <f t="shared" si="5"/>
        <v>0</v>
      </c>
    </row>
    <row r="28" spans="1:23" x14ac:dyDescent="0.25">
      <c r="A28" s="33"/>
      <c r="B28" s="34"/>
      <c r="C28" s="39" t="s">
        <v>38</v>
      </c>
      <c r="D28" s="36">
        <f t="shared" si="4"/>
        <v>0</v>
      </c>
      <c r="E28" s="36">
        <f t="shared" si="4"/>
        <v>0</v>
      </c>
      <c r="F28" s="36">
        <f t="shared" si="4"/>
        <v>0</v>
      </c>
      <c r="G28" s="36">
        <v>20</v>
      </c>
      <c r="H28" s="36">
        <v>20</v>
      </c>
      <c r="I28" s="36">
        <v>20</v>
      </c>
      <c r="J28" s="36">
        <v>20</v>
      </c>
      <c r="K28" s="36">
        <v>20</v>
      </c>
      <c r="L28" s="36">
        <v>20</v>
      </c>
      <c r="M28" s="36">
        <v>20</v>
      </c>
      <c r="N28" s="36">
        <v>20</v>
      </c>
      <c r="O28" s="36">
        <v>20</v>
      </c>
      <c r="P28" s="36">
        <v>20</v>
      </c>
      <c r="Q28" s="36">
        <v>20</v>
      </c>
      <c r="R28" s="36">
        <v>20</v>
      </c>
      <c r="S28" s="36">
        <v>20</v>
      </c>
      <c r="T28" s="36">
        <v>20</v>
      </c>
      <c r="U28" s="36">
        <v>20</v>
      </c>
      <c r="V28" s="36">
        <v>20</v>
      </c>
      <c r="W28" s="36">
        <v>20</v>
      </c>
    </row>
    <row r="29" spans="1:23" x14ac:dyDescent="0.25">
      <c r="A29" s="33"/>
      <c r="B29" s="34"/>
      <c r="C29" s="39" t="s">
        <v>39</v>
      </c>
      <c r="D29" s="36">
        <f t="shared" si="4"/>
        <v>0</v>
      </c>
      <c r="E29" s="36">
        <f t="shared" si="4"/>
        <v>0</v>
      </c>
      <c r="F29" s="41">
        <f t="shared" si="4"/>
        <v>0</v>
      </c>
      <c r="G29" s="36">
        <f t="shared" si="4"/>
        <v>0</v>
      </c>
      <c r="H29" s="36">
        <f t="shared" si="4"/>
        <v>0</v>
      </c>
      <c r="I29" s="36">
        <f t="shared" si="4"/>
        <v>0</v>
      </c>
      <c r="J29" s="36">
        <f t="shared" si="4"/>
        <v>0</v>
      </c>
      <c r="K29" s="36">
        <f t="shared" si="4"/>
        <v>0</v>
      </c>
      <c r="L29" s="36">
        <f t="shared" si="4"/>
        <v>0</v>
      </c>
      <c r="M29" s="36">
        <f t="shared" si="4"/>
        <v>0</v>
      </c>
      <c r="N29" s="36">
        <f t="shared" si="5"/>
        <v>0</v>
      </c>
      <c r="O29" s="36">
        <f t="shared" si="5"/>
        <v>0</v>
      </c>
      <c r="P29" s="36">
        <f t="shared" si="5"/>
        <v>0</v>
      </c>
      <c r="Q29" s="36">
        <f t="shared" si="5"/>
        <v>0</v>
      </c>
      <c r="R29" s="40">
        <f t="shared" si="5"/>
        <v>0</v>
      </c>
      <c r="S29" s="40">
        <f t="shared" si="5"/>
        <v>0</v>
      </c>
      <c r="T29" s="40">
        <f t="shared" si="5"/>
        <v>0</v>
      </c>
      <c r="U29" s="40">
        <f t="shared" si="5"/>
        <v>0</v>
      </c>
      <c r="V29" s="40">
        <f t="shared" si="5"/>
        <v>0</v>
      </c>
      <c r="W29" s="40">
        <f t="shared" si="5"/>
        <v>0</v>
      </c>
    </row>
    <row r="30" spans="1:23" x14ac:dyDescent="0.25">
      <c r="A30" s="33"/>
      <c r="B30" s="34"/>
      <c r="C30" s="39" t="s">
        <v>40</v>
      </c>
      <c r="D30" s="36">
        <f t="shared" si="4"/>
        <v>0</v>
      </c>
      <c r="E30" s="36">
        <f t="shared" si="4"/>
        <v>0</v>
      </c>
      <c r="F30" s="36">
        <f t="shared" si="4"/>
        <v>0</v>
      </c>
      <c r="G30" s="36">
        <f t="shared" si="4"/>
        <v>0</v>
      </c>
      <c r="H30" s="36">
        <f t="shared" si="4"/>
        <v>0</v>
      </c>
      <c r="I30" s="36">
        <f t="shared" si="4"/>
        <v>0</v>
      </c>
      <c r="J30" s="36">
        <f t="shared" si="4"/>
        <v>0</v>
      </c>
      <c r="K30" s="36">
        <f t="shared" si="4"/>
        <v>0</v>
      </c>
      <c r="L30" s="36">
        <f t="shared" si="4"/>
        <v>0</v>
      </c>
      <c r="M30" s="36">
        <f t="shared" si="4"/>
        <v>0</v>
      </c>
      <c r="N30" s="36">
        <f t="shared" si="5"/>
        <v>0</v>
      </c>
      <c r="O30" s="36">
        <f t="shared" si="5"/>
        <v>0</v>
      </c>
      <c r="P30" s="36">
        <f t="shared" si="5"/>
        <v>0</v>
      </c>
      <c r="Q30" s="36">
        <f t="shared" si="5"/>
        <v>0</v>
      </c>
      <c r="R30" s="40">
        <f t="shared" si="5"/>
        <v>0</v>
      </c>
      <c r="S30" s="40">
        <f t="shared" si="5"/>
        <v>0</v>
      </c>
      <c r="T30" s="40">
        <f t="shared" si="5"/>
        <v>0</v>
      </c>
      <c r="U30" s="40">
        <f t="shared" si="5"/>
        <v>0</v>
      </c>
      <c r="V30" s="40">
        <f t="shared" si="5"/>
        <v>0</v>
      </c>
      <c r="W30" s="40">
        <f t="shared" si="5"/>
        <v>0</v>
      </c>
    </row>
    <row r="31" spans="1:23" x14ac:dyDescent="0.25">
      <c r="A31" s="33"/>
      <c r="B31" s="34"/>
      <c r="C31" s="39" t="s">
        <v>41</v>
      </c>
      <c r="D31" s="36">
        <f t="shared" si="4"/>
        <v>0</v>
      </c>
      <c r="E31" s="36">
        <f t="shared" si="4"/>
        <v>0</v>
      </c>
      <c r="F31" s="36">
        <f t="shared" si="4"/>
        <v>0</v>
      </c>
      <c r="G31" s="36">
        <f t="shared" si="4"/>
        <v>0</v>
      </c>
      <c r="H31" s="36">
        <f t="shared" si="4"/>
        <v>0</v>
      </c>
      <c r="I31" s="36">
        <f t="shared" si="4"/>
        <v>0</v>
      </c>
      <c r="J31" s="36">
        <f t="shared" si="4"/>
        <v>0</v>
      </c>
      <c r="K31" s="36">
        <f t="shared" si="4"/>
        <v>0</v>
      </c>
      <c r="L31" s="36">
        <f t="shared" si="4"/>
        <v>0</v>
      </c>
      <c r="M31" s="36">
        <f t="shared" si="4"/>
        <v>0</v>
      </c>
      <c r="N31" s="36">
        <f t="shared" si="5"/>
        <v>0</v>
      </c>
      <c r="O31" s="36">
        <f t="shared" si="5"/>
        <v>0</v>
      </c>
      <c r="P31" s="36">
        <f t="shared" si="5"/>
        <v>0</v>
      </c>
      <c r="Q31" s="36">
        <f t="shared" si="5"/>
        <v>0</v>
      </c>
      <c r="R31" s="40">
        <f t="shared" si="5"/>
        <v>0</v>
      </c>
      <c r="S31" s="40">
        <f t="shared" si="5"/>
        <v>0</v>
      </c>
      <c r="T31" s="40">
        <f t="shared" si="5"/>
        <v>0</v>
      </c>
      <c r="U31" s="40">
        <f t="shared" si="5"/>
        <v>0</v>
      </c>
      <c r="V31" s="40">
        <f t="shared" si="5"/>
        <v>0</v>
      </c>
      <c r="W31" s="40">
        <f t="shared" si="5"/>
        <v>0</v>
      </c>
    </row>
    <row r="32" spans="1:23" x14ac:dyDescent="0.25">
      <c r="A32" s="102"/>
      <c r="B32" s="103"/>
      <c r="C32" s="104" t="s">
        <v>42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5">
        <v>0</v>
      </c>
      <c r="U32" s="105">
        <v>0</v>
      </c>
      <c r="V32" s="105">
        <v>0</v>
      </c>
      <c r="W32" s="105">
        <v>0</v>
      </c>
    </row>
    <row r="33" spans="1:23" x14ac:dyDescent="0.25">
      <c r="A33" s="33"/>
      <c r="B33" s="34"/>
      <c r="C33" s="39" t="s">
        <v>43</v>
      </c>
      <c r="D33" s="42">
        <f>D53</f>
        <v>0</v>
      </c>
      <c r="E33" s="42">
        <f t="shared" ref="E33:W33" si="6">E53</f>
        <v>0</v>
      </c>
      <c r="F33" s="42">
        <f t="shared" si="6"/>
        <v>0</v>
      </c>
      <c r="G33" s="42">
        <f t="shared" si="6"/>
        <v>0</v>
      </c>
      <c r="H33" s="42">
        <f t="shared" si="6"/>
        <v>6.1382447691499999</v>
      </c>
      <c r="I33" s="42">
        <f t="shared" si="6"/>
        <v>6.1382447691499999</v>
      </c>
      <c r="J33" s="42">
        <f t="shared" si="6"/>
        <v>6.1382447691499999</v>
      </c>
      <c r="K33" s="42">
        <f t="shared" si="6"/>
        <v>6.1382447691499999</v>
      </c>
      <c r="L33" s="42">
        <f t="shared" si="6"/>
        <v>6.1382447691499999</v>
      </c>
      <c r="M33" s="42">
        <f t="shared" si="6"/>
        <v>6.1382447691499999</v>
      </c>
      <c r="N33" s="42">
        <f t="shared" si="6"/>
        <v>6.1382447691499999</v>
      </c>
      <c r="O33" s="42">
        <f t="shared" si="6"/>
        <v>6.1382447691499999</v>
      </c>
      <c r="P33" s="42">
        <f t="shared" si="6"/>
        <v>6.1382447691499999</v>
      </c>
      <c r="Q33" s="42">
        <f t="shared" si="6"/>
        <v>6.1382447691499999</v>
      </c>
      <c r="R33" s="43">
        <f t="shared" si="6"/>
        <v>6.1382447691499999</v>
      </c>
      <c r="S33" s="43">
        <f t="shared" si="6"/>
        <v>6.1382447691499999</v>
      </c>
      <c r="T33" s="43">
        <f t="shared" si="6"/>
        <v>6.1382447691499999</v>
      </c>
      <c r="U33" s="43">
        <f t="shared" si="6"/>
        <v>6.1382447691499999</v>
      </c>
      <c r="V33" s="43">
        <f t="shared" si="6"/>
        <v>6.1382447691499999</v>
      </c>
      <c r="W33" s="43">
        <f t="shared" si="6"/>
        <v>6.1382447691499999</v>
      </c>
    </row>
    <row r="34" spans="1:23" x14ac:dyDescent="0.25">
      <c r="A34" s="33"/>
      <c r="B34" s="34"/>
      <c r="C34" s="39" t="s">
        <v>44</v>
      </c>
      <c r="D34" s="44">
        <f>SUM(D24:D33)</f>
        <v>1452.3</v>
      </c>
      <c r="E34" s="44">
        <f t="shared" ref="E34:W34" si="7">SUM(E24:E33)</f>
        <v>1452.3</v>
      </c>
      <c r="F34" s="44">
        <f t="shared" si="7"/>
        <v>1452.3</v>
      </c>
      <c r="G34" s="44">
        <f t="shared" si="7"/>
        <v>1080</v>
      </c>
      <c r="H34" s="44">
        <f t="shared" si="7"/>
        <v>1086.1382447691501</v>
      </c>
      <c r="I34" s="44">
        <f t="shared" si="7"/>
        <v>1086.1382447691501</v>
      </c>
      <c r="J34" s="44">
        <f t="shared" si="7"/>
        <v>1086.1382447691501</v>
      </c>
      <c r="K34" s="44">
        <f t="shared" si="7"/>
        <v>1086.1382447691501</v>
      </c>
      <c r="L34" s="44">
        <f t="shared" si="7"/>
        <v>1086.1382447691501</v>
      </c>
      <c r="M34" s="44">
        <f t="shared" si="7"/>
        <v>1086.1382447691501</v>
      </c>
      <c r="N34" s="44">
        <f t="shared" si="7"/>
        <v>1086.1382447691501</v>
      </c>
      <c r="O34" s="44">
        <f t="shared" si="7"/>
        <v>1086.1382447691501</v>
      </c>
      <c r="P34" s="44">
        <f t="shared" si="7"/>
        <v>806.13824476914999</v>
      </c>
      <c r="Q34" s="44">
        <f t="shared" si="7"/>
        <v>806.13824476914999</v>
      </c>
      <c r="R34" s="44">
        <f t="shared" si="7"/>
        <v>806.13824476914999</v>
      </c>
      <c r="S34" s="44">
        <f t="shared" si="7"/>
        <v>806.13824476914999</v>
      </c>
      <c r="T34" s="44">
        <f t="shared" si="7"/>
        <v>806.13824476914999</v>
      </c>
      <c r="U34" s="44">
        <f t="shared" si="7"/>
        <v>806.13824476914999</v>
      </c>
      <c r="V34" s="44">
        <f t="shared" si="7"/>
        <v>806.13824476914999</v>
      </c>
      <c r="W34" s="44">
        <f t="shared" si="7"/>
        <v>806.13824476914999</v>
      </c>
    </row>
    <row r="35" spans="1:23" x14ac:dyDescent="0.25">
      <c r="A35" s="33"/>
      <c r="B35" s="45"/>
      <c r="C35" s="35" t="s">
        <v>20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</row>
    <row r="36" spans="1:23" x14ac:dyDescent="0.25">
      <c r="A36" s="33"/>
      <c r="B36" s="45"/>
      <c r="C36" s="46" t="s">
        <v>45</v>
      </c>
      <c r="D36" s="47">
        <f t="shared" ref="D36:W36" si="8">SUMIFS(D$4:D$20,$C$4:$C$20,$C$35,$B$4:$B$20,$C30)</f>
        <v>0</v>
      </c>
      <c r="E36" s="47">
        <f t="shared" si="8"/>
        <v>0</v>
      </c>
      <c r="F36" s="47">
        <f t="shared" si="8"/>
        <v>0</v>
      </c>
      <c r="G36" s="47">
        <f t="shared" si="8"/>
        <v>0</v>
      </c>
      <c r="H36" s="47">
        <f t="shared" si="8"/>
        <v>0</v>
      </c>
      <c r="I36" s="47">
        <f t="shared" si="8"/>
        <v>0</v>
      </c>
      <c r="J36" s="47">
        <f t="shared" si="8"/>
        <v>0</v>
      </c>
      <c r="K36" s="47">
        <f t="shared" si="8"/>
        <v>0</v>
      </c>
      <c r="L36" s="47">
        <f t="shared" si="8"/>
        <v>0</v>
      </c>
      <c r="M36" s="47">
        <f t="shared" si="8"/>
        <v>0</v>
      </c>
      <c r="N36" s="47">
        <f t="shared" si="8"/>
        <v>0</v>
      </c>
      <c r="O36" s="47">
        <f t="shared" si="8"/>
        <v>0</v>
      </c>
      <c r="P36" s="47">
        <f t="shared" si="8"/>
        <v>0</v>
      </c>
      <c r="Q36" s="47">
        <f t="shared" si="8"/>
        <v>0</v>
      </c>
      <c r="R36" s="47">
        <f t="shared" si="8"/>
        <v>0</v>
      </c>
      <c r="S36" s="47">
        <f t="shared" si="8"/>
        <v>0</v>
      </c>
      <c r="T36" s="47">
        <f t="shared" si="8"/>
        <v>0</v>
      </c>
      <c r="U36" s="47">
        <f t="shared" si="8"/>
        <v>0</v>
      </c>
      <c r="V36" s="47">
        <f t="shared" si="8"/>
        <v>0</v>
      </c>
      <c r="W36" s="47">
        <f t="shared" si="8"/>
        <v>0</v>
      </c>
    </row>
    <row r="37" spans="1:23" x14ac:dyDescent="0.25">
      <c r="A37" s="33"/>
      <c r="B37" s="45"/>
      <c r="C37" s="39" t="s">
        <v>18</v>
      </c>
      <c r="D37" s="36">
        <f t="shared" ref="D37:S39" si="9">SUMIFS(D$4:D$20,$C$4:$C$20,$C$35,$B$4:$B$20,$C37)</f>
        <v>1172.3</v>
      </c>
      <c r="E37" s="36">
        <f t="shared" si="9"/>
        <v>1172.3</v>
      </c>
      <c r="F37" s="36">
        <f t="shared" si="9"/>
        <v>1172.3</v>
      </c>
      <c r="G37" s="36">
        <f t="shared" si="9"/>
        <v>780</v>
      </c>
      <c r="H37" s="36">
        <f t="shared" si="9"/>
        <v>780</v>
      </c>
      <c r="I37" s="36">
        <f t="shared" si="9"/>
        <v>780</v>
      </c>
      <c r="J37" s="36">
        <f t="shared" si="9"/>
        <v>780</v>
      </c>
      <c r="K37" s="36">
        <f t="shared" si="9"/>
        <v>780</v>
      </c>
      <c r="L37" s="36">
        <f t="shared" si="9"/>
        <v>780</v>
      </c>
      <c r="M37" s="36">
        <f t="shared" si="9"/>
        <v>780</v>
      </c>
      <c r="N37" s="36">
        <f t="shared" si="9"/>
        <v>780</v>
      </c>
      <c r="O37" s="36">
        <f t="shared" si="9"/>
        <v>780</v>
      </c>
      <c r="P37" s="36">
        <f t="shared" si="9"/>
        <v>780</v>
      </c>
      <c r="Q37" s="36">
        <f t="shared" si="9"/>
        <v>780</v>
      </c>
      <c r="R37" s="36">
        <f t="shared" si="9"/>
        <v>780</v>
      </c>
      <c r="S37" s="36">
        <f t="shared" si="9"/>
        <v>780</v>
      </c>
      <c r="T37" s="36">
        <f t="shared" ref="N37:W39" si="10">SUMIFS(T$4:T$20,$C$4:$C$20,$C$35,$B$4:$B$20,$C37)</f>
        <v>780</v>
      </c>
      <c r="U37" s="36">
        <f t="shared" si="10"/>
        <v>780</v>
      </c>
      <c r="V37" s="36">
        <f t="shared" si="10"/>
        <v>780</v>
      </c>
      <c r="W37" s="36">
        <f t="shared" si="10"/>
        <v>780</v>
      </c>
    </row>
    <row r="38" spans="1:23" x14ac:dyDescent="0.25">
      <c r="A38" s="33"/>
      <c r="B38" s="45"/>
      <c r="C38" s="39" t="s">
        <v>36</v>
      </c>
      <c r="D38" s="36">
        <f t="shared" si="9"/>
        <v>0</v>
      </c>
      <c r="E38" s="36">
        <f t="shared" si="9"/>
        <v>0</v>
      </c>
      <c r="F38" s="36">
        <f t="shared" si="9"/>
        <v>0</v>
      </c>
      <c r="G38" s="36">
        <f t="shared" si="9"/>
        <v>0</v>
      </c>
      <c r="H38" s="36">
        <f t="shared" si="9"/>
        <v>0</v>
      </c>
      <c r="I38" s="36">
        <f t="shared" si="9"/>
        <v>0</v>
      </c>
      <c r="J38" s="36">
        <f t="shared" si="9"/>
        <v>0</v>
      </c>
      <c r="K38" s="36">
        <f t="shared" si="9"/>
        <v>0</v>
      </c>
      <c r="L38" s="36">
        <f t="shared" si="9"/>
        <v>0</v>
      </c>
      <c r="M38" s="36">
        <f t="shared" si="9"/>
        <v>0</v>
      </c>
      <c r="N38" s="36">
        <f t="shared" si="10"/>
        <v>0</v>
      </c>
      <c r="O38" s="36">
        <f t="shared" si="10"/>
        <v>0</v>
      </c>
      <c r="P38" s="36">
        <f t="shared" si="10"/>
        <v>0</v>
      </c>
      <c r="Q38" s="36">
        <f t="shared" si="10"/>
        <v>0</v>
      </c>
      <c r="R38" s="36">
        <f t="shared" si="10"/>
        <v>0</v>
      </c>
      <c r="S38" s="36">
        <f t="shared" si="10"/>
        <v>0</v>
      </c>
      <c r="T38" s="36">
        <f t="shared" si="10"/>
        <v>0</v>
      </c>
      <c r="U38" s="36">
        <f t="shared" si="10"/>
        <v>0</v>
      </c>
      <c r="V38" s="36">
        <f t="shared" si="10"/>
        <v>0</v>
      </c>
      <c r="W38" s="36">
        <f t="shared" si="10"/>
        <v>0</v>
      </c>
    </row>
    <row r="39" spans="1:23" x14ac:dyDescent="0.25">
      <c r="A39" s="33"/>
      <c r="B39" s="45"/>
      <c r="C39" s="39" t="s">
        <v>37</v>
      </c>
      <c r="D39" s="36">
        <f t="shared" si="9"/>
        <v>0</v>
      </c>
      <c r="E39" s="36">
        <f t="shared" si="9"/>
        <v>0</v>
      </c>
      <c r="F39" s="36">
        <f t="shared" si="9"/>
        <v>0</v>
      </c>
      <c r="G39" s="36">
        <f t="shared" si="9"/>
        <v>0</v>
      </c>
      <c r="H39" s="36">
        <f t="shared" si="9"/>
        <v>0</v>
      </c>
      <c r="I39" s="36">
        <f t="shared" si="9"/>
        <v>0</v>
      </c>
      <c r="J39" s="36">
        <f t="shared" si="9"/>
        <v>0</v>
      </c>
      <c r="K39" s="36">
        <f t="shared" si="9"/>
        <v>0</v>
      </c>
      <c r="L39" s="36">
        <f t="shared" si="9"/>
        <v>0</v>
      </c>
      <c r="M39" s="36">
        <f t="shared" si="9"/>
        <v>0</v>
      </c>
      <c r="N39" s="36">
        <f t="shared" si="10"/>
        <v>0</v>
      </c>
      <c r="O39" s="36">
        <f t="shared" si="10"/>
        <v>0</v>
      </c>
      <c r="P39" s="36">
        <f t="shared" si="10"/>
        <v>0</v>
      </c>
      <c r="Q39" s="36">
        <f t="shared" si="10"/>
        <v>0</v>
      </c>
      <c r="R39" s="36">
        <f t="shared" si="10"/>
        <v>0</v>
      </c>
      <c r="S39" s="36">
        <f t="shared" si="10"/>
        <v>0</v>
      </c>
      <c r="T39" s="36">
        <f t="shared" si="10"/>
        <v>0</v>
      </c>
      <c r="U39" s="36">
        <f t="shared" si="10"/>
        <v>0</v>
      </c>
      <c r="V39" s="36">
        <f t="shared" si="10"/>
        <v>0</v>
      </c>
      <c r="W39" s="36">
        <f t="shared" si="10"/>
        <v>0</v>
      </c>
    </row>
    <row r="40" spans="1:23" x14ac:dyDescent="0.25">
      <c r="C40" s="39" t="s">
        <v>14</v>
      </c>
      <c r="D40" s="48">
        <f>SUMIFS(D$4:D$20,$B$4:$B$20,$C40,$C$4:$C$20,$C$35)</f>
        <v>280</v>
      </c>
      <c r="E40" s="48">
        <f t="shared" ref="E40:W40" si="11">SUMIFS(E$4:E$20,$B$4:$B$20,$C40,$C$4:$C$20,$C$35)</f>
        <v>280</v>
      </c>
      <c r="F40" s="48">
        <f t="shared" si="11"/>
        <v>280</v>
      </c>
      <c r="G40" s="48">
        <f t="shared" si="11"/>
        <v>280</v>
      </c>
      <c r="H40" s="48">
        <f t="shared" si="11"/>
        <v>280</v>
      </c>
      <c r="I40" s="48">
        <f t="shared" si="11"/>
        <v>280</v>
      </c>
      <c r="J40" s="48">
        <f t="shared" si="11"/>
        <v>280</v>
      </c>
      <c r="K40" s="48">
        <f t="shared" si="11"/>
        <v>280</v>
      </c>
      <c r="L40" s="48">
        <f t="shared" si="11"/>
        <v>280</v>
      </c>
      <c r="M40" s="48">
        <f t="shared" si="11"/>
        <v>280</v>
      </c>
      <c r="N40" s="48">
        <f t="shared" si="11"/>
        <v>280</v>
      </c>
      <c r="O40" s="48">
        <f t="shared" si="11"/>
        <v>280</v>
      </c>
      <c r="P40" s="48">
        <f t="shared" si="11"/>
        <v>0</v>
      </c>
      <c r="Q40" s="48">
        <f t="shared" si="11"/>
        <v>0</v>
      </c>
      <c r="R40" s="48">
        <f t="shared" si="11"/>
        <v>0</v>
      </c>
      <c r="S40" s="48">
        <f t="shared" si="11"/>
        <v>0</v>
      </c>
      <c r="T40" s="48">
        <f t="shared" si="11"/>
        <v>0</v>
      </c>
      <c r="U40" s="48">
        <f t="shared" si="11"/>
        <v>0</v>
      </c>
      <c r="V40" s="48">
        <f t="shared" si="11"/>
        <v>0</v>
      </c>
      <c r="W40" s="48">
        <f t="shared" si="11"/>
        <v>0</v>
      </c>
    </row>
    <row r="41" spans="1:23" x14ac:dyDescent="0.25">
      <c r="A41" s="33"/>
      <c r="B41" s="45"/>
      <c r="C41" s="39" t="s">
        <v>38</v>
      </c>
      <c r="D41" s="36">
        <f t="shared" ref="D41:S43" si="12">SUMIFS(D$4:D$20,$C$4:$C$20,$C$35,$B$4:$B$20,$C41)</f>
        <v>0</v>
      </c>
      <c r="E41" s="36">
        <f t="shared" si="12"/>
        <v>0</v>
      </c>
      <c r="F41" s="36">
        <f t="shared" si="12"/>
        <v>0</v>
      </c>
      <c r="G41" s="36">
        <f>G28</f>
        <v>20</v>
      </c>
      <c r="H41" s="36">
        <f t="shared" ref="H41:W41" si="13">H28</f>
        <v>20</v>
      </c>
      <c r="I41" s="36">
        <f t="shared" si="13"/>
        <v>20</v>
      </c>
      <c r="J41" s="36">
        <f t="shared" si="13"/>
        <v>20</v>
      </c>
      <c r="K41" s="36">
        <f t="shared" si="13"/>
        <v>20</v>
      </c>
      <c r="L41" s="36">
        <f t="shared" si="13"/>
        <v>20</v>
      </c>
      <c r="M41" s="36">
        <f t="shared" si="13"/>
        <v>20</v>
      </c>
      <c r="N41" s="36">
        <f t="shared" si="13"/>
        <v>20</v>
      </c>
      <c r="O41" s="36">
        <f t="shared" si="13"/>
        <v>20</v>
      </c>
      <c r="P41" s="36">
        <f t="shared" si="13"/>
        <v>20</v>
      </c>
      <c r="Q41" s="36">
        <f t="shared" si="13"/>
        <v>20</v>
      </c>
      <c r="R41" s="36">
        <f t="shared" si="13"/>
        <v>20</v>
      </c>
      <c r="S41" s="36">
        <f t="shared" si="13"/>
        <v>20</v>
      </c>
      <c r="T41" s="36">
        <f t="shared" si="13"/>
        <v>20</v>
      </c>
      <c r="U41" s="36">
        <f t="shared" si="13"/>
        <v>20</v>
      </c>
      <c r="V41" s="36">
        <f t="shared" si="13"/>
        <v>20</v>
      </c>
      <c r="W41" s="36">
        <f t="shared" si="13"/>
        <v>20</v>
      </c>
    </row>
    <row r="42" spans="1:23" x14ac:dyDescent="0.25">
      <c r="A42" s="33"/>
      <c r="B42" s="45"/>
      <c r="C42" s="39" t="s">
        <v>39</v>
      </c>
      <c r="D42" s="36">
        <f t="shared" si="12"/>
        <v>0</v>
      </c>
      <c r="E42" s="36">
        <f t="shared" si="12"/>
        <v>0</v>
      </c>
      <c r="F42" s="36">
        <f t="shared" si="12"/>
        <v>0</v>
      </c>
      <c r="G42" s="36">
        <f t="shared" si="12"/>
        <v>0</v>
      </c>
      <c r="H42" s="36">
        <f t="shared" si="12"/>
        <v>0</v>
      </c>
      <c r="I42" s="36">
        <f t="shared" si="12"/>
        <v>0</v>
      </c>
      <c r="J42" s="36">
        <f t="shared" si="12"/>
        <v>0</v>
      </c>
      <c r="K42" s="36">
        <f t="shared" si="12"/>
        <v>0</v>
      </c>
      <c r="L42" s="36">
        <f t="shared" si="12"/>
        <v>0</v>
      </c>
      <c r="M42" s="36">
        <f t="shared" si="12"/>
        <v>0</v>
      </c>
      <c r="N42" s="36">
        <f t="shared" si="12"/>
        <v>0</v>
      </c>
      <c r="O42" s="36">
        <f t="shared" si="12"/>
        <v>0</v>
      </c>
      <c r="P42" s="36">
        <f t="shared" si="12"/>
        <v>0</v>
      </c>
      <c r="Q42" s="36">
        <f t="shared" si="12"/>
        <v>0</v>
      </c>
      <c r="R42" s="36">
        <f t="shared" si="12"/>
        <v>0</v>
      </c>
      <c r="S42" s="36">
        <f t="shared" si="12"/>
        <v>0</v>
      </c>
      <c r="T42" s="36">
        <f t="shared" ref="N42:W43" si="14">SUMIFS(T$4:T$20,$C$4:$C$20,$C$35,$B$4:$B$20,$C42)</f>
        <v>0</v>
      </c>
      <c r="U42" s="36">
        <f t="shared" si="14"/>
        <v>0</v>
      </c>
      <c r="V42" s="36">
        <f t="shared" si="14"/>
        <v>0</v>
      </c>
      <c r="W42" s="36">
        <f t="shared" si="14"/>
        <v>0</v>
      </c>
    </row>
    <row r="43" spans="1:23" x14ac:dyDescent="0.25">
      <c r="A43" s="33"/>
      <c r="B43" s="45"/>
      <c r="C43" s="39" t="s">
        <v>41</v>
      </c>
      <c r="D43" s="36">
        <f t="shared" si="12"/>
        <v>0</v>
      </c>
      <c r="E43" s="36">
        <f t="shared" si="12"/>
        <v>0</v>
      </c>
      <c r="F43" s="36">
        <f t="shared" si="12"/>
        <v>0</v>
      </c>
      <c r="G43" s="36">
        <f t="shared" si="12"/>
        <v>0</v>
      </c>
      <c r="H43" s="36">
        <f t="shared" si="12"/>
        <v>0</v>
      </c>
      <c r="I43" s="36">
        <f t="shared" si="12"/>
        <v>0</v>
      </c>
      <c r="J43" s="36">
        <f t="shared" si="12"/>
        <v>0</v>
      </c>
      <c r="K43" s="36">
        <f t="shared" si="12"/>
        <v>0</v>
      </c>
      <c r="L43" s="36">
        <f t="shared" si="12"/>
        <v>0</v>
      </c>
      <c r="M43" s="36">
        <f t="shared" si="12"/>
        <v>0</v>
      </c>
      <c r="N43" s="36">
        <f t="shared" si="14"/>
        <v>0</v>
      </c>
      <c r="O43" s="36">
        <f t="shared" si="14"/>
        <v>0</v>
      </c>
      <c r="P43" s="36">
        <f t="shared" si="14"/>
        <v>0</v>
      </c>
      <c r="Q43" s="36">
        <f t="shared" si="14"/>
        <v>0</v>
      </c>
      <c r="R43" s="36">
        <f t="shared" si="14"/>
        <v>0</v>
      </c>
      <c r="S43" s="36">
        <f t="shared" si="14"/>
        <v>0</v>
      </c>
      <c r="T43" s="36">
        <f t="shared" si="14"/>
        <v>0</v>
      </c>
      <c r="U43" s="36">
        <f t="shared" si="14"/>
        <v>0</v>
      </c>
      <c r="V43" s="36">
        <f t="shared" si="14"/>
        <v>0</v>
      </c>
      <c r="W43" s="36">
        <f t="shared" si="14"/>
        <v>0</v>
      </c>
    </row>
    <row r="44" spans="1:23" x14ac:dyDescent="0.25">
      <c r="A44" s="33"/>
      <c r="B44" s="45"/>
      <c r="C44" s="49" t="s">
        <v>46</v>
      </c>
      <c r="D44" s="50">
        <v>1452</v>
      </c>
      <c r="E44" s="50">
        <v>1452</v>
      </c>
      <c r="F44" s="50">
        <v>1452</v>
      </c>
      <c r="G44" s="50">
        <v>1060</v>
      </c>
      <c r="H44" s="50">
        <v>1060</v>
      </c>
      <c r="I44" s="50">
        <v>1060</v>
      </c>
      <c r="J44" s="50">
        <v>1060</v>
      </c>
      <c r="K44" s="50">
        <v>1060</v>
      </c>
      <c r="L44" s="50">
        <v>1060</v>
      </c>
      <c r="M44" s="50">
        <v>1060</v>
      </c>
      <c r="N44" s="50">
        <v>1060</v>
      </c>
      <c r="O44" s="50">
        <v>1060</v>
      </c>
      <c r="P44" s="50">
        <v>780</v>
      </c>
      <c r="Q44" s="50">
        <v>780</v>
      </c>
      <c r="R44" s="51">
        <v>780</v>
      </c>
      <c r="S44" s="52">
        <v>780</v>
      </c>
      <c r="T44">
        <v>780</v>
      </c>
      <c r="U44">
        <v>780</v>
      </c>
      <c r="V44">
        <v>780</v>
      </c>
      <c r="W44">
        <v>780</v>
      </c>
    </row>
    <row r="45" spans="1:23" x14ac:dyDescent="0.25">
      <c r="A45" s="33"/>
      <c r="B45" s="34"/>
      <c r="C45" s="35" t="s">
        <v>22</v>
      </c>
      <c r="D45" s="44">
        <f t="shared" ref="D45:W45" si="15">SUMIF($C$4:$C$20,$C$45,D$4:D$20)-D44</f>
        <v>-157.39999999999986</v>
      </c>
      <c r="E45" s="44">
        <f t="shared" si="15"/>
        <v>-150.29999999999995</v>
      </c>
      <c r="F45" s="44">
        <f t="shared" si="15"/>
        <v>-150.29999999999995</v>
      </c>
      <c r="G45" s="44">
        <f t="shared" si="15"/>
        <v>-134.89999999999998</v>
      </c>
      <c r="H45" s="44">
        <f t="shared" si="15"/>
        <v>-134.89999999999998</v>
      </c>
      <c r="I45" s="44">
        <f t="shared" si="15"/>
        <v>-134.89999999999998</v>
      </c>
      <c r="J45" s="44">
        <f t="shared" si="15"/>
        <v>-134.89999999999998</v>
      </c>
      <c r="K45" s="44">
        <f t="shared" si="15"/>
        <v>-134.89999999999998</v>
      </c>
      <c r="L45" s="44">
        <f t="shared" si="15"/>
        <v>-134.89999999999998</v>
      </c>
      <c r="M45" s="44">
        <f t="shared" si="15"/>
        <v>-134.89999999999998</v>
      </c>
      <c r="N45" s="44">
        <f t="shared" si="15"/>
        <v>-134.89999999999998</v>
      </c>
      <c r="O45" s="44">
        <f t="shared" si="15"/>
        <v>-134.89999999999998</v>
      </c>
      <c r="P45" s="44">
        <f t="shared" si="15"/>
        <v>-116.89999999999998</v>
      </c>
      <c r="Q45" s="44">
        <f t="shared" si="15"/>
        <v>-116.89999999999998</v>
      </c>
      <c r="R45" s="44">
        <f t="shared" si="15"/>
        <v>-116.89999999999998</v>
      </c>
      <c r="S45" s="44">
        <f t="shared" si="15"/>
        <v>-116.89999999999998</v>
      </c>
      <c r="T45" s="44">
        <f t="shared" si="15"/>
        <v>-116.89999999999998</v>
      </c>
      <c r="U45" s="44">
        <f t="shared" si="15"/>
        <v>-116.89999999999998</v>
      </c>
      <c r="V45" s="44">
        <f t="shared" si="15"/>
        <v>-116.89999999999998</v>
      </c>
      <c r="W45" s="44">
        <f t="shared" si="15"/>
        <v>-116.89999999999998</v>
      </c>
    </row>
    <row r="46" spans="1:23" x14ac:dyDescent="0.25">
      <c r="A46" s="33"/>
      <c r="B46" s="34"/>
      <c r="C46" s="53" t="s">
        <v>47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5"/>
      <c r="S46" s="52"/>
      <c r="T46" s="56"/>
    </row>
    <row r="47" spans="1:23" x14ac:dyDescent="0.25">
      <c r="A47" s="33"/>
      <c r="B47" s="34"/>
      <c r="C47" s="53" t="s">
        <v>48</v>
      </c>
      <c r="D47" s="50"/>
      <c r="E47" s="50">
        <f>E32</f>
        <v>0</v>
      </c>
      <c r="F47" s="50">
        <f t="shared" ref="F47:W47" si="16">F32</f>
        <v>0</v>
      </c>
      <c r="G47" s="50">
        <f t="shared" si="16"/>
        <v>0</v>
      </c>
      <c r="H47" s="50">
        <f t="shared" si="16"/>
        <v>0</v>
      </c>
      <c r="I47" s="50">
        <f t="shared" si="16"/>
        <v>0</v>
      </c>
      <c r="J47" s="50">
        <f t="shared" si="16"/>
        <v>0</v>
      </c>
      <c r="K47" s="50">
        <f t="shared" si="16"/>
        <v>0</v>
      </c>
      <c r="L47" s="50">
        <f t="shared" si="16"/>
        <v>0</v>
      </c>
      <c r="M47" s="50">
        <f t="shared" si="16"/>
        <v>0</v>
      </c>
      <c r="N47" s="50">
        <f t="shared" si="16"/>
        <v>0</v>
      </c>
      <c r="O47" s="50">
        <f t="shared" si="16"/>
        <v>0</v>
      </c>
      <c r="P47" s="50">
        <f t="shared" si="16"/>
        <v>0</v>
      </c>
      <c r="Q47" s="50">
        <f t="shared" si="16"/>
        <v>0</v>
      </c>
      <c r="R47" s="50">
        <f t="shared" si="16"/>
        <v>0</v>
      </c>
      <c r="S47" s="50">
        <f t="shared" si="16"/>
        <v>0</v>
      </c>
      <c r="T47" s="50">
        <f t="shared" si="16"/>
        <v>0</v>
      </c>
      <c r="U47" s="50">
        <f t="shared" si="16"/>
        <v>0</v>
      </c>
      <c r="V47" s="50">
        <f t="shared" si="16"/>
        <v>0</v>
      </c>
      <c r="W47" s="50">
        <f t="shared" si="16"/>
        <v>0</v>
      </c>
    </row>
    <row r="48" spans="1:23" x14ac:dyDescent="0.25">
      <c r="A48" s="33"/>
      <c r="B48" s="34"/>
      <c r="C48" s="53" t="s">
        <v>49</v>
      </c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7"/>
      <c r="O48" s="57"/>
      <c r="P48" s="57"/>
      <c r="Q48" s="57"/>
      <c r="R48" s="58"/>
      <c r="S48" s="52"/>
    </row>
    <row r="49" spans="1:42" x14ac:dyDescent="0.25">
      <c r="A49" s="102"/>
      <c r="B49" s="103"/>
      <c r="C49" s="106" t="s">
        <v>50</v>
      </c>
      <c r="D49" s="107">
        <v>1.089472</v>
      </c>
      <c r="E49" s="107">
        <v>1.0889964000000001</v>
      </c>
      <c r="F49" s="107">
        <v>1.0884041999999998</v>
      </c>
      <c r="G49" s="107">
        <v>1.0887370000000001</v>
      </c>
      <c r="H49" s="107">
        <v>1.0887370000000001</v>
      </c>
      <c r="I49" s="107">
        <v>1.0887370000000001</v>
      </c>
      <c r="J49" s="107">
        <v>1.0887370000000001</v>
      </c>
      <c r="K49" s="107">
        <v>1.0887370000000001</v>
      </c>
      <c r="L49" s="107">
        <v>1.0887370000000001</v>
      </c>
      <c r="M49" s="107">
        <v>1.0887370000000001</v>
      </c>
      <c r="N49" s="107">
        <v>1.0887370000000001</v>
      </c>
      <c r="O49" s="107">
        <v>1.0887370000000001</v>
      </c>
      <c r="P49" s="107">
        <v>1.0887370000000001</v>
      </c>
      <c r="Q49" s="107">
        <v>1.0887370000000001</v>
      </c>
      <c r="R49" s="108">
        <v>1.0887370000000001</v>
      </c>
      <c r="S49" s="109">
        <v>1.0887370000000001</v>
      </c>
      <c r="T49" s="109">
        <v>1.0887370000000001</v>
      </c>
      <c r="U49" s="109">
        <v>1.0887370000000001</v>
      </c>
      <c r="V49" s="109">
        <v>1.0887370000000001</v>
      </c>
      <c r="W49" s="109">
        <v>1.0887370000000001</v>
      </c>
    </row>
    <row r="50" spans="1:42" x14ac:dyDescent="0.25">
      <c r="A50" s="33"/>
      <c r="B50" s="34"/>
      <c r="C50" s="49" t="s">
        <v>51</v>
      </c>
      <c r="D50" s="57">
        <f>D49*D47</f>
        <v>0</v>
      </c>
      <c r="E50" s="57">
        <f t="shared" ref="E50:W50" si="17">E49*E47</f>
        <v>0</v>
      </c>
      <c r="F50" s="57">
        <f t="shared" si="17"/>
        <v>0</v>
      </c>
      <c r="G50" s="57">
        <f t="shared" si="17"/>
        <v>0</v>
      </c>
      <c r="H50" s="57">
        <f t="shared" si="17"/>
        <v>0</v>
      </c>
      <c r="I50" s="57">
        <f t="shared" si="17"/>
        <v>0</v>
      </c>
      <c r="J50" s="57">
        <f t="shared" si="17"/>
        <v>0</v>
      </c>
      <c r="K50" s="57">
        <f t="shared" si="17"/>
        <v>0</v>
      </c>
      <c r="L50" s="57">
        <f t="shared" si="17"/>
        <v>0</v>
      </c>
      <c r="M50" s="57">
        <f t="shared" si="17"/>
        <v>0</v>
      </c>
      <c r="N50" s="57">
        <f t="shared" si="17"/>
        <v>0</v>
      </c>
      <c r="O50" s="57">
        <f t="shared" si="17"/>
        <v>0</v>
      </c>
      <c r="P50" s="57">
        <f t="shared" si="17"/>
        <v>0</v>
      </c>
      <c r="Q50" s="57">
        <f t="shared" si="17"/>
        <v>0</v>
      </c>
      <c r="R50" s="57">
        <f t="shared" si="17"/>
        <v>0</v>
      </c>
      <c r="S50" s="57">
        <f t="shared" si="17"/>
        <v>0</v>
      </c>
      <c r="T50" s="57">
        <f t="shared" si="17"/>
        <v>0</v>
      </c>
      <c r="U50" s="57">
        <f t="shared" si="17"/>
        <v>0</v>
      </c>
      <c r="V50" s="57">
        <f t="shared" si="17"/>
        <v>0</v>
      </c>
      <c r="W50" s="57">
        <f t="shared" si="17"/>
        <v>0</v>
      </c>
    </row>
    <row r="51" spans="1:42" x14ac:dyDescent="0.25">
      <c r="A51" s="33"/>
      <c r="B51" s="34"/>
      <c r="C51" s="59" t="s">
        <v>52</v>
      </c>
      <c r="D51" s="57">
        <v>0</v>
      </c>
      <c r="E51" s="57">
        <v>0</v>
      </c>
      <c r="F51" s="57">
        <v>0</v>
      </c>
      <c r="G51" s="57">
        <v>0</v>
      </c>
      <c r="H51" s="57">
        <v>5.63795</v>
      </c>
      <c r="I51" s="57">
        <v>5.63795</v>
      </c>
      <c r="J51" s="57">
        <v>5.63795</v>
      </c>
      <c r="K51" s="57">
        <v>5.63795</v>
      </c>
      <c r="L51" s="57">
        <v>5.63795</v>
      </c>
      <c r="M51" s="57">
        <v>5.63795</v>
      </c>
      <c r="N51" s="57">
        <v>5.63795</v>
      </c>
      <c r="O51" s="57">
        <v>5.63795</v>
      </c>
      <c r="P51" s="57">
        <v>5.63795</v>
      </c>
      <c r="Q51" s="57">
        <v>5.63795</v>
      </c>
      <c r="R51" s="58">
        <v>5.63795</v>
      </c>
      <c r="S51" s="52">
        <v>5.63795</v>
      </c>
      <c r="T51">
        <v>5.63795</v>
      </c>
      <c r="U51">
        <v>5.63795</v>
      </c>
      <c r="V51">
        <v>5.63795</v>
      </c>
      <c r="W51">
        <v>5.63795</v>
      </c>
    </row>
    <row r="52" spans="1:42" x14ac:dyDescent="0.25">
      <c r="A52" s="33"/>
      <c r="B52" s="34"/>
      <c r="C52" s="59" t="s">
        <v>53</v>
      </c>
      <c r="D52" s="60">
        <v>1</v>
      </c>
      <c r="E52" s="60">
        <v>1</v>
      </c>
      <c r="F52" s="60">
        <v>1</v>
      </c>
      <c r="G52" s="60">
        <v>1</v>
      </c>
      <c r="H52" s="60">
        <v>1</v>
      </c>
      <c r="I52" s="60">
        <v>1</v>
      </c>
      <c r="J52" s="60">
        <v>1</v>
      </c>
      <c r="K52" s="60">
        <v>1</v>
      </c>
      <c r="L52" s="60">
        <v>1</v>
      </c>
      <c r="M52" s="60">
        <v>1</v>
      </c>
      <c r="N52" s="60">
        <v>1</v>
      </c>
      <c r="O52" s="60">
        <v>1</v>
      </c>
      <c r="P52" s="60">
        <v>1</v>
      </c>
      <c r="Q52" s="60">
        <v>1</v>
      </c>
      <c r="R52" s="61">
        <v>1</v>
      </c>
      <c r="S52" s="61">
        <v>1</v>
      </c>
      <c r="T52" s="61">
        <v>1</v>
      </c>
      <c r="U52" s="61">
        <v>1</v>
      </c>
      <c r="V52" s="61">
        <v>1</v>
      </c>
      <c r="W52" s="61">
        <v>1</v>
      </c>
      <c r="AC52" t="s">
        <v>54</v>
      </c>
      <c r="AP52" t="s">
        <v>55</v>
      </c>
    </row>
    <row r="53" spans="1:42" x14ac:dyDescent="0.25">
      <c r="A53" s="33"/>
      <c r="B53" s="34"/>
      <c r="C53" s="49" t="s">
        <v>43</v>
      </c>
      <c r="D53" s="57">
        <f>D51*D49*D52</f>
        <v>0</v>
      </c>
      <c r="E53" s="57">
        <f t="shared" ref="E53:W53" si="18">E51*E49*E52</f>
        <v>0</v>
      </c>
      <c r="F53" s="57">
        <f t="shared" si="18"/>
        <v>0</v>
      </c>
      <c r="G53" s="57">
        <f t="shared" si="18"/>
        <v>0</v>
      </c>
      <c r="H53" s="57">
        <f t="shared" si="18"/>
        <v>6.1382447691499999</v>
      </c>
      <c r="I53" s="57">
        <f t="shared" si="18"/>
        <v>6.1382447691499999</v>
      </c>
      <c r="J53" s="57">
        <f t="shared" si="18"/>
        <v>6.1382447691499999</v>
      </c>
      <c r="K53" s="57">
        <f t="shared" si="18"/>
        <v>6.1382447691499999</v>
      </c>
      <c r="L53" s="57">
        <f t="shared" si="18"/>
        <v>6.1382447691499999</v>
      </c>
      <c r="M53" s="57">
        <f t="shared" si="18"/>
        <v>6.1382447691499999</v>
      </c>
      <c r="N53" s="57">
        <f t="shared" si="18"/>
        <v>6.1382447691499999</v>
      </c>
      <c r="O53" s="57">
        <f>O51*O49*O52</f>
        <v>6.1382447691499999</v>
      </c>
      <c r="P53" s="57">
        <f t="shared" si="18"/>
        <v>6.1382447691499999</v>
      </c>
      <c r="Q53" s="57">
        <f t="shared" si="18"/>
        <v>6.1382447691499999</v>
      </c>
      <c r="R53" s="57">
        <f t="shared" si="18"/>
        <v>6.1382447691499999</v>
      </c>
      <c r="S53" s="57">
        <f t="shared" si="18"/>
        <v>6.1382447691499999</v>
      </c>
      <c r="T53" s="57">
        <f t="shared" si="18"/>
        <v>6.1382447691499999</v>
      </c>
      <c r="U53" s="57">
        <f t="shared" si="18"/>
        <v>6.1382447691499999</v>
      </c>
      <c r="V53" s="57">
        <f t="shared" si="18"/>
        <v>6.1382447691499999</v>
      </c>
      <c r="W53" s="57">
        <f t="shared" si="18"/>
        <v>6.1382447691499999</v>
      </c>
    </row>
    <row r="54" spans="1:42" x14ac:dyDescent="0.25">
      <c r="A54" s="33"/>
      <c r="B54" s="34"/>
      <c r="C54" s="62" t="s">
        <v>56</v>
      </c>
      <c r="D54" s="63">
        <f>D45-D46+D50+D53</f>
        <v>-157.39999999999986</v>
      </c>
      <c r="E54" s="63">
        <f t="shared" ref="E54:V54" si="19">E45-E46+E50+E53</f>
        <v>-150.29999999999995</v>
      </c>
      <c r="F54" s="63">
        <f t="shared" si="19"/>
        <v>-150.29999999999995</v>
      </c>
      <c r="G54" s="63">
        <f t="shared" si="19"/>
        <v>-134.89999999999998</v>
      </c>
      <c r="H54" s="63">
        <f t="shared" si="19"/>
        <v>-128.76175523084999</v>
      </c>
      <c r="I54" s="63">
        <f t="shared" si="19"/>
        <v>-128.76175523084999</v>
      </c>
      <c r="J54" s="63">
        <f t="shared" si="19"/>
        <v>-128.76175523084999</v>
      </c>
      <c r="K54" s="63">
        <f t="shared" si="19"/>
        <v>-128.76175523084999</v>
      </c>
      <c r="L54" s="63">
        <f t="shared" si="19"/>
        <v>-128.76175523084999</v>
      </c>
      <c r="M54" s="63">
        <f>M45-M46+M50+M53</f>
        <v>-128.76175523084999</v>
      </c>
      <c r="N54" s="63">
        <f t="shared" si="19"/>
        <v>-128.76175523084999</v>
      </c>
      <c r="O54" s="63">
        <f t="shared" si="19"/>
        <v>-128.76175523084999</v>
      </c>
      <c r="P54" s="63">
        <f t="shared" si="19"/>
        <v>-110.76175523084997</v>
      </c>
      <c r="Q54" s="63">
        <f t="shared" si="19"/>
        <v>-110.76175523084997</v>
      </c>
      <c r="R54" s="63">
        <f t="shared" si="19"/>
        <v>-110.76175523084997</v>
      </c>
      <c r="S54" s="63">
        <f t="shared" si="19"/>
        <v>-110.76175523084997</v>
      </c>
      <c r="T54" s="63">
        <f t="shared" si="19"/>
        <v>-110.76175523084997</v>
      </c>
      <c r="U54" s="63">
        <f t="shared" si="19"/>
        <v>-110.76175523084997</v>
      </c>
      <c r="V54" s="63">
        <f t="shared" si="19"/>
        <v>-110.76175523084997</v>
      </c>
      <c r="W54" s="63">
        <f>W45-W46+W50+W53</f>
        <v>-110.76175523084997</v>
      </c>
    </row>
    <row r="55" spans="1:42" x14ac:dyDescent="0.25">
      <c r="A55" s="33"/>
      <c r="B55" s="34"/>
      <c r="C55" s="64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6"/>
      <c r="S55" s="52"/>
    </row>
    <row r="56" spans="1:42" x14ac:dyDescent="0.25">
      <c r="A56" s="33"/>
      <c r="B56" s="34"/>
      <c r="C56" s="62" t="s">
        <v>57</v>
      </c>
      <c r="D56" s="63">
        <v>1069.816500090624</v>
      </c>
      <c r="E56" s="63">
        <v>1065.5267067780192</v>
      </c>
      <c r="F56" s="63">
        <v>1069.6358232794516</v>
      </c>
      <c r="G56" s="63">
        <v>1076.452641070664</v>
      </c>
      <c r="H56" s="63">
        <v>1076.6900161812125</v>
      </c>
      <c r="I56" s="63">
        <v>1073.7492719578545</v>
      </c>
      <c r="J56" s="63">
        <v>1070.9339804677486</v>
      </c>
      <c r="K56" s="63">
        <v>1068.4331929615803</v>
      </c>
      <c r="L56" s="63">
        <v>1067.0012085501244</v>
      </c>
      <c r="M56" s="63">
        <v>1066.0678219352164</v>
      </c>
      <c r="N56" s="63">
        <v>1066.1921172790894</v>
      </c>
      <c r="O56" s="63">
        <v>1065.2181449967495</v>
      </c>
      <c r="P56" s="63">
        <v>1065.1812716004515</v>
      </c>
      <c r="Q56" s="63">
        <v>1065.216195147902</v>
      </c>
      <c r="R56" s="66">
        <v>1065.0773199839218</v>
      </c>
      <c r="S56" s="52">
        <v>1065.8110603984437</v>
      </c>
      <c r="T56">
        <v>1066.2209897418029</v>
      </c>
      <c r="U56">
        <v>1067.3437568299862</v>
      </c>
      <c r="V56">
        <v>1067.0473863887787</v>
      </c>
      <c r="W56">
        <v>1067.6044008100703</v>
      </c>
    </row>
    <row r="57" spans="1:42" ht="15.75" thickBot="1" x14ac:dyDescent="0.3">
      <c r="A57" s="67"/>
      <c r="B57" s="68"/>
      <c r="C57" s="69" t="s">
        <v>58</v>
      </c>
      <c r="D57" s="70">
        <f t="shared" ref="D57:W57" si="20">D54-D56</f>
        <v>-1227.2165000906239</v>
      </c>
      <c r="E57" s="70">
        <f t="shared" si="20"/>
        <v>-1215.8267067780191</v>
      </c>
      <c r="F57" s="70">
        <f t="shared" si="20"/>
        <v>-1219.9358232794516</v>
      </c>
      <c r="G57" s="70">
        <f t="shared" si="20"/>
        <v>-1211.352641070664</v>
      </c>
      <c r="H57" s="70">
        <f t="shared" si="20"/>
        <v>-1205.4517714120625</v>
      </c>
      <c r="I57" s="70">
        <f t="shared" si="20"/>
        <v>-1202.5110271887045</v>
      </c>
      <c r="J57" s="70">
        <f t="shared" si="20"/>
        <v>-1199.6957356985986</v>
      </c>
      <c r="K57" s="70">
        <f t="shared" si="20"/>
        <v>-1197.1949481924303</v>
      </c>
      <c r="L57" s="70">
        <f t="shared" si="20"/>
        <v>-1195.7629637809744</v>
      </c>
      <c r="M57" s="70">
        <f t="shared" si="20"/>
        <v>-1194.8295771660664</v>
      </c>
      <c r="N57" s="70">
        <f t="shared" si="20"/>
        <v>-1194.9538725099394</v>
      </c>
      <c r="O57" s="70">
        <f t="shared" si="20"/>
        <v>-1193.9799002275995</v>
      </c>
      <c r="P57" s="70">
        <f t="shared" si="20"/>
        <v>-1175.9430268313015</v>
      </c>
      <c r="Q57" s="70">
        <f t="shared" si="20"/>
        <v>-1175.977950378752</v>
      </c>
      <c r="R57" s="71">
        <f t="shared" si="20"/>
        <v>-1175.8390752147718</v>
      </c>
      <c r="S57" s="70">
        <f t="shared" si="20"/>
        <v>-1176.5728156292937</v>
      </c>
      <c r="T57" s="70">
        <f t="shared" si="20"/>
        <v>-1176.9827449726529</v>
      </c>
      <c r="U57" s="70">
        <f t="shared" si="20"/>
        <v>-1178.1055120608362</v>
      </c>
      <c r="V57" s="70">
        <f t="shared" si="20"/>
        <v>-1177.8091416196287</v>
      </c>
      <c r="W57" s="70">
        <f t="shared" si="20"/>
        <v>-1178.3661560409203</v>
      </c>
    </row>
    <row r="60" spans="1:42" x14ac:dyDescent="0.25">
      <c r="B60" s="110" t="s">
        <v>59</v>
      </c>
      <c r="C60" s="109"/>
      <c r="D60" s="72">
        <f>D22</f>
        <v>2019</v>
      </c>
      <c r="E60" s="72">
        <f t="shared" ref="E60:W60" si="21">E22</f>
        <v>2020</v>
      </c>
      <c r="F60" s="72">
        <f t="shared" si="21"/>
        <v>2021</v>
      </c>
      <c r="G60" s="72">
        <f t="shared" si="21"/>
        <v>2022</v>
      </c>
      <c r="H60" s="72">
        <f t="shared" si="21"/>
        <v>2023</v>
      </c>
      <c r="I60" s="72">
        <f t="shared" si="21"/>
        <v>2024</v>
      </c>
      <c r="J60" s="72">
        <f t="shared" si="21"/>
        <v>2025</v>
      </c>
      <c r="K60" s="72">
        <f t="shared" si="21"/>
        <v>2026</v>
      </c>
      <c r="L60" s="72">
        <f t="shared" si="21"/>
        <v>2027</v>
      </c>
      <c r="M60" s="72">
        <f t="shared" si="21"/>
        <v>2028</v>
      </c>
      <c r="N60" s="72">
        <f t="shared" si="21"/>
        <v>2029</v>
      </c>
      <c r="O60" s="72">
        <f t="shared" si="21"/>
        <v>2030</v>
      </c>
      <c r="P60" s="72">
        <f t="shared" si="21"/>
        <v>2031</v>
      </c>
      <c r="Q60" s="72">
        <f t="shared" si="21"/>
        <v>2032</v>
      </c>
      <c r="R60" s="72">
        <f t="shared" si="21"/>
        <v>2033</v>
      </c>
      <c r="S60" s="72">
        <f t="shared" si="21"/>
        <v>2034</v>
      </c>
      <c r="T60" s="72">
        <f t="shared" si="21"/>
        <v>2035</v>
      </c>
      <c r="U60" s="72">
        <f t="shared" si="21"/>
        <v>2036</v>
      </c>
      <c r="V60" s="72">
        <f t="shared" si="21"/>
        <v>2037</v>
      </c>
      <c r="W60" s="72">
        <f t="shared" si="21"/>
        <v>2038</v>
      </c>
    </row>
    <row r="61" spans="1:42" x14ac:dyDescent="0.25">
      <c r="B61" s="46" t="s">
        <v>22</v>
      </c>
      <c r="C61" s="46" t="s">
        <v>18</v>
      </c>
      <c r="D61" s="48">
        <f t="shared" ref="D61:S68" si="22">SUMIFS(D$4:D$20,$B$4:$B$20,$C61,$C$4:$C$20,$B$61)</f>
        <v>1032.5999999999999</v>
      </c>
      <c r="E61" s="48">
        <f t="shared" si="22"/>
        <v>1039.7</v>
      </c>
      <c r="F61" s="48">
        <f t="shared" si="22"/>
        <v>1039.7</v>
      </c>
      <c r="G61" s="48">
        <f t="shared" si="22"/>
        <v>663.1</v>
      </c>
      <c r="H61" s="48">
        <f t="shared" si="22"/>
        <v>663.1</v>
      </c>
      <c r="I61" s="48">
        <f t="shared" si="22"/>
        <v>663.1</v>
      </c>
      <c r="J61" s="48">
        <f t="shared" si="22"/>
        <v>663.1</v>
      </c>
      <c r="K61" s="48">
        <f t="shared" si="22"/>
        <v>663.1</v>
      </c>
      <c r="L61" s="48">
        <f t="shared" si="22"/>
        <v>663.1</v>
      </c>
      <c r="M61" s="48">
        <f t="shared" si="22"/>
        <v>663.1</v>
      </c>
      <c r="N61" s="48">
        <f t="shared" si="22"/>
        <v>663.1</v>
      </c>
      <c r="O61" s="48">
        <f t="shared" si="22"/>
        <v>663.1</v>
      </c>
      <c r="P61" s="48">
        <f t="shared" si="22"/>
        <v>663.1</v>
      </c>
      <c r="Q61" s="48">
        <f t="shared" si="22"/>
        <v>663.1</v>
      </c>
      <c r="R61" s="48">
        <f t="shared" si="22"/>
        <v>663.1</v>
      </c>
      <c r="S61" s="48">
        <f t="shared" si="22"/>
        <v>663.1</v>
      </c>
      <c r="T61" s="48">
        <f t="shared" ref="N61:W68" si="23">SUMIFS(T$4:T$20,$B$4:$B$20,$C61,$C$4:$C$20,$B$61)</f>
        <v>663.1</v>
      </c>
      <c r="U61" s="48">
        <f t="shared" si="23"/>
        <v>663.1</v>
      </c>
      <c r="V61" s="48">
        <f t="shared" si="23"/>
        <v>663.1</v>
      </c>
      <c r="W61" s="48">
        <f t="shared" si="23"/>
        <v>663.1</v>
      </c>
    </row>
    <row r="62" spans="1:42" x14ac:dyDescent="0.25">
      <c r="C62" s="46" t="s">
        <v>36</v>
      </c>
      <c r="D62" s="48">
        <f t="shared" si="22"/>
        <v>0</v>
      </c>
      <c r="E62" s="48">
        <f t="shared" si="22"/>
        <v>0</v>
      </c>
      <c r="F62" s="48">
        <f t="shared" si="22"/>
        <v>0</v>
      </c>
      <c r="G62" s="48">
        <f t="shared" si="22"/>
        <v>0</v>
      </c>
      <c r="H62" s="48">
        <f t="shared" si="22"/>
        <v>0</v>
      </c>
      <c r="I62" s="48">
        <f t="shared" si="22"/>
        <v>0</v>
      </c>
      <c r="J62" s="48">
        <f t="shared" si="22"/>
        <v>0</v>
      </c>
      <c r="K62" s="48">
        <f t="shared" si="22"/>
        <v>0</v>
      </c>
      <c r="L62" s="48">
        <f t="shared" si="22"/>
        <v>0</v>
      </c>
      <c r="M62" s="48">
        <f t="shared" si="22"/>
        <v>0</v>
      </c>
      <c r="N62" s="48">
        <f t="shared" si="23"/>
        <v>0</v>
      </c>
      <c r="O62" s="48">
        <f t="shared" si="23"/>
        <v>0</v>
      </c>
      <c r="P62" s="48">
        <f t="shared" si="23"/>
        <v>0</v>
      </c>
      <c r="Q62" s="48">
        <f t="shared" si="23"/>
        <v>0</v>
      </c>
      <c r="R62" s="48">
        <f t="shared" si="23"/>
        <v>0</v>
      </c>
      <c r="S62" s="48">
        <f t="shared" si="23"/>
        <v>0</v>
      </c>
      <c r="T62" s="48">
        <f t="shared" si="23"/>
        <v>0</v>
      </c>
      <c r="U62" s="48">
        <f t="shared" si="23"/>
        <v>0</v>
      </c>
      <c r="V62" s="48">
        <f t="shared" si="23"/>
        <v>0</v>
      </c>
      <c r="W62" s="48">
        <f t="shared" si="23"/>
        <v>0</v>
      </c>
    </row>
    <row r="63" spans="1:42" x14ac:dyDescent="0.25">
      <c r="C63" s="46" t="s">
        <v>37</v>
      </c>
      <c r="D63" s="48">
        <f t="shared" si="22"/>
        <v>0</v>
      </c>
      <c r="E63" s="48">
        <f t="shared" si="22"/>
        <v>0</v>
      </c>
      <c r="F63" s="48">
        <f t="shared" si="22"/>
        <v>0</v>
      </c>
      <c r="G63" s="48">
        <f t="shared" si="22"/>
        <v>0</v>
      </c>
      <c r="H63" s="48">
        <f t="shared" si="22"/>
        <v>0</v>
      </c>
      <c r="I63" s="48">
        <f t="shared" si="22"/>
        <v>0</v>
      </c>
      <c r="J63" s="48">
        <f t="shared" si="22"/>
        <v>0</v>
      </c>
      <c r="K63" s="48">
        <f t="shared" si="22"/>
        <v>0</v>
      </c>
      <c r="L63" s="48">
        <f t="shared" si="22"/>
        <v>0</v>
      </c>
      <c r="M63" s="48">
        <f t="shared" si="22"/>
        <v>0</v>
      </c>
      <c r="N63" s="48">
        <f t="shared" si="23"/>
        <v>0</v>
      </c>
      <c r="O63" s="48">
        <f t="shared" si="23"/>
        <v>0</v>
      </c>
      <c r="P63" s="48">
        <f t="shared" si="23"/>
        <v>0</v>
      </c>
      <c r="Q63" s="48">
        <f t="shared" si="23"/>
        <v>0</v>
      </c>
      <c r="R63" s="48">
        <f t="shared" si="23"/>
        <v>0</v>
      </c>
      <c r="S63" s="48">
        <f t="shared" si="23"/>
        <v>0</v>
      </c>
      <c r="T63" s="48">
        <f t="shared" si="23"/>
        <v>0</v>
      </c>
      <c r="U63" s="48">
        <f t="shared" si="23"/>
        <v>0</v>
      </c>
      <c r="V63" s="48">
        <f t="shared" si="23"/>
        <v>0</v>
      </c>
      <c r="W63" s="48">
        <f t="shared" si="23"/>
        <v>0</v>
      </c>
    </row>
    <row r="64" spans="1:42" x14ac:dyDescent="0.25">
      <c r="C64" s="46" t="s">
        <v>14</v>
      </c>
      <c r="D64" s="48">
        <f t="shared" si="22"/>
        <v>262</v>
      </c>
      <c r="E64" s="48">
        <f t="shared" si="22"/>
        <v>262</v>
      </c>
      <c r="F64" s="48">
        <f t="shared" si="22"/>
        <v>262</v>
      </c>
      <c r="G64" s="48">
        <f t="shared" si="22"/>
        <v>262</v>
      </c>
      <c r="H64" s="48">
        <f t="shared" si="22"/>
        <v>262</v>
      </c>
      <c r="I64" s="48">
        <f t="shared" si="22"/>
        <v>262</v>
      </c>
      <c r="J64" s="48">
        <f t="shared" si="22"/>
        <v>262</v>
      </c>
      <c r="K64" s="48">
        <f t="shared" si="22"/>
        <v>262</v>
      </c>
      <c r="L64" s="48">
        <f t="shared" si="22"/>
        <v>262</v>
      </c>
      <c r="M64" s="48">
        <f t="shared" si="22"/>
        <v>262</v>
      </c>
      <c r="N64" s="48">
        <f t="shared" si="23"/>
        <v>262</v>
      </c>
      <c r="O64" s="48">
        <f t="shared" si="23"/>
        <v>262</v>
      </c>
      <c r="P64" s="48">
        <f t="shared" si="23"/>
        <v>0</v>
      </c>
      <c r="Q64" s="48">
        <f t="shared" si="23"/>
        <v>0</v>
      </c>
      <c r="R64" s="48">
        <f t="shared" si="23"/>
        <v>0</v>
      </c>
      <c r="S64" s="48">
        <f t="shared" si="23"/>
        <v>0</v>
      </c>
      <c r="T64" s="48">
        <f t="shared" si="23"/>
        <v>0</v>
      </c>
      <c r="U64" s="48">
        <f t="shared" si="23"/>
        <v>0</v>
      </c>
      <c r="V64" s="48">
        <f t="shared" si="23"/>
        <v>0</v>
      </c>
      <c r="W64" s="48">
        <f t="shared" si="23"/>
        <v>0</v>
      </c>
    </row>
    <row r="65" spans="2:23" x14ac:dyDescent="0.25">
      <c r="C65" s="46" t="s">
        <v>39</v>
      </c>
      <c r="D65" s="48">
        <f t="shared" si="22"/>
        <v>0</v>
      </c>
      <c r="E65" s="48">
        <f t="shared" si="22"/>
        <v>0</v>
      </c>
      <c r="F65" s="48">
        <f t="shared" si="22"/>
        <v>0</v>
      </c>
      <c r="G65" s="48">
        <f t="shared" si="22"/>
        <v>0</v>
      </c>
      <c r="H65" s="48">
        <f t="shared" si="22"/>
        <v>0</v>
      </c>
      <c r="I65" s="48">
        <f t="shared" si="22"/>
        <v>0</v>
      </c>
      <c r="J65" s="48">
        <f t="shared" si="22"/>
        <v>0</v>
      </c>
      <c r="K65" s="48">
        <f t="shared" si="22"/>
        <v>0</v>
      </c>
      <c r="L65" s="48">
        <f t="shared" si="22"/>
        <v>0</v>
      </c>
      <c r="M65" s="48">
        <f t="shared" si="22"/>
        <v>0</v>
      </c>
      <c r="N65" s="48">
        <f t="shared" si="23"/>
        <v>0</v>
      </c>
      <c r="O65" s="48">
        <f t="shared" si="23"/>
        <v>0</v>
      </c>
      <c r="P65" s="48">
        <f t="shared" si="23"/>
        <v>0</v>
      </c>
      <c r="Q65" s="48">
        <f t="shared" si="23"/>
        <v>0</v>
      </c>
      <c r="R65" s="48">
        <f t="shared" si="23"/>
        <v>0</v>
      </c>
      <c r="S65" s="48">
        <f t="shared" si="23"/>
        <v>0</v>
      </c>
      <c r="T65" s="48">
        <f t="shared" si="23"/>
        <v>0</v>
      </c>
      <c r="U65" s="48">
        <f t="shared" si="23"/>
        <v>0</v>
      </c>
      <c r="V65" s="48">
        <f t="shared" si="23"/>
        <v>0</v>
      </c>
      <c r="W65" s="48">
        <f t="shared" si="23"/>
        <v>0</v>
      </c>
    </row>
    <row r="66" spans="2:23" x14ac:dyDescent="0.25">
      <c r="C66" s="46" t="s">
        <v>40</v>
      </c>
      <c r="D66" s="48">
        <f t="shared" si="22"/>
        <v>0</v>
      </c>
      <c r="E66" s="48">
        <f t="shared" si="22"/>
        <v>0</v>
      </c>
      <c r="F66" s="48">
        <f t="shared" si="22"/>
        <v>0</v>
      </c>
      <c r="G66" s="48">
        <f t="shared" si="22"/>
        <v>0</v>
      </c>
      <c r="H66" s="48">
        <f t="shared" si="22"/>
        <v>0</v>
      </c>
      <c r="I66" s="48">
        <f t="shared" si="22"/>
        <v>0</v>
      </c>
      <c r="J66" s="48">
        <f t="shared" si="22"/>
        <v>0</v>
      </c>
      <c r="K66" s="48">
        <f t="shared" si="22"/>
        <v>0</v>
      </c>
      <c r="L66" s="48">
        <f t="shared" si="22"/>
        <v>0</v>
      </c>
      <c r="M66" s="48">
        <f t="shared" si="22"/>
        <v>0</v>
      </c>
      <c r="N66" s="48">
        <f t="shared" si="23"/>
        <v>0</v>
      </c>
      <c r="O66" s="48">
        <f t="shared" si="23"/>
        <v>0</v>
      </c>
      <c r="P66" s="48">
        <f t="shared" si="23"/>
        <v>0</v>
      </c>
      <c r="Q66" s="48">
        <f t="shared" si="23"/>
        <v>0</v>
      </c>
      <c r="R66" s="48">
        <f t="shared" si="23"/>
        <v>0</v>
      </c>
      <c r="S66" s="48">
        <f t="shared" si="23"/>
        <v>0</v>
      </c>
      <c r="T66" s="48">
        <f t="shared" si="23"/>
        <v>0</v>
      </c>
      <c r="U66" s="48">
        <f t="shared" si="23"/>
        <v>0</v>
      </c>
      <c r="V66" s="48">
        <f t="shared" si="23"/>
        <v>0</v>
      </c>
      <c r="W66" s="48">
        <f t="shared" si="23"/>
        <v>0</v>
      </c>
    </row>
    <row r="67" spans="2:23" x14ac:dyDescent="0.25">
      <c r="C67" s="46" t="s">
        <v>38</v>
      </c>
      <c r="D67" s="48">
        <f t="shared" si="22"/>
        <v>0</v>
      </c>
      <c r="E67" s="48">
        <f t="shared" si="22"/>
        <v>0</v>
      </c>
      <c r="F67" s="48">
        <f t="shared" si="22"/>
        <v>0</v>
      </c>
      <c r="G67" s="48">
        <f>G85*0.511</f>
        <v>10.220000000000001</v>
      </c>
      <c r="H67" s="48">
        <f t="shared" ref="H67:W67" si="24">H85*0.511</f>
        <v>10.220000000000001</v>
      </c>
      <c r="I67" s="48">
        <f t="shared" si="24"/>
        <v>10.220000000000001</v>
      </c>
      <c r="J67" s="48">
        <f t="shared" si="24"/>
        <v>10.220000000000001</v>
      </c>
      <c r="K67" s="48">
        <f t="shared" si="24"/>
        <v>10.220000000000001</v>
      </c>
      <c r="L67" s="48">
        <f t="shared" si="24"/>
        <v>10.220000000000001</v>
      </c>
      <c r="M67" s="48">
        <f t="shared" si="24"/>
        <v>10.220000000000001</v>
      </c>
      <c r="N67" s="48">
        <f t="shared" si="24"/>
        <v>10.220000000000001</v>
      </c>
      <c r="O67" s="48">
        <f t="shared" si="24"/>
        <v>10.220000000000001</v>
      </c>
      <c r="P67" s="48">
        <f t="shared" si="24"/>
        <v>10.220000000000001</v>
      </c>
      <c r="Q67" s="48">
        <f t="shared" si="24"/>
        <v>10.220000000000001</v>
      </c>
      <c r="R67" s="48">
        <f t="shared" si="24"/>
        <v>10.220000000000001</v>
      </c>
      <c r="S67" s="48">
        <f t="shared" si="24"/>
        <v>10.220000000000001</v>
      </c>
      <c r="T67" s="48">
        <f t="shared" si="24"/>
        <v>10.220000000000001</v>
      </c>
      <c r="U67" s="48">
        <f t="shared" si="24"/>
        <v>10.220000000000001</v>
      </c>
      <c r="V67" s="48">
        <f t="shared" si="24"/>
        <v>10.220000000000001</v>
      </c>
      <c r="W67" s="48">
        <f t="shared" si="24"/>
        <v>10.220000000000001</v>
      </c>
    </row>
    <row r="68" spans="2:23" x14ac:dyDescent="0.25">
      <c r="C68" s="46" t="s">
        <v>41</v>
      </c>
      <c r="D68" s="48">
        <f t="shared" si="22"/>
        <v>0</v>
      </c>
      <c r="E68" s="48">
        <f t="shared" si="22"/>
        <v>0</v>
      </c>
      <c r="F68" s="48">
        <f t="shared" si="22"/>
        <v>0</v>
      </c>
      <c r="G68" s="48">
        <f t="shared" si="22"/>
        <v>0</v>
      </c>
      <c r="H68" s="48">
        <f t="shared" si="22"/>
        <v>0</v>
      </c>
      <c r="I68" s="48">
        <f t="shared" si="22"/>
        <v>0</v>
      </c>
      <c r="J68" s="48">
        <f t="shared" si="22"/>
        <v>0</v>
      </c>
      <c r="K68" s="48">
        <f t="shared" si="22"/>
        <v>0</v>
      </c>
      <c r="L68" s="48">
        <f t="shared" si="22"/>
        <v>0</v>
      </c>
      <c r="M68" s="48">
        <f t="shared" si="22"/>
        <v>0</v>
      </c>
      <c r="N68" s="48">
        <f t="shared" si="23"/>
        <v>0</v>
      </c>
      <c r="O68" s="48">
        <f t="shared" si="23"/>
        <v>0</v>
      </c>
      <c r="P68" s="48">
        <f t="shared" si="23"/>
        <v>0</v>
      </c>
      <c r="Q68" s="48">
        <f t="shared" si="23"/>
        <v>0</v>
      </c>
      <c r="R68" s="48">
        <f t="shared" si="23"/>
        <v>0</v>
      </c>
      <c r="S68" s="48">
        <f t="shared" si="23"/>
        <v>0</v>
      </c>
      <c r="T68" s="48">
        <f t="shared" si="23"/>
        <v>0</v>
      </c>
      <c r="U68" s="48">
        <f t="shared" si="23"/>
        <v>0</v>
      </c>
      <c r="V68" s="48">
        <f t="shared" si="23"/>
        <v>0</v>
      </c>
      <c r="W68" s="48">
        <f t="shared" si="23"/>
        <v>0</v>
      </c>
    </row>
    <row r="69" spans="2:23" x14ac:dyDescent="0.25">
      <c r="C69" s="49" t="s">
        <v>46</v>
      </c>
      <c r="D69" s="73">
        <v>7.2618064513571019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48">
        <v>0</v>
      </c>
      <c r="V69" s="48">
        <v>0</v>
      </c>
      <c r="W69" s="48">
        <v>0</v>
      </c>
    </row>
    <row r="70" spans="2:23" x14ac:dyDescent="0.25">
      <c r="C70" t="s">
        <v>60</v>
      </c>
      <c r="D70" s="48">
        <f>D50</f>
        <v>0</v>
      </c>
      <c r="E70" s="48">
        <f t="shared" ref="E70:W70" si="25">E50</f>
        <v>0</v>
      </c>
      <c r="F70" s="48">
        <f t="shared" si="25"/>
        <v>0</v>
      </c>
      <c r="G70" s="48">
        <f t="shared" si="25"/>
        <v>0</v>
      </c>
      <c r="H70" s="48">
        <f t="shared" si="25"/>
        <v>0</v>
      </c>
      <c r="I70" s="48">
        <f t="shared" si="25"/>
        <v>0</v>
      </c>
      <c r="J70" s="48">
        <f t="shared" si="25"/>
        <v>0</v>
      </c>
      <c r="K70" s="48">
        <f t="shared" si="25"/>
        <v>0</v>
      </c>
      <c r="L70" s="48">
        <f t="shared" si="25"/>
        <v>0</v>
      </c>
      <c r="M70" s="48">
        <f t="shared" si="25"/>
        <v>0</v>
      </c>
      <c r="N70" s="48">
        <f t="shared" si="25"/>
        <v>0</v>
      </c>
      <c r="O70" s="48">
        <f t="shared" si="25"/>
        <v>0</v>
      </c>
      <c r="P70" s="48">
        <f t="shared" si="25"/>
        <v>0</v>
      </c>
      <c r="Q70" s="48">
        <f t="shared" si="25"/>
        <v>0</v>
      </c>
      <c r="R70" s="48">
        <f t="shared" si="25"/>
        <v>0</v>
      </c>
      <c r="S70" s="48">
        <f t="shared" si="25"/>
        <v>0</v>
      </c>
      <c r="T70" s="48">
        <f t="shared" si="25"/>
        <v>0</v>
      </c>
      <c r="U70" s="48">
        <f t="shared" si="25"/>
        <v>0</v>
      </c>
      <c r="V70" s="48">
        <f t="shared" si="25"/>
        <v>0</v>
      </c>
      <c r="W70" s="48">
        <f t="shared" si="25"/>
        <v>0</v>
      </c>
    </row>
    <row r="71" spans="2:23" x14ac:dyDescent="0.25">
      <c r="C71" t="s">
        <v>43</v>
      </c>
      <c r="D71" s="74">
        <f>D53</f>
        <v>0</v>
      </c>
      <c r="E71" s="74">
        <f t="shared" ref="E71:W71" si="26">E53</f>
        <v>0</v>
      </c>
      <c r="F71" s="74">
        <f t="shared" si="26"/>
        <v>0</v>
      </c>
      <c r="G71" s="74">
        <f t="shared" si="26"/>
        <v>0</v>
      </c>
      <c r="H71" s="74">
        <f t="shared" si="26"/>
        <v>6.1382447691499999</v>
      </c>
      <c r="I71" s="74">
        <f t="shared" si="26"/>
        <v>6.1382447691499999</v>
      </c>
      <c r="J71" s="74">
        <f t="shared" si="26"/>
        <v>6.1382447691499999</v>
      </c>
      <c r="K71" s="74">
        <f t="shared" si="26"/>
        <v>6.1382447691499999</v>
      </c>
      <c r="L71" s="74">
        <f t="shared" si="26"/>
        <v>6.1382447691499999</v>
      </c>
      <c r="M71" s="74">
        <f t="shared" si="26"/>
        <v>6.1382447691499999</v>
      </c>
      <c r="N71" s="74">
        <f t="shared" si="26"/>
        <v>6.1382447691499999</v>
      </c>
      <c r="O71" s="74">
        <f t="shared" si="26"/>
        <v>6.1382447691499999</v>
      </c>
      <c r="P71" s="74">
        <f t="shared" si="26"/>
        <v>6.1382447691499999</v>
      </c>
      <c r="Q71" s="74">
        <f t="shared" si="26"/>
        <v>6.1382447691499999</v>
      </c>
      <c r="R71" s="74">
        <f t="shared" si="26"/>
        <v>6.1382447691499999</v>
      </c>
      <c r="S71" s="74">
        <f t="shared" si="26"/>
        <v>6.1382447691499999</v>
      </c>
      <c r="T71" s="74">
        <f t="shared" si="26"/>
        <v>6.1382447691499999</v>
      </c>
      <c r="U71" s="74">
        <f t="shared" si="26"/>
        <v>6.1382447691499999</v>
      </c>
      <c r="V71" s="74">
        <f t="shared" si="26"/>
        <v>6.1382447691499999</v>
      </c>
      <c r="W71" s="74">
        <f t="shared" si="26"/>
        <v>6.1382447691499999</v>
      </c>
    </row>
    <row r="72" spans="2:23" x14ac:dyDescent="0.25">
      <c r="C72" t="s">
        <v>61</v>
      </c>
      <c r="D72" s="74">
        <f>SUM(D61:D71)</f>
        <v>1301.8618064513571</v>
      </c>
      <c r="E72" s="74">
        <f>SUM(E61:E71)</f>
        <v>1301.7</v>
      </c>
      <c r="F72" s="74">
        <f t="shared" ref="F72:W72" si="27">SUM(F61:F71)</f>
        <v>1301.7</v>
      </c>
      <c r="G72" s="74">
        <f t="shared" si="27"/>
        <v>935.32</v>
      </c>
      <c r="H72" s="74">
        <f t="shared" si="27"/>
        <v>941.45824476915004</v>
      </c>
      <c r="I72" s="74">
        <f t="shared" si="27"/>
        <v>941.45824476915004</v>
      </c>
      <c r="J72" s="74">
        <f t="shared" si="27"/>
        <v>941.45824476915004</v>
      </c>
      <c r="K72" s="74">
        <f t="shared" si="27"/>
        <v>941.45824476915004</v>
      </c>
      <c r="L72" s="74">
        <f t="shared" si="27"/>
        <v>941.45824476915004</v>
      </c>
      <c r="M72" s="74">
        <f t="shared" si="27"/>
        <v>941.45824476915004</v>
      </c>
      <c r="N72" s="74">
        <f t="shared" si="27"/>
        <v>941.45824476915004</v>
      </c>
      <c r="O72" s="74">
        <f t="shared" si="27"/>
        <v>941.45824476915004</v>
      </c>
      <c r="P72" s="74">
        <f t="shared" si="27"/>
        <v>679.45824476915004</v>
      </c>
      <c r="Q72" s="74">
        <f t="shared" si="27"/>
        <v>679.45824476915004</v>
      </c>
      <c r="R72" s="74">
        <f t="shared" si="27"/>
        <v>679.45824476915004</v>
      </c>
      <c r="S72" s="74">
        <f t="shared" si="27"/>
        <v>679.45824476915004</v>
      </c>
      <c r="T72" s="74">
        <f t="shared" si="27"/>
        <v>679.45824476915004</v>
      </c>
      <c r="U72" s="74">
        <f t="shared" si="27"/>
        <v>679.45824476915004</v>
      </c>
      <c r="V72" s="74">
        <f t="shared" si="27"/>
        <v>679.45824476915004</v>
      </c>
      <c r="W72" s="74">
        <f t="shared" si="27"/>
        <v>679.45824476915004</v>
      </c>
    </row>
    <row r="73" spans="2:23" x14ac:dyDescent="0.25">
      <c r="C73" s="75" t="s">
        <v>57</v>
      </c>
      <c r="D73" s="74">
        <f>D56</f>
        <v>1069.816500090624</v>
      </c>
      <c r="E73" s="74">
        <f t="shared" ref="E73:W73" si="28">E56</f>
        <v>1065.5267067780192</v>
      </c>
      <c r="F73" s="74">
        <f t="shared" si="28"/>
        <v>1069.6358232794516</v>
      </c>
      <c r="G73" s="74">
        <f t="shared" si="28"/>
        <v>1076.452641070664</v>
      </c>
      <c r="H73" s="74">
        <f t="shared" si="28"/>
        <v>1076.6900161812125</v>
      </c>
      <c r="I73" s="74">
        <f t="shared" si="28"/>
        <v>1073.7492719578545</v>
      </c>
      <c r="J73" s="74">
        <f t="shared" si="28"/>
        <v>1070.9339804677486</v>
      </c>
      <c r="K73" s="74">
        <f t="shared" si="28"/>
        <v>1068.4331929615803</v>
      </c>
      <c r="L73" s="74">
        <f t="shared" si="28"/>
        <v>1067.0012085501244</v>
      </c>
      <c r="M73" s="74">
        <f t="shared" si="28"/>
        <v>1066.0678219352164</v>
      </c>
      <c r="N73" s="74">
        <f t="shared" si="28"/>
        <v>1066.1921172790894</v>
      </c>
      <c r="O73" s="74">
        <f t="shared" si="28"/>
        <v>1065.2181449967495</v>
      </c>
      <c r="P73" s="74">
        <f t="shared" si="28"/>
        <v>1065.1812716004515</v>
      </c>
      <c r="Q73" s="74">
        <f t="shared" si="28"/>
        <v>1065.216195147902</v>
      </c>
      <c r="R73" s="74">
        <f t="shared" si="28"/>
        <v>1065.0773199839218</v>
      </c>
      <c r="S73" s="74">
        <f t="shared" si="28"/>
        <v>1065.8110603984437</v>
      </c>
      <c r="T73" s="74">
        <f t="shared" si="28"/>
        <v>1066.2209897418029</v>
      </c>
      <c r="U73" s="74">
        <f t="shared" si="28"/>
        <v>1067.3437568299862</v>
      </c>
      <c r="V73" s="74">
        <f t="shared" si="28"/>
        <v>1067.0473863887787</v>
      </c>
      <c r="W73" s="74">
        <f t="shared" si="28"/>
        <v>1067.6044008100703</v>
      </c>
    </row>
    <row r="74" spans="2:23" ht="15.75" thickBot="1" x14ac:dyDescent="0.3">
      <c r="C74" s="69" t="s">
        <v>58</v>
      </c>
      <c r="D74" s="70">
        <f>D72-D73</f>
        <v>232.04530636073309</v>
      </c>
      <c r="E74" s="70">
        <f t="shared" ref="E74:W74" si="29">E72-E73</f>
        <v>236.17329322198088</v>
      </c>
      <c r="F74" s="70">
        <f t="shared" si="29"/>
        <v>232.0641767205484</v>
      </c>
      <c r="G74" s="70">
        <f t="shared" si="29"/>
        <v>-141.13264107066391</v>
      </c>
      <c r="H74" s="70">
        <f t="shared" si="29"/>
        <v>-135.23177141206247</v>
      </c>
      <c r="I74" s="70">
        <f t="shared" si="29"/>
        <v>-132.29102718870445</v>
      </c>
      <c r="J74" s="70">
        <f t="shared" si="29"/>
        <v>-129.47573569859856</v>
      </c>
      <c r="K74" s="70">
        <f t="shared" si="29"/>
        <v>-126.97494819243025</v>
      </c>
      <c r="L74" s="70">
        <f t="shared" si="29"/>
        <v>-125.54296378097433</v>
      </c>
      <c r="M74" s="70">
        <f t="shared" si="29"/>
        <v>-124.6095771660664</v>
      </c>
      <c r="N74" s="70">
        <f t="shared" si="29"/>
        <v>-124.73387250993937</v>
      </c>
      <c r="O74" s="70">
        <f t="shared" si="29"/>
        <v>-123.75990022759947</v>
      </c>
      <c r="P74" s="70">
        <f t="shared" si="29"/>
        <v>-385.72302683130147</v>
      </c>
      <c r="Q74" s="70">
        <f t="shared" si="29"/>
        <v>-385.75795037875196</v>
      </c>
      <c r="R74" s="70">
        <f t="shared" si="29"/>
        <v>-385.61907521477178</v>
      </c>
      <c r="S74" s="70">
        <f t="shared" si="29"/>
        <v>-386.35281562929367</v>
      </c>
      <c r="T74" s="70">
        <f t="shared" si="29"/>
        <v>-386.76274497265285</v>
      </c>
      <c r="U74" s="70">
        <f t="shared" si="29"/>
        <v>-387.88551206083616</v>
      </c>
      <c r="V74" s="70">
        <f t="shared" si="29"/>
        <v>-387.58914161962866</v>
      </c>
      <c r="W74" s="70">
        <f t="shared" si="29"/>
        <v>-388.14615604092023</v>
      </c>
    </row>
    <row r="75" spans="2:23" x14ac:dyDescent="0.25">
      <c r="C75" t="s">
        <v>62</v>
      </c>
      <c r="D75" s="76"/>
      <c r="E75" s="76"/>
      <c r="F75" s="77" t="e">
        <f t="shared" ref="F75:K76" si="30">F65/F29</f>
        <v>#DIV/0!</v>
      </c>
      <c r="G75" s="77" t="e">
        <f t="shared" si="30"/>
        <v>#DIV/0!</v>
      </c>
      <c r="H75" s="77" t="e">
        <f t="shared" si="30"/>
        <v>#DIV/0!</v>
      </c>
      <c r="I75" s="77" t="e">
        <f t="shared" si="30"/>
        <v>#DIV/0!</v>
      </c>
      <c r="J75" s="77" t="e">
        <f t="shared" si="30"/>
        <v>#DIV/0!</v>
      </c>
      <c r="K75" s="77" t="e">
        <f t="shared" si="30"/>
        <v>#DIV/0!</v>
      </c>
      <c r="L75" s="76"/>
      <c r="M75" s="76"/>
      <c r="N75" s="76"/>
      <c r="O75" s="76"/>
      <c r="P75" s="76"/>
      <c r="Q75" s="76"/>
      <c r="R75" s="76"/>
    </row>
    <row r="76" spans="2:23" x14ac:dyDescent="0.25">
      <c r="C76" t="s">
        <v>63</v>
      </c>
      <c r="D76" s="74"/>
      <c r="E76" s="74"/>
      <c r="F76" s="77" t="e">
        <f t="shared" si="30"/>
        <v>#DIV/0!</v>
      </c>
      <c r="G76" s="77" t="e">
        <f t="shared" si="30"/>
        <v>#DIV/0!</v>
      </c>
      <c r="H76" s="77" t="e">
        <f t="shared" si="30"/>
        <v>#DIV/0!</v>
      </c>
      <c r="I76" s="77" t="e">
        <f t="shared" si="30"/>
        <v>#DIV/0!</v>
      </c>
      <c r="J76" s="77" t="e">
        <f t="shared" si="30"/>
        <v>#DIV/0!</v>
      </c>
      <c r="K76" s="77" t="e">
        <f t="shared" si="30"/>
        <v>#DIV/0!</v>
      </c>
      <c r="L76" s="74"/>
      <c r="M76" s="74"/>
      <c r="N76" s="74"/>
      <c r="O76" s="74"/>
      <c r="P76" s="74"/>
      <c r="Q76" s="74"/>
      <c r="R76" s="74"/>
    </row>
    <row r="77" spans="2:23" x14ac:dyDescent="0.25"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</row>
    <row r="78" spans="2:23" x14ac:dyDescent="0.25">
      <c r="B78" s="110" t="s">
        <v>64</v>
      </c>
      <c r="C78" s="109"/>
      <c r="D78" s="72">
        <f>D60</f>
        <v>2019</v>
      </c>
      <c r="E78" s="72">
        <f t="shared" ref="E78:W78" si="31">E60</f>
        <v>2020</v>
      </c>
      <c r="F78" s="72">
        <f t="shared" si="31"/>
        <v>2021</v>
      </c>
      <c r="G78" s="72">
        <f t="shared" si="31"/>
        <v>2022</v>
      </c>
      <c r="H78" s="72">
        <f t="shared" si="31"/>
        <v>2023</v>
      </c>
      <c r="I78" s="72">
        <f t="shared" si="31"/>
        <v>2024</v>
      </c>
      <c r="J78" s="72">
        <f t="shared" si="31"/>
        <v>2025</v>
      </c>
      <c r="K78" s="72">
        <f t="shared" si="31"/>
        <v>2026</v>
      </c>
      <c r="L78" s="72">
        <f t="shared" si="31"/>
        <v>2027</v>
      </c>
      <c r="M78" s="72">
        <f t="shared" si="31"/>
        <v>2028</v>
      </c>
      <c r="N78" s="72">
        <f t="shared" si="31"/>
        <v>2029</v>
      </c>
      <c r="O78" s="72">
        <f t="shared" si="31"/>
        <v>2030</v>
      </c>
      <c r="P78" s="72">
        <f t="shared" si="31"/>
        <v>2031</v>
      </c>
      <c r="Q78" s="72">
        <f t="shared" si="31"/>
        <v>2032</v>
      </c>
      <c r="R78" s="72">
        <f t="shared" si="31"/>
        <v>2033</v>
      </c>
      <c r="S78" s="72">
        <f t="shared" si="31"/>
        <v>2034</v>
      </c>
      <c r="T78" s="72">
        <f t="shared" si="31"/>
        <v>2035</v>
      </c>
      <c r="U78" s="72">
        <f t="shared" si="31"/>
        <v>2036</v>
      </c>
      <c r="V78" s="72">
        <f t="shared" si="31"/>
        <v>2037</v>
      </c>
      <c r="W78" s="72">
        <f t="shared" si="31"/>
        <v>2038</v>
      </c>
    </row>
    <row r="79" spans="2:23" x14ac:dyDescent="0.25">
      <c r="B79" s="46" t="s">
        <v>20</v>
      </c>
      <c r="C79" s="46" t="s">
        <v>18</v>
      </c>
      <c r="D79" s="48">
        <f t="shared" ref="D79:S86" si="32">SUMIFS(D$4:D$20,$B$4:$B$20,$C79,$C$4:$C$20,$B$79)</f>
        <v>1172.3</v>
      </c>
      <c r="E79" s="48">
        <f t="shared" si="32"/>
        <v>1172.3</v>
      </c>
      <c r="F79" s="48">
        <f t="shared" si="32"/>
        <v>1172.3</v>
      </c>
      <c r="G79" s="48">
        <f t="shared" si="32"/>
        <v>780</v>
      </c>
      <c r="H79" s="48">
        <f t="shared" si="32"/>
        <v>780</v>
      </c>
      <c r="I79" s="48">
        <f t="shared" si="32"/>
        <v>780</v>
      </c>
      <c r="J79" s="48">
        <f t="shared" si="32"/>
        <v>780</v>
      </c>
      <c r="K79" s="48">
        <f t="shared" si="32"/>
        <v>780</v>
      </c>
      <c r="L79" s="48">
        <f t="shared" si="32"/>
        <v>780</v>
      </c>
      <c r="M79" s="48">
        <f t="shared" si="32"/>
        <v>780</v>
      </c>
      <c r="N79" s="48">
        <f t="shared" si="32"/>
        <v>780</v>
      </c>
      <c r="O79" s="48">
        <f t="shared" si="32"/>
        <v>780</v>
      </c>
      <c r="P79" s="48">
        <f t="shared" si="32"/>
        <v>780</v>
      </c>
      <c r="Q79" s="48">
        <f t="shared" si="32"/>
        <v>780</v>
      </c>
      <c r="R79" s="48">
        <f t="shared" si="32"/>
        <v>780</v>
      </c>
      <c r="S79" s="48">
        <f t="shared" si="32"/>
        <v>780</v>
      </c>
      <c r="T79" s="48">
        <f t="shared" ref="N79:W86" si="33">SUMIFS(T$4:T$20,$B$4:$B$20,$C79,$C$4:$C$20,$B$79)</f>
        <v>780</v>
      </c>
      <c r="U79" s="48">
        <f t="shared" si="33"/>
        <v>780</v>
      </c>
      <c r="V79" s="48">
        <f t="shared" si="33"/>
        <v>780</v>
      </c>
      <c r="W79" s="48">
        <f t="shared" si="33"/>
        <v>780</v>
      </c>
    </row>
    <row r="80" spans="2:23" x14ac:dyDescent="0.25">
      <c r="C80" s="46" t="s">
        <v>36</v>
      </c>
      <c r="D80" s="48">
        <f t="shared" si="32"/>
        <v>0</v>
      </c>
      <c r="E80" s="48">
        <f t="shared" si="32"/>
        <v>0</v>
      </c>
      <c r="F80" s="48">
        <f t="shared" si="32"/>
        <v>0</v>
      </c>
      <c r="G80" s="48">
        <f t="shared" si="32"/>
        <v>0</v>
      </c>
      <c r="H80" s="48">
        <f t="shared" si="32"/>
        <v>0</v>
      </c>
      <c r="I80" s="48">
        <f t="shared" si="32"/>
        <v>0</v>
      </c>
      <c r="J80" s="48">
        <f t="shared" si="32"/>
        <v>0</v>
      </c>
      <c r="K80" s="48">
        <f t="shared" si="32"/>
        <v>0</v>
      </c>
      <c r="L80" s="48">
        <f t="shared" si="32"/>
        <v>0</v>
      </c>
      <c r="M80" s="48">
        <f t="shared" si="32"/>
        <v>0</v>
      </c>
      <c r="N80" s="48">
        <f t="shared" si="33"/>
        <v>0</v>
      </c>
      <c r="O80" s="48">
        <f t="shared" si="33"/>
        <v>0</v>
      </c>
      <c r="P80" s="48">
        <f t="shared" si="33"/>
        <v>0</v>
      </c>
      <c r="Q80" s="48">
        <f t="shared" si="33"/>
        <v>0</v>
      </c>
      <c r="R80" s="48">
        <f t="shared" si="33"/>
        <v>0</v>
      </c>
      <c r="S80" s="48">
        <f t="shared" si="33"/>
        <v>0</v>
      </c>
      <c r="T80" s="48">
        <f t="shared" si="33"/>
        <v>0</v>
      </c>
      <c r="U80" s="48">
        <f t="shared" si="33"/>
        <v>0</v>
      </c>
      <c r="V80" s="48">
        <f t="shared" si="33"/>
        <v>0</v>
      </c>
      <c r="W80" s="48">
        <f t="shared" si="33"/>
        <v>0</v>
      </c>
    </row>
    <row r="81" spans="2:23" x14ac:dyDescent="0.25">
      <c r="C81" s="46" t="s">
        <v>37</v>
      </c>
      <c r="D81" s="48">
        <f t="shared" si="32"/>
        <v>0</v>
      </c>
      <c r="E81" s="48">
        <f t="shared" si="32"/>
        <v>0</v>
      </c>
      <c r="F81" s="48">
        <f t="shared" si="32"/>
        <v>0</v>
      </c>
      <c r="G81" s="48">
        <f t="shared" si="32"/>
        <v>0</v>
      </c>
      <c r="H81" s="48">
        <f t="shared" si="32"/>
        <v>0</v>
      </c>
      <c r="I81" s="48">
        <f t="shared" si="32"/>
        <v>0</v>
      </c>
      <c r="J81" s="48">
        <f t="shared" si="32"/>
        <v>0</v>
      </c>
      <c r="K81" s="48">
        <f t="shared" si="32"/>
        <v>0</v>
      </c>
      <c r="L81" s="48">
        <f t="shared" si="32"/>
        <v>0</v>
      </c>
      <c r="M81" s="48">
        <f t="shared" si="32"/>
        <v>0</v>
      </c>
      <c r="N81" s="48">
        <f t="shared" si="33"/>
        <v>0</v>
      </c>
      <c r="O81" s="48">
        <f t="shared" si="33"/>
        <v>0</v>
      </c>
      <c r="P81" s="48">
        <f t="shared" si="33"/>
        <v>0</v>
      </c>
      <c r="Q81" s="48">
        <f t="shared" si="33"/>
        <v>0</v>
      </c>
      <c r="R81" s="48">
        <f t="shared" si="33"/>
        <v>0</v>
      </c>
      <c r="S81" s="48">
        <f t="shared" si="33"/>
        <v>0</v>
      </c>
      <c r="T81" s="48">
        <f t="shared" si="33"/>
        <v>0</v>
      </c>
      <c r="U81" s="48">
        <f t="shared" si="33"/>
        <v>0</v>
      </c>
      <c r="V81" s="48">
        <f t="shared" si="33"/>
        <v>0</v>
      </c>
      <c r="W81" s="48">
        <f t="shared" si="33"/>
        <v>0</v>
      </c>
    </row>
    <row r="82" spans="2:23" x14ac:dyDescent="0.25">
      <c r="C82" s="46" t="s">
        <v>14</v>
      </c>
      <c r="D82" s="48">
        <f t="shared" si="32"/>
        <v>280</v>
      </c>
      <c r="E82" s="48">
        <f t="shared" si="32"/>
        <v>280</v>
      </c>
      <c r="F82" s="48">
        <f t="shared" si="32"/>
        <v>280</v>
      </c>
      <c r="G82" s="48">
        <f t="shared" si="32"/>
        <v>280</v>
      </c>
      <c r="H82" s="48">
        <f t="shared" si="32"/>
        <v>280</v>
      </c>
      <c r="I82" s="48">
        <f t="shared" si="32"/>
        <v>280</v>
      </c>
      <c r="J82" s="48">
        <f t="shared" si="32"/>
        <v>280</v>
      </c>
      <c r="K82" s="48">
        <f t="shared" si="32"/>
        <v>280</v>
      </c>
      <c r="L82" s="48">
        <f t="shared" si="32"/>
        <v>280</v>
      </c>
      <c r="M82" s="48">
        <f t="shared" si="32"/>
        <v>280</v>
      </c>
      <c r="N82" s="48">
        <f t="shared" si="33"/>
        <v>280</v>
      </c>
      <c r="O82" s="48">
        <f t="shared" si="33"/>
        <v>280</v>
      </c>
      <c r="P82" s="48">
        <f t="shared" si="33"/>
        <v>0</v>
      </c>
      <c r="Q82" s="48">
        <f t="shared" si="33"/>
        <v>0</v>
      </c>
      <c r="R82" s="48">
        <f t="shared" si="33"/>
        <v>0</v>
      </c>
      <c r="S82" s="48">
        <f t="shared" si="33"/>
        <v>0</v>
      </c>
      <c r="T82" s="48">
        <f t="shared" si="33"/>
        <v>0</v>
      </c>
      <c r="U82" s="48">
        <f t="shared" si="33"/>
        <v>0</v>
      </c>
      <c r="V82" s="48">
        <f t="shared" si="33"/>
        <v>0</v>
      </c>
      <c r="W82" s="48">
        <f t="shared" si="33"/>
        <v>0</v>
      </c>
    </row>
    <row r="83" spans="2:23" x14ac:dyDescent="0.25">
      <c r="C83" s="46" t="s">
        <v>39</v>
      </c>
      <c r="D83" s="48">
        <f t="shared" si="32"/>
        <v>0</v>
      </c>
      <c r="E83" s="48">
        <f t="shared" si="32"/>
        <v>0</v>
      </c>
      <c r="F83" s="48">
        <f t="shared" si="32"/>
        <v>0</v>
      </c>
      <c r="G83" s="48">
        <f t="shared" si="32"/>
        <v>0</v>
      </c>
      <c r="H83" s="48">
        <f t="shared" si="32"/>
        <v>0</v>
      </c>
      <c r="I83" s="48">
        <f t="shared" si="32"/>
        <v>0</v>
      </c>
      <c r="J83" s="48">
        <f t="shared" si="32"/>
        <v>0</v>
      </c>
      <c r="K83" s="48">
        <f t="shared" si="32"/>
        <v>0</v>
      </c>
      <c r="L83" s="48">
        <f t="shared" si="32"/>
        <v>0</v>
      </c>
      <c r="M83" s="48">
        <f t="shared" si="32"/>
        <v>0</v>
      </c>
      <c r="N83" s="48">
        <f t="shared" si="33"/>
        <v>0</v>
      </c>
      <c r="O83" s="48">
        <f t="shared" si="33"/>
        <v>0</v>
      </c>
      <c r="P83" s="48">
        <f t="shared" si="33"/>
        <v>0</v>
      </c>
      <c r="Q83" s="48">
        <f t="shared" si="33"/>
        <v>0</v>
      </c>
      <c r="R83" s="48">
        <f t="shared" si="33"/>
        <v>0</v>
      </c>
      <c r="S83" s="48">
        <f t="shared" si="33"/>
        <v>0</v>
      </c>
      <c r="T83" s="48">
        <f t="shared" si="33"/>
        <v>0</v>
      </c>
      <c r="U83" s="48">
        <f t="shared" si="33"/>
        <v>0</v>
      </c>
      <c r="V83" s="48">
        <f t="shared" si="33"/>
        <v>0</v>
      </c>
      <c r="W83" s="48">
        <f t="shared" si="33"/>
        <v>0</v>
      </c>
    </row>
    <row r="84" spans="2:23" x14ac:dyDescent="0.25">
      <c r="C84" s="46" t="s">
        <v>40</v>
      </c>
      <c r="D84" s="48">
        <f t="shared" si="32"/>
        <v>0</v>
      </c>
      <c r="E84" s="48">
        <f t="shared" si="32"/>
        <v>0</v>
      </c>
      <c r="F84" s="48">
        <f t="shared" si="32"/>
        <v>0</v>
      </c>
      <c r="G84" s="48">
        <f t="shared" si="32"/>
        <v>0</v>
      </c>
      <c r="H84" s="48">
        <f t="shared" si="32"/>
        <v>0</v>
      </c>
      <c r="I84" s="48">
        <f t="shared" si="32"/>
        <v>0</v>
      </c>
      <c r="J84" s="48">
        <f t="shared" si="32"/>
        <v>0</v>
      </c>
      <c r="K84" s="48">
        <f t="shared" si="32"/>
        <v>0</v>
      </c>
      <c r="L84" s="48">
        <f t="shared" si="32"/>
        <v>0</v>
      </c>
      <c r="M84" s="48">
        <f t="shared" si="32"/>
        <v>0</v>
      </c>
      <c r="N84" s="48">
        <f t="shared" si="33"/>
        <v>0</v>
      </c>
      <c r="O84" s="48">
        <f t="shared" si="33"/>
        <v>0</v>
      </c>
      <c r="P84" s="48">
        <f t="shared" si="33"/>
        <v>0</v>
      </c>
      <c r="Q84" s="48">
        <f t="shared" si="33"/>
        <v>0</v>
      </c>
      <c r="R84" s="48">
        <f t="shared" si="33"/>
        <v>0</v>
      </c>
      <c r="S84" s="48">
        <f t="shared" si="33"/>
        <v>0</v>
      </c>
      <c r="T84" s="48">
        <f t="shared" si="33"/>
        <v>0</v>
      </c>
      <c r="U84" s="48">
        <f t="shared" si="33"/>
        <v>0</v>
      </c>
      <c r="V84" s="48">
        <f t="shared" si="33"/>
        <v>0</v>
      </c>
      <c r="W84" s="48">
        <f t="shared" si="33"/>
        <v>0</v>
      </c>
    </row>
    <row r="85" spans="2:23" x14ac:dyDescent="0.25">
      <c r="C85" s="46" t="s">
        <v>38</v>
      </c>
      <c r="D85" s="48">
        <f t="shared" si="32"/>
        <v>0</v>
      </c>
      <c r="E85" s="48">
        <f t="shared" si="32"/>
        <v>0</v>
      </c>
      <c r="F85" s="48">
        <f t="shared" si="32"/>
        <v>0</v>
      </c>
      <c r="G85" s="48">
        <f>G28</f>
        <v>20</v>
      </c>
      <c r="H85" s="48">
        <f t="shared" ref="H85:W85" si="34">H28</f>
        <v>20</v>
      </c>
      <c r="I85" s="48">
        <f t="shared" si="34"/>
        <v>20</v>
      </c>
      <c r="J85" s="48">
        <f t="shared" si="34"/>
        <v>20</v>
      </c>
      <c r="K85" s="48">
        <f t="shared" si="34"/>
        <v>20</v>
      </c>
      <c r="L85" s="48">
        <f t="shared" si="34"/>
        <v>20</v>
      </c>
      <c r="M85" s="48">
        <f t="shared" si="34"/>
        <v>20</v>
      </c>
      <c r="N85" s="48">
        <f t="shared" si="34"/>
        <v>20</v>
      </c>
      <c r="O85" s="48">
        <f t="shared" si="34"/>
        <v>20</v>
      </c>
      <c r="P85" s="48">
        <f t="shared" si="34"/>
        <v>20</v>
      </c>
      <c r="Q85" s="48">
        <f t="shared" si="34"/>
        <v>20</v>
      </c>
      <c r="R85" s="48">
        <f t="shared" si="34"/>
        <v>20</v>
      </c>
      <c r="S85" s="48">
        <f t="shared" si="34"/>
        <v>20</v>
      </c>
      <c r="T85" s="48">
        <f t="shared" si="34"/>
        <v>20</v>
      </c>
      <c r="U85" s="48">
        <f t="shared" si="34"/>
        <v>20</v>
      </c>
      <c r="V85" s="48">
        <f t="shared" si="34"/>
        <v>20</v>
      </c>
      <c r="W85" s="48">
        <f t="shared" si="34"/>
        <v>20</v>
      </c>
    </row>
    <row r="86" spans="2:23" x14ac:dyDescent="0.25">
      <c r="C86" s="46" t="s">
        <v>41</v>
      </c>
      <c r="D86" s="48">
        <f t="shared" si="32"/>
        <v>0</v>
      </c>
      <c r="E86" s="48">
        <f t="shared" si="32"/>
        <v>0</v>
      </c>
      <c r="F86" s="48">
        <f t="shared" si="32"/>
        <v>0</v>
      </c>
      <c r="G86" s="48">
        <f t="shared" si="32"/>
        <v>0</v>
      </c>
      <c r="H86" s="48">
        <f t="shared" si="32"/>
        <v>0</v>
      </c>
      <c r="I86" s="48">
        <f t="shared" si="32"/>
        <v>0</v>
      </c>
      <c r="J86" s="48">
        <f t="shared" si="32"/>
        <v>0</v>
      </c>
      <c r="K86" s="48">
        <f t="shared" si="32"/>
        <v>0</v>
      </c>
      <c r="L86" s="48">
        <f t="shared" si="32"/>
        <v>0</v>
      </c>
      <c r="M86" s="48">
        <f t="shared" si="32"/>
        <v>0</v>
      </c>
      <c r="N86" s="48">
        <f t="shared" si="33"/>
        <v>0</v>
      </c>
      <c r="O86" s="48">
        <f t="shared" si="33"/>
        <v>0</v>
      </c>
      <c r="P86" s="48">
        <f t="shared" si="33"/>
        <v>0</v>
      </c>
      <c r="Q86" s="48">
        <f t="shared" si="33"/>
        <v>0</v>
      </c>
      <c r="R86" s="48">
        <f t="shared" si="33"/>
        <v>0</v>
      </c>
      <c r="S86" s="48">
        <f t="shared" si="33"/>
        <v>0</v>
      </c>
      <c r="T86" s="48">
        <f t="shared" si="33"/>
        <v>0</v>
      </c>
      <c r="U86" s="48">
        <f t="shared" si="33"/>
        <v>0</v>
      </c>
      <c r="V86" s="48">
        <f t="shared" si="33"/>
        <v>0</v>
      </c>
      <c r="W86" s="48">
        <f t="shared" si="33"/>
        <v>0</v>
      </c>
    </row>
    <row r="87" spans="2:23" x14ac:dyDescent="0.25">
      <c r="C87" s="49" t="s">
        <v>46</v>
      </c>
      <c r="D87" s="79"/>
      <c r="E87" s="79"/>
      <c r="F87" s="79"/>
      <c r="G87" s="79"/>
      <c r="H87" s="79">
        <f t="shared" ref="H87:W87" si="35">H44*-1</f>
        <v>-1060</v>
      </c>
      <c r="I87" s="79">
        <f t="shared" si="35"/>
        <v>-1060</v>
      </c>
      <c r="J87" s="79">
        <f t="shared" si="35"/>
        <v>-1060</v>
      </c>
      <c r="K87" s="79">
        <f t="shared" si="35"/>
        <v>-1060</v>
      </c>
      <c r="L87" s="79">
        <f t="shared" si="35"/>
        <v>-1060</v>
      </c>
      <c r="M87" s="79">
        <f t="shared" si="35"/>
        <v>-1060</v>
      </c>
      <c r="N87" s="79">
        <f t="shared" si="35"/>
        <v>-1060</v>
      </c>
      <c r="O87" s="79">
        <f t="shared" si="35"/>
        <v>-1060</v>
      </c>
      <c r="P87" s="79">
        <f t="shared" si="35"/>
        <v>-780</v>
      </c>
      <c r="Q87" s="79">
        <f t="shared" si="35"/>
        <v>-780</v>
      </c>
      <c r="R87" s="79">
        <f t="shared" si="35"/>
        <v>-780</v>
      </c>
      <c r="S87" s="79">
        <f t="shared" si="35"/>
        <v>-780</v>
      </c>
      <c r="T87" s="79">
        <f t="shared" si="35"/>
        <v>-780</v>
      </c>
      <c r="U87" s="79">
        <f t="shared" si="35"/>
        <v>-780</v>
      </c>
      <c r="V87" s="79">
        <f t="shared" si="35"/>
        <v>-780</v>
      </c>
      <c r="W87" s="79">
        <f t="shared" si="35"/>
        <v>-780</v>
      </c>
    </row>
    <row r="88" spans="2:23" x14ac:dyDescent="0.25">
      <c r="C88" t="s">
        <v>60</v>
      </c>
      <c r="D88" s="74">
        <f>D70</f>
        <v>0</v>
      </c>
      <c r="E88" s="74">
        <f t="shared" ref="E88:W89" si="36">E70</f>
        <v>0</v>
      </c>
      <c r="F88" s="74">
        <f t="shared" si="36"/>
        <v>0</v>
      </c>
      <c r="G88" s="74">
        <f t="shared" si="36"/>
        <v>0</v>
      </c>
      <c r="H88" s="74">
        <f t="shared" si="36"/>
        <v>0</v>
      </c>
      <c r="I88" s="74">
        <f t="shared" si="36"/>
        <v>0</v>
      </c>
      <c r="J88" s="74">
        <f t="shared" si="36"/>
        <v>0</v>
      </c>
      <c r="K88" s="74">
        <f t="shared" si="36"/>
        <v>0</v>
      </c>
      <c r="L88" s="74">
        <f t="shared" si="36"/>
        <v>0</v>
      </c>
      <c r="M88" s="74">
        <f t="shared" si="36"/>
        <v>0</v>
      </c>
      <c r="N88" s="74">
        <f t="shared" si="36"/>
        <v>0</v>
      </c>
      <c r="O88" s="74">
        <f t="shared" si="36"/>
        <v>0</v>
      </c>
      <c r="P88" s="74">
        <f t="shared" si="36"/>
        <v>0</v>
      </c>
      <c r="Q88" s="74">
        <f t="shared" si="36"/>
        <v>0</v>
      </c>
      <c r="R88" s="74">
        <f t="shared" si="36"/>
        <v>0</v>
      </c>
      <c r="S88" s="74">
        <f t="shared" si="36"/>
        <v>0</v>
      </c>
      <c r="T88" s="74">
        <f t="shared" si="36"/>
        <v>0</v>
      </c>
      <c r="U88" s="74">
        <f t="shared" si="36"/>
        <v>0</v>
      </c>
      <c r="V88" s="74">
        <f t="shared" si="36"/>
        <v>0</v>
      </c>
      <c r="W88" s="74">
        <f t="shared" si="36"/>
        <v>0</v>
      </c>
    </row>
    <row r="89" spans="2:23" x14ac:dyDescent="0.25">
      <c r="C89" t="s">
        <v>43</v>
      </c>
      <c r="D89" s="74">
        <f>D71</f>
        <v>0</v>
      </c>
      <c r="E89" s="74">
        <f t="shared" si="36"/>
        <v>0</v>
      </c>
      <c r="F89" s="74">
        <f t="shared" si="36"/>
        <v>0</v>
      </c>
      <c r="G89" s="74">
        <f t="shared" si="36"/>
        <v>0</v>
      </c>
      <c r="H89" s="74">
        <f t="shared" si="36"/>
        <v>6.1382447691499999</v>
      </c>
      <c r="I89" s="74">
        <f t="shared" si="36"/>
        <v>6.1382447691499999</v>
      </c>
      <c r="J89" s="74">
        <f t="shared" si="36"/>
        <v>6.1382447691499999</v>
      </c>
      <c r="K89" s="74">
        <f t="shared" si="36"/>
        <v>6.1382447691499999</v>
      </c>
      <c r="L89" s="74">
        <f t="shared" si="36"/>
        <v>6.1382447691499999</v>
      </c>
      <c r="M89" s="74">
        <f t="shared" si="36"/>
        <v>6.1382447691499999</v>
      </c>
      <c r="N89" s="74">
        <f t="shared" si="36"/>
        <v>6.1382447691499999</v>
      </c>
      <c r="O89" s="74">
        <f t="shared" si="36"/>
        <v>6.1382447691499999</v>
      </c>
      <c r="P89" s="74">
        <f t="shared" si="36"/>
        <v>6.1382447691499999</v>
      </c>
      <c r="Q89" s="74">
        <f t="shared" si="36"/>
        <v>6.1382447691499999</v>
      </c>
      <c r="R89" s="74">
        <f t="shared" si="36"/>
        <v>6.1382447691499999</v>
      </c>
      <c r="S89" s="74">
        <f t="shared" si="36"/>
        <v>6.1382447691499999</v>
      </c>
      <c r="T89" s="74">
        <f t="shared" si="36"/>
        <v>6.1382447691499999</v>
      </c>
      <c r="U89" s="74">
        <f t="shared" si="36"/>
        <v>6.1382447691499999</v>
      </c>
      <c r="V89" s="74">
        <f t="shared" si="36"/>
        <v>6.1382447691499999</v>
      </c>
      <c r="W89" s="74">
        <f t="shared" si="36"/>
        <v>6.1382447691499999</v>
      </c>
    </row>
    <row r="90" spans="2:23" x14ac:dyDescent="0.25">
      <c r="C90" t="s">
        <v>65</v>
      </c>
      <c r="D90" s="80">
        <f>SUM(D79:D89)</f>
        <v>1452.3</v>
      </c>
      <c r="E90" s="74">
        <f t="shared" ref="E90:W90" si="37">SUM(E79:E89)</f>
        <v>1452.3</v>
      </c>
      <c r="F90" s="74">
        <f t="shared" si="37"/>
        <v>1452.3</v>
      </c>
      <c r="G90" s="74">
        <f t="shared" si="37"/>
        <v>1080</v>
      </c>
      <c r="H90" s="74">
        <f t="shared" si="37"/>
        <v>26.138244769149999</v>
      </c>
      <c r="I90" s="74">
        <f t="shared" si="37"/>
        <v>26.138244769149999</v>
      </c>
      <c r="J90" s="74">
        <f t="shared" si="37"/>
        <v>26.138244769149999</v>
      </c>
      <c r="K90" s="74">
        <f t="shared" si="37"/>
        <v>26.138244769149999</v>
      </c>
      <c r="L90" s="74">
        <f t="shared" si="37"/>
        <v>26.138244769149999</v>
      </c>
      <c r="M90" s="74">
        <f>SUM(M79:M89)</f>
        <v>26.138244769149999</v>
      </c>
      <c r="N90" s="74">
        <f t="shared" si="37"/>
        <v>26.138244769149999</v>
      </c>
      <c r="O90" s="74">
        <f t="shared" si="37"/>
        <v>26.138244769149999</v>
      </c>
      <c r="P90" s="74">
        <f t="shared" si="37"/>
        <v>26.138244769149999</v>
      </c>
      <c r="Q90" s="74">
        <f t="shared" si="37"/>
        <v>26.138244769149999</v>
      </c>
      <c r="R90" s="74">
        <f t="shared" si="37"/>
        <v>26.138244769149999</v>
      </c>
      <c r="S90" s="74">
        <f t="shared" si="37"/>
        <v>26.138244769149999</v>
      </c>
      <c r="T90" s="74">
        <f t="shared" si="37"/>
        <v>26.138244769149999</v>
      </c>
      <c r="U90" s="74">
        <f t="shared" si="37"/>
        <v>26.138244769149999</v>
      </c>
      <c r="V90" s="74">
        <f t="shared" si="37"/>
        <v>26.138244769149999</v>
      </c>
      <c r="W90" s="74">
        <f t="shared" si="37"/>
        <v>26.138244769149999</v>
      </c>
    </row>
    <row r="91" spans="2:23" x14ac:dyDescent="0.25">
      <c r="C91" s="75" t="s">
        <v>57</v>
      </c>
      <c r="D91" s="74">
        <f>D56</f>
        <v>1069.816500090624</v>
      </c>
      <c r="E91" s="74">
        <f t="shared" ref="E91:W91" si="38">E56</f>
        <v>1065.5267067780192</v>
      </c>
      <c r="F91" s="74">
        <f t="shared" si="38"/>
        <v>1069.6358232794516</v>
      </c>
      <c r="G91" s="74">
        <f t="shared" si="38"/>
        <v>1076.452641070664</v>
      </c>
      <c r="H91" s="74">
        <f t="shared" si="38"/>
        <v>1076.6900161812125</v>
      </c>
      <c r="I91" s="74">
        <f t="shared" si="38"/>
        <v>1073.7492719578545</v>
      </c>
      <c r="J91" s="74">
        <f t="shared" si="38"/>
        <v>1070.9339804677486</v>
      </c>
      <c r="K91" s="74">
        <f t="shared" si="38"/>
        <v>1068.4331929615803</v>
      </c>
      <c r="L91" s="74">
        <f t="shared" si="38"/>
        <v>1067.0012085501244</v>
      </c>
      <c r="M91" s="74">
        <f t="shared" si="38"/>
        <v>1066.0678219352164</v>
      </c>
      <c r="N91" s="74">
        <f t="shared" si="38"/>
        <v>1066.1921172790894</v>
      </c>
      <c r="O91" s="74">
        <f t="shared" si="38"/>
        <v>1065.2181449967495</v>
      </c>
      <c r="P91" s="74">
        <f t="shared" si="38"/>
        <v>1065.1812716004515</v>
      </c>
      <c r="Q91" s="74">
        <f t="shared" si="38"/>
        <v>1065.216195147902</v>
      </c>
      <c r="R91" s="74">
        <f t="shared" si="38"/>
        <v>1065.0773199839218</v>
      </c>
      <c r="S91" s="74">
        <f t="shared" si="38"/>
        <v>1065.8110603984437</v>
      </c>
      <c r="T91" s="74">
        <f t="shared" si="38"/>
        <v>1066.2209897418029</v>
      </c>
      <c r="U91" s="74">
        <f t="shared" si="38"/>
        <v>1067.3437568299862</v>
      </c>
      <c r="V91" s="74">
        <f t="shared" si="38"/>
        <v>1067.0473863887787</v>
      </c>
      <c r="W91" s="74">
        <f t="shared" si="38"/>
        <v>1067.6044008100703</v>
      </c>
    </row>
    <row r="92" spans="2:23" ht="15.75" thickBot="1" x14ac:dyDescent="0.3">
      <c r="C92" s="69" t="s">
        <v>58</v>
      </c>
      <c r="D92" s="70">
        <f>D90-D91</f>
        <v>382.48349990937595</v>
      </c>
      <c r="E92" s="70">
        <f t="shared" ref="E92:W92" si="39">E90-E91</f>
        <v>386.77329322198079</v>
      </c>
      <c r="F92" s="70">
        <f t="shared" si="39"/>
        <v>382.66417672054831</v>
      </c>
      <c r="G92" s="70">
        <f t="shared" si="39"/>
        <v>3.5473589293360419</v>
      </c>
      <c r="H92" s="70">
        <f t="shared" si="39"/>
        <v>-1050.5517714120624</v>
      </c>
      <c r="I92" s="70">
        <f t="shared" si="39"/>
        <v>-1047.6110271887044</v>
      </c>
      <c r="J92" s="70">
        <f t="shared" si="39"/>
        <v>-1044.7957356985985</v>
      </c>
      <c r="K92" s="70">
        <f t="shared" si="39"/>
        <v>-1042.2949481924302</v>
      </c>
      <c r="L92" s="70">
        <f t="shared" si="39"/>
        <v>-1040.8629637809743</v>
      </c>
      <c r="M92" s="70">
        <f t="shared" si="39"/>
        <v>-1039.9295771660663</v>
      </c>
      <c r="N92" s="70">
        <f t="shared" si="39"/>
        <v>-1040.0538725099393</v>
      </c>
      <c r="O92" s="70">
        <f t="shared" si="39"/>
        <v>-1039.0799002275994</v>
      </c>
      <c r="P92" s="70">
        <f t="shared" si="39"/>
        <v>-1039.0430268313014</v>
      </c>
      <c r="Q92" s="70">
        <f t="shared" si="39"/>
        <v>-1039.0779503787519</v>
      </c>
      <c r="R92" s="70">
        <f t="shared" si="39"/>
        <v>-1038.9390752147717</v>
      </c>
      <c r="S92" s="70">
        <f t="shared" si="39"/>
        <v>-1039.6728156292936</v>
      </c>
      <c r="T92" s="70">
        <f t="shared" si="39"/>
        <v>-1040.0827449726528</v>
      </c>
      <c r="U92" s="70">
        <f t="shared" si="39"/>
        <v>-1041.2055120608361</v>
      </c>
      <c r="V92" s="70">
        <f t="shared" si="39"/>
        <v>-1040.9091416196286</v>
      </c>
      <c r="W92" s="70">
        <f t="shared" si="39"/>
        <v>-1041.4661560409202</v>
      </c>
    </row>
    <row r="93" spans="2:23" x14ac:dyDescent="0.25">
      <c r="C93" t="s">
        <v>62</v>
      </c>
      <c r="D93" s="76"/>
      <c r="E93" s="76"/>
      <c r="F93" s="77" t="e">
        <f t="shared" ref="F93:K94" si="40">F83/F29</f>
        <v>#DIV/0!</v>
      </c>
      <c r="G93" s="77" t="e">
        <f t="shared" si="40"/>
        <v>#DIV/0!</v>
      </c>
      <c r="H93" s="77" t="e">
        <f t="shared" si="40"/>
        <v>#DIV/0!</v>
      </c>
      <c r="I93" s="77" t="e">
        <f t="shared" si="40"/>
        <v>#DIV/0!</v>
      </c>
      <c r="J93" s="77" t="e">
        <f t="shared" si="40"/>
        <v>#DIV/0!</v>
      </c>
      <c r="K93" s="77" t="e">
        <f t="shared" si="40"/>
        <v>#DIV/0!</v>
      </c>
      <c r="L93" s="76"/>
      <c r="M93" s="76"/>
      <c r="N93" s="76"/>
      <c r="O93" s="76"/>
      <c r="P93" s="76"/>
      <c r="Q93" s="76"/>
      <c r="R93" s="76"/>
    </row>
    <row r="94" spans="2:23" x14ac:dyDescent="0.25">
      <c r="C94" t="s">
        <v>63</v>
      </c>
      <c r="D94" s="74"/>
      <c r="E94" s="74"/>
      <c r="F94" s="77" t="e">
        <f t="shared" si="40"/>
        <v>#DIV/0!</v>
      </c>
      <c r="G94" s="77" t="e">
        <f t="shared" si="40"/>
        <v>#DIV/0!</v>
      </c>
      <c r="H94" s="77" t="e">
        <f t="shared" si="40"/>
        <v>#DIV/0!</v>
      </c>
      <c r="I94" s="77" t="e">
        <f t="shared" si="40"/>
        <v>#DIV/0!</v>
      </c>
      <c r="J94" s="77" t="e">
        <f t="shared" si="40"/>
        <v>#DIV/0!</v>
      </c>
      <c r="K94" s="77" t="e">
        <f t="shared" si="40"/>
        <v>#DIV/0!</v>
      </c>
      <c r="L94" s="74"/>
      <c r="M94" s="74"/>
      <c r="N94" s="74"/>
      <c r="O94" s="74"/>
      <c r="P94" s="74"/>
      <c r="Q94" s="74"/>
      <c r="R94" s="74"/>
    </row>
    <row r="96" spans="2:23" x14ac:dyDescent="0.25">
      <c r="B96" s="81" t="s">
        <v>66</v>
      </c>
      <c r="C96" s="82"/>
      <c r="D96" s="82"/>
    </row>
    <row r="97" spans="2:24" x14ac:dyDescent="0.25">
      <c r="B97" s="81"/>
      <c r="C97" s="82" t="s">
        <v>67</v>
      </c>
      <c r="D97" s="82"/>
      <c r="E97" s="83">
        <v>0</v>
      </c>
      <c r="F97" s="84">
        <v>0</v>
      </c>
      <c r="G97" s="84">
        <v>0</v>
      </c>
      <c r="H97" s="84">
        <v>0</v>
      </c>
      <c r="I97" s="85">
        <v>0</v>
      </c>
      <c r="J97" s="85">
        <v>0</v>
      </c>
      <c r="K97" s="85">
        <v>0</v>
      </c>
      <c r="L97" s="85">
        <v>0</v>
      </c>
      <c r="M97" s="85">
        <v>0</v>
      </c>
      <c r="N97" s="85">
        <v>0</v>
      </c>
      <c r="O97" s="85">
        <v>0</v>
      </c>
      <c r="P97" s="85">
        <v>0</v>
      </c>
      <c r="Q97" s="85">
        <v>0</v>
      </c>
      <c r="R97" s="85">
        <v>0</v>
      </c>
      <c r="S97" s="85">
        <v>0</v>
      </c>
      <c r="T97" s="85">
        <v>0</v>
      </c>
      <c r="U97" s="85">
        <v>0</v>
      </c>
      <c r="V97" s="85">
        <v>0</v>
      </c>
      <c r="W97" s="85">
        <v>0</v>
      </c>
      <c r="X97" s="85">
        <v>0</v>
      </c>
    </row>
    <row r="98" spans="2:24" x14ac:dyDescent="0.25">
      <c r="B98" s="82"/>
      <c r="C98" s="82" t="s">
        <v>68</v>
      </c>
      <c r="E98" s="83">
        <v>0</v>
      </c>
      <c r="F98" s="84">
        <v>0</v>
      </c>
      <c r="G98" s="84">
        <v>0</v>
      </c>
      <c r="H98" s="84">
        <v>0</v>
      </c>
      <c r="I98" s="85">
        <v>0</v>
      </c>
      <c r="J98" s="85">
        <v>0</v>
      </c>
      <c r="K98" s="85">
        <v>0</v>
      </c>
      <c r="L98" s="85">
        <v>0</v>
      </c>
      <c r="M98" s="85">
        <v>0</v>
      </c>
      <c r="N98" s="85">
        <v>0</v>
      </c>
      <c r="O98" s="85">
        <v>0</v>
      </c>
      <c r="P98" s="85">
        <v>122</v>
      </c>
      <c r="Q98" s="85">
        <v>122</v>
      </c>
      <c r="R98" s="85">
        <v>122</v>
      </c>
      <c r="S98" s="85">
        <v>122</v>
      </c>
      <c r="T98" s="85">
        <v>122</v>
      </c>
      <c r="U98" s="85">
        <v>122</v>
      </c>
      <c r="V98" s="85">
        <v>122</v>
      </c>
      <c r="W98" s="85">
        <v>122</v>
      </c>
      <c r="X98" s="85">
        <v>122</v>
      </c>
    </row>
    <row r="99" spans="2:24" x14ac:dyDescent="0.25">
      <c r="B99" s="82"/>
      <c r="C99" s="82" t="s">
        <v>69</v>
      </c>
      <c r="D99" s="86"/>
      <c r="E99" s="86">
        <v>0</v>
      </c>
      <c r="F99" s="86">
        <v>0</v>
      </c>
      <c r="G99" s="86">
        <v>0</v>
      </c>
      <c r="H99" s="86">
        <v>101.1976516634051</v>
      </c>
      <c r="I99" s="86">
        <v>252.99412915851272</v>
      </c>
      <c r="J99" s="86">
        <v>252.99412915851272</v>
      </c>
      <c r="K99" s="86">
        <v>252.99412915851272</v>
      </c>
      <c r="L99" s="86">
        <v>252.99412915851272</v>
      </c>
      <c r="M99" s="86">
        <v>252.99412915851272</v>
      </c>
      <c r="N99" s="86">
        <v>252.99412915851272</v>
      </c>
      <c r="O99" s="86">
        <v>252.99412915851272</v>
      </c>
      <c r="P99" s="86">
        <v>455.38943248532291</v>
      </c>
      <c r="Q99" s="86">
        <v>455.38943248532291</v>
      </c>
      <c r="R99" s="86">
        <v>455.38943248532291</v>
      </c>
      <c r="S99" s="86">
        <v>455.38943248532291</v>
      </c>
      <c r="T99" s="86">
        <v>455.38943248532291</v>
      </c>
      <c r="U99" s="86">
        <v>455.38943248532291</v>
      </c>
      <c r="V99" s="86">
        <v>455.38943248532291</v>
      </c>
      <c r="W99" s="86">
        <v>455.38943248532291</v>
      </c>
      <c r="X99" s="86">
        <v>455.38943248532291</v>
      </c>
    </row>
    <row r="100" spans="2:24" x14ac:dyDescent="0.25">
      <c r="B100" s="82"/>
      <c r="C100" s="82" t="s">
        <v>70</v>
      </c>
      <c r="D100" s="86"/>
      <c r="E100" s="86">
        <v>0</v>
      </c>
      <c r="F100" s="86">
        <v>0</v>
      </c>
      <c r="G100" s="86">
        <v>0</v>
      </c>
      <c r="H100" s="86">
        <v>51.712000000000003</v>
      </c>
      <c r="I100" s="86">
        <v>129.28</v>
      </c>
      <c r="J100" s="86">
        <v>129.28</v>
      </c>
      <c r="K100" s="86">
        <v>129.28</v>
      </c>
      <c r="L100" s="86">
        <v>129.28</v>
      </c>
      <c r="M100" s="86">
        <v>129.28</v>
      </c>
      <c r="N100" s="86">
        <v>129.28</v>
      </c>
      <c r="O100" s="86">
        <v>129.28</v>
      </c>
      <c r="P100" s="86">
        <v>232.70400000000001</v>
      </c>
      <c r="Q100" s="86">
        <v>232.70400000000001</v>
      </c>
      <c r="R100" s="86">
        <v>232.70400000000001</v>
      </c>
      <c r="S100" s="86">
        <v>232.70400000000001</v>
      </c>
      <c r="T100" s="86">
        <v>232.70400000000001</v>
      </c>
      <c r="U100" s="86">
        <v>232.70400000000001</v>
      </c>
      <c r="V100" s="86">
        <v>232.70400000000001</v>
      </c>
      <c r="W100" s="86">
        <v>232.70400000000001</v>
      </c>
      <c r="X100" s="86">
        <v>232.70400000000001</v>
      </c>
    </row>
    <row r="101" spans="2:24" x14ac:dyDescent="0.25">
      <c r="B101" s="82"/>
      <c r="C101" s="82" t="s">
        <v>71</v>
      </c>
      <c r="D101" s="86"/>
      <c r="E101" s="86">
        <v>0</v>
      </c>
      <c r="F101" s="86">
        <v>0</v>
      </c>
      <c r="G101" s="86">
        <v>0</v>
      </c>
      <c r="H101" s="86">
        <v>0</v>
      </c>
      <c r="I101" s="86">
        <v>0</v>
      </c>
      <c r="J101" s="86">
        <v>0</v>
      </c>
      <c r="K101" s="86">
        <v>0</v>
      </c>
      <c r="L101" s="86">
        <v>0</v>
      </c>
      <c r="M101" s="86">
        <v>100.00000000000001</v>
      </c>
      <c r="N101" s="86">
        <v>100.00000000000001</v>
      </c>
      <c r="O101" s="86">
        <v>200.00000000000003</v>
      </c>
      <c r="P101" s="86">
        <v>200.00000000000003</v>
      </c>
      <c r="Q101" s="86">
        <v>200.00000000000003</v>
      </c>
      <c r="R101" s="86">
        <v>200.00000000000003</v>
      </c>
      <c r="S101" s="86">
        <v>200.00000000000003</v>
      </c>
      <c r="T101" s="86">
        <v>200.00000000000003</v>
      </c>
      <c r="U101" s="86">
        <v>200.00000000000003</v>
      </c>
      <c r="V101" s="86">
        <v>200.00000000000003</v>
      </c>
      <c r="W101" s="86">
        <v>300</v>
      </c>
      <c r="X101" s="86">
        <v>300</v>
      </c>
    </row>
    <row r="102" spans="2:24" x14ac:dyDescent="0.25">
      <c r="B102" s="82"/>
      <c r="C102" s="82" t="s">
        <v>72</v>
      </c>
      <c r="D102" s="86"/>
      <c r="E102" s="86">
        <v>0</v>
      </c>
      <c r="F102" s="86">
        <v>0</v>
      </c>
      <c r="G102" s="86">
        <v>0</v>
      </c>
      <c r="H102" s="86">
        <v>0</v>
      </c>
      <c r="I102" s="86">
        <v>0</v>
      </c>
      <c r="J102" s="86">
        <v>0</v>
      </c>
      <c r="K102" s="86">
        <v>0</v>
      </c>
      <c r="L102" s="86">
        <v>0</v>
      </c>
      <c r="M102" s="86">
        <v>12.3</v>
      </c>
      <c r="N102" s="86">
        <v>12.3</v>
      </c>
      <c r="O102" s="86">
        <v>24.6</v>
      </c>
      <c r="P102" s="86">
        <v>24.6</v>
      </c>
      <c r="Q102" s="86">
        <v>24.6</v>
      </c>
      <c r="R102" s="86">
        <v>24.6</v>
      </c>
      <c r="S102" s="86">
        <v>24.6</v>
      </c>
      <c r="T102" s="86">
        <v>24.6</v>
      </c>
      <c r="U102" s="86">
        <v>24.6</v>
      </c>
      <c r="V102" s="86">
        <v>24.6</v>
      </c>
      <c r="W102" s="86">
        <v>36.9</v>
      </c>
      <c r="X102" s="86">
        <v>36.9</v>
      </c>
    </row>
    <row r="103" spans="2:24" x14ac:dyDescent="0.25">
      <c r="B103" s="82"/>
      <c r="C103" s="82" t="s">
        <v>73</v>
      </c>
      <c r="D103" s="86"/>
      <c r="E103" s="86">
        <v>0</v>
      </c>
      <c r="F103" s="86">
        <v>0</v>
      </c>
      <c r="G103" s="86">
        <v>2.2439366100000004</v>
      </c>
      <c r="H103" s="86">
        <v>4.1465125399999998</v>
      </c>
      <c r="I103" s="86">
        <v>5.7666461999999994</v>
      </c>
      <c r="J103" s="86">
        <v>5.3229115699999996</v>
      </c>
      <c r="K103" s="86">
        <v>4.8196818799999992</v>
      </c>
      <c r="L103" s="86">
        <v>4.3036119299999998</v>
      </c>
      <c r="M103" s="86">
        <v>3.7311688300000005</v>
      </c>
      <c r="N103" s="86">
        <v>3.0433396000000004</v>
      </c>
      <c r="O103" s="86">
        <v>3.1768784099999996</v>
      </c>
      <c r="P103" s="86">
        <v>2.9678235900000001</v>
      </c>
      <c r="Q103" s="86">
        <v>2.7281158000000003</v>
      </c>
      <c r="R103" s="86">
        <v>2.1085409799999999</v>
      </c>
      <c r="S103" s="87">
        <v>1.7993302199999999</v>
      </c>
      <c r="T103" s="86">
        <v>1.7973062200000001</v>
      </c>
      <c r="U103" s="86">
        <v>2.05496751</v>
      </c>
      <c r="V103" s="86">
        <v>1.7434615199999999</v>
      </c>
      <c r="W103" s="86">
        <v>1.28448688</v>
      </c>
      <c r="X103" s="86">
        <v>0.88132491999999996</v>
      </c>
    </row>
    <row r="104" spans="2:24" x14ac:dyDescent="0.25">
      <c r="B104" s="82"/>
      <c r="C104" s="82" t="s">
        <v>74</v>
      </c>
      <c r="D104" s="86"/>
      <c r="E104" s="86">
        <v>0</v>
      </c>
      <c r="F104" s="86">
        <v>0</v>
      </c>
      <c r="G104" s="86">
        <v>0</v>
      </c>
      <c r="H104" s="86">
        <v>0</v>
      </c>
      <c r="I104" s="86">
        <v>4.2698</v>
      </c>
      <c r="J104" s="86">
        <v>4.2698</v>
      </c>
      <c r="K104" s="86">
        <v>4.2698</v>
      </c>
      <c r="L104" s="86">
        <v>4.2698</v>
      </c>
      <c r="M104" s="86">
        <v>4.2698</v>
      </c>
      <c r="N104" s="86">
        <v>4.2698</v>
      </c>
      <c r="O104" s="86">
        <v>4.2698</v>
      </c>
      <c r="P104" s="86">
        <v>7.5539000000000005</v>
      </c>
      <c r="Q104" s="86">
        <v>7.5539000000000005</v>
      </c>
      <c r="R104" s="86">
        <v>7.5539000000000005</v>
      </c>
      <c r="S104" s="87">
        <v>7.5539000000000005</v>
      </c>
      <c r="T104" s="86">
        <v>7.5539000000000005</v>
      </c>
      <c r="U104" s="86">
        <v>7.5539000000000005</v>
      </c>
      <c r="V104" s="86">
        <v>7.5539000000000005</v>
      </c>
      <c r="W104" s="86">
        <v>7.5539000000000005</v>
      </c>
      <c r="X104" s="86">
        <v>3.2841</v>
      </c>
    </row>
    <row r="105" spans="2:24" x14ac:dyDescent="0.25">
      <c r="B105" s="88"/>
      <c r="C105" s="82" t="s">
        <v>75</v>
      </c>
      <c r="D105" s="86"/>
      <c r="E105" s="86">
        <v>0</v>
      </c>
      <c r="F105" s="86">
        <v>0</v>
      </c>
      <c r="G105" s="86">
        <v>0</v>
      </c>
      <c r="H105" s="87">
        <v>1.022</v>
      </c>
      <c r="I105" s="87">
        <v>1.5329999999999999</v>
      </c>
      <c r="J105" s="87">
        <v>1.5329999999999999</v>
      </c>
      <c r="K105" s="87">
        <v>1.5329999999999999</v>
      </c>
      <c r="L105" s="87">
        <v>2.044</v>
      </c>
      <c r="M105" s="87">
        <v>2.044</v>
      </c>
      <c r="N105" s="87">
        <v>2.5550000000000002</v>
      </c>
      <c r="O105" s="87">
        <v>3.0659999999999998</v>
      </c>
      <c r="P105" s="87">
        <v>3.577</v>
      </c>
      <c r="Q105" s="87">
        <v>3.577</v>
      </c>
      <c r="R105" s="87">
        <v>4.0880000000000001</v>
      </c>
      <c r="S105" s="87">
        <v>4.5990000000000002</v>
      </c>
      <c r="T105" s="86">
        <v>4.5990000000000002</v>
      </c>
      <c r="U105" s="86">
        <v>5.1100000000000003</v>
      </c>
      <c r="V105" s="86">
        <v>5.1100000000000003</v>
      </c>
      <c r="W105" s="86">
        <v>5.6210000000000004</v>
      </c>
      <c r="X105" s="86">
        <v>5.6210000000000004</v>
      </c>
    </row>
    <row r="106" spans="2:24" x14ac:dyDescent="0.25">
      <c r="B106" s="88"/>
      <c r="C106" s="82" t="s">
        <v>76</v>
      </c>
      <c r="D106" s="86"/>
      <c r="E106" s="86">
        <v>0</v>
      </c>
      <c r="F106" s="86">
        <v>0</v>
      </c>
      <c r="G106" s="86">
        <v>150</v>
      </c>
      <c r="H106" s="86">
        <v>100</v>
      </c>
      <c r="I106" s="86">
        <v>0</v>
      </c>
      <c r="J106" s="86">
        <v>0</v>
      </c>
      <c r="K106" s="86">
        <v>0</v>
      </c>
      <c r="L106" s="86">
        <v>0</v>
      </c>
      <c r="M106" s="86">
        <v>0</v>
      </c>
      <c r="N106" s="86">
        <v>0</v>
      </c>
      <c r="O106" s="86">
        <v>0</v>
      </c>
      <c r="P106" s="86">
        <v>0</v>
      </c>
      <c r="Q106" s="86">
        <v>0</v>
      </c>
      <c r="R106" s="86">
        <v>0</v>
      </c>
      <c r="S106" s="86">
        <v>0</v>
      </c>
      <c r="T106" s="86">
        <v>0</v>
      </c>
      <c r="U106" s="86">
        <v>0</v>
      </c>
      <c r="V106" s="86">
        <v>0</v>
      </c>
      <c r="W106" s="86">
        <v>0</v>
      </c>
      <c r="X106" s="86">
        <v>0</v>
      </c>
    </row>
    <row r="107" spans="2:24" x14ac:dyDescent="0.25">
      <c r="B107" s="88"/>
      <c r="C107" s="82" t="s">
        <v>77</v>
      </c>
    </row>
    <row r="109" spans="2:24" x14ac:dyDescent="0.25">
      <c r="B109" s="110" t="s">
        <v>78</v>
      </c>
      <c r="C109" s="109"/>
    </row>
    <row r="123" spans="2:36" ht="15.75" x14ac:dyDescent="0.25">
      <c r="AC123" s="113">
        <v>2020</v>
      </c>
      <c r="AD123" s="89"/>
      <c r="AE123" s="89"/>
      <c r="AF123" s="89"/>
      <c r="AG123" s="89"/>
      <c r="AH123" s="89"/>
      <c r="AI123" s="89"/>
      <c r="AJ123" s="113">
        <v>2034</v>
      </c>
    </row>
    <row r="126" spans="2:36" x14ac:dyDescent="0.25">
      <c r="B126" s="90" t="s">
        <v>79</v>
      </c>
      <c r="C126" s="91"/>
      <c r="E126" s="38">
        <v>2020</v>
      </c>
      <c r="S126" s="110">
        <v>2034</v>
      </c>
      <c r="W126" s="110">
        <v>2038</v>
      </c>
    </row>
    <row r="127" spans="2:36" x14ac:dyDescent="0.25">
      <c r="B127" t="s">
        <v>18</v>
      </c>
      <c r="C127" s="91" t="s">
        <v>18</v>
      </c>
      <c r="E127" s="86">
        <f>E79</f>
        <v>1172.3</v>
      </c>
      <c r="S127" s="111">
        <f>S79+S97</f>
        <v>780</v>
      </c>
      <c r="W127" s="111">
        <f>W79+W97</f>
        <v>780</v>
      </c>
    </row>
    <row r="128" spans="2:36" x14ac:dyDescent="0.25">
      <c r="B128" t="s">
        <v>80</v>
      </c>
      <c r="C128" s="91" t="s">
        <v>11</v>
      </c>
      <c r="E128" s="86">
        <f>E80+E81+E82</f>
        <v>280</v>
      </c>
      <c r="S128" s="111">
        <f>S80+S81+S82+S98</f>
        <v>122</v>
      </c>
      <c r="W128" s="111">
        <f>W80+W81+W82+W98</f>
        <v>122</v>
      </c>
    </row>
    <row r="129" spans="2:23" x14ac:dyDescent="0.25">
      <c r="B129" t="s">
        <v>81</v>
      </c>
      <c r="C129" s="91" t="s">
        <v>40</v>
      </c>
      <c r="E129" s="86">
        <f>E84</f>
        <v>0</v>
      </c>
      <c r="S129" s="111">
        <f>S84+S101</f>
        <v>200.00000000000003</v>
      </c>
      <c r="W129" s="111">
        <f>W84+W101</f>
        <v>300</v>
      </c>
    </row>
    <row r="130" spans="2:23" x14ac:dyDescent="0.25">
      <c r="C130" s="91" t="s">
        <v>38</v>
      </c>
      <c r="E130" s="86">
        <f>E85</f>
        <v>0</v>
      </c>
      <c r="S130" s="111">
        <f>S85+S99</f>
        <v>475.38943248532291</v>
      </c>
      <c r="W130" s="111">
        <f>W85+W99</f>
        <v>475.38943248532291</v>
      </c>
    </row>
    <row r="131" spans="2:23" x14ac:dyDescent="0.25">
      <c r="B131" t="s">
        <v>82</v>
      </c>
      <c r="C131" s="91" t="s">
        <v>39</v>
      </c>
      <c r="E131" s="86">
        <f>E83</f>
        <v>0</v>
      </c>
      <c r="S131" s="111">
        <f>S83</f>
        <v>0</v>
      </c>
      <c r="W131" s="111">
        <f>W83</f>
        <v>0</v>
      </c>
    </row>
    <row r="132" spans="2:23" x14ac:dyDescent="0.25">
      <c r="B132" t="s">
        <v>83</v>
      </c>
      <c r="C132" s="91" t="s">
        <v>83</v>
      </c>
      <c r="E132" s="86"/>
      <c r="S132" s="111"/>
      <c r="W132" s="111"/>
    </row>
    <row r="133" spans="2:23" x14ac:dyDescent="0.25">
      <c r="C133" s="91"/>
      <c r="E133" s="86"/>
      <c r="S133" s="111"/>
      <c r="W133" s="111"/>
    </row>
    <row r="134" spans="2:23" x14ac:dyDescent="0.25">
      <c r="C134" s="91"/>
      <c r="E134" s="86"/>
      <c r="S134" s="111"/>
      <c r="W134" s="111"/>
    </row>
    <row r="135" spans="2:23" x14ac:dyDescent="0.25">
      <c r="B135" t="s">
        <v>43</v>
      </c>
      <c r="C135" s="91" t="s">
        <v>84</v>
      </c>
      <c r="E135" s="86">
        <f>E89</f>
        <v>0</v>
      </c>
      <c r="G135" s="92"/>
      <c r="S135" s="111">
        <f>S89</f>
        <v>6.1382447691499999</v>
      </c>
      <c r="W135" s="111">
        <f>W89+W105</f>
        <v>11.759244769150001</v>
      </c>
    </row>
    <row r="136" spans="2:23" x14ac:dyDescent="0.25">
      <c r="B136" t="s">
        <v>85</v>
      </c>
      <c r="C136" t="s">
        <v>85</v>
      </c>
      <c r="E136" s="86">
        <f>E88 +E105</f>
        <v>0</v>
      </c>
      <c r="G136" s="93"/>
      <c r="S136" s="111">
        <f>S88+S103+S104+S105</f>
        <v>13.952230220000001</v>
      </c>
      <c r="W136" s="111">
        <f>W88+W103+W104+W105</f>
        <v>14.45938688</v>
      </c>
    </row>
    <row r="137" spans="2:23" x14ac:dyDescent="0.25">
      <c r="C137" t="s">
        <v>86</v>
      </c>
      <c r="E137" s="86">
        <f>E135+E136</f>
        <v>0</v>
      </c>
      <c r="G137" s="93"/>
      <c r="S137" s="111">
        <f>S135+S136</f>
        <v>20.09047498915</v>
      </c>
      <c r="W137" s="111">
        <f>W135+W136</f>
        <v>26.218631649150002</v>
      </c>
    </row>
    <row r="138" spans="2:23" x14ac:dyDescent="0.25">
      <c r="B138" s="94"/>
      <c r="C138" s="95" t="s">
        <v>87</v>
      </c>
      <c r="E138" s="96">
        <f>SUM(E127:E136)</f>
        <v>1452.3</v>
      </c>
      <c r="G138" s="92"/>
      <c r="S138" s="112">
        <f>SUM(S127:S136)</f>
        <v>1597.4799074744731</v>
      </c>
      <c r="W138" s="112">
        <f>SUM(W127:W136)</f>
        <v>1703.6080641344729</v>
      </c>
    </row>
    <row r="139" spans="2:23" x14ac:dyDescent="0.25">
      <c r="B139" s="94"/>
      <c r="C139" s="95"/>
      <c r="D139" s="93"/>
      <c r="E139" s="93"/>
      <c r="G139" s="93"/>
    </row>
    <row r="140" spans="2:23" x14ac:dyDescent="0.25">
      <c r="B140" s="94"/>
      <c r="C140" s="94"/>
      <c r="D140" s="97"/>
      <c r="E140" s="92"/>
      <c r="G140" s="92"/>
    </row>
    <row r="141" spans="2:23" x14ac:dyDescent="0.25">
      <c r="B141" s="94"/>
      <c r="C141" s="94"/>
      <c r="D141" s="98"/>
      <c r="E141" s="92"/>
      <c r="G141" s="92"/>
    </row>
    <row r="142" spans="2:23" x14ac:dyDescent="0.25">
      <c r="B142" s="94"/>
      <c r="C142" s="94"/>
      <c r="D142" s="97"/>
      <c r="E142" s="92"/>
      <c r="F142" s="92"/>
      <c r="G142" s="92"/>
    </row>
    <row r="143" spans="2:23" x14ac:dyDescent="0.25">
      <c r="B143" s="94"/>
      <c r="C143" s="94"/>
      <c r="D143" s="98"/>
      <c r="E143" s="99"/>
      <c r="F143" s="99"/>
      <c r="G143" s="99"/>
    </row>
    <row r="144" spans="2:23" x14ac:dyDescent="0.25">
      <c r="B144" s="94"/>
      <c r="C144" s="94"/>
      <c r="D144" s="83"/>
      <c r="E144" s="84"/>
      <c r="F144" s="84"/>
      <c r="G144" s="84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</row>
    <row r="145" spans="2:23" x14ac:dyDescent="0.25">
      <c r="B145" s="94"/>
      <c r="C145" s="94"/>
      <c r="D145" s="83"/>
      <c r="E145" s="84"/>
      <c r="F145" s="84"/>
      <c r="G145" s="84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</row>
    <row r="146" spans="2:23" x14ac:dyDescent="0.25">
      <c r="B146" s="94"/>
      <c r="C146" s="94"/>
      <c r="D146" s="83"/>
      <c r="E146" s="84"/>
      <c r="F146" s="84"/>
      <c r="G146" s="84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</row>
    <row r="147" spans="2:23" x14ac:dyDescent="0.25">
      <c r="B147" s="94"/>
      <c r="C147" s="94"/>
      <c r="D147" s="83"/>
      <c r="E147" s="100"/>
      <c r="F147" s="100"/>
      <c r="G147" s="100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</row>
    <row r="148" spans="2:23" x14ac:dyDescent="0.25">
      <c r="B148" s="94"/>
      <c r="C148" s="94"/>
      <c r="D148" s="83"/>
      <c r="E148" s="84"/>
      <c r="F148" s="84"/>
      <c r="G148" s="84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</row>
    <row r="149" spans="2:23" x14ac:dyDescent="0.25">
      <c r="B149" s="94"/>
      <c r="C149" s="94"/>
      <c r="D149" s="83"/>
      <c r="E149" s="84"/>
      <c r="F149" s="84"/>
      <c r="G149" s="84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</row>
    <row r="150" spans="2:23" x14ac:dyDescent="0.25">
      <c r="B150" s="94"/>
      <c r="C150" s="101"/>
      <c r="D150" s="83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</row>
    <row r="151" spans="2:23" x14ac:dyDescent="0.25"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</row>
    <row r="152" spans="2:23" x14ac:dyDescent="0.25"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</row>
  </sheetData>
  <mergeCells count="1">
    <mergeCell ref="Z11:AE12"/>
  </mergeCells>
  <pageMargins left="0.25" right="0.25" top="0.75" bottom="0.75" header="0.3" footer="0.3"/>
  <pageSetup orientation="landscape" horizontalDpi="1200" verticalDpi="1200" r:id="rId1"/>
  <headerFooter>
    <oddHeader xml:space="preserve">&amp;RKPSC Case No. 2019-0443 
Kentucky Industrial Utility Customers First Set of Data Requests 
Dated April 30, 2020 
Item No. 2  
Attachment 1 
Page &amp;P of &amp;N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defaultValue">
  <element uid="936e22d5-45a7-4cb7-95ab-1aa8c7c88789" value=""/>
</sisl>
</file>

<file path=customXml/itemProps1.xml><?xml version="1.0" encoding="utf-8"?>
<ds:datastoreItem xmlns:ds="http://schemas.openxmlformats.org/officeDocument/2006/customXml" ds:itemID="{055CCC81-BCE2-4137-B986-BA3BBF18FBA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Capacity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s187281</dc:creator>
  <cp:keywords/>
  <cp:lastModifiedBy>s290792</cp:lastModifiedBy>
  <dcterms:created xsi:type="dcterms:W3CDTF">2020-05-07T18:50:36Z</dcterms:created>
  <dcterms:modified xsi:type="dcterms:W3CDTF">2020-05-21T19:39:52Z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0c5c448b-8bec-4c85-a1b5-3203521c9595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policy="e9c0b8d7-bdb4-4fd3-b62a-f50327aaefce" origin="defaultValue" xmlns="http://www.boldonj</vt:lpwstr>
  </property>
  <property fmtid="{D5CDD505-2E9C-101B-9397-08002B2CF9AE}" pid="4" name="bjDocumentLabelXML-0">
    <vt:lpwstr>ames.com/2008/01/sie/internal/label"&gt;&lt;element uid="936e22d5-45a7-4cb7-95ab-1aa8c7c88789" value="" /&gt;&lt;/sisl&gt;</vt:lpwstr>
  </property>
  <property fmtid="{D5CDD505-2E9C-101B-9397-08002B2CF9AE}" pid="5" name="bjDocumentSecurityLabel">
    <vt:lpwstr>Uncategorized</vt:lpwstr>
  </property>
  <property fmtid="{D5CDD505-2E9C-101B-9397-08002B2CF9AE}" pid="6" name="{A44787D4-0540-4523-9961-78E4036D8C6D}">
    <vt:lpwstr>{ACE97EBE-21FE-4AB8-BC9D-4624B56B7871}</vt:lpwstr>
  </property>
  <property fmtid="{D5CDD505-2E9C-101B-9397-08002B2CF9AE}" pid="7" name="bjSaver">
    <vt:lpwstr>laB92PiTOE+fMBo2q6pNUjoWMyCT+M9K</vt:lpwstr>
  </property>
</Properties>
</file>