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Internal\01_Regulatory Services\02_Cases\2019 Cases\2019-00443 Integrated Resource Plan\08_Discovery\KIUC\Set 1\Public Attachments\"/>
    </mc:Choice>
  </mc:AlternateContent>
  <bookViews>
    <workbookView xWindow="0" yWindow="0" windowWidth="28800" windowHeight="11400" tabRatio="620"/>
  </bookViews>
  <sheets>
    <sheet name="Capacity Position" sheetId="2" r:id="rId1"/>
    <sheet name="Additions Data" sheetId="3" r:id="rId2"/>
    <sheet name="Net Profitability" sheetId="7" r:id="rId3"/>
    <sheet name="Wind Net Profit" sheetId="9" state="hidden" r:id="rId4"/>
    <sheet name="Sheet1" sheetId="10" state="hidden" r:id="rId5"/>
  </sheets>
  <definedNames>
    <definedName name="_xlnm.Print_Area" localSheetId="0">'Capacity Position'!$A$1:$AA$24</definedName>
  </definedNames>
  <calcPr calcId="162913"/>
</workbook>
</file>

<file path=xl/calcChain.xml><?xml version="1.0" encoding="utf-8"?>
<calcChain xmlns="http://schemas.openxmlformats.org/spreadsheetml/2006/main">
  <c r="BO37" i="7" l="1"/>
  <c r="BN37" i="7"/>
  <c r="BM37" i="7"/>
  <c r="BL37" i="7"/>
  <c r="BK37" i="7"/>
  <c r="BJ37" i="7"/>
  <c r="BI37" i="7"/>
  <c r="BH37" i="7"/>
  <c r="BG37" i="7"/>
  <c r="BF37" i="7"/>
  <c r="BE37" i="7"/>
  <c r="BD37" i="7"/>
  <c r="BC37" i="7"/>
  <c r="BB37" i="7"/>
  <c r="BA37" i="7"/>
  <c r="AZ37" i="7"/>
  <c r="AY37" i="7"/>
  <c r="AX37" i="7"/>
  <c r="AW37" i="7"/>
  <c r="AV37" i="7"/>
  <c r="AU37" i="7"/>
  <c r="AT37" i="7"/>
  <c r="AS37" i="7"/>
  <c r="AR37" i="7"/>
  <c r="AQ37" i="7"/>
  <c r="AP37" i="7"/>
  <c r="AO37" i="7"/>
  <c r="AN37" i="7"/>
  <c r="AM37" i="7"/>
  <c r="AL37" i="7"/>
  <c r="AK37" i="7"/>
  <c r="AJ37" i="7"/>
  <c r="AI37" i="7"/>
  <c r="AH37" i="7"/>
  <c r="AG37" i="7"/>
  <c r="AF37" i="7"/>
  <c r="AE37" i="7"/>
  <c r="AD37" i="7"/>
  <c r="AC37" i="7"/>
  <c r="BO36" i="7"/>
  <c r="BN36" i="7"/>
  <c r="BM36" i="7"/>
  <c r="BL36" i="7"/>
  <c r="BL38" i="7" s="1"/>
  <c r="BK36" i="7"/>
  <c r="BK38" i="7" s="1"/>
  <c r="BJ36" i="7"/>
  <c r="BI36" i="7"/>
  <c r="BH36" i="7"/>
  <c r="BG36" i="7"/>
  <c r="BF36" i="7"/>
  <c r="BE36" i="7"/>
  <c r="BD36" i="7"/>
  <c r="BD38" i="7" s="1"/>
  <c r="BC36" i="7"/>
  <c r="BB36" i="7"/>
  <c r="BA36" i="7"/>
  <c r="BA38" i="7" s="1"/>
  <c r="AZ36" i="7"/>
  <c r="AY36" i="7"/>
  <c r="AX36" i="7"/>
  <c r="AW36" i="7"/>
  <c r="AV36" i="7"/>
  <c r="AV38" i="7" s="1"/>
  <c r="AU36" i="7"/>
  <c r="AU38" i="7" s="1"/>
  <c r="AT36" i="7"/>
  <c r="AS36" i="7"/>
  <c r="AR36" i="7"/>
  <c r="AQ36" i="7"/>
  <c r="AP36" i="7"/>
  <c r="AO36" i="7"/>
  <c r="AN36" i="7"/>
  <c r="AN38" i="7" s="1"/>
  <c r="AM36" i="7"/>
  <c r="AL36" i="7"/>
  <c r="AL38" i="7" s="1"/>
  <c r="AK36" i="7"/>
  <c r="AJ36" i="7"/>
  <c r="AI36" i="7"/>
  <c r="AH36" i="7"/>
  <c r="AG36" i="7"/>
  <c r="AF36" i="7"/>
  <c r="AF38" i="7" s="1"/>
  <c r="AE36" i="7"/>
  <c r="AE38" i="7" s="1"/>
  <c r="AD36" i="7"/>
  <c r="AC36" i="7"/>
  <c r="M7" i="2"/>
  <c r="J8" i="2"/>
  <c r="K8" i="2"/>
  <c r="L8" i="2"/>
  <c r="M8" i="2"/>
  <c r="J9" i="2"/>
  <c r="K9" i="2"/>
  <c r="L9" i="2"/>
  <c r="M9" i="2"/>
  <c r="J10" i="2"/>
  <c r="K10" i="2"/>
  <c r="L10" i="2"/>
  <c r="M10" i="2"/>
  <c r="J11" i="2"/>
  <c r="K11" i="2"/>
  <c r="L11" i="2"/>
  <c r="M11" i="2"/>
  <c r="J12" i="2"/>
  <c r="K12" i="2"/>
  <c r="L12" i="2"/>
  <c r="M12" i="2"/>
  <c r="J13" i="2"/>
  <c r="K13" i="2"/>
  <c r="L13" i="2"/>
  <c r="M13" i="2"/>
  <c r="J14" i="2"/>
  <c r="K14" i="2"/>
  <c r="L14" i="2"/>
  <c r="M14" i="2"/>
  <c r="J15" i="2"/>
  <c r="K15" i="2"/>
  <c r="L15" i="2"/>
  <c r="M15" i="2"/>
  <c r="J16" i="2"/>
  <c r="K16" i="2"/>
  <c r="L16" i="2"/>
  <c r="M16" i="2"/>
  <c r="J17" i="2"/>
  <c r="K17" i="2"/>
  <c r="L17" i="2"/>
  <c r="M17" i="2"/>
  <c r="J18" i="2"/>
  <c r="K18" i="2"/>
  <c r="L18" i="2"/>
  <c r="M18" i="2"/>
  <c r="J19" i="2"/>
  <c r="K19" i="2"/>
  <c r="L19" i="2"/>
  <c r="M19" i="2"/>
  <c r="J20" i="2"/>
  <c r="K20" i="2"/>
  <c r="L20" i="2"/>
  <c r="M20" i="2"/>
  <c r="J21" i="2"/>
  <c r="K21" i="2"/>
  <c r="L21" i="2"/>
  <c r="M21" i="2"/>
  <c r="J22" i="2"/>
  <c r="K22" i="2"/>
  <c r="L22" i="2"/>
  <c r="M22" i="2"/>
  <c r="J23" i="2"/>
  <c r="K23" i="2"/>
  <c r="L23" i="2"/>
  <c r="M23" i="2"/>
  <c r="J24" i="2"/>
  <c r="K24" i="2"/>
  <c r="L24" i="2"/>
  <c r="M24" i="2"/>
  <c r="J25" i="2"/>
  <c r="K25" i="2"/>
  <c r="L25" i="2"/>
  <c r="M25" i="2"/>
  <c r="J26" i="2"/>
  <c r="K26" i="2"/>
  <c r="L26" i="2"/>
  <c r="M26" i="2"/>
  <c r="J27" i="2"/>
  <c r="K27" i="2"/>
  <c r="L27" i="2"/>
  <c r="M27" i="2"/>
  <c r="J28" i="2"/>
  <c r="K28" i="2"/>
  <c r="L28" i="2"/>
  <c r="M28" i="2"/>
  <c r="J29" i="2"/>
  <c r="K29" i="2"/>
  <c r="L29" i="2"/>
  <c r="M29" i="2"/>
  <c r="J30" i="2"/>
  <c r="K30" i="2"/>
  <c r="L30" i="2"/>
  <c r="M30" i="2"/>
  <c r="J31" i="2"/>
  <c r="K31" i="2"/>
  <c r="L31" i="2"/>
  <c r="M31" i="2"/>
  <c r="J32" i="2"/>
  <c r="K32" i="2"/>
  <c r="L32" i="2"/>
  <c r="M32" i="2"/>
  <c r="J33" i="2"/>
  <c r="K33" i="2"/>
  <c r="L33" i="2"/>
  <c r="M33" i="2"/>
  <c r="J34" i="2"/>
  <c r="K34" i="2"/>
  <c r="L34" i="2"/>
  <c r="M34" i="2"/>
  <c r="J35" i="2"/>
  <c r="K35" i="2"/>
  <c r="L35" i="2"/>
  <c r="M35" i="2"/>
  <c r="J36" i="2"/>
  <c r="K36" i="2"/>
  <c r="L36" i="2"/>
  <c r="M36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Q7" i="2"/>
  <c r="P7" i="2"/>
  <c r="L7" i="2"/>
  <c r="K7" i="2"/>
  <c r="J7" i="2"/>
  <c r="AO38" i="7" l="1"/>
  <c r="BE38" i="7"/>
  <c r="BF38" i="7"/>
  <c r="AP38" i="7"/>
  <c r="BG38" i="7"/>
  <c r="AJ38" i="7"/>
  <c r="AR38" i="7"/>
  <c r="BH38" i="7"/>
  <c r="AK38" i="7"/>
  <c r="AD38" i="7"/>
  <c r="AT38" i="7"/>
  <c r="AM38" i="7"/>
  <c r="BC38" i="7"/>
  <c r="BM38" i="7"/>
  <c r="BN38" i="7"/>
  <c r="AI38" i="7"/>
  <c r="AY38" i="7"/>
  <c r="BO38" i="7"/>
  <c r="AG38" i="7"/>
  <c r="BJ38" i="7"/>
  <c r="AH38" i="7"/>
  <c r="BB38" i="7"/>
  <c r="AW38" i="7"/>
  <c r="AX38" i="7"/>
  <c r="AQ38" i="7"/>
  <c r="AZ38" i="7"/>
  <c r="AC38" i="7"/>
  <c r="AS38" i="7"/>
  <c r="BI38" i="7"/>
  <c r="G37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AD9" i="2" l="1"/>
  <c r="AD10" i="2"/>
  <c r="AD11" i="2"/>
  <c r="AD12" i="2"/>
  <c r="AD13" i="2"/>
  <c r="AD14" i="2"/>
  <c r="AD15" i="2"/>
  <c r="AD16" i="2"/>
  <c r="AD17" i="2" s="1"/>
  <c r="AD18" i="2" s="1"/>
  <c r="AD19" i="2" s="1"/>
  <c r="AD20" i="2" s="1"/>
  <c r="AD21" i="2" s="1"/>
  <c r="AD22" i="2" s="1"/>
  <c r="AD23" i="2" s="1"/>
  <c r="AD24" i="2" s="1"/>
  <c r="AD25" i="2" s="1"/>
  <c r="AD26" i="2" s="1"/>
  <c r="AD27" i="2" s="1"/>
  <c r="AD28" i="2" s="1"/>
  <c r="AD29" i="2" s="1"/>
  <c r="AD30" i="2" s="1"/>
  <c r="AD31" i="2" s="1"/>
  <c r="AD32" i="2" s="1"/>
  <c r="AD33" i="2" s="1"/>
  <c r="AD34" i="2" s="1"/>
  <c r="AD35" i="2" s="1"/>
  <c r="AD36" i="2" s="1"/>
  <c r="AD8" i="2"/>
  <c r="V36" i="2" l="1"/>
  <c r="U36" i="2"/>
  <c r="AC36" i="2" s="1"/>
  <c r="T36" i="2"/>
  <c r="S36" i="2"/>
  <c r="AB36" i="2" s="1"/>
  <c r="R36" i="2"/>
  <c r="O36" i="2"/>
  <c r="N36" i="2"/>
  <c r="I36" i="2"/>
  <c r="H36" i="2"/>
  <c r="G36" i="2"/>
  <c r="F36" i="2"/>
  <c r="E36" i="2"/>
  <c r="D36" i="2"/>
  <c r="Y36" i="2" s="1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F8" i="2"/>
  <c r="G8" i="2"/>
  <c r="H8" i="2"/>
  <c r="I8" i="2"/>
  <c r="N8" i="2"/>
  <c r="O8" i="2"/>
  <c r="R8" i="2"/>
  <c r="S8" i="2"/>
  <c r="T8" i="2"/>
  <c r="U8" i="2"/>
  <c r="V8" i="2"/>
  <c r="F9" i="2"/>
  <c r="G9" i="2"/>
  <c r="H9" i="2"/>
  <c r="I9" i="2"/>
  <c r="N9" i="2"/>
  <c r="O9" i="2"/>
  <c r="R9" i="2"/>
  <c r="S9" i="2"/>
  <c r="T9" i="2"/>
  <c r="U9" i="2"/>
  <c r="V9" i="2"/>
  <c r="F10" i="2"/>
  <c r="G10" i="2"/>
  <c r="H10" i="2"/>
  <c r="I10" i="2"/>
  <c r="N10" i="2"/>
  <c r="O10" i="2"/>
  <c r="R10" i="2"/>
  <c r="S10" i="2"/>
  <c r="T10" i="2"/>
  <c r="U10" i="2"/>
  <c r="V10" i="2"/>
  <c r="F11" i="2"/>
  <c r="G11" i="2"/>
  <c r="H11" i="2"/>
  <c r="I11" i="2"/>
  <c r="N11" i="2"/>
  <c r="O11" i="2"/>
  <c r="R11" i="2"/>
  <c r="S11" i="2"/>
  <c r="T11" i="2"/>
  <c r="U11" i="2"/>
  <c r="V11" i="2"/>
  <c r="F12" i="2"/>
  <c r="G12" i="2"/>
  <c r="H12" i="2"/>
  <c r="I12" i="2"/>
  <c r="N12" i="2"/>
  <c r="O12" i="2"/>
  <c r="R12" i="2"/>
  <c r="S12" i="2"/>
  <c r="T12" i="2"/>
  <c r="U12" i="2"/>
  <c r="V12" i="2"/>
  <c r="F13" i="2"/>
  <c r="G13" i="2"/>
  <c r="H13" i="2"/>
  <c r="I13" i="2"/>
  <c r="N13" i="2"/>
  <c r="O13" i="2"/>
  <c r="R13" i="2"/>
  <c r="S13" i="2"/>
  <c r="T13" i="2"/>
  <c r="U13" i="2"/>
  <c r="V13" i="2"/>
  <c r="F14" i="2"/>
  <c r="G14" i="2"/>
  <c r="H14" i="2"/>
  <c r="I14" i="2"/>
  <c r="N14" i="2"/>
  <c r="O14" i="2"/>
  <c r="R14" i="2"/>
  <c r="S14" i="2"/>
  <c r="T14" i="2"/>
  <c r="U14" i="2"/>
  <c r="V14" i="2"/>
  <c r="F15" i="2"/>
  <c r="G15" i="2"/>
  <c r="H15" i="2"/>
  <c r="I15" i="2"/>
  <c r="N15" i="2"/>
  <c r="O15" i="2"/>
  <c r="R15" i="2"/>
  <c r="S15" i="2"/>
  <c r="T15" i="2"/>
  <c r="U15" i="2"/>
  <c r="V15" i="2"/>
  <c r="F16" i="2"/>
  <c r="G16" i="2"/>
  <c r="H16" i="2"/>
  <c r="I16" i="2"/>
  <c r="N16" i="2"/>
  <c r="O16" i="2"/>
  <c r="R16" i="2"/>
  <c r="S16" i="2"/>
  <c r="T16" i="2"/>
  <c r="U16" i="2"/>
  <c r="V16" i="2"/>
  <c r="F17" i="2"/>
  <c r="G17" i="2"/>
  <c r="H17" i="2"/>
  <c r="I17" i="2"/>
  <c r="N17" i="2"/>
  <c r="O17" i="2"/>
  <c r="R17" i="2"/>
  <c r="S17" i="2"/>
  <c r="T17" i="2"/>
  <c r="U17" i="2"/>
  <c r="V17" i="2"/>
  <c r="F18" i="2"/>
  <c r="G18" i="2"/>
  <c r="H18" i="2"/>
  <c r="I18" i="2"/>
  <c r="N18" i="2"/>
  <c r="O18" i="2"/>
  <c r="R18" i="2"/>
  <c r="S18" i="2"/>
  <c r="T18" i="2"/>
  <c r="U18" i="2"/>
  <c r="V18" i="2"/>
  <c r="F19" i="2"/>
  <c r="G19" i="2"/>
  <c r="H19" i="2"/>
  <c r="I19" i="2"/>
  <c r="N19" i="2"/>
  <c r="O19" i="2"/>
  <c r="R19" i="2"/>
  <c r="S19" i="2"/>
  <c r="T19" i="2"/>
  <c r="U19" i="2"/>
  <c r="V19" i="2"/>
  <c r="F20" i="2"/>
  <c r="G20" i="2"/>
  <c r="H20" i="2"/>
  <c r="I20" i="2"/>
  <c r="N20" i="2"/>
  <c r="O20" i="2"/>
  <c r="R20" i="2"/>
  <c r="S20" i="2"/>
  <c r="T20" i="2"/>
  <c r="U20" i="2"/>
  <c r="V20" i="2"/>
  <c r="F21" i="2"/>
  <c r="G21" i="2"/>
  <c r="H21" i="2"/>
  <c r="I21" i="2"/>
  <c r="N21" i="2"/>
  <c r="O21" i="2"/>
  <c r="R21" i="2"/>
  <c r="S21" i="2"/>
  <c r="T21" i="2"/>
  <c r="U21" i="2"/>
  <c r="V21" i="2"/>
  <c r="F22" i="2"/>
  <c r="G22" i="2"/>
  <c r="H22" i="2"/>
  <c r="I22" i="2"/>
  <c r="N22" i="2"/>
  <c r="O22" i="2"/>
  <c r="R22" i="2"/>
  <c r="S22" i="2"/>
  <c r="T22" i="2"/>
  <c r="U22" i="2"/>
  <c r="V22" i="2"/>
  <c r="F23" i="2"/>
  <c r="G23" i="2"/>
  <c r="H23" i="2"/>
  <c r="I23" i="2"/>
  <c r="N23" i="2"/>
  <c r="O23" i="2"/>
  <c r="R23" i="2"/>
  <c r="S23" i="2"/>
  <c r="T23" i="2"/>
  <c r="U23" i="2"/>
  <c r="V23" i="2"/>
  <c r="F24" i="2"/>
  <c r="G24" i="2"/>
  <c r="H24" i="2"/>
  <c r="I24" i="2"/>
  <c r="N24" i="2"/>
  <c r="O24" i="2"/>
  <c r="R24" i="2"/>
  <c r="S24" i="2"/>
  <c r="T24" i="2"/>
  <c r="U24" i="2"/>
  <c r="V24" i="2"/>
  <c r="F25" i="2"/>
  <c r="G25" i="2"/>
  <c r="H25" i="2"/>
  <c r="I25" i="2"/>
  <c r="N25" i="2"/>
  <c r="O25" i="2"/>
  <c r="R25" i="2"/>
  <c r="S25" i="2"/>
  <c r="T25" i="2"/>
  <c r="U25" i="2"/>
  <c r="V25" i="2"/>
  <c r="F26" i="2"/>
  <c r="G26" i="2"/>
  <c r="H26" i="2"/>
  <c r="I26" i="2"/>
  <c r="N26" i="2"/>
  <c r="O26" i="2"/>
  <c r="R26" i="2"/>
  <c r="S26" i="2"/>
  <c r="T26" i="2"/>
  <c r="U26" i="2"/>
  <c r="V26" i="2"/>
  <c r="F27" i="2"/>
  <c r="G27" i="2"/>
  <c r="H27" i="2"/>
  <c r="I27" i="2"/>
  <c r="N27" i="2"/>
  <c r="O27" i="2"/>
  <c r="R27" i="2"/>
  <c r="S27" i="2"/>
  <c r="T27" i="2"/>
  <c r="U27" i="2"/>
  <c r="V27" i="2"/>
  <c r="F28" i="2"/>
  <c r="G28" i="2"/>
  <c r="H28" i="2"/>
  <c r="I28" i="2"/>
  <c r="N28" i="2"/>
  <c r="O28" i="2"/>
  <c r="R28" i="2"/>
  <c r="S28" i="2"/>
  <c r="T28" i="2"/>
  <c r="U28" i="2"/>
  <c r="V28" i="2"/>
  <c r="F29" i="2"/>
  <c r="G29" i="2"/>
  <c r="H29" i="2"/>
  <c r="I29" i="2"/>
  <c r="N29" i="2"/>
  <c r="O29" i="2"/>
  <c r="R29" i="2"/>
  <c r="S29" i="2"/>
  <c r="T29" i="2"/>
  <c r="U29" i="2"/>
  <c r="V29" i="2"/>
  <c r="F30" i="2"/>
  <c r="G30" i="2"/>
  <c r="H30" i="2"/>
  <c r="I30" i="2"/>
  <c r="N30" i="2"/>
  <c r="O30" i="2"/>
  <c r="R30" i="2"/>
  <c r="S30" i="2"/>
  <c r="T30" i="2"/>
  <c r="U30" i="2"/>
  <c r="V30" i="2"/>
  <c r="F31" i="2"/>
  <c r="G31" i="2"/>
  <c r="H31" i="2"/>
  <c r="I31" i="2"/>
  <c r="N31" i="2"/>
  <c r="O31" i="2"/>
  <c r="R31" i="2"/>
  <c r="S31" i="2"/>
  <c r="T31" i="2"/>
  <c r="U31" i="2"/>
  <c r="V31" i="2"/>
  <c r="F32" i="2"/>
  <c r="G32" i="2"/>
  <c r="H32" i="2"/>
  <c r="I32" i="2"/>
  <c r="N32" i="2"/>
  <c r="O32" i="2"/>
  <c r="R32" i="2"/>
  <c r="S32" i="2"/>
  <c r="T32" i="2"/>
  <c r="U32" i="2"/>
  <c r="V32" i="2"/>
  <c r="F33" i="2"/>
  <c r="G33" i="2"/>
  <c r="H33" i="2"/>
  <c r="I33" i="2"/>
  <c r="N33" i="2"/>
  <c r="O33" i="2"/>
  <c r="R33" i="2"/>
  <c r="S33" i="2"/>
  <c r="T33" i="2"/>
  <c r="U33" i="2"/>
  <c r="V33" i="2"/>
  <c r="F34" i="2"/>
  <c r="G34" i="2"/>
  <c r="H34" i="2"/>
  <c r="I34" i="2"/>
  <c r="N34" i="2"/>
  <c r="O34" i="2"/>
  <c r="R34" i="2"/>
  <c r="S34" i="2"/>
  <c r="T34" i="2"/>
  <c r="U34" i="2"/>
  <c r="V34" i="2"/>
  <c r="F35" i="2"/>
  <c r="G35" i="2"/>
  <c r="H35" i="2"/>
  <c r="I35" i="2"/>
  <c r="N35" i="2"/>
  <c r="O35" i="2"/>
  <c r="R35" i="2"/>
  <c r="S35" i="2"/>
  <c r="T35" i="2"/>
  <c r="U35" i="2"/>
  <c r="V35" i="2"/>
  <c r="V7" i="2"/>
  <c r="U7" i="2"/>
  <c r="T7" i="2"/>
  <c r="S7" i="2"/>
  <c r="R7" i="2"/>
  <c r="O7" i="2"/>
  <c r="N7" i="2"/>
  <c r="I7" i="2"/>
  <c r="H7" i="2"/>
  <c r="G7" i="2"/>
  <c r="F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7" i="2"/>
  <c r="C8" i="2"/>
  <c r="C7" i="2"/>
  <c r="W7" i="2" l="1"/>
  <c r="W36" i="2"/>
  <c r="AA36" i="2" s="1"/>
  <c r="X36" i="2"/>
  <c r="Z36" i="2" l="1"/>
  <c r="C9" i="2"/>
  <c r="C10" i="2"/>
  <c r="C11" i="2"/>
  <c r="M38" i="7" l="1"/>
  <c r="V38" i="7" l="1"/>
  <c r="U38" i="7"/>
  <c r="Q38" i="7"/>
  <c r="N38" i="7"/>
  <c r="L38" i="7"/>
  <c r="J38" i="7" l="1"/>
  <c r="K38" i="7"/>
  <c r="AA38" i="7"/>
  <c r="O38" i="7"/>
  <c r="R38" i="7"/>
  <c r="S38" i="7"/>
  <c r="T38" i="7"/>
  <c r="P38" i="7"/>
  <c r="I38" i="7"/>
  <c r="AB38" i="7"/>
  <c r="G38" i="7"/>
  <c r="X38" i="7"/>
  <c r="Z38" i="7"/>
  <c r="H38" i="7"/>
  <c r="Y38" i="7"/>
  <c r="W38" i="7"/>
  <c r="AC9" i="2"/>
  <c r="AB9" i="2"/>
  <c r="F43" i="7" l="1"/>
  <c r="F45" i="7" s="1"/>
  <c r="W31" i="2"/>
  <c r="W15" i="2"/>
  <c r="W14" i="2"/>
  <c r="W29" i="2"/>
  <c r="W27" i="2"/>
  <c r="W26" i="2"/>
  <c r="W22" i="2"/>
  <c r="W34" i="2"/>
  <c r="W33" i="2"/>
  <c r="W17" i="2"/>
  <c r="W32" i="2"/>
  <c r="W16" i="2"/>
  <c r="W28" i="2"/>
  <c r="W13" i="2"/>
  <c r="W10" i="2"/>
  <c r="W25" i="2"/>
  <c r="W9" i="2"/>
  <c r="W24" i="2"/>
  <c r="W11" i="2"/>
  <c r="W8" i="2"/>
  <c r="W23" i="2"/>
  <c r="W12" i="2"/>
  <c r="W35" i="2"/>
  <c r="W21" i="2"/>
  <c r="W20" i="2"/>
  <c r="W30" i="2"/>
  <c r="W18" i="2"/>
  <c r="W19" i="2"/>
  <c r="AC19" i="2"/>
  <c r="AB23" i="2"/>
  <c r="AC17" i="2"/>
  <c r="AB22" i="2"/>
  <c r="AC32" i="2"/>
  <c r="AB21" i="2"/>
  <c r="AC31" i="2"/>
  <c r="AC15" i="2"/>
  <c r="AC18" i="2"/>
  <c r="AC33" i="2"/>
  <c r="AC16" i="2"/>
  <c r="AB20" i="2"/>
  <c r="AC30" i="2"/>
  <c r="AC14" i="2"/>
  <c r="AB19" i="2"/>
  <c r="AC29" i="2"/>
  <c r="AC13" i="2"/>
  <c r="AB33" i="2"/>
  <c r="AB17" i="2"/>
  <c r="AC27" i="2"/>
  <c r="AC11" i="2"/>
  <c r="AB32" i="2"/>
  <c r="AB16" i="2"/>
  <c r="AC26" i="2"/>
  <c r="AC10" i="2"/>
  <c r="AB31" i="2"/>
  <c r="AB15" i="2"/>
  <c r="AC25" i="2"/>
  <c r="AB25" i="2"/>
  <c r="AC34" i="2"/>
  <c r="AB30" i="2"/>
  <c r="AB14" i="2"/>
  <c r="AC24" i="2"/>
  <c r="AB24" i="2"/>
  <c r="AB34" i="2"/>
  <c r="AB18" i="2"/>
  <c r="AC28" i="2"/>
  <c r="AC12" i="2"/>
  <c r="AB29" i="2"/>
  <c r="AB13" i="2"/>
  <c r="AC23" i="2"/>
  <c r="AB28" i="2"/>
  <c r="AB12" i="2"/>
  <c r="AC22" i="2"/>
  <c r="AB27" i="2"/>
  <c r="AB11" i="2"/>
  <c r="AC21" i="2"/>
  <c r="AB35" i="2"/>
  <c r="AB26" i="2"/>
  <c r="AB10" i="2"/>
  <c r="AC20" i="2"/>
  <c r="AC35" i="2"/>
  <c r="X35" i="2"/>
  <c r="Y35" i="2"/>
  <c r="Y27" i="2"/>
  <c r="Y31" i="2"/>
  <c r="Y7" i="2"/>
  <c r="Y8" i="2"/>
  <c r="Y9" i="2"/>
  <c r="Y11" i="2"/>
  <c r="Y12" i="2"/>
  <c r="Y13" i="2"/>
  <c r="Y15" i="2"/>
  <c r="Y16" i="2"/>
  <c r="Y17" i="2"/>
  <c r="Y19" i="2"/>
  <c r="Y20" i="2"/>
  <c r="Y21" i="2"/>
  <c r="Y23" i="2"/>
  <c r="Y24" i="2"/>
  <c r="Z35" i="2" l="1"/>
  <c r="AA35" i="2"/>
  <c r="X14" i="2"/>
  <c r="X26" i="2"/>
  <c r="X22" i="2"/>
  <c r="X18" i="2"/>
  <c r="X10" i="2"/>
  <c r="X34" i="2"/>
  <c r="X30" i="2"/>
  <c r="Z33" i="2"/>
  <c r="Z29" i="2"/>
  <c r="AA25" i="2"/>
  <c r="Z32" i="2"/>
  <c r="Z28" i="2"/>
  <c r="X33" i="2"/>
  <c r="X29" i="2"/>
  <c r="X25" i="2"/>
  <c r="X21" i="2"/>
  <c r="X17" i="2"/>
  <c r="X13" i="2"/>
  <c r="X9" i="2"/>
  <c r="Y34" i="2"/>
  <c r="Y30" i="2"/>
  <c r="Y26" i="2"/>
  <c r="Y22" i="2"/>
  <c r="Y18" i="2"/>
  <c r="Y14" i="2"/>
  <c r="Y10" i="2"/>
  <c r="X32" i="2"/>
  <c r="X28" i="2"/>
  <c r="X24" i="2"/>
  <c r="X20" i="2"/>
  <c r="X16" i="2"/>
  <c r="X12" i="2"/>
  <c r="X8" i="2"/>
  <c r="Y33" i="2"/>
  <c r="Y29" i="2"/>
  <c r="Y25" i="2"/>
  <c r="X31" i="2"/>
  <c r="X27" i="2"/>
  <c r="X23" i="2"/>
  <c r="X19" i="2"/>
  <c r="X15" i="2"/>
  <c r="X11" i="2"/>
  <c r="X7" i="2"/>
  <c r="Y32" i="2"/>
  <c r="Y28" i="2"/>
  <c r="K31" i="9"/>
  <c r="G95" i="9" s="1"/>
  <c r="K30" i="9"/>
  <c r="G94" i="9" s="1"/>
  <c r="K29" i="9"/>
  <c r="G93" i="9" s="1"/>
  <c r="K13" i="9"/>
  <c r="G77" i="9" s="1"/>
  <c r="K14" i="9"/>
  <c r="G78" i="9" s="1"/>
  <c r="K15" i="9"/>
  <c r="G79" i="9" s="1"/>
  <c r="K16" i="9"/>
  <c r="G80" i="9" s="1"/>
  <c r="K17" i="9"/>
  <c r="G81" i="9" s="1"/>
  <c r="K18" i="9"/>
  <c r="G82" i="9" s="1"/>
  <c r="K19" i="9"/>
  <c r="G83" i="9" s="1"/>
  <c r="K20" i="9"/>
  <c r="G84" i="9" s="1"/>
  <c r="K21" i="9"/>
  <c r="G85" i="9" s="1"/>
  <c r="K22" i="9"/>
  <c r="G86" i="9" s="1"/>
  <c r="K23" i="9"/>
  <c r="G87" i="9" s="1"/>
  <c r="K24" i="9"/>
  <c r="G88" i="9" s="1"/>
  <c r="K25" i="9"/>
  <c r="G89" i="9" s="1"/>
  <c r="K26" i="9"/>
  <c r="G90" i="9" s="1"/>
  <c r="K27" i="9"/>
  <c r="G91" i="9" s="1"/>
  <c r="K28" i="9"/>
  <c r="G92" i="9" s="1"/>
  <c r="K12" i="9"/>
  <c r="G76" i="9" s="1"/>
  <c r="K3" i="9"/>
  <c r="G67" i="9" s="1"/>
  <c r="K4" i="9"/>
  <c r="G68" i="9" s="1"/>
  <c r="K5" i="9"/>
  <c r="G69" i="9" s="1"/>
  <c r="K6" i="9"/>
  <c r="G70" i="9"/>
  <c r="K7" i="9"/>
  <c r="G71" i="9" s="1"/>
  <c r="K8" i="9"/>
  <c r="G72" i="9" s="1"/>
  <c r="K9" i="9"/>
  <c r="G73" i="9" s="1"/>
  <c r="K10" i="9"/>
  <c r="G74" i="9" s="1"/>
  <c r="K11" i="9"/>
  <c r="G75" i="9" s="1"/>
  <c r="K2" i="9"/>
  <c r="G66" i="9" s="1"/>
  <c r="H45" i="7" l="1"/>
  <c r="AA33" i="2"/>
  <c r="AA29" i="2"/>
  <c r="AA28" i="2"/>
  <c r="Z25" i="2"/>
  <c r="AA32" i="2"/>
  <c r="AA11" i="2"/>
  <c r="Z11" i="2"/>
  <c r="Z20" i="2"/>
  <c r="AA20" i="2"/>
  <c r="AA26" i="2"/>
  <c r="Z26" i="2"/>
  <c r="AA13" i="2"/>
  <c r="Z13" i="2"/>
  <c r="AA22" i="2"/>
  <c r="Z22" i="2"/>
  <c r="AA15" i="2"/>
  <c r="Z15" i="2"/>
  <c r="Z8" i="2"/>
  <c r="AA8" i="2"/>
  <c r="Z24" i="2"/>
  <c r="AA24" i="2"/>
  <c r="AA30" i="2"/>
  <c r="Z30" i="2"/>
  <c r="AA17" i="2"/>
  <c r="Z17" i="2"/>
  <c r="AA10" i="2"/>
  <c r="Z10" i="2"/>
  <c r="AA19" i="2"/>
  <c r="Z19" i="2"/>
  <c r="Z12" i="2"/>
  <c r="AA12" i="2"/>
  <c r="AA34" i="2"/>
  <c r="Z34" i="2"/>
  <c r="AA21" i="2"/>
  <c r="Z21" i="2"/>
  <c r="AA27" i="2"/>
  <c r="Z27" i="2"/>
  <c r="AA14" i="2"/>
  <c r="Z14" i="2"/>
  <c r="AA7" i="2"/>
  <c r="Z7" i="2"/>
  <c r="AA23" i="2"/>
  <c r="Z23" i="2"/>
  <c r="Z16" i="2"/>
  <c r="AA16" i="2"/>
  <c r="AA9" i="2"/>
  <c r="Z9" i="2"/>
  <c r="AA31" i="2"/>
  <c r="Z31" i="2"/>
  <c r="AA18" i="2"/>
  <c r="Z18" i="2"/>
</calcChain>
</file>

<file path=xl/sharedStrings.xml><?xml version="1.0" encoding="utf-8"?>
<sst xmlns="http://schemas.openxmlformats.org/spreadsheetml/2006/main" count="584" uniqueCount="118">
  <si>
    <t>Required Generation Capacity (MW)</t>
  </si>
  <si>
    <t>Wind Firm Capacity (MW)</t>
  </si>
  <si>
    <t>Capacity Reserves Above Required Generation without New Additions (MW)</t>
  </si>
  <si>
    <t>Reserve Margin without New Capacity Additions (%)</t>
  </si>
  <si>
    <t>Capacity Reserves Above Required Generation with New Capacity Additions (MW)</t>
  </si>
  <si>
    <t>Reserve Margin with New Capacity Additions (%)</t>
  </si>
  <si>
    <t>Parent Name</t>
  </si>
  <si>
    <t>Collection</t>
  </si>
  <si>
    <t>Property</t>
  </si>
  <si>
    <t>Band</t>
  </si>
  <si>
    <t>Datetime</t>
  </si>
  <si>
    <t>Units</t>
  </si>
  <si>
    <t>Generator</t>
  </si>
  <si>
    <t>Firm Capacity</t>
  </si>
  <si>
    <t>MW</t>
  </si>
  <si>
    <t>Firm Generation Capacity without New Additions (MW)</t>
  </si>
  <si>
    <t>Utility Solar Firm Capacity (MW)</t>
  </si>
  <si>
    <t>Distributed Solar Firm Capacity (MW)</t>
  </si>
  <si>
    <t>Firm Generation Capacity with New Additions (MW)</t>
  </si>
  <si>
    <t>Commercial DSM Firm Capacity (MW)</t>
  </si>
  <si>
    <t>Residential DSM Firm Capacity (MW)</t>
  </si>
  <si>
    <t>DRAFT - PRELIMINARY</t>
  </si>
  <si>
    <t>Planning Peak Load (MW)</t>
  </si>
  <si>
    <t>Units Built</t>
  </si>
  <si>
    <t>CVR Firm Capacity (MW)</t>
  </si>
  <si>
    <t>AP_Wind Tier 1</t>
  </si>
  <si>
    <t>AEP_EAST</t>
  </si>
  <si>
    <t>Study Period</t>
  </si>
  <si>
    <t>End Effects</t>
  </si>
  <si>
    <t>Net Profit</t>
  </si>
  <si>
    <t>Planning Period</t>
  </si>
  <si>
    <t>Pool Revenue</t>
  </si>
  <si>
    <t>Annualized Build Cost</t>
  </si>
  <si>
    <t>Build Cost ($000)</t>
  </si>
  <si>
    <t>Build Cost for NPV</t>
  </si>
  <si>
    <t>Log File</t>
  </si>
  <si>
    <t>Difference</t>
  </si>
  <si>
    <t>200 MW RICE</t>
  </si>
  <si>
    <t>GE 7F.05 SC</t>
  </si>
  <si>
    <t>LM 6000 PF</t>
  </si>
  <si>
    <t>System NPV</t>
  </si>
  <si>
    <t>14 MW CHP</t>
  </si>
  <si>
    <t>Commercial DR Firm Capacity (MW)</t>
  </si>
  <si>
    <t>Residential DR Firm Capacity (MW)</t>
  </si>
  <si>
    <t>Results are different due to incorrect reporting of Annualized Build Costs in the Net Profits for Wind and Solar additions that retire before the end of the Planning Period</t>
  </si>
  <si>
    <t>Short Term
 PPA Capacity
 (MW)</t>
  </si>
  <si>
    <t>M501 JAC</t>
  </si>
  <si>
    <t>325 MW (25% Share of 1,603 MW) M 501 JAC Firm Capacity (MW)</t>
  </si>
  <si>
    <t>15 MW CHP Capacity (MW)</t>
  </si>
  <si>
    <t>216 MW RICE Firm Capacity (MW)</t>
  </si>
  <si>
    <t>256 MW (50% Share of 497 MW) GE 7F.05 Firm Capacity (MW)</t>
  </si>
  <si>
    <t>125 MW LM 6000 CT Firm Capacity        (MW)</t>
  </si>
  <si>
    <t>Nameplate Solar</t>
  </si>
  <si>
    <t>Nameplate Wind</t>
  </si>
  <si>
    <t>2019 KP IRP</t>
  </si>
  <si>
    <t>KP Dummy Unit</t>
  </si>
  <si>
    <t>KP ST PPA</t>
  </si>
  <si>
    <t>KP_Dist Gen</t>
  </si>
  <si>
    <t>KP_DR COMM</t>
  </si>
  <si>
    <t>KP_DR RES</t>
  </si>
  <si>
    <t>KP_Utility Solar Tier 1</t>
  </si>
  <si>
    <t>KP_Utility Solar Tier 2</t>
  </si>
  <si>
    <t>KP_VVO_TR01</t>
  </si>
  <si>
    <t>KP_VVO_TR02</t>
  </si>
  <si>
    <t>KP_VVO_TR03</t>
  </si>
  <si>
    <t>KP_VVO_TR04</t>
  </si>
  <si>
    <t>KP_VVO_TR05</t>
  </si>
  <si>
    <t>KP_VVO_TR06</t>
  </si>
  <si>
    <t>KP_VVO_TR07</t>
  </si>
  <si>
    <t>KP_VVO_TR08</t>
  </si>
  <si>
    <t>KP_Wind Tier 1</t>
  </si>
  <si>
    <t>KP_Wind Tier 2</t>
  </si>
  <si>
    <t>Perpetuity</t>
  </si>
  <si>
    <t>200 MW RICE BS</t>
  </si>
  <si>
    <t>GE 7F.05 SC BS</t>
  </si>
  <si>
    <t>M501 JAC BS</t>
  </si>
  <si>
    <t>Repower Big Sandy</t>
  </si>
  <si>
    <t>KP_R_AP_Appliances_25</t>
  </si>
  <si>
    <t>KP_R_AP_Appliances_30</t>
  </si>
  <si>
    <t>KP_R_AP_HVAC_25</t>
  </si>
  <si>
    <t>KP_R_AP_HVAC_30</t>
  </si>
  <si>
    <t>KP_R_AP_Light_25</t>
  </si>
  <si>
    <t>KP_R_AP_Shell_25</t>
  </si>
  <si>
    <t>KP_R_AP_Shell_30</t>
  </si>
  <si>
    <t>KP_R_AP_Shell_40</t>
  </si>
  <si>
    <t>KP_R_AP_Water Heat_25</t>
  </si>
  <si>
    <t>KP_R_AP_Water Heat_30</t>
  </si>
  <si>
    <t>KP_R_AP_Water Heat_40</t>
  </si>
  <si>
    <t>KP_R_HAP_Appliances_25</t>
  </si>
  <si>
    <t>KP_R_HAP_Appliances_30</t>
  </si>
  <si>
    <t>KP_R_HAP_HVAC_25</t>
  </si>
  <si>
    <t>KP_R_HAP_HVAC_30</t>
  </si>
  <si>
    <t>KP_R_HAP_Light_25</t>
  </si>
  <si>
    <t>KP_R_HAP_Light_30</t>
  </si>
  <si>
    <t>KP_R_HAP_Shell_25</t>
  </si>
  <si>
    <t>KP_R_HAP_Shell_30</t>
  </si>
  <si>
    <t>KP_R_HAP_Shell_40</t>
  </si>
  <si>
    <t>KP_R_HAP_Water Heat_25</t>
  </si>
  <si>
    <t>KP_R_HAP_Water Heat_30</t>
  </si>
  <si>
    <t>KP_R_HAP_Water Heat_40</t>
  </si>
  <si>
    <t>KP_C_AP_Heat Pump_25</t>
  </si>
  <si>
    <t>KP_C_AP_Heat Pump_30</t>
  </si>
  <si>
    <t>KP_C_AP_HVAC_25</t>
  </si>
  <si>
    <t>KP_C_AP_Indoor HID Fluor Light_25</t>
  </si>
  <si>
    <t>KP_C_AP_Indoor HID Fluor Light_30</t>
  </si>
  <si>
    <t>KP_C_AP_Indoor Screw Light_25</t>
  </si>
  <si>
    <t>KP_C_AP_Outdoor Light_25</t>
  </si>
  <si>
    <t>KP_C_HAP_Heat Pump_25</t>
  </si>
  <si>
    <t>KP_C_HAP_HVAC_25</t>
  </si>
  <si>
    <t>KP_C_HAP_Indoor HID Fluor Light_25</t>
  </si>
  <si>
    <t>KP_C_HAP_Indoor Screw Light_25</t>
  </si>
  <si>
    <t>KP_C_HAP_Outdoor Light_25</t>
  </si>
  <si>
    <t>KP Optimization Expansion Plan (Supply-side, Renewables, VVO, DR, EE)</t>
  </si>
  <si>
    <r>
      <rPr>
        <sz val="11"/>
        <color rgb="FFFF0000"/>
        <rFont val="Calibri"/>
        <family val="2"/>
        <scheme val="minor"/>
      </rPr>
      <t>Big Sandy Site</t>
    </r>
    <r>
      <rPr>
        <sz val="11"/>
        <color theme="1"/>
        <rFont val="Calibri"/>
        <family val="2"/>
        <scheme val="minor"/>
      </rPr>
      <t xml:space="preserve">
256 MW (50% Share of 497 MW) GE 7F.05 Firm Capacity (MW)</t>
    </r>
  </si>
  <si>
    <r>
      <rPr>
        <sz val="11"/>
        <color rgb="FFFF0000"/>
        <rFont val="Calibri"/>
        <family val="2"/>
        <scheme val="minor"/>
      </rPr>
      <t>Big Sandy Site</t>
    </r>
    <r>
      <rPr>
        <sz val="11"/>
        <color theme="1"/>
        <rFont val="Calibri"/>
        <family val="2"/>
        <scheme val="minor"/>
      </rPr>
      <t xml:space="preserve">
216 MW RICE Firm Capacity (MW)</t>
    </r>
  </si>
  <si>
    <r>
      <rPr>
        <sz val="11"/>
        <color rgb="FFFF0000"/>
        <rFont val="Calibri"/>
        <family val="2"/>
        <scheme val="minor"/>
      </rPr>
      <t>Big Sandy Site</t>
    </r>
    <r>
      <rPr>
        <sz val="11"/>
        <color theme="1"/>
        <rFont val="Calibri"/>
        <family val="2"/>
        <scheme val="minor"/>
      </rPr>
      <t xml:space="preserve">
325 MW (25% Share of 1,603 MW) M 501 JAC Firm Capacity (MW)</t>
    </r>
  </si>
  <si>
    <r>
      <rPr>
        <sz val="11"/>
        <color rgb="FFFF0000"/>
        <rFont val="Calibri"/>
        <family val="2"/>
        <scheme val="minor"/>
      </rPr>
      <t>Big Sandy Site</t>
    </r>
    <r>
      <rPr>
        <sz val="11"/>
        <color theme="1"/>
        <rFont val="Calibri"/>
        <family val="2"/>
        <scheme val="minor"/>
      </rPr>
      <t xml:space="preserve">
Repower
443 MW 
Firm Capacity</t>
    </r>
  </si>
  <si>
    <t>2019H1 Base Band Commodity Pricing High Load Scenario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</si>
</sst>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  <numFmt numFmtId="165" formatCode="0.000000"/>
    <numFmt numFmtId="166" formatCode="#,##0.0000_);\(#,##0.0000\)"/>
    <numFmt numFmtId="167" formatCode="#,##0.0_);\(#,##0.0\)"/>
    <numFmt numFmtId="168" formatCode="General_)"/>
    <numFmt numFmtId="169" formatCode="#,##0.0"/>
    <numFmt numFmtId="170" formatCode="mmmm\ d\,\ yyyy"/>
    <numFmt numFmtId="171" formatCode="m/d/yy\ h:mm;@"/>
    <numFmt numFmtId="172" formatCode="_([$€-2]* #,##0.00_);_([$€-2]* \(#,##0.00\);_([$€-2]* &quot;-&quot;??_)"/>
    <numFmt numFmtId="173" formatCode="0.0"/>
    <numFmt numFmtId="174" formatCode="0.000%"/>
  </numFmts>
  <fonts count="9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Times New Roman"/>
      <family val="2"/>
    </font>
    <font>
      <sz val="12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sz val="10"/>
      <name val="Courier"/>
      <family val="3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sz val="12"/>
      <color indexed="8"/>
      <name val="Calibri"/>
      <family val="2"/>
    </font>
    <font>
      <sz val="10"/>
      <name val="MS Sans Serif"/>
      <family val="2"/>
    </font>
    <font>
      <sz val="10"/>
      <name val="Helv"/>
    </font>
    <font>
      <sz val="12"/>
      <name val="Helv"/>
    </font>
    <font>
      <b/>
      <sz val="12"/>
      <color indexed="9"/>
      <name val="Arial"/>
      <family val="2"/>
    </font>
    <font>
      <i/>
      <sz val="11"/>
      <color indexed="23"/>
      <name val="Calibri"/>
      <family val="2"/>
    </font>
    <font>
      <i/>
      <sz val="11"/>
      <color indexed="23"/>
      <name val="Times New Roman"/>
      <family val="2"/>
    </font>
    <font>
      <b/>
      <i/>
      <sz val="10"/>
      <name val="Arial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8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Times New Roman"/>
      <family val="2"/>
    </font>
    <font>
      <b/>
      <sz val="13"/>
      <color indexed="56"/>
      <name val="Calibri"/>
      <family val="2"/>
    </font>
    <font>
      <b/>
      <sz val="13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56"/>
      <name val="Times New Roman"/>
      <family val="2"/>
    </font>
    <font>
      <b/>
      <sz val="14"/>
      <name val="Arial"/>
      <family val="2"/>
    </font>
    <font>
      <b/>
      <sz val="12"/>
      <color indexed="10"/>
      <name val="Arial"/>
      <family val="2"/>
    </font>
    <font>
      <u/>
      <sz val="6.6"/>
      <color indexed="12"/>
      <name val="Arial"/>
      <family val="2"/>
    </font>
    <font>
      <sz val="11"/>
      <color indexed="62"/>
      <name val="Calibri"/>
      <family val="2"/>
    </font>
    <font>
      <sz val="11"/>
      <color indexed="62"/>
      <name val="Times New Roman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60"/>
      <name val="Calibri"/>
      <family val="2"/>
    </font>
    <font>
      <sz val="11"/>
      <color indexed="60"/>
      <name val="Times New Roman"/>
      <family val="2"/>
    </font>
    <font>
      <sz val="8"/>
      <name val="Tahoma"/>
      <family val="2"/>
    </font>
    <font>
      <sz val="10"/>
      <name val="Trebuchet MS"/>
      <family val="2"/>
    </font>
    <font>
      <b/>
      <sz val="11"/>
      <color indexed="63"/>
      <name val="Calibri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8"/>
      <name val="Times New Roman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i/>
      <sz val="12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2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9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807">
    <xf numFmtId="0" fontId="0" fillId="0" borderId="0"/>
    <xf numFmtId="165" fontId="1" fillId="0" borderId="0">
      <alignment horizontal="left" wrapText="1"/>
    </xf>
    <xf numFmtId="165" fontId="1" fillId="0" borderId="0">
      <alignment horizontal="left" wrapText="1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54" fillId="2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4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4" fillId="2" borderId="0" applyNumberFormat="0" applyBorder="0" applyAlignment="0" applyProtection="0"/>
    <xf numFmtId="0" fontId="55" fillId="27" borderId="0" applyNumberFormat="0" applyBorder="0" applyAlignment="0" applyProtection="0"/>
    <xf numFmtId="0" fontId="55" fillId="27" borderId="0" applyNumberFormat="0" applyBorder="0" applyAlignment="0" applyProtection="0"/>
    <xf numFmtId="0" fontId="54" fillId="28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4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4" fillId="3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4" fillId="29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4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4" fillId="4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4" fillId="3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4" fillId="31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4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4" fillId="6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4" fillId="3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4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4" fillId="7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4" fillId="33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4" fillId="34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4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4" fillId="9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4" fillId="35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4" fillId="36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4" fillId="3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4" fillId="3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166" fontId="5" fillId="0" borderId="1" applyFill="0" applyBorder="0" applyProtection="0"/>
    <xf numFmtId="0" fontId="56" fillId="39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6" fillId="40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6" fillId="41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6" fillId="42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6" fillId="43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6" fillId="44" borderId="0" applyNumberFormat="0" applyBorder="0" applyAlignment="0" applyProtection="0"/>
    <xf numFmtId="0" fontId="6" fillId="15" borderId="0" applyNumberFormat="0" applyBorder="0" applyAlignment="0" applyProtection="0"/>
    <xf numFmtId="0" fontId="7" fillId="15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6" fillId="45" borderId="0" applyNumberFormat="0" applyBorder="0" applyAlignment="0" applyProtection="0"/>
    <xf numFmtId="0" fontId="6" fillId="16" borderId="0" applyNumberFormat="0" applyBorder="0" applyAlignment="0" applyProtection="0"/>
    <xf numFmtId="0" fontId="7" fillId="16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6" fillId="46" borderId="0" applyNumberFormat="0" applyBorder="0" applyAlignment="0" applyProtection="0"/>
    <xf numFmtId="0" fontId="6" fillId="17" borderId="0" applyNumberFormat="0" applyBorder="0" applyAlignment="0" applyProtection="0"/>
    <xf numFmtId="0" fontId="7" fillId="17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6" fillId="47" borderId="0" applyNumberFormat="0" applyBorder="0" applyAlignment="0" applyProtection="0"/>
    <xf numFmtId="0" fontId="6" fillId="18" borderId="0" applyNumberFormat="0" applyBorder="0" applyAlignment="0" applyProtection="0"/>
    <xf numFmtId="0" fontId="7" fillId="18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6" fillId="48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6" fillId="49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6" fillId="50" borderId="0" applyNumberFormat="0" applyBorder="0" applyAlignment="0" applyProtection="0"/>
    <xf numFmtId="0" fontId="6" fillId="19" borderId="0" applyNumberFormat="0" applyBorder="0" applyAlignment="0" applyProtection="0"/>
    <xf numFmtId="0" fontId="7" fillId="19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167" fontId="5" fillId="0" borderId="0" applyFill="0" applyBorder="0" applyProtection="0"/>
    <xf numFmtId="167" fontId="5" fillId="20" borderId="2" applyFill="0" applyBorder="0" applyProtection="0">
      <alignment horizontal="center"/>
    </xf>
    <xf numFmtId="0" fontId="58" fillId="51" borderId="0" applyNumberFormat="0" applyBorder="0" applyAlignment="0" applyProtection="0"/>
    <xf numFmtId="0" fontId="8" fillId="3" borderId="0" applyNumberFormat="0" applyBorder="0" applyAlignment="0" applyProtection="0"/>
    <xf numFmtId="0" fontId="9" fillId="3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168" fontId="10" fillId="0" borderId="0" applyNumberFormat="0" applyFont="0" applyAlignment="0" applyProtection="0"/>
    <xf numFmtId="168" fontId="10" fillId="0" borderId="0" applyNumberFormat="0" applyFont="0" applyAlignment="0" applyProtection="0"/>
    <xf numFmtId="168" fontId="10" fillId="0" borderId="0" applyNumberFormat="0" applyFont="0" applyAlignment="0" applyProtection="0"/>
    <xf numFmtId="0" fontId="60" fillId="52" borderId="17" applyNumberFormat="0" applyAlignment="0" applyProtection="0"/>
    <xf numFmtId="0" fontId="11" fillId="21" borderId="3" applyNumberFormat="0" applyAlignment="0" applyProtection="0"/>
    <xf numFmtId="0" fontId="12" fillId="21" borderId="3" applyNumberFormat="0" applyAlignment="0" applyProtection="0"/>
    <xf numFmtId="0" fontId="61" fillId="52" borderId="17" applyNumberFormat="0" applyAlignment="0" applyProtection="0"/>
    <xf numFmtId="0" fontId="61" fillId="52" borderId="17" applyNumberFormat="0" applyAlignment="0" applyProtection="0"/>
    <xf numFmtId="0" fontId="62" fillId="53" borderId="18" applyNumberFormat="0" applyAlignment="0" applyProtection="0"/>
    <xf numFmtId="0" fontId="13" fillId="22" borderId="4" applyNumberFormat="0" applyAlignment="0" applyProtection="0"/>
    <xf numFmtId="0" fontId="14" fillId="22" borderId="4" applyNumberFormat="0" applyAlignment="0" applyProtection="0"/>
    <xf numFmtId="0" fontId="63" fillId="53" borderId="18" applyNumberFormat="0" applyAlignment="0" applyProtection="0"/>
    <xf numFmtId="0" fontId="63" fillId="53" borderId="18" applyNumberFormat="0" applyAlignment="0" applyProtection="0"/>
    <xf numFmtId="37" fontId="15" fillId="0" borderId="5" applyNumberFormat="0" applyFill="0" applyBorder="0" applyProtection="0">
      <alignment horizontal="right"/>
    </xf>
    <xf numFmtId="0" fontId="15" fillId="0" borderId="5" applyNumberFormat="0" applyFill="0" applyBorder="0" applyProtection="0">
      <alignment horizontal="right"/>
    </xf>
    <xf numFmtId="37" fontId="15" fillId="20" borderId="5" applyNumberFormat="0" applyFill="0" applyBorder="0" applyProtection="0">
      <alignment horizontal="center"/>
    </xf>
    <xf numFmtId="0" fontId="15" fillId="20" borderId="5" applyNumberFormat="0" applyFill="0" applyBorder="0" applyProtection="0">
      <alignment horizontal="center"/>
    </xf>
    <xf numFmtId="37" fontId="16" fillId="0" borderId="0" applyNumberFormat="0" applyFill="0" applyBorder="0" applyProtection="0">
      <alignment horizontal="right"/>
    </xf>
    <xf numFmtId="0" fontId="16" fillId="0" borderId="0" applyNumberFormat="0" applyFill="0" applyBorder="0" applyProtection="0">
      <alignment horizontal="right"/>
    </xf>
    <xf numFmtId="37" fontId="17" fillId="0" borderId="0" applyFill="0" applyBorder="0" applyProtection="0">
      <alignment horizontal="right"/>
    </xf>
    <xf numFmtId="0" fontId="17" fillId="0" borderId="0" applyFill="0" applyBorder="0" applyProtection="0">
      <alignment horizontal="right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37" fontId="5" fillId="0" borderId="5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" fillId="0" borderId="5" applyFont="0" applyFill="0" applyBorder="0" applyAlignment="0" applyProtection="0"/>
    <xf numFmtId="37" fontId="5" fillId="0" borderId="5" applyFont="0" applyFill="0" applyBorder="0" applyAlignment="0" applyProtection="0"/>
    <xf numFmtId="0" fontId="5" fillId="0" borderId="5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7" fontId="5" fillId="0" borderId="5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5" applyFont="0" applyFill="0" applyBorder="0" applyAlignment="0" applyProtection="0"/>
    <xf numFmtId="37" fontId="5" fillId="0" borderId="5" applyFont="0" applyFill="0" applyBorder="0" applyAlignment="0" applyProtection="0"/>
    <xf numFmtId="0" fontId="5" fillId="0" borderId="5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ill="0" applyBorder="0" applyAlignment="0" applyProtection="0"/>
    <xf numFmtId="40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" fillId="0" borderId="0" applyFill="0" applyBorder="0" applyAlignment="0" applyProtection="0"/>
    <xf numFmtId="0" fontId="20" fillId="0" borderId="0"/>
    <xf numFmtId="0" fontId="21" fillId="0" borderId="0"/>
    <xf numFmtId="0" fontId="20" fillId="0" borderId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0" fontId="2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NumberFormat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NumberFormat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0" fontId="22" fillId="0" borderId="0" applyNumberFormat="0" applyFill="0" applyBorder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1" fontId="5" fillId="0" borderId="0" applyFill="0" applyBorder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0" fontId="20" fillId="0" borderId="0"/>
    <xf numFmtId="0" fontId="21" fillId="0" borderId="0"/>
    <xf numFmtId="0" fontId="20" fillId="0" borderId="0"/>
    <xf numFmtId="0" fontId="25" fillId="0" borderId="0">
      <alignment horizontal="right"/>
    </xf>
    <xf numFmtId="0" fontId="25" fillId="0" borderId="0"/>
    <xf numFmtId="0" fontId="66" fillId="54" borderId="0" applyNumberFormat="0" applyBorder="0" applyAlignment="0" applyProtection="0"/>
    <xf numFmtId="0" fontId="26" fillId="4" borderId="0" applyNumberFormat="0" applyBorder="0" applyAlignment="0" applyProtection="0"/>
    <xf numFmtId="0" fontId="27" fillId="4" borderId="0" applyNumberFormat="0" applyBorder="0" applyAlignment="0" applyProtection="0"/>
    <xf numFmtId="0" fontId="67" fillId="54" borderId="0" applyNumberFormat="0" applyBorder="0" applyAlignment="0" applyProtection="0"/>
    <xf numFmtId="0" fontId="67" fillId="54" borderId="0" applyNumberFormat="0" applyBorder="0" applyAlignment="0" applyProtection="0"/>
    <xf numFmtId="0" fontId="68" fillId="0" borderId="19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30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9" fillId="0" borderId="20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31" fillId="0" borderId="7" applyNumberFormat="0" applyFill="0" applyAlignment="0" applyProtection="0"/>
    <xf numFmtId="0" fontId="32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0" fillId="0" borderId="21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4" fillId="0" borderId="8" applyNumberFormat="0" applyFill="0" applyAlignment="0" applyProtection="0"/>
    <xf numFmtId="0" fontId="70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70" fontId="1" fillId="0" borderId="0" applyFill="0" applyBorder="0" applyAlignment="0" applyProtection="0"/>
    <xf numFmtId="37" fontId="35" fillId="0" borderId="0" applyNumberFormat="0" applyFill="0" applyBorder="0" applyProtection="0">
      <alignment horizontal="centerContinuous"/>
    </xf>
    <xf numFmtId="0" fontId="35" fillId="0" borderId="0" applyNumberFormat="0" applyFill="0" applyBorder="0" applyProtection="0">
      <alignment horizontal="centerContinuous"/>
    </xf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37" fontId="35" fillId="0" borderId="0" applyNumberFormat="0" applyFill="0" applyBorder="0" applyProtection="0">
      <alignment horizontal="centerContinuous"/>
    </xf>
    <xf numFmtId="170" fontId="1" fillId="0" borderId="0" applyFill="0" applyBorder="0" applyAlignment="0" applyProtection="0"/>
    <xf numFmtId="0" fontId="35" fillId="0" borderId="0" applyNumberFormat="0" applyFill="0" applyBorder="0" applyProtection="0">
      <alignment horizontal="centerContinuous"/>
    </xf>
    <xf numFmtId="0" fontId="35" fillId="0" borderId="0" applyNumberFormat="0" applyFill="0" applyBorder="0" applyProtection="0">
      <alignment horizontal="centerContinuous"/>
    </xf>
    <xf numFmtId="37" fontId="35" fillId="0" borderId="0" applyNumberFormat="0" applyFill="0" applyBorder="0" applyProtection="0">
      <alignment horizontal="centerContinuous"/>
    </xf>
    <xf numFmtId="170" fontId="1" fillId="0" borderId="0" applyFill="0" applyBorder="0" applyAlignment="0" applyProtection="0"/>
    <xf numFmtId="0" fontId="35" fillId="0" borderId="0" applyNumberFormat="0" applyFill="0" applyBorder="0" applyProtection="0">
      <alignment horizontal="centerContinuous"/>
    </xf>
    <xf numFmtId="0" fontId="35" fillId="0" borderId="0" applyNumberFormat="0" applyFill="0" applyBorder="0" applyProtection="0">
      <alignment horizontal="centerContinuous"/>
    </xf>
    <xf numFmtId="37" fontId="35" fillId="0" borderId="0" applyNumberFormat="0" applyFill="0" applyBorder="0" applyProtection="0">
      <alignment horizontal="centerContinuous"/>
    </xf>
    <xf numFmtId="0" fontId="35" fillId="0" borderId="0" applyNumberFormat="0" applyFill="0" applyBorder="0" applyProtection="0">
      <alignment horizontal="centerContinuous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37" fontId="36" fillId="0" borderId="0">
      <alignment horizontal="centerContinuous"/>
    </xf>
    <xf numFmtId="0" fontId="36" fillId="0" borderId="0">
      <alignment horizontal="centerContinuous"/>
    </xf>
    <xf numFmtId="37" fontId="36" fillId="0" borderId="0">
      <alignment horizontal="centerContinuous"/>
    </xf>
    <xf numFmtId="0" fontId="36" fillId="0" borderId="0">
      <alignment horizontal="centerContinuous"/>
    </xf>
    <xf numFmtId="37" fontId="36" fillId="0" borderId="0">
      <alignment horizontal="centerContinuous"/>
    </xf>
    <xf numFmtId="0" fontId="36" fillId="0" borderId="0">
      <alignment horizontal="centerContinuous"/>
    </xf>
    <xf numFmtId="37" fontId="36" fillId="0" borderId="0">
      <alignment horizontal="centerContinuous"/>
    </xf>
    <xf numFmtId="0" fontId="36" fillId="0" borderId="0">
      <alignment horizontal="centerContinuous"/>
    </xf>
    <xf numFmtId="37" fontId="36" fillId="0" borderId="0">
      <alignment horizontal="centerContinuous"/>
    </xf>
    <xf numFmtId="0" fontId="36" fillId="0" borderId="0">
      <alignment horizontal="centerContinuous"/>
    </xf>
    <xf numFmtId="0" fontId="37" fillId="0" borderId="0" applyNumberFormat="0" applyFill="0" applyBorder="0" applyAlignment="0" applyProtection="0">
      <alignment vertical="top"/>
      <protection locked="0"/>
    </xf>
    <xf numFmtId="0" fontId="71" fillId="55" borderId="17" applyNumberFormat="0" applyAlignment="0" applyProtection="0"/>
    <xf numFmtId="0" fontId="38" fillId="7" borderId="3" applyNumberFormat="0" applyAlignment="0" applyProtection="0"/>
    <xf numFmtId="0" fontId="39" fillId="7" borderId="3" applyNumberFormat="0" applyAlignment="0" applyProtection="0"/>
    <xf numFmtId="0" fontId="72" fillId="55" borderId="17" applyNumberFormat="0" applyAlignment="0" applyProtection="0"/>
    <xf numFmtId="0" fontId="72" fillId="55" borderId="17" applyNumberFormat="0" applyAlignment="0" applyProtection="0"/>
    <xf numFmtId="0" fontId="73" fillId="0" borderId="22" applyNumberFormat="0" applyFill="0" applyAlignment="0" applyProtection="0"/>
    <xf numFmtId="0" fontId="40" fillId="0" borderId="9" applyNumberFormat="0" applyFill="0" applyAlignment="0" applyProtection="0"/>
    <xf numFmtId="0" fontId="41" fillId="0" borderId="9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5" fillId="56" borderId="0" applyNumberFormat="0" applyBorder="0" applyAlignment="0" applyProtection="0"/>
    <xf numFmtId="0" fontId="42" fillId="23" borderId="0" applyNumberFormat="0" applyBorder="0" applyAlignment="0" applyProtection="0"/>
    <xf numFmtId="0" fontId="43" fillId="23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1" fillId="0" borderId="0"/>
    <xf numFmtId="0" fontId="77" fillId="0" borderId="0"/>
    <xf numFmtId="0" fontId="1" fillId="0" borderId="0"/>
    <xf numFmtId="0" fontId="55" fillId="0" borderId="0"/>
    <xf numFmtId="0" fontId="1" fillId="0" borderId="0"/>
    <xf numFmtId="0" fontId="5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5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54" fillId="0" borderId="0"/>
    <xf numFmtId="0" fontId="1" fillId="0" borderId="0"/>
    <xf numFmtId="0" fontId="1" fillId="0" borderId="0"/>
    <xf numFmtId="0" fontId="77" fillId="0" borderId="0"/>
    <xf numFmtId="0" fontId="1" fillId="0" borderId="0"/>
    <xf numFmtId="37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77" fillId="0" borderId="0"/>
    <xf numFmtId="0" fontId="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77" fillId="0" borderId="0"/>
    <xf numFmtId="0" fontId="1" fillId="0" borderId="0"/>
    <xf numFmtId="0" fontId="77" fillId="0" borderId="0"/>
    <xf numFmtId="0" fontId="77" fillId="0" borderId="0"/>
    <xf numFmtId="0" fontId="54" fillId="0" borderId="0"/>
    <xf numFmtId="0" fontId="77" fillId="0" borderId="0"/>
    <xf numFmtId="37" fontId="5" fillId="0" borderId="0"/>
    <xf numFmtId="0" fontId="5" fillId="0" borderId="0"/>
    <xf numFmtId="37" fontId="5" fillId="0" borderId="0"/>
    <xf numFmtId="0" fontId="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77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77" fillId="0" borderId="0"/>
    <xf numFmtId="0" fontId="1" fillId="0" borderId="0"/>
    <xf numFmtId="0" fontId="77" fillId="0" borderId="0"/>
    <xf numFmtId="0" fontId="77" fillId="0" borderId="0"/>
    <xf numFmtId="0" fontId="1" fillId="0" borderId="0"/>
    <xf numFmtId="0" fontId="55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44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1" fillId="0" borderId="0"/>
    <xf numFmtId="0" fontId="19" fillId="0" borderId="0"/>
    <xf numFmtId="0" fontId="1" fillId="0" borderId="0"/>
    <xf numFmtId="0" fontId="5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1" fillId="0" borderId="0"/>
    <xf numFmtId="0" fontId="3" fillId="0" borderId="0"/>
    <xf numFmtId="0" fontId="1" fillId="0" borderId="0"/>
    <xf numFmtId="0" fontId="54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77" fillId="0" borderId="0"/>
    <xf numFmtId="0" fontId="1" fillId="0" borderId="0"/>
    <xf numFmtId="0" fontId="77" fillId="0" borderId="0"/>
    <xf numFmtId="0" fontId="3" fillId="0" borderId="0"/>
    <xf numFmtId="0" fontId="1" fillId="0" borderId="0"/>
    <xf numFmtId="0" fontId="1" fillId="0" borderId="0"/>
    <xf numFmtId="0" fontId="77" fillId="0" borderId="0"/>
    <xf numFmtId="0" fontId="19" fillId="0" borderId="0"/>
    <xf numFmtId="0" fontId="2" fillId="0" borderId="0"/>
    <xf numFmtId="0" fontId="77" fillId="0" borderId="0"/>
    <xf numFmtId="0" fontId="77" fillId="0" borderId="0"/>
    <xf numFmtId="0" fontId="1" fillId="0" borderId="0"/>
    <xf numFmtId="0" fontId="2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77" fillId="0" borderId="0"/>
    <xf numFmtId="0" fontId="1" fillId="0" borderId="0"/>
    <xf numFmtId="0" fontId="19" fillId="0" borderId="0"/>
    <xf numFmtId="0" fontId="54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77" fillId="0" borderId="0"/>
    <xf numFmtId="0" fontId="5" fillId="0" borderId="0"/>
    <xf numFmtId="0" fontId="77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54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" fillId="24" borderId="10" applyNumberFormat="0" applyFont="0" applyAlignment="0" applyProtection="0"/>
    <xf numFmtId="0" fontId="1" fillId="24" borderId="10" applyNumberFormat="0" applyFont="0" applyAlignment="0" applyProtection="0"/>
    <xf numFmtId="0" fontId="1" fillId="24" borderId="10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55" fillId="57" borderId="23" applyNumberFormat="0" applyFont="0" applyAlignment="0" applyProtection="0"/>
    <xf numFmtId="0" fontId="45" fillId="24" borderId="10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37" fontId="5" fillId="0" borderId="0" applyNumberFormat="0" applyFill="0" applyBorder="0" applyAlignment="0" applyProtection="0">
      <alignment horizontal="right" vertical="center"/>
      <protection locked="0"/>
    </xf>
    <xf numFmtId="0" fontId="5" fillId="0" borderId="0" applyNumberFormat="0" applyFill="0" applyBorder="0" applyAlignment="0" applyProtection="0">
      <alignment horizontal="right" vertical="center"/>
      <protection locked="0"/>
    </xf>
    <xf numFmtId="37" fontId="1" fillId="0" borderId="11" applyNumberFormat="0" applyFill="0" applyBorder="0" applyProtection="0">
      <alignment horizontal="center"/>
    </xf>
    <xf numFmtId="37" fontId="1" fillId="0" borderId="11" applyNumberFormat="0" applyFill="0" applyBorder="0" applyProtection="0">
      <alignment horizontal="center"/>
    </xf>
    <xf numFmtId="0" fontId="1" fillId="0" borderId="11" applyNumberFormat="0" applyFill="0" applyBorder="0" applyProtection="0">
      <alignment horizontal="center"/>
    </xf>
    <xf numFmtId="0" fontId="1" fillId="0" borderId="11" applyNumberFormat="0" applyFill="0" applyBorder="0" applyProtection="0">
      <alignment horizontal="center"/>
    </xf>
    <xf numFmtId="37" fontId="1" fillId="0" borderId="11" applyNumberFormat="0" applyFill="0" applyBorder="0" applyProtection="0">
      <alignment horizontal="center"/>
    </xf>
    <xf numFmtId="168" fontId="20" fillId="0" borderId="0" applyProtection="0"/>
    <xf numFmtId="0" fontId="78" fillId="52" borderId="24" applyNumberFormat="0" applyAlignment="0" applyProtection="0"/>
    <xf numFmtId="0" fontId="46" fillId="21" borderId="12" applyNumberFormat="0" applyAlignment="0" applyProtection="0"/>
    <xf numFmtId="0" fontId="47" fillId="21" borderId="12" applyNumberFormat="0" applyAlignment="0" applyProtection="0"/>
    <xf numFmtId="0" fontId="79" fillId="52" borderId="24" applyNumberFormat="0" applyAlignment="0" applyProtection="0"/>
    <xf numFmtId="0" fontId="79" fillId="52" borderId="24" applyNumberFormat="0" applyAlignment="0" applyProtection="0"/>
    <xf numFmtId="0" fontId="20" fillId="0" borderId="0"/>
    <xf numFmtId="0" fontId="21" fillId="0" borderId="0"/>
    <xf numFmtId="0" fontId="2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5" fillId="0" borderId="0" applyFill="0" applyBorder="0" applyProtection="0"/>
    <xf numFmtId="10" fontId="5" fillId="0" borderId="0" applyFont="0" applyFill="0" applyBorder="0" applyAlignment="0" applyProtection="0"/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15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17" fontId="19" fillId="0" borderId="0" applyFont="0" applyFill="0" applyBorder="0" applyAlignment="0" applyProtection="0"/>
    <xf numFmtId="19" fontId="19" fillId="0" borderId="0" applyFont="0" applyFill="0" applyBorder="0" applyAlignment="0" applyProtection="0"/>
    <xf numFmtId="17" fontId="19" fillId="0" borderId="0" applyFont="0" applyFill="0" applyBorder="0" applyAlignment="0" applyProtection="0"/>
    <xf numFmtId="19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17" fontId="19" fillId="0" borderId="0" applyFont="0" applyFill="0" applyBorder="0" applyAlignment="0" applyProtection="0"/>
    <xf numFmtId="19" fontId="19" fillId="0" borderId="0" applyFont="0" applyFill="0" applyBorder="0" applyAlignment="0" applyProtection="0"/>
    <xf numFmtId="17" fontId="19" fillId="0" borderId="0" applyFont="0" applyFill="0" applyBorder="0" applyAlignment="0" applyProtection="0"/>
    <xf numFmtId="19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17" fontId="19" fillId="0" borderId="0" applyFont="0" applyFill="0" applyBorder="0" applyAlignment="0" applyProtection="0"/>
    <xf numFmtId="19" fontId="19" fillId="0" borderId="0" applyFont="0" applyFill="0" applyBorder="0" applyAlignment="0" applyProtection="0"/>
    <xf numFmtId="17" fontId="19" fillId="0" borderId="0" applyFont="0" applyFill="0" applyBorder="0" applyAlignment="0" applyProtection="0"/>
    <xf numFmtId="19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17" fontId="19" fillId="0" borderId="0" applyFont="0" applyFill="0" applyBorder="0" applyAlignment="0" applyProtection="0"/>
    <xf numFmtId="19" fontId="19" fillId="0" borderId="0" applyFont="0" applyFill="0" applyBorder="0" applyAlignment="0" applyProtection="0"/>
    <xf numFmtId="17" fontId="19" fillId="0" borderId="0" applyFont="0" applyFill="0" applyBorder="0" applyAlignment="0" applyProtection="0"/>
    <xf numFmtId="19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17" fontId="19" fillId="0" borderId="0" applyFont="0" applyFill="0" applyBorder="0" applyAlignment="0" applyProtection="0"/>
    <xf numFmtId="19" fontId="19" fillId="0" borderId="0" applyFont="0" applyFill="0" applyBorder="0" applyAlignment="0" applyProtection="0"/>
    <xf numFmtId="17" fontId="19" fillId="0" borderId="0" applyFont="0" applyFill="0" applyBorder="0" applyAlignment="0" applyProtection="0"/>
    <xf numFmtId="19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0" fontId="48" fillId="0" borderId="13">
      <alignment horizontal="center"/>
    </xf>
    <xf numFmtId="0" fontId="48" fillId="0" borderId="13">
      <alignment horizontal="center"/>
    </xf>
    <xf numFmtId="0" fontId="48" fillId="0" borderId="13">
      <alignment horizontal="center"/>
    </xf>
    <xf numFmtId="0" fontId="48" fillId="0" borderId="13">
      <alignment horizontal="center"/>
    </xf>
    <xf numFmtId="0" fontId="48" fillId="0" borderId="13">
      <alignment horizontal="center"/>
    </xf>
    <xf numFmtId="0" fontId="48" fillId="0" borderId="13">
      <alignment horizontal="center"/>
    </xf>
    <xf numFmtId="0" fontId="48" fillId="0" borderId="13">
      <alignment horizontal="center"/>
    </xf>
    <xf numFmtId="0" fontId="48" fillId="0" borderId="13">
      <alignment horizontal="center"/>
    </xf>
    <xf numFmtId="0" fontId="48" fillId="0" borderId="13">
      <alignment horizontal="center"/>
    </xf>
    <xf numFmtId="0" fontId="48" fillId="0" borderId="13">
      <alignment horizontal="center"/>
    </xf>
    <xf numFmtId="0" fontId="48" fillId="0" borderId="13">
      <alignment horizontal="center"/>
    </xf>
    <xf numFmtId="0" fontId="48" fillId="0" borderId="13">
      <alignment horizontal="center"/>
    </xf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19" fillId="25" borderId="0" applyNumberFormat="0" applyFont="0" applyBorder="0" applyAlignment="0" applyProtection="0"/>
    <xf numFmtId="0" fontId="19" fillId="25" borderId="0" applyNumberFormat="0" applyFont="0" applyBorder="0" applyAlignment="0" applyProtection="0"/>
    <xf numFmtId="0" fontId="19" fillId="25" borderId="0" applyNumberFormat="0" applyFont="0" applyBorder="0" applyAlignment="0" applyProtection="0"/>
    <xf numFmtId="0" fontId="19" fillId="25" borderId="0" applyNumberFormat="0" applyFont="0" applyBorder="0" applyAlignment="0" applyProtection="0"/>
    <xf numFmtId="0" fontId="19" fillId="25" borderId="0" applyNumberFormat="0" applyFont="0" applyBorder="0" applyAlignment="0" applyProtection="0"/>
    <xf numFmtId="0" fontId="19" fillId="25" borderId="0" applyNumberFormat="0" applyFont="0" applyBorder="0" applyAlignment="0" applyProtection="0"/>
    <xf numFmtId="0" fontId="19" fillId="25" borderId="0" applyNumberFormat="0" applyFont="0" applyBorder="0" applyAlignment="0" applyProtection="0"/>
    <xf numFmtId="0" fontId="19" fillId="25" borderId="0" applyNumberFormat="0" applyFont="0" applyBorder="0" applyAlignment="0" applyProtection="0"/>
    <xf numFmtId="0" fontId="19" fillId="25" borderId="0" applyNumberFormat="0" applyFont="0" applyBorder="0" applyAlignment="0" applyProtection="0"/>
    <xf numFmtId="0" fontId="19" fillId="25" borderId="0" applyNumberFormat="0" applyFont="0" applyBorder="0" applyAlignment="0" applyProtection="0"/>
    <xf numFmtId="0" fontId="1" fillId="0" borderId="0" applyNumberFormat="0" applyFill="0" applyBorder="0" applyProtection="0">
      <alignment horizontal="center" wrapText="1"/>
    </xf>
    <xf numFmtId="0" fontId="1" fillId="0" borderId="0" applyNumberFormat="0" applyFill="0" applyBorder="0" applyProtection="0">
      <alignment horizontal="center" wrapText="1"/>
    </xf>
    <xf numFmtId="0" fontId="1" fillId="0" borderId="0" applyNumberFormat="0" applyFill="0" applyBorder="0" applyProtection="0">
      <alignment horizontal="center" wrapText="1"/>
    </xf>
    <xf numFmtId="0" fontId="1" fillId="0" borderId="0" applyNumberFormat="0" applyFill="0" applyBorder="0" applyProtection="0">
      <alignment horizontal="center" wrapText="1"/>
    </xf>
    <xf numFmtId="0" fontId="1" fillId="0" borderId="0" applyNumberFormat="0" applyFill="0" applyBorder="0" applyProtection="0">
      <alignment horizontal="center" wrapText="1"/>
    </xf>
    <xf numFmtId="0" fontId="1" fillId="0" borderId="0" applyNumberFormat="0" applyFill="0" applyBorder="0" applyProtection="0">
      <alignment horizontal="center" wrapText="1"/>
    </xf>
    <xf numFmtId="0" fontId="1" fillId="0" borderId="0" applyNumberFormat="0" applyFill="0" applyBorder="0" applyProtection="0">
      <alignment horizontal="center" wrapText="1"/>
    </xf>
    <xf numFmtId="0" fontId="1" fillId="0" borderId="0" applyNumberFormat="0" applyFill="0" applyBorder="0" applyProtection="0">
      <alignment horizontal="center" wrapText="1"/>
    </xf>
    <xf numFmtId="0" fontId="1" fillId="0" borderId="0" applyNumberFormat="0" applyFill="0" applyBorder="0" applyProtection="0">
      <alignment horizontal="center" wrapText="1"/>
    </xf>
    <xf numFmtId="0" fontId="1" fillId="0" borderId="0" applyNumberFormat="0" applyFill="0" applyBorder="0" applyProtection="0">
      <alignment horizontal="center" wrapText="1"/>
    </xf>
    <xf numFmtId="0" fontId="1" fillId="0" borderId="0" applyNumberFormat="0" applyFill="0" applyBorder="0" applyProtection="0">
      <alignment horizontal="center" wrapText="1"/>
    </xf>
    <xf numFmtId="0" fontId="1" fillId="0" borderId="0" applyNumberFormat="0" applyFill="0" applyBorder="0" applyProtection="0">
      <alignment horizontal="center" wrapText="1"/>
    </xf>
    <xf numFmtId="0" fontId="1" fillId="0" borderId="0" applyNumberFormat="0" applyFill="0" applyBorder="0" applyProtection="0">
      <alignment horizontal="center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37" fontId="5" fillId="0" borderId="0" applyFill="0" applyBorder="0" applyProtection="0"/>
    <xf numFmtId="0" fontId="5" fillId="0" borderId="0" applyFill="0" applyBorder="0" applyProtection="0"/>
    <xf numFmtId="37" fontId="5" fillId="0" borderId="0" applyFill="0" applyBorder="0" applyProtection="0"/>
    <xf numFmtId="0" fontId="5" fillId="0" borderId="0" applyFill="0" applyBorder="0" applyProtection="0"/>
    <xf numFmtId="0" fontId="8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81" fillId="0" borderId="2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82" fillId="0" borderId="25" applyNumberFormat="0" applyFill="0" applyAlignment="0" applyProtection="0"/>
    <xf numFmtId="0" fontId="82" fillId="0" borderId="2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50" fillId="0" borderId="14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50" fillId="0" borderId="14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51" fillId="0" borderId="14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8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22" fillId="26" borderId="16">
      <alignment horizontal="center" vertical="top"/>
    </xf>
    <xf numFmtId="9" fontId="54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38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6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6" fontId="0" fillId="0" borderId="0" xfId="0" applyNumberForma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38" fontId="0" fillId="0" borderId="0" xfId="0" applyNumberFormat="1" applyAlignment="1">
      <alignment horizontal="center" vertical="center" wrapText="1"/>
    </xf>
    <xf numFmtId="38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9" fontId="0" fillId="0" borderId="0" xfId="2806" applyFont="1" applyAlignment="1">
      <alignment horizontal="center"/>
    </xf>
    <xf numFmtId="9" fontId="0" fillId="0" borderId="0" xfId="2806" applyFont="1" applyAlignment="1"/>
    <xf numFmtId="0" fontId="86" fillId="0" borderId="0" xfId="0" applyFont="1" applyFill="1" applyAlignment="1">
      <alignment horizontal="center"/>
    </xf>
    <xf numFmtId="173" fontId="0" fillId="0" borderId="0" xfId="0" applyNumberFormat="1" applyAlignment="1">
      <alignment horizontal="center" wrapText="1"/>
    </xf>
    <xf numFmtId="38" fontId="0" fillId="0" borderId="0" xfId="0" applyNumberFormat="1" applyAlignment="1">
      <alignment horizontal="center"/>
    </xf>
    <xf numFmtId="6" fontId="0" fillId="0" borderId="0" xfId="0" applyNumberFormat="1" applyAlignment="1">
      <alignment horizontal="center"/>
    </xf>
    <xf numFmtId="38" fontId="88" fillId="0" borderId="0" xfId="0" applyNumberFormat="1" applyFont="1" applyAlignment="1">
      <alignment horizontal="center"/>
    </xf>
    <xf numFmtId="174" fontId="0" fillId="0" borderId="0" xfId="0" applyNumberFormat="1" applyAlignment="1">
      <alignment horizontal="center"/>
    </xf>
    <xf numFmtId="6" fontId="0" fillId="0" borderId="0" xfId="0" applyNumberFormat="1" applyAlignment="1">
      <alignment horizontal="center" vertical="center"/>
    </xf>
    <xf numFmtId="40" fontId="0" fillId="0" borderId="0" xfId="0" applyNumberFormat="1" applyAlignment="1">
      <alignment horizontal="center" vertical="center"/>
    </xf>
    <xf numFmtId="173" fontId="0" fillId="0" borderId="0" xfId="0" applyNumberFormat="1" applyAlignment="1">
      <alignment horizontal="center"/>
    </xf>
    <xf numFmtId="38" fontId="0" fillId="0" borderId="0" xfId="0" applyNumberFormat="1" applyAlignment="1">
      <alignment horizontal="left"/>
    </xf>
    <xf numFmtId="3" fontId="0" fillId="0" borderId="0" xfId="0" applyNumberFormat="1" applyAlignment="1">
      <alignment horizont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right" vertical="center" wrapText="1"/>
    </xf>
    <xf numFmtId="3" fontId="0" fillId="0" borderId="0" xfId="0" applyNumberFormat="1" applyAlignment="1">
      <alignment horizontal="center" vertical="center" wrapText="1"/>
    </xf>
    <xf numFmtId="0" fontId="89" fillId="0" borderId="0" xfId="0" applyFont="1" applyAlignment="1">
      <alignment horizontal="right"/>
    </xf>
    <xf numFmtId="1" fontId="0" fillId="0" borderId="0" xfId="0" applyNumberFormat="1" applyAlignment="1">
      <alignment horizontal="right" vertical="center" wrapText="1"/>
    </xf>
    <xf numFmtId="14" fontId="83" fillId="0" borderId="0" xfId="0" applyNumberFormat="1" applyFont="1" applyAlignment="1">
      <alignment horizontal="center"/>
    </xf>
    <xf numFmtId="0" fontId="81" fillId="0" borderId="26" xfId="0" applyFont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right"/>
    </xf>
    <xf numFmtId="0" fontId="0" fillId="58" borderId="0" xfId="0" applyFill="1" applyAlignment="1">
      <alignment horizontal="center" wrapText="1"/>
    </xf>
    <xf numFmtId="173" fontId="0" fillId="0" borderId="0" xfId="0" applyNumberFormat="1" applyAlignment="1">
      <alignment wrapText="1"/>
    </xf>
    <xf numFmtId="0" fontId="87" fillId="0" borderId="0" xfId="0" applyFont="1" applyAlignment="1">
      <alignment horizontal="center"/>
    </xf>
    <xf numFmtId="0" fontId="85" fillId="0" borderId="0" xfId="0" applyFont="1" applyAlignment="1">
      <alignment horizontal="center"/>
    </xf>
    <xf numFmtId="0" fontId="85" fillId="0" borderId="0" xfId="0" applyFont="1" applyAlignment="1">
      <alignment horizontal="center" vertical="center"/>
    </xf>
  </cellXfs>
  <cellStyles count="2807">
    <cellStyle name=" 1" xfId="1"/>
    <cellStyle name=" 1 2" xfId="2"/>
    <cellStyle name="_08August 2010 Actual" xfId="3"/>
    <cellStyle name="_09September 2010 Actual" xfId="4"/>
    <cellStyle name="_10October 2010 Actual" xfId="5"/>
    <cellStyle name="_11November 2010 Actual" xfId="6"/>
    <cellStyle name="_11November 2010 Actual Revised" xfId="7"/>
    <cellStyle name="_12December 2010 Actual" xfId="8"/>
    <cellStyle name="_Cap Settlement Model_WP in OPCo no Dres VS. WP Removed no Dres.(5 Co. Model)" xfId="9"/>
    <cellStyle name="_Cap Settlement Summary-Cases 1-4" xfId="10"/>
    <cellStyle name="20% - Accent1" xfId="11" builtinId="30" customBuiltin="1"/>
    <cellStyle name="20% - Accent1 2" xfId="12"/>
    <cellStyle name="20% - Accent1 2 2" xfId="13"/>
    <cellStyle name="20% - Accent1 2 2 2" xfId="14"/>
    <cellStyle name="20% - Accent1 2 3" xfId="15"/>
    <cellStyle name="20% - Accent1 3" xfId="16"/>
    <cellStyle name="20% - Accent1 3 2" xfId="17"/>
    <cellStyle name="20% - Accent1 3 2 2" xfId="18"/>
    <cellStyle name="20% - Accent1 3 3" xfId="19"/>
    <cellStyle name="20% - Accent1 4" xfId="20"/>
    <cellStyle name="20% - Accent1 5" xfId="21"/>
    <cellStyle name="20% - Accent2" xfId="22" builtinId="34" customBuiltin="1"/>
    <cellStyle name="20% - Accent2 2" xfId="23"/>
    <cellStyle name="20% - Accent2 2 2" xfId="24"/>
    <cellStyle name="20% - Accent2 2 2 2" xfId="25"/>
    <cellStyle name="20% - Accent2 2 3" xfId="26"/>
    <cellStyle name="20% - Accent2 3" xfId="27"/>
    <cellStyle name="20% - Accent2 3 2" xfId="28"/>
    <cellStyle name="20% - Accent2 3 2 2" xfId="29"/>
    <cellStyle name="20% - Accent2 3 3" xfId="30"/>
    <cellStyle name="20% - Accent2 4" xfId="31"/>
    <cellStyle name="20% - Accent2 5" xfId="32"/>
    <cellStyle name="20% - Accent3" xfId="33" builtinId="38" customBuiltin="1"/>
    <cellStyle name="20% - Accent3 2" xfId="34"/>
    <cellStyle name="20% - Accent3 2 2" xfId="35"/>
    <cellStyle name="20% - Accent3 2 2 2" xfId="36"/>
    <cellStyle name="20% - Accent3 2 3" xfId="37"/>
    <cellStyle name="20% - Accent3 3" xfId="38"/>
    <cellStyle name="20% - Accent3 3 2" xfId="39"/>
    <cellStyle name="20% - Accent3 3 2 2" xfId="40"/>
    <cellStyle name="20% - Accent3 3 3" xfId="41"/>
    <cellStyle name="20% - Accent3 4" xfId="42"/>
    <cellStyle name="20% - Accent3 5" xfId="43"/>
    <cellStyle name="20% - Accent4" xfId="44" builtinId="42" customBuiltin="1"/>
    <cellStyle name="20% - Accent4 2" xfId="45"/>
    <cellStyle name="20% - Accent4 2 2" xfId="46"/>
    <cellStyle name="20% - Accent4 2 2 2" xfId="47"/>
    <cellStyle name="20% - Accent4 2 3" xfId="48"/>
    <cellStyle name="20% - Accent4 3" xfId="49"/>
    <cellStyle name="20% - Accent4 3 2" xfId="50"/>
    <cellStyle name="20% - Accent4 3 2 2" xfId="51"/>
    <cellStyle name="20% - Accent4 3 3" xfId="52"/>
    <cellStyle name="20% - Accent4 4" xfId="53"/>
    <cellStyle name="20% - Accent4 5" xfId="54"/>
    <cellStyle name="20% - Accent5" xfId="55" builtinId="46" customBuiltin="1"/>
    <cellStyle name="20% - Accent5 2" xfId="56"/>
    <cellStyle name="20% - Accent5 2 2" xfId="57"/>
    <cellStyle name="20% - Accent5 2 2 2" xfId="58"/>
    <cellStyle name="20% - Accent5 2 3" xfId="59"/>
    <cellStyle name="20% - Accent5 3" xfId="60"/>
    <cellStyle name="20% - Accent5 3 2" xfId="61"/>
    <cellStyle name="20% - Accent5 3 2 2" xfId="62"/>
    <cellStyle name="20% - Accent5 3 3" xfId="63"/>
    <cellStyle name="20% - Accent5 4" xfId="64"/>
    <cellStyle name="20% - Accent5 5" xfId="65"/>
    <cellStyle name="20% - Accent6" xfId="66" builtinId="50" customBuiltin="1"/>
    <cellStyle name="20% - Accent6 2" xfId="67"/>
    <cellStyle name="20% - Accent6 2 2" xfId="68"/>
    <cellStyle name="20% - Accent6 2 2 2" xfId="69"/>
    <cellStyle name="20% - Accent6 2 3" xfId="70"/>
    <cellStyle name="20% - Accent6 3" xfId="71"/>
    <cellStyle name="20% - Accent6 3 2" xfId="72"/>
    <cellStyle name="20% - Accent6 3 2 2" xfId="73"/>
    <cellStyle name="20% - Accent6 3 3" xfId="74"/>
    <cellStyle name="20% - Accent6 4" xfId="75"/>
    <cellStyle name="20% - Accent6 5" xfId="76"/>
    <cellStyle name="40% - Accent1" xfId="77" builtinId="31" customBuiltin="1"/>
    <cellStyle name="40% - Accent1 2" xfId="78"/>
    <cellStyle name="40% - Accent1 2 2" xfId="79"/>
    <cellStyle name="40% - Accent1 2 2 2" xfId="80"/>
    <cellStyle name="40% - Accent1 2 3" xfId="81"/>
    <cellStyle name="40% - Accent1 3" xfId="82"/>
    <cellStyle name="40% - Accent1 3 2" xfId="83"/>
    <cellStyle name="40% - Accent1 3 2 2" xfId="84"/>
    <cellStyle name="40% - Accent1 3 3" xfId="85"/>
    <cellStyle name="40% - Accent1 4" xfId="86"/>
    <cellStyle name="40% - Accent1 5" xfId="87"/>
    <cellStyle name="40% - Accent2" xfId="88" builtinId="35" customBuiltin="1"/>
    <cellStyle name="40% - Accent2 2" xfId="89"/>
    <cellStyle name="40% - Accent2 2 2" xfId="90"/>
    <cellStyle name="40% - Accent2 2 2 2" xfId="91"/>
    <cellStyle name="40% - Accent2 2 3" xfId="92"/>
    <cellStyle name="40% - Accent2 3" xfId="93"/>
    <cellStyle name="40% - Accent2 3 2" xfId="94"/>
    <cellStyle name="40% - Accent2 3 2 2" xfId="95"/>
    <cellStyle name="40% - Accent2 3 3" xfId="96"/>
    <cellStyle name="40% - Accent2 4" xfId="97"/>
    <cellStyle name="40% - Accent2 5" xfId="98"/>
    <cellStyle name="40% - Accent3" xfId="99" builtinId="39" customBuiltin="1"/>
    <cellStyle name="40% - Accent3 2" xfId="100"/>
    <cellStyle name="40% - Accent3 2 2" xfId="101"/>
    <cellStyle name="40% - Accent3 2 2 2" xfId="102"/>
    <cellStyle name="40% - Accent3 2 3" xfId="103"/>
    <cellStyle name="40% - Accent3 3" xfId="104"/>
    <cellStyle name="40% - Accent3 3 2" xfId="105"/>
    <cellStyle name="40% - Accent3 3 2 2" xfId="106"/>
    <cellStyle name="40% - Accent3 3 3" xfId="107"/>
    <cellStyle name="40% - Accent3 4" xfId="108"/>
    <cellStyle name="40% - Accent3 5" xfId="109"/>
    <cellStyle name="40% - Accent4" xfId="110" builtinId="43" customBuiltin="1"/>
    <cellStyle name="40% - Accent4 2" xfId="111"/>
    <cellStyle name="40% - Accent4 2 2" xfId="112"/>
    <cellStyle name="40% - Accent4 2 2 2" xfId="113"/>
    <cellStyle name="40% - Accent4 2 3" xfId="114"/>
    <cellStyle name="40% - Accent4 3" xfId="115"/>
    <cellStyle name="40% - Accent4 3 2" xfId="116"/>
    <cellStyle name="40% - Accent4 3 2 2" xfId="117"/>
    <cellStyle name="40% - Accent4 3 3" xfId="118"/>
    <cellStyle name="40% - Accent4 4" xfId="119"/>
    <cellStyle name="40% - Accent4 5" xfId="120"/>
    <cellStyle name="40% - Accent5" xfId="121" builtinId="47" customBuiltin="1"/>
    <cellStyle name="40% - Accent5 2" xfId="122"/>
    <cellStyle name="40% - Accent5 2 2" xfId="123"/>
    <cellStyle name="40% - Accent5 2 2 2" xfId="124"/>
    <cellStyle name="40% - Accent5 2 3" xfId="125"/>
    <cellStyle name="40% - Accent5 3" xfId="126"/>
    <cellStyle name="40% - Accent5 3 2" xfId="127"/>
    <cellStyle name="40% - Accent5 3 2 2" xfId="128"/>
    <cellStyle name="40% - Accent5 3 3" xfId="129"/>
    <cellStyle name="40% - Accent5 4" xfId="130"/>
    <cellStyle name="40% - Accent5 5" xfId="131"/>
    <cellStyle name="40% - Accent6" xfId="132" builtinId="51" customBuiltin="1"/>
    <cellStyle name="40% - Accent6 2" xfId="133"/>
    <cellStyle name="40% - Accent6 2 2" xfId="134"/>
    <cellStyle name="40% - Accent6 2 2 2" xfId="135"/>
    <cellStyle name="40% - Accent6 2 3" xfId="136"/>
    <cellStyle name="40% - Accent6 3" xfId="137"/>
    <cellStyle name="40% - Accent6 3 2" xfId="138"/>
    <cellStyle name="40% - Accent6 3 2 2" xfId="139"/>
    <cellStyle name="40% - Accent6 3 3" xfId="140"/>
    <cellStyle name="40% - Accent6 4" xfId="141"/>
    <cellStyle name="40% - Accent6 5" xfId="142"/>
    <cellStyle name="4Decimals" xfId="143"/>
    <cellStyle name="60% - Accent1" xfId="144" builtinId="32" customBuiltin="1"/>
    <cellStyle name="60% - Accent1 2" xfId="145"/>
    <cellStyle name="60% - Accent1 3" xfId="146"/>
    <cellStyle name="60% - Accent1 4" xfId="147"/>
    <cellStyle name="60% - Accent1 5" xfId="148"/>
    <cellStyle name="60% - Accent2" xfId="149" builtinId="36" customBuiltin="1"/>
    <cellStyle name="60% - Accent2 2" xfId="150"/>
    <cellStyle name="60% - Accent2 3" xfId="151"/>
    <cellStyle name="60% - Accent2 4" xfId="152"/>
    <cellStyle name="60% - Accent2 5" xfId="153"/>
    <cellStyle name="60% - Accent3" xfId="154" builtinId="40" customBuiltin="1"/>
    <cellStyle name="60% - Accent3 2" xfId="155"/>
    <cellStyle name="60% - Accent3 3" xfId="156"/>
    <cellStyle name="60% - Accent3 4" xfId="157"/>
    <cellStyle name="60% - Accent3 5" xfId="158"/>
    <cellStyle name="60% - Accent4" xfId="159" builtinId="44" customBuiltin="1"/>
    <cellStyle name="60% - Accent4 2" xfId="160"/>
    <cellStyle name="60% - Accent4 3" xfId="161"/>
    <cellStyle name="60% - Accent4 4" xfId="162"/>
    <cellStyle name="60% - Accent4 5" xfId="163"/>
    <cellStyle name="60% - Accent5" xfId="164" builtinId="48" customBuiltin="1"/>
    <cellStyle name="60% - Accent5 2" xfId="165"/>
    <cellStyle name="60% - Accent5 3" xfId="166"/>
    <cellStyle name="60% - Accent5 4" xfId="167"/>
    <cellStyle name="60% - Accent5 5" xfId="168"/>
    <cellStyle name="60% - Accent6" xfId="169" builtinId="52" customBuiltin="1"/>
    <cellStyle name="60% - Accent6 2" xfId="170"/>
    <cellStyle name="60% - Accent6 3" xfId="171"/>
    <cellStyle name="60% - Accent6 4" xfId="172"/>
    <cellStyle name="60% - Accent6 5" xfId="173"/>
    <cellStyle name="Accent1" xfId="174" builtinId="29" customBuiltin="1"/>
    <cellStyle name="Accent1 2" xfId="175"/>
    <cellStyle name="Accent1 3" xfId="176"/>
    <cellStyle name="Accent1 4" xfId="177"/>
    <cellStyle name="Accent1 5" xfId="178"/>
    <cellStyle name="Accent2" xfId="179" builtinId="33" customBuiltin="1"/>
    <cellStyle name="Accent2 2" xfId="180"/>
    <cellStyle name="Accent2 3" xfId="181"/>
    <cellStyle name="Accent2 4" xfId="182"/>
    <cellStyle name="Accent2 5" xfId="183"/>
    <cellStyle name="Accent3" xfId="184" builtinId="37" customBuiltin="1"/>
    <cellStyle name="Accent3 2" xfId="185"/>
    <cellStyle name="Accent3 3" xfId="186"/>
    <cellStyle name="Accent3 4" xfId="187"/>
    <cellStyle name="Accent3 5" xfId="188"/>
    <cellStyle name="Accent4" xfId="189" builtinId="41" customBuiltin="1"/>
    <cellStyle name="Accent4 2" xfId="190"/>
    <cellStyle name="Accent4 3" xfId="191"/>
    <cellStyle name="Accent4 4" xfId="192"/>
    <cellStyle name="Accent4 5" xfId="193"/>
    <cellStyle name="Accent5" xfId="194" builtinId="45" customBuiltin="1"/>
    <cellStyle name="Accent5 2" xfId="195"/>
    <cellStyle name="Accent5 3" xfId="196"/>
    <cellStyle name="Accent5 4" xfId="197"/>
    <cellStyle name="Accent5 5" xfId="198"/>
    <cellStyle name="Accent6" xfId="199" builtinId="49" customBuiltin="1"/>
    <cellStyle name="Accent6 2" xfId="200"/>
    <cellStyle name="Accent6 3" xfId="201"/>
    <cellStyle name="Accent6 4" xfId="202"/>
    <cellStyle name="Accent6 5" xfId="203"/>
    <cellStyle name="AsPercent" xfId="204"/>
    <cellStyle name="AsPercentCenter" xfId="205"/>
    <cellStyle name="Bad" xfId="206" builtinId="27" customBuiltin="1"/>
    <cellStyle name="Bad 2" xfId="207"/>
    <cellStyle name="Bad 3" xfId="208"/>
    <cellStyle name="Bad 4" xfId="209"/>
    <cellStyle name="Bad 5" xfId="210"/>
    <cellStyle name="cajun" xfId="211"/>
    <cellStyle name="cajun 2" xfId="212"/>
    <cellStyle name="cajun 2 2" xfId="213"/>
    <cellStyle name="Calculation" xfId="214" builtinId="22" customBuiltin="1"/>
    <cellStyle name="Calculation 2" xfId="215"/>
    <cellStyle name="Calculation 3" xfId="216"/>
    <cellStyle name="Calculation 4" xfId="217"/>
    <cellStyle name="Calculation 5" xfId="218"/>
    <cellStyle name="Check Cell" xfId="219" builtinId="23" customBuiltin="1"/>
    <cellStyle name="Check Cell 2" xfId="220"/>
    <cellStyle name="Check Cell 3" xfId="221"/>
    <cellStyle name="Check Cell 4" xfId="222"/>
    <cellStyle name="Check Cell 5" xfId="223"/>
    <cellStyle name="ColumnHeader" xfId="224"/>
    <cellStyle name="ColumnHeader 2" xfId="225"/>
    <cellStyle name="ColumnHeaderCenter" xfId="226"/>
    <cellStyle name="ColumnHeaderCenter 2" xfId="227"/>
    <cellStyle name="ColumnHeaderUnderline" xfId="228"/>
    <cellStyle name="ColumnHeaderUnderline 2" xfId="229"/>
    <cellStyle name="ColumnMath" xfId="230"/>
    <cellStyle name="ColumnMath 2" xfId="231"/>
    <cellStyle name="Comma 10" xfId="232"/>
    <cellStyle name="Comma 10 2" xfId="233"/>
    <cellStyle name="Comma 11" xfId="234"/>
    <cellStyle name="Comma 11 2" xfId="235"/>
    <cellStyle name="Comma 11 2 2" xfId="236"/>
    <cellStyle name="Comma 11 2 2 2" xfId="237"/>
    <cellStyle name="Comma 11 2 3" xfId="238"/>
    <cellStyle name="Comma 11 3" xfId="239"/>
    <cellStyle name="Comma 11 3 2" xfId="240"/>
    <cellStyle name="Comma 11 3 2 2" xfId="241"/>
    <cellStyle name="Comma 11 3 3" xfId="242"/>
    <cellStyle name="Comma 11 4" xfId="243"/>
    <cellStyle name="Comma 12" xfId="244"/>
    <cellStyle name="Comma 12 2" xfId="245"/>
    <cellStyle name="Comma 12 2 2" xfId="246"/>
    <cellStyle name="Comma 12 2 2 2" xfId="247"/>
    <cellStyle name="Comma 12 2 3" xfId="248"/>
    <cellStyle name="Comma 12 3" xfId="249"/>
    <cellStyle name="Comma 12 4" xfId="250"/>
    <cellStyle name="Comma 12 4 2" xfId="251"/>
    <cellStyle name="Comma 12 5" xfId="252"/>
    <cellStyle name="Comma 13" xfId="253"/>
    <cellStyle name="Comma 13 2" xfId="254"/>
    <cellStyle name="Comma 13 2 2" xfId="255"/>
    <cellStyle name="Comma 13 3" xfId="256"/>
    <cellStyle name="Comma 14" xfId="257"/>
    <cellStyle name="Comma 14 2" xfId="258"/>
    <cellStyle name="Comma 14 2 2" xfId="259"/>
    <cellStyle name="Comma 14 3" xfId="260"/>
    <cellStyle name="Comma 14 4" xfId="261"/>
    <cellStyle name="Comma 14 4 2" xfId="262"/>
    <cellStyle name="Comma 15" xfId="263"/>
    <cellStyle name="Comma 15 10" xfId="264"/>
    <cellStyle name="Comma 15 11" xfId="265"/>
    <cellStyle name="Comma 15 12" xfId="266"/>
    <cellStyle name="Comma 15 13" xfId="267"/>
    <cellStyle name="Comma 15 14" xfId="268"/>
    <cellStyle name="Comma 15 15" xfId="269"/>
    <cellStyle name="Comma 15 16" xfId="270"/>
    <cellStyle name="Comma 15 17" xfId="271"/>
    <cellStyle name="Comma 15 18" xfId="272"/>
    <cellStyle name="Comma 15 19" xfId="273"/>
    <cellStyle name="Comma 15 2" xfId="274"/>
    <cellStyle name="Comma 15 2 2" xfId="275"/>
    <cellStyle name="Comma 15 20" xfId="276"/>
    <cellStyle name="Comma 15 3" xfId="277"/>
    <cellStyle name="Comma 15 3 10" xfId="278"/>
    <cellStyle name="Comma 15 3 11" xfId="279"/>
    <cellStyle name="Comma 15 3 12" xfId="280"/>
    <cellStyle name="Comma 15 3 2" xfId="281"/>
    <cellStyle name="Comma 15 3 3" xfId="282"/>
    <cellStyle name="Comma 15 3 4" xfId="283"/>
    <cellStyle name="Comma 15 3 5" xfId="284"/>
    <cellStyle name="Comma 15 3 6" xfId="285"/>
    <cellStyle name="Comma 15 3 7" xfId="286"/>
    <cellStyle name="Comma 15 3 8" xfId="287"/>
    <cellStyle name="Comma 15 3 9" xfId="288"/>
    <cellStyle name="Comma 15 4" xfId="289"/>
    <cellStyle name="Comma 15 4 2" xfId="290"/>
    <cellStyle name="Comma 15 5" xfId="291"/>
    <cellStyle name="Comma 15 6" xfId="292"/>
    <cellStyle name="Comma 15 7" xfId="293"/>
    <cellStyle name="Comma 15 8" xfId="294"/>
    <cellStyle name="Comma 15 9" xfId="295"/>
    <cellStyle name="Comma 16" xfId="296"/>
    <cellStyle name="Comma 16 10" xfId="297"/>
    <cellStyle name="Comma 16 11" xfId="298"/>
    <cellStyle name="Comma 16 12" xfId="299"/>
    <cellStyle name="Comma 16 13" xfId="300"/>
    <cellStyle name="Comma 16 14" xfId="301"/>
    <cellStyle name="Comma 16 15" xfId="302"/>
    <cellStyle name="Comma 16 16" xfId="303"/>
    <cellStyle name="Comma 16 17" xfId="304"/>
    <cellStyle name="Comma 16 18" xfId="305"/>
    <cellStyle name="Comma 16 19" xfId="306"/>
    <cellStyle name="Comma 16 2" xfId="307"/>
    <cellStyle name="Comma 16 2 2" xfId="308"/>
    <cellStyle name="Comma 16 20" xfId="309"/>
    <cellStyle name="Comma 16 3" xfId="310"/>
    <cellStyle name="Comma 16 3 10" xfId="311"/>
    <cellStyle name="Comma 16 3 11" xfId="312"/>
    <cellStyle name="Comma 16 3 12" xfId="313"/>
    <cellStyle name="Comma 16 3 2" xfId="314"/>
    <cellStyle name="Comma 16 3 3" xfId="315"/>
    <cellStyle name="Comma 16 3 4" xfId="316"/>
    <cellStyle name="Comma 16 3 5" xfId="317"/>
    <cellStyle name="Comma 16 3 6" xfId="318"/>
    <cellStyle name="Comma 16 3 7" xfId="319"/>
    <cellStyle name="Comma 16 3 8" xfId="320"/>
    <cellStyle name="Comma 16 3 9" xfId="321"/>
    <cellStyle name="Comma 16 4" xfId="322"/>
    <cellStyle name="Comma 16 4 2" xfId="323"/>
    <cellStyle name="Comma 16 5" xfId="324"/>
    <cellStyle name="Comma 16 6" xfId="325"/>
    <cellStyle name="Comma 16 7" xfId="326"/>
    <cellStyle name="Comma 16 8" xfId="327"/>
    <cellStyle name="Comma 16 9" xfId="328"/>
    <cellStyle name="Comma 17" xfId="329"/>
    <cellStyle name="Comma 17 10" xfId="330"/>
    <cellStyle name="Comma 17 11" xfId="331"/>
    <cellStyle name="Comma 17 12" xfId="332"/>
    <cellStyle name="Comma 17 13" xfId="333"/>
    <cellStyle name="Comma 17 14" xfId="334"/>
    <cellStyle name="Comma 17 15" xfId="335"/>
    <cellStyle name="Comma 17 16" xfId="336"/>
    <cellStyle name="Comma 17 17" xfId="337"/>
    <cellStyle name="Comma 17 2" xfId="338"/>
    <cellStyle name="Comma 17 2 2" xfId="339"/>
    <cellStyle name="Comma 17 2 3" xfId="340"/>
    <cellStyle name="Comma 17 2 4" xfId="341"/>
    <cellStyle name="Comma 17 2 5" xfId="342"/>
    <cellStyle name="Comma 17 2 6" xfId="343"/>
    <cellStyle name="Comma 17 2 7" xfId="344"/>
    <cellStyle name="Comma 17 2 8" xfId="345"/>
    <cellStyle name="Comma 17 3" xfId="346"/>
    <cellStyle name="Comma 17 3 2" xfId="347"/>
    <cellStyle name="Comma 17 4" xfId="348"/>
    <cellStyle name="Comma 17 4 2" xfId="349"/>
    <cellStyle name="Comma 17 4 3" xfId="350"/>
    <cellStyle name="Comma 17 4 4" xfId="351"/>
    <cellStyle name="Comma 17 4 5" xfId="352"/>
    <cellStyle name="Comma 17 4 6" xfId="353"/>
    <cellStyle name="Comma 17 5" xfId="354"/>
    <cellStyle name="Comma 17 6" xfId="355"/>
    <cellStyle name="Comma 17 7" xfId="356"/>
    <cellStyle name="Comma 17 8" xfId="357"/>
    <cellStyle name="Comma 17 9" xfId="358"/>
    <cellStyle name="Comma 18" xfId="359"/>
    <cellStyle name="Comma 18 10" xfId="360"/>
    <cellStyle name="Comma 18 11" xfId="361"/>
    <cellStyle name="Comma 18 12" xfId="362"/>
    <cellStyle name="Comma 18 2" xfId="363"/>
    <cellStyle name="Comma 18 3" xfId="364"/>
    <cellStyle name="Comma 18 4" xfId="365"/>
    <cellStyle name="Comma 18 5" xfId="366"/>
    <cellStyle name="Comma 18 6" xfId="367"/>
    <cellStyle name="Comma 18 7" xfId="368"/>
    <cellStyle name="Comma 18 8" xfId="369"/>
    <cellStyle name="Comma 18 9" xfId="370"/>
    <cellStyle name="Comma 19" xfId="371"/>
    <cellStyle name="Comma 19 2" xfId="372"/>
    <cellStyle name="Comma 19 3" xfId="373"/>
    <cellStyle name="Comma 2" xfId="374"/>
    <cellStyle name="Comma 2 2" xfId="375"/>
    <cellStyle name="Comma 2 2 2" xfId="376"/>
    <cellStyle name="Comma 2 2 2 2" xfId="377"/>
    <cellStyle name="Comma 2 2 3" xfId="378"/>
    <cellStyle name="Comma 2 3" xfId="379"/>
    <cellStyle name="Comma 2 3 2" xfId="380"/>
    <cellStyle name="Comma 2 3 2 2" xfId="381"/>
    <cellStyle name="Comma 2 3 3" xfId="382"/>
    <cellStyle name="Comma 2 4" xfId="383"/>
    <cellStyle name="Comma 2 4 2" xfId="384"/>
    <cellStyle name="Comma 2 4 2 2" xfId="385"/>
    <cellStyle name="Comma 2 4 3" xfId="386"/>
    <cellStyle name="Comma 2 4 3 10" xfId="387"/>
    <cellStyle name="Comma 2 4 3 11" xfId="388"/>
    <cellStyle name="Comma 2 4 3 12" xfId="389"/>
    <cellStyle name="Comma 2 4 3 13" xfId="390"/>
    <cellStyle name="Comma 2 4 3 14" xfId="391"/>
    <cellStyle name="Comma 2 4 3 15" xfId="392"/>
    <cellStyle name="Comma 2 4 3 16" xfId="393"/>
    <cellStyle name="Comma 2 4 3 17" xfId="394"/>
    <cellStyle name="Comma 2 4 3 18" xfId="395"/>
    <cellStyle name="Comma 2 4 3 19" xfId="396"/>
    <cellStyle name="Comma 2 4 3 2" xfId="397"/>
    <cellStyle name="Comma 2 4 3 2 10" xfId="398"/>
    <cellStyle name="Comma 2 4 3 2 11" xfId="399"/>
    <cellStyle name="Comma 2 4 3 2 12" xfId="400"/>
    <cellStyle name="Comma 2 4 3 2 13" xfId="401"/>
    <cellStyle name="Comma 2 4 3 2 14" xfId="402"/>
    <cellStyle name="Comma 2 4 3 2 15" xfId="403"/>
    <cellStyle name="Comma 2 4 3 2 16" xfId="404"/>
    <cellStyle name="Comma 2 4 3 2 17" xfId="405"/>
    <cellStyle name="Comma 2 4 3 2 18" xfId="406"/>
    <cellStyle name="Comma 2 4 3 2 19" xfId="407"/>
    <cellStyle name="Comma 2 4 3 2 2" xfId="408"/>
    <cellStyle name="Comma 2 4 3 2 2 2" xfId="409"/>
    <cellStyle name="Comma 2 4 3 2 20" xfId="410"/>
    <cellStyle name="Comma 2 4 3 2 3" xfId="411"/>
    <cellStyle name="Comma 2 4 3 2 3 10" xfId="412"/>
    <cellStyle name="Comma 2 4 3 2 3 11" xfId="413"/>
    <cellStyle name="Comma 2 4 3 2 3 12" xfId="414"/>
    <cellStyle name="Comma 2 4 3 2 3 2" xfId="415"/>
    <cellStyle name="Comma 2 4 3 2 3 3" xfId="416"/>
    <cellStyle name="Comma 2 4 3 2 3 4" xfId="417"/>
    <cellStyle name="Comma 2 4 3 2 3 5" xfId="418"/>
    <cellStyle name="Comma 2 4 3 2 3 6" xfId="419"/>
    <cellStyle name="Comma 2 4 3 2 3 7" xfId="420"/>
    <cellStyle name="Comma 2 4 3 2 3 8" xfId="421"/>
    <cellStyle name="Comma 2 4 3 2 3 9" xfId="422"/>
    <cellStyle name="Comma 2 4 3 2 4" xfId="423"/>
    <cellStyle name="Comma 2 4 3 2 4 2" xfId="424"/>
    <cellStyle name="Comma 2 4 3 2 5" xfId="425"/>
    <cellStyle name="Comma 2 4 3 2 6" xfId="426"/>
    <cellStyle name="Comma 2 4 3 2 7" xfId="427"/>
    <cellStyle name="Comma 2 4 3 2 8" xfId="428"/>
    <cellStyle name="Comma 2 4 3 2 9" xfId="429"/>
    <cellStyle name="Comma 2 4 3 20" xfId="430"/>
    <cellStyle name="Comma 2 4 3 21" xfId="431"/>
    <cellStyle name="Comma 2 4 3 22" xfId="432"/>
    <cellStyle name="Comma 2 4 3 23" xfId="433"/>
    <cellStyle name="Comma 2 4 3 24" xfId="434"/>
    <cellStyle name="Comma 2 4 3 25" xfId="435"/>
    <cellStyle name="Comma 2 4 3 3" xfId="436"/>
    <cellStyle name="Comma 2 4 3 4" xfId="437"/>
    <cellStyle name="Comma 2 4 3 5" xfId="438"/>
    <cellStyle name="Comma 2 4 3 6" xfId="439"/>
    <cellStyle name="Comma 2 4 3 7" xfId="440"/>
    <cellStyle name="Comma 2 4 3 7 10" xfId="441"/>
    <cellStyle name="Comma 2 4 3 7 11" xfId="442"/>
    <cellStyle name="Comma 2 4 3 7 12" xfId="443"/>
    <cellStyle name="Comma 2 4 3 7 2" xfId="444"/>
    <cellStyle name="Comma 2 4 3 7 3" xfId="445"/>
    <cellStyle name="Comma 2 4 3 7 4" xfId="446"/>
    <cellStyle name="Comma 2 4 3 7 5" xfId="447"/>
    <cellStyle name="Comma 2 4 3 7 6" xfId="448"/>
    <cellStyle name="Comma 2 4 3 7 7" xfId="449"/>
    <cellStyle name="Comma 2 4 3 7 8" xfId="450"/>
    <cellStyle name="Comma 2 4 3 7 9" xfId="451"/>
    <cellStyle name="Comma 2 4 3 8" xfId="452"/>
    <cellStyle name="Comma 2 4 3 9" xfId="453"/>
    <cellStyle name="Comma 2 5" xfId="454"/>
    <cellStyle name="Comma 2 5 2" xfId="455"/>
    <cellStyle name="Comma 2 6" xfId="456"/>
    <cellStyle name="Comma 2 6 2" xfId="457"/>
    <cellStyle name="Comma 2 7" xfId="458"/>
    <cellStyle name="Comma 2 7 2" xfId="459"/>
    <cellStyle name="Comma 2 7 3" xfId="460"/>
    <cellStyle name="Comma 2 7 4" xfId="461"/>
    <cellStyle name="Comma 2 7 4 2" xfId="462"/>
    <cellStyle name="Comma 20" xfId="463"/>
    <cellStyle name="Comma 20 2" xfId="464"/>
    <cellStyle name="Comma 20 3" xfId="465"/>
    <cellStyle name="Comma 20 4" xfId="466"/>
    <cellStyle name="Comma 20 5" xfId="467"/>
    <cellStyle name="Comma 20 6" xfId="468"/>
    <cellStyle name="Comma 20 7" xfId="469"/>
    <cellStyle name="Comma 21" xfId="470"/>
    <cellStyle name="Comma 22" xfId="471"/>
    <cellStyle name="Comma 23" xfId="472"/>
    <cellStyle name="Comma 24" xfId="473"/>
    <cellStyle name="Comma 25" xfId="474"/>
    <cellStyle name="Comma 26" xfId="475"/>
    <cellStyle name="Comma 27" xfId="476"/>
    <cellStyle name="Comma 28" xfId="477"/>
    <cellStyle name="Comma 29" xfId="478"/>
    <cellStyle name="Comma 3" xfId="479"/>
    <cellStyle name="Comma 3 2" xfId="480"/>
    <cellStyle name="Comma 3 2 2" xfId="481"/>
    <cellStyle name="Comma 3 2 2 2" xfId="482"/>
    <cellStyle name="Comma 3 2 2 2 2" xfId="483"/>
    <cellStyle name="Comma 3 2 2 3" xfId="484"/>
    <cellStyle name="Comma 3 2 3" xfId="485"/>
    <cellStyle name="Comma 3 2 3 2" xfId="486"/>
    <cellStyle name="Comma 3 2 3 2 2" xfId="487"/>
    <cellStyle name="Comma 3 2 4" xfId="488"/>
    <cellStyle name="Comma 3 3" xfId="489"/>
    <cellStyle name="Comma 3 3 2" xfId="490"/>
    <cellStyle name="Comma 3 3 2 2" xfId="491"/>
    <cellStyle name="Comma 3 3 3" xfId="492"/>
    <cellStyle name="Comma 3 4" xfId="493"/>
    <cellStyle name="Comma 3 4 2" xfId="494"/>
    <cellStyle name="Comma 3 4 2 2" xfId="495"/>
    <cellStyle name="Comma 3 4 3" xfId="496"/>
    <cellStyle name="Comma 3 5" xfId="497"/>
    <cellStyle name="Comma 3 5 2" xfId="498"/>
    <cellStyle name="Comma 3 5 2 2" xfId="499"/>
    <cellStyle name="Comma 3 6" xfId="500"/>
    <cellStyle name="Comma 3 6 10" xfId="501"/>
    <cellStyle name="Comma 3 6 11" xfId="502"/>
    <cellStyle name="Comma 3 6 12" xfId="503"/>
    <cellStyle name="Comma 3 6 13" xfId="504"/>
    <cellStyle name="Comma 3 6 14" xfId="505"/>
    <cellStyle name="Comma 3 6 15" xfId="506"/>
    <cellStyle name="Comma 3 6 16" xfId="507"/>
    <cellStyle name="Comma 3 6 17" xfId="508"/>
    <cellStyle name="Comma 3 6 18" xfId="509"/>
    <cellStyle name="Comma 3 6 19" xfId="510"/>
    <cellStyle name="Comma 3 6 2" xfId="511"/>
    <cellStyle name="Comma 3 6 2 10" xfId="512"/>
    <cellStyle name="Comma 3 6 2 11" xfId="513"/>
    <cellStyle name="Comma 3 6 2 12" xfId="514"/>
    <cellStyle name="Comma 3 6 2 13" xfId="515"/>
    <cellStyle name="Comma 3 6 2 14" xfId="516"/>
    <cellStyle name="Comma 3 6 2 15" xfId="517"/>
    <cellStyle name="Comma 3 6 2 16" xfId="518"/>
    <cellStyle name="Comma 3 6 2 17" xfId="519"/>
    <cellStyle name="Comma 3 6 2 18" xfId="520"/>
    <cellStyle name="Comma 3 6 2 19" xfId="521"/>
    <cellStyle name="Comma 3 6 2 2" xfId="522"/>
    <cellStyle name="Comma 3 6 2 2 2" xfId="523"/>
    <cellStyle name="Comma 3 6 2 20" xfId="524"/>
    <cellStyle name="Comma 3 6 2 3" xfId="525"/>
    <cellStyle name="Comma 3 6 2 3 10" xfId="526"/>
    <cellStyle name="Comma 3 6 2 3 11" xfId="527"/>
    <cellStyle name="Comma 3 6 2 3 12" xfId="528"/>
    <cellStyle name="Comma 3 6 2 3 2" xfId="529"/>
    <cellStyle name="Comma 3 6 2 3 3" xfId="530"/>
    <cellStyle name="Comma 3 6 2 3 4" xfId="531"/>
    <cellStyle name="Comma 3 6 2 3 5" xfId="532"/>
    <cellStyle name="Comma 3 6 2 3 6" xfId="533"/>
    <cellStyle name="Comma 3 6 2 3 7" xfId="534"/>
    <cellStyle name="Comma 3 6 2 3 8" xfId="535"/>
    <cellStyle name="Comma 3 6 2 3 9" xfId="536"/>
    <cellStyle name="Comma 3 6 2 4" xfId="537"/>
    <cellStyle name="Comma 3 6 2 4 2" xfId="538"/>
    <cellStyle name="Comma 3 6 2 5" xfId="539"/>
    <cellStyle name="Comma 3 6 2 6" xfId="540"/>
    <cellStyle name="Comma 3 6 2 7" xfId="541"/>
    <cellStyle name="Comma 3 6 2 8" xfId="542"/>
    <cellStyle name="Comma 3 6 2 9" xfId="543"/>
    <cellStyle name="Comma 3 6 20" xfId="544"/>
    <cellStyle name="Comma 3 6 21" xfId="545"/>
    <cellStyle name="Comma 3 6 22" xfId="546"/>
    <cellStyle name="Comma 3 6 23" xfId="547"/>
    <cellStyle name="Comma 3 6 24" xfId="548"/>
    <cellStyle name="Comma 3 6 25" xfId="549"/>
    <cellStyle name="Comma 3 6 3" xfId="550"/>
    <cellStyle name="Comma 3 6 4" xfId="551"/>
    <cellStyle name="Comma 3 6 5" xfId="552"/>
    <cellStyle name="Comma 3 6 6" xfId="553"/>
    <cellStyle name="Comma 3 6 7" xfId="554"/>
    <cellStyle name="Comma 3 6 7 10" xfId="555"/>
    <cellStyle name="Comma 3 6 7 11" xfId="556"/>
    <cellStyle name="Comma 3 6 7 12" xfId="557"/>
    <cellStyle name="Comma 3 6 7 2" xfId="558"/>
    <cellStyle name="Comma 3 6 7 3" xfId="559"/>
    <cellStyle name="Comma 3 6 7 4" xfId="560"/>
    <cellStyle name="Comma 3 6 7 5" xfId="561"/>
    <cellStyle name="Comma 3 6 7 6" xfId="562"/>
    <cellStyle name="Comma 3 6 7 7" xfId="563"/>
    <cellStyle name="Comma 3 6 7 8" xfId="564"/>
    <cellStyle name="Comma 3 6 7 9" xfId="565"/>
    <cellStyle name="Comma 3 6 8" xfId="566"/>
    <cellStyle name="Comma 3 6 9" xfId="567"/>
    <cellStyle name="Comma 3_Amos 3 Forecast" xfId="568"/>
    <cellStyle name="Comma 30" xfId="569"/>
    <cellStyle name="Comma 31" xfId="570"/>
    <cellStyle name="Comma 32" xfId="571"/>
    <cellStyle name="Comma 33" xfId="572"/>
    <cellStyle name="Comma 34" xfId="573"/>
    <cellStyle name="Comma 35" xfId="574"/>
    <cellStyle name="Comma 4" xfId="575"/>
    <cellStyle name="Comma 4 2" xfId="576"/>
    <cellStyle name="Comma 4 2 2" xfId="577"/>
    <cellStyle name="Comma 4 3" xfId="578"/>
    <cellStyle name="Comma 4 4" xfId="579"/>
    <cellStyle name="Comma 4_Amos 3 Forecast" xfId="580"/>
    <cellStyle name="Comma 5" xfId="581"/>
    <cellStyle name="Comma 5 2" xfId="582"/>
    <cellStyle name="Comma 5 2 2" xfId="583"/>
    <cellStyle name="Comma 5 2 2 2" xfId="584"/>
    <cellStyle name="Comma 5 2 2 3" xfId="585"/>
    <cellStyle name="Comma 5 3" xfId="586"/>
    <cellStyle name="Comma 5 3 2" xfId="587"/>
    <cellStyle name="Comma 5 3 3" xfId="588"/>
    <cellStyle name="Comma 5 4" xfId="589"/>
    <cellStyle name="Comma 5 4 10" xfId="590"/>
    <cellStyle name="Comma 5 4 11" xfId="591"/>
    <cellStyle name="Comma 5 4 12" xfId="592"/>
    <cellStyle name="Comma 5 4 13" xfId="593"/>
    <cellStyle name="Comma 5 4 14" xfId="594"/>
    <cellStyle name="Comma 5 4 15" xfId="595"/>
    <cellStyle name="Comma 5 4 16" xfId="596"/>
    <cellStyle name="Comma 5 4 17" xfId="597"/>
    <cellStyle name="Comma 5 4 18" xfId="598"/>
    <cellStyle name="Comma 5 4 19" xfId="599"/>
    <cellStyle name="Comma 5 4 2" xfId="600"/>
    <cellStyle name="Comma 5 4 2 10" xfId="601"/>
    <cellStyle name="Comma 5 4 2 11" xfId="602"/>
    <cellStyle name="Comma 5 4 2 12" xfId="603"/>
    <cellStyle name="Comma 5 4 2 13" xfId="604"/>
    <cellStyle name="Comma 5 4 2 14" xfId="605"/>
    <cellStyle name="Comma 5 4 2 15" xfId="606"/>
    <cellStyle name="Comma 5 4 2 16" xfId="607"/>
    <cellStyle name="Comma 5 4 2 17" xfId="608"/>
    <cellStyle name="Comma 5 4 2 18" xfId="609"/>
    <cellStyle name="Comma 5 4 2 19" xfId="610"/>
    <cellStyle name="Comma 5 4 2 2" xfId="611"/>
    <cellStyle name="Comma 5 4 2 2 2" xfId="612"/>
    <cellStyle name="Comma 5 4 2 20" xfId="613"/>
    <cellStyle name="Comma 5 4 2 3" xfId="614"/>
    <cellStyle name="Comma 5 4 2 3 10" xfId="615"/>
    <cellStyle name="Comma 5 4 2 3 11" xfId="616"/>
    <cellStyle name="Comma 5 4 2 3 12" xfId="617"/>
    <cellStyle name="Comma 5 4 2 3 2" xfId="618"/>
    <cellStyle name="Comma 5 4 2 3 3" xfId="619"/>
    <cellStyle name="Comma 5 4 2 3 4" xfId="620"/>
    <cellStyle name="Comma 5 4 2 3 5" xfId="621"/>
    <cellStyle name="Comma 5 4 2 3 6" xfId="622"/>
    <cellStyle name="Comma 5 4 2 3 7" xfId="623"/>
    <cellStyle name="Comma 5 4 2 3 8" xfId="624"/>
    <cellStyle name="Comma 5 4 2 3 9" xfId="625"/>
    <cellStyle name="Comma 5 4 2 4" xfId="626"/>
    <cellStyle name="Comma 5 4 2 4 2" xfId="627"/>
    <cellStyle name="Comma 5 4 2 5" xfId="628"/>
    <cellStyle name="Comma 5 4 2 6" xfId="629"/>
    <cellStyle name="Comma 5 4 2 7" xfId="630"/>
    <cellStyle name="Comma 5 4 2 8" xfId="631"/>
    <cellStyle name="Comma 5 4 2 9" xfId="632"/>
    <cellStyle name="Comma 5 4 20" xfId="633"/>
    <cellStyle name="Comma 5 4 21" xfId="634"/>
    <cellStyle name="Comma 5 4 22" xfId="635"/>
    <cellStyle name="Comma 5 4 23" xfId="636"/>
    <cellStyle name="Comma 5 4 24" xfId="637"/>
    <cellStyle name="Comma 5 4 3" xfId="638"/>
    <cellStyle name="Comma 5 4 3 2" xfId="639"/>
    <cellStyle name="Comma 5 4 4" xfId="640"/>
    <cellStyle name="Comma 5 4 4 2" xfId="641"/>
    <cellStyle name="Comma 5 4 5" xfId="642"/>
    <cellStyle name="Comma 5 4 5 2" xfId="643"/>
    <cellStyle name="Comma 5 4 6" xfId="644"/>
    <cellStyle name="Comma 5 4 6 10" xfId="645"/>
    <cellStyle name="Comma 5 4 6 11" xfId="646"/>
    <cellStyle name="Comma 5 4 6 12" xfId="647"/>
    <cellStyle name="Comma 5 4 6 2" xfId="648"/>
    <cellStyle name="Comma 5 4 6 3" xfId="649"/>
    <cellStyle name="Comma 5 4 6 4" xfId="650"/>
    <cellStyle name="Comma 5 4 6 5" xfId="651"/>
    <cellStyle name="Comma 5 4 6 6" xfId="652"/>
    <cellStyle name="Comma 5 4 6 7" xfId="653"/>
    <cellStyle name="Comma 5 4 6 8" xfId="654"/>
    <cellStyle name="Comma 5 4 6 9" xfId="655"/>
    <cellStyle name="Comma 5 4 7" xfId="656"/>
    <cellStyle name="Comma 5 4 8" xfId="657"/>
    <cellStyle name="Comma 5 4 9" xfId="658"/>
    <cellStyle name="Comma 6" xfId="659"/>
    <cellStyle name="Comma 6 2" xfId="660"/>
    <cellStyle name="Comma 6 2 2" xfId="661"/>
    <cellStyle name="Comma 6 3" xfId="662"/>
    <cellStyle name="Comma 6 4" xfId="663"/>
    <cellStyle name="Comma 7" xfId="664"/>
    <cellStyle name="Comma 7 2" xfId="665"/>
    <cellStyle name="Comma 7 2 2" xfId="666"/>
    <cellStyle name="Comma 7 2 3" xfId="667"/>
    <cellStyle name="Comma 7 2 3 2" xfId="668"/>
    <cellStyle name="Comma 7 2 4" xfId="669"/>
    <cellStyle name="Comma 7 3" xfId="670"/>
    <cellStyle name="Comma 8" xfId="671"/>
    <cellStyle name="Comma 8 2" xfId="672"/>
    <cellStyle name="Comma 9" xfId="673"/>
    <cellStyle name="Comma 9 10" xfId="674"/>
    <cellStyle name="Comma 9 11" xfId="675"/>
    <cellStyle name="Comma 9 12" xfId="676"/>
    <cellStyle name="Comma 9 13" xfId="677"/>
    <cellStyle name="Comma 9 14" xfId="678"/>
    <cellStyle name="Comma 9 15" xfId="679"/>
    <cellStyle name="Comma 9 16" xfId="680"/>
    <cellStyle name="Comma 9 17" xfId="681"/>
    <cellStyle name="Comma 9 18" xfId="682"/>
    <cellStyle name="Comma 9 19" xfId="683"/>
    <cellStyle name="Comma 9 2" xfId="684"/>
    <cellStyle name="Comma 9 2 2" xfId="685"/>
    <cellStyle name="Comma 9 2 3" xfId="686"/>
    <cellStyle name="Comma 9 2 4" xfId="687"/>
    <cellStyle name="Comma 9 20" xfId="688"/>
    <cellStyle name="Comma 9 21" xfId="689"/>
    <cellStyle name="Comma 9 22" xfId="690"/>
    <cellStyle name="Comma 9 23" xfId="691"/>
    <cellStyle name="Comma 9 24" xfId="692"/>
    <cellStyle name="Comma 9 25" xfId="693"/>
    <cellStyle name="Comma 9 3" xfId="694"/>
    <cellStyle name="Comma 9 3 10" xfId="695"/>
    <cellStyle name="Comma 9 3 11" xfId="696"/>
    <cellStyle name="Comma 9 3 12" xfId="697"/>
    <cellStyle name="Comma 9 3 13" xfId="698"/>
    <cellStyle name="Comma 9 3 14" xfId="699"/>
    <cellStyle name="Comma 9 3 15" xfId="700"/>
    <cellStyle name="Comma 9 3 16" xfId="701"/>
    <cellStyle name="Comma 9 3 17" xfId="702"/>
    <cellStyle name="Comma 9 3 18" xfId="703"/>
    <cellStyle name="Comma 9 3 19" xfId="704"/>
    <cellStyle name="Comma 9 3 2" xfId="705"/>
    <cellStyle name="Comma 9 3 20" xfId="706"/>
    <cellStyle name="Comma 9 3 21" xfId="707"/>
    <cellStyle name="Comma 9 3 3" xfId="708"/>
    <cellStyle name="Comma 9 3 3 2" xfId="709"/>
    <cellStyle name="Comma 9 3 4" xfId="710"/>
    <cellStyle name="Comma 9 3 4 10" xfId="711"/>
    <cellStyle name="Comma 9 3 4 11" xfId="712"/>
    <cellStyle name="Comma 9 3 4 12" xfId="713"/>
    <cellStyle name="Comma 9 3 4 2" xfId="714"/>
    <cellStyle name="Comma 9 3 4 3" xfId="715"/>
    <cellStyle name="Comma 9 3 4 4" xfId="716"/>
    <cellStyle name="Comma 9 3 4 5" xfId="717"/>
    <cellStyle name="Comma 9 3 4 6" xfId="718"/>
    <cellStyle name="Comma 9 3 4 7" xfId="719"/>
    <cellStyle name="Comma 9 3 4 8" xfId="720"/>
    <cellStyle name="Comma 9 3 4 9" xfId="721"/>
    <cellStyle name="Comma 9 3 5" xfId="722"/>
    <cellStyle name="Comma 9 3 5 2" xfId="723"/>
    <cellStyle name="Comma 9 3 6" xfId="724"/>
    <cellStyle name="Comma 9 3 7" xfId="725"/>
    <cellStyle name="Comma 9 3 8" xfId="726"/>
    <cellStyle name="Comma 9 3 9" xfId="727"/>
    <cellStyle name="Comma 9 4" xfId="728"/>
    <cellStyle name="Comma 9 5" xfId="729"/>
    <cellStyle name="Comma 9 6" xfId="730"/>
    <cellStyle name="Comma 9 7" xfId="731"/>
    <cellStyle name="Comma 9 7 10" xfId="732"/>
    <cellStyle name="Comma 9 7 11" xfId="733"/>
    <cellStyle name="Comma 9 7 12" xfId="734"/>
    <cellStyle name="Comma 9 7 13" xfId="735"/>
    <cellStyle name="Comma 9 7 14" xfId="736"/>
    <cellStyle name="Comma 9 7 15" xfId="737"/>
    <cellStyle name="Comma 9 7 16" xfId="738"/>
    <cellStyle name="Comma 9 7 17" xfId="739"/>
    <cellStyle name="Comma 9 7 18" xfId="740"/>
    <cellStyle name="Comma 9 7 19" xfId="741"/>
    <cellStyle name="Comma 9 7 2" xfId="742"/>
    <cellStyle name="Comma 9 7 20" xfId="743"/>
    <cellStyle name="Comma 9 7 3" xfId="744"/>
    <cellStyle name="Comma 9 7 4" xfId="745"/>
    <cellStyle name="Comma 9 7 5" xfId="746"/>
    <cellStyle name="Comma 9 7 6" xfId="747"/>
    <cellStyle name="Comma 9 7 7" xfId="748"/>
    <cellStyle name="Comma 9 7 8" xfId="749"/>
    <cellStyle name="Comma 9 7 9" xfId="750"/>
    <cellStyle name="Comma 9 8" xfId="751"/>
    <cellStyle name="Comma 9 9" xfId="752"/>
    <cellStyle name="Comma0" xfId="753"/>
    <cellStyle name="Comma0 - Style3" xfId="754"/>
    <cellStyle name="Comma0 - Style3 2" xfId="755"/>
    <cellStyle name="Comma0 - Style4" xfId="756"/>
    <cellStyle name="Comma0 10" xfId="757"/>
    <cellStyle name="Comma0 10 2" xfId="758"/>
    <cellStyle name="Comma0 10 2 2" xfId="759"/>
    <cellStyle name="Comma0 10 2 2 2" xfId="760"/>
    <cellStyle name="Comma0 10 2 3" xfId="761"/>
    <cellStyle name="Comma0 10 3" xfId="762"/>
    <cellStyle name="Comma0 10 3 2" xfId="763"/>
    <cellStyle name="Comma0 10 4" xfId="764"/>
    <cellStyle name="Comma0 100" xfId="765"/>
    <cellStyle name="Comma0 100 2" xfId="766"/>
    <cellStyle name="Comma0 101" xfId="767"/>
    <cellStyle name="Comma0 101 2" xfId="768"/>
    <cellStyle name="Comma0 102" xfId="769"/>
    <cellStyle name="Comma0 102 2" xfId="770"/>
    <cellStyle name="Comma0 103" xfId="771"/>
    <cellStyle name="Comma0 103 2" xfId="772"/>
    <cellStyle name="Comma0 104" xfId="773"/>
    <cellStyle name="Comma0 104 2" xfId="774"/>
    <cellStyle name="Comma0 105" xfId="775"/>
    <cellStyle name="Comma0 105 2" xfId="776"/>
    <cellStyle name="Comma0 106" xfId="777"/>
    <cellStyle name="Comma0 106 2" xfId="778"/>
    <cellStyle name="Comma0 107" xfId="779"/>
    <cellStyle name="Comma0 107 2" xfId="780"/>
    <cellStyle name="Comma0 108" xfId="781"/>
    <cellStyle name="Comma0 108 2" xfId="782"/>
    <cellStyle name="Comma0 109" xfId="783"/>
    <cellStyle name="Comma0 109 2" xfId="784"/>
    <cellStyle name="Comma0 11" xfId="785"/>
    <cellStyle name="Comma0 11 2" xfId="786"/>
    <cellStyle name="Comma0 11 2 2" xfId="787"/>
    <cellStyle name="Comma0 11 2 2 2" xfId="788"/>
    <cellStyle name="Comma0 11 2 3" xfId="789"/>
    <cellStyle name="Comma0 11 3" xfId="790"/>
    <cellStyle name="Comma0 11 3 2" xfId="791"/>
    <cellStyle name="Comma0 11 4" xfId="792"/>
    <cellStyle name="Comma0 110" xfId="793"/>
    <cellStyle name="Comma0 111" xfId="794"/>
    <cellStyle name="Comma0 112" xfId="795"/>
    <cellStyle name="Comma0 113" xfId="796"/>
    <cellStyle name="Comma0 114" xfId="797"/>
    <cellStyle name="Comma0 115" xfId="798"/>
    <cellStyle name="Comma0 116" xfId="799"/>
    <cellStyle name="Comma0 117" xfId="800"/>
    <cellStyle name="Comma0 118" xfId="801"/>
    <cellStyle name="Comma0 119" xfId="802"/>
    <cellStyle name="Comma0 12" xfId="803"/>
    <cellStyle name="Comma0 12 2" xfId="804"/>
    <cellStyle name="Comma0 12 2 2" xfId="805"/>
    <cellStyle name="Comma0 12 2 2 2" xfId="806"/>
    <cellStyle name="Comma0 12 2 3" xfId="807"/>
    <cellStyle name="Comma0 12 3" xfId="808"/>
    <cellStyle name="Comma0 12 3 2" xfId="809"/>
    <cellStyle name="Comma0 12 4" xfId="810"/>
    <cellStyle name="Comma0 120" xfId="811"/>
    <cellStyle name="Comma0 121" xfId="812"/>
    <cellStyle name="Comma0 122" xfId="813"/>
    <cellStyle name="Comma0 123" xfId="814"/>
    <cellStyle name="Comma0 124" xfId="815"/>
    <cellStyle name="Comma0 125" xfId="816"/>
    <cellStyle name="Comma0 126" xfId="817"/>
    <cellStyle name="Comma0 127" xfId="818"/>
    <cellStyle name="Comma0 128" xfId="819"/>
    <cellStyle name="Comma0 129" xfId="820"/>
    <cellStyle name="Comma0 13" xfId="821"/>
    <cellStyle name="Comma0 13 2" xfId="822"/>
    <cellStyle name="Comma0 13 2 2" xfId="823"/>
    <cellStyle name="Comma0 13 2 2 2" xfId="824"/>
    <cellStyle name="Comma0 13 2 3" xfId="825"/>
    <cellStyle name="Comma0 13 3" xfId="826"/>
    <cellStyle name="Comma0 13 3 2" xfId="827"/>
    <cellStyle name="Comma0 13 4" xfId="828"/>
    <cellStyle name="Comma0 130" xfId="829"/>
    <cellStyle name="Comma0 14" xfId="830"/>
    <cellStyle name="Comma0 14 2" xfId="831"/>
    <cellStyle name="Comma0 14 2 2" xfId="832"/>
    <cellStyle name="Comma0 14 2 2 2" xfId="833"/>
    <cellStyle name="Comma0 14 2 3" xfId="834"/>
    <cellStyle name="Comma0 14 3" xfId="835"/>
    <cellStyle name="Comma0 14 3 2" xfId="836"/>
    <cellStyle name="Comma0 14 4" xfId="837"/>
    <cellStyle name="Comma0 15" xfId="838"/>
    <cellStyle name="Comma0 15 2" xfId="839"/>
    <cellStyle name="Comma0 15 2 2" xfId="840"/>
    <cellStyle name="Comma0 15 2 2 2" xfId="841"/>
    <cellStyle name="Comma0 15 2 3" xfId="842"/>
    <cellStyle name="Comma0 15 3" xfId="843"/>
    <cellStyle name="Comma0 15 3 2" xfId="844"/>
    <cellStyle name="Comma0 15 4" xfId="845"/>
    <cellStyle name="Comma0 16" xfId="846"/>
    <cellStyle name="Comma0 16 2" xfId="847"/>
    <cellStyle name="Comma0 16 2 2" xfId="848"/>
    <cellStyle name="Comma0 16 2 2 2" xfId="849"/>
    <cellStyle name="Comma0 16 2 3" xfId="850"/>
    <cellStyle name="Comma0 16 3" xfId="851"/>
    <cellStyle name="Comma0 16 3 2" xfId="852"/>
    <cellStyle name="Comma0 16 4" xfId="853"/>
    <cellStyle name="Comma0 17" xfId="854"/>
    <cellStyle name="Comma0 17 2" xfId="855"/>
    <cellStyle name="Comma0 17 2 2" xfId="856"/>
    <cellStyle name="Comma0 17 2 2 2" xfId="857"/>
    <cellStyle name="Comma0 17 2 3" xfId="858"/>
    <cellStyle name="Comma0 17 3" xfId="859"/>
    <cellStyle name="Comma0 17 3 2" xfId="860"/>
    <cellStyle name="Comma0 17 4" xfId="861"/>
    <cellStyle name="Comma0 18" xfId="862"/>
    <cellStyle name="Comma0 18 2" xfId="863"/>
    <cellStyle name="Comma0 18 2 2" xfId="864"/>
    <cellStyle name="Comma0 18 2 2 2" xfId="865"/>
    <cellStyle name="Comma0 18 2 3" xfId="866"/>
    <cellStyle name="Comma0 18 3" xfId="867"/>
    <cellStyle name="Comma0 18 3 2" xfId="868"/>
    <cellStyle name="Comma0 18 4" xfId="869"/>
    <cellStyle name="Comma0 19" xfId="870"/>
    <cellStyle name="Comma0 19 2" xfId="871"/>
    <cellStyle name="Comma0 19 2 2" xfId="872"/>
    <cellStyle name="Comma0 19 2 2 2" xfId="873"/>
    <cellStyle name="Comma0 19 2 3" xfId="874"/>
    <cellStyle name="Comma0 19 3" xfId="875"/>
    <cellStyle name="Comma0 19 3 2" xfId="876"/>
    <cellStyle name="Comma0 19 4" xfId="877"/>
    <cellStyle name="Comma0 2" xfId="878"/>
    <cellStyle name="Comma0 2 2" xfId="879"/>
    <cellStyle name="Comma0 2 2 2" xfId="880"/>
    <cellStyle name="Comma0 2 2 2 2" xfId="881"/>
    <cellStyle name="Comma0 2 2 3" xfId="882"/>
    <cellStyle name="Comma0 2 3" xfId="883"/>
    <cellStyle name="Comma0 2 3 2" xfId="884"/>
    <cellStyle name="Comma0 2 3 2 2" xfId="885"/>
    <cellStyle name="Comma0 2 3 3" xfId="886"/>
    <cellStyle name="Comma0 2 4" xfId="887"/>
    <cellStyle name="Comma0 2 4 2" xfId="888"/>
    <cellStyle name="Comma0 2 4 2 2" xfId="889"/>
    <cellStyle name="Comma0 2 4 3" xfId="890"/>
    <cellStyle name="Comma0 2 5" xfId="891"/>
    <cellStyle name="Comma0 2 5 2" xfId="892"/>
    <cellStyle name="Comma0 2 6" xfId="893"/>
    <cellStyle name="Comma0 20" xfId="894"/>
    <cellStyle name="Comma0 20 2" xfId="895"/>
    <cellStyle name="Comma0 20 2 2" xfId="896"/>
    <cellStyle name="Comma0 20 2 2 2" xfId="897"/>
    <cellStyle name="Comma0 20 2 3" xfId="898"/>
    <cellStyle name="Comma0 20 3" xfId="899"/>
    <cellStyle name="Comma0 20 3 2" xfId="900"/>
    <cellStyle name="Comma0 20 4" xfId="901"/>
    <cellStyle name="Comma0 21" xfId="902"/>
    <cellStyle name="Comma0 21 2" xfId="903"/>
    <cellStyle name="Comma0 21 2 2" xfId="904"/>
    <cellStyle name="Comma0 21 2 2 2" xfId="905"/>
    <cellStyle name="Comma0 21 2 3" xfId="906"/>
    <cellStyle name="Comma0 21 3" xfId="907"/>
    <cellStyle name="Comma0 21 3 2" xfId="908"/>
    <cellStyle name="Comma0 21 4" xfId="909"/>
    <cellStyle name="Comma0 22" xfId="910"/>
    <cellStyle name="Comma0 22 2" xfId="911"/>
    <cellStyle name="Comma0 22 2 2" xfId="912"/>
    <cellStyle name="Comma0 22 2 2 2" xfId="913"/>
    <cellStyle name="Comma0 22 2 3" xfId="914"/>
    <cellStyle name="Comma0 22 3" xfId="915"/>
    <cellStyle name="Comma0 22 3 2" xfId="916"/>
    <cellStyle name="Comma0 22 4" xfId="917"/>
    <cellStyle name="Comma0 23" xfId="918"/>
    <cellStyle name="Comma0 23 2" xfId="919"/>
    <cellStyle name="Comma0 23 2 2" xfId="920"/>
    <cellStyle name="Comma0 23 2 2 2" xfId="921"/>
    <cellStyle name="Comma0 23 2 3" xfId="922"/>
    <cellStyle name="Comma0 23 3" xfId="923"/>
    <cellStyle name="Comma0 23 3 2" xfId="924"/>
    <cellStyle name="Comma0 23 4" xfId="925"/>
    <cellStyle name="Comma0 24" xfId="926"/>
    <cellStyle name="Comma0 24 2" xfId="927"/>
    <cellStyle name="Comma0 24 2 2" xfId="928"/>
    <cellStyle name="Comma0 24 2 2 2" xfId="929"/>
    <cellStyle name="Comma0 24 2 3" xfId="930"/>
    <cellStyle name="Comma0 24 3" xfId="931"/>
    <cellStyle name="Comma0 24 3 2" xfId="932"/>
    <cellStyle name="Comma0 24 4" xfId="933"/>
    <cellStyle name="Comma0 25" xfId="934"/>
    <cellStyle name="Comma0 25 2" xfId="935"/>
    <cellStyle name="Comma0 25 2 2" xfId="936"/>
    <cellStyle name="Comma0 25 2 2 2" xfId="937"/>
    <cellStyle name="Comma0 25 2 3" xfId="938"/>
    <cellStyle name="Comma0 25 3" xfId="939"/>
    <cellStyle name="Comma0 25 3 2" xfId="940"/>
    <cellStyle name="Comma0 25 4" xfId="941"/>
    <cellStyle name="Comma0 26" xfId="942"/>
    <cellStyle name="Comma0 26 2" xfId="943"/>
    <cellStyle name="Comma0 26 2 2" xfId="944"/>
    <cellStyle name="Comma0 26 2 2 2" xfId="945"/>
    <cellStyle name="Comma0 26 2 3" xfId="946"/>
    <cellStyle name="Comma0 26 3" xfId="947"/>
    <cellStyle name="Comma0 26 3 2" xfId="948"/>
    <cellStyle name="Comma0 26 4" xfId="949"/>
    <cellStyle name="Comma0 27" xfId="950"/>
    <cellStyle name="Comma0 27 2" xfId="951"/>
    <cellStyle name="Comma0 27 2 2" xfId="952"/>
    <cellStyle name="Comma0 27 3" xfId="953"/>
    <cellStyle name="Comma0 28" xfId="954"/>
    <cellStyle name="Comma0 28 2" xfId="955"/>
    <cellStyle name="Comma0 28 2 2" xfId="956"/>
    <cellStyle name="Comma0 28 3" xfId="957"/>
    <cellStyle name="Comma0 29" xfId="958"/>
    <cellStyle name="Comma0 29 2" xfId="959"/>
    <cellStyle name="Comma0 29 2 2" xfId="960"/>
    <cellStyle name="Comma0 29 3" xfId="961"/>
    <cellStyle name="Comma0 3" xfId="962"/>
    <cellStyle name="Comma0 3 2" xfId="963"/>
    <cellStyle name="Comma0 3 2 2" xfId="964"/>
    <cellStyle name="Comma0 3 2 2 2" xfId="965"/>
    <cellStyle name="Comma0 3 2 3" xfId="966"/>
    <cellStyle name="Comma0 3 3" xfId="967"/>
    <cellStyle name="Comma0 3 3 2" xfId="968"/>
    <cellStyle name="Comma0 3 3 2 2" xfId="969"/>
    <cellStyle name="Comma0 3 3 3" xfId="970"/>
    <cellStyle name="Comma0 3 4" xfId="971"/>
    <cellStyle name="Comma0 3 4 2" xfId="972"/>
    <cellStyle name="Comma0 3 4 2 2" xfId="973"/>
    <cellStyle name="Comma0 3 4 3" xfId="974"/>
    <cellStyle name="Comma0 3 5" xfId="975"/>
    <cellStyle name="Comma0 3 5 2" xfId="976"/>
    <cellStyle name="Comma0 3 6" xfId="977"/>
    <cellStyle name="Comma0 30" xfId="978"/>
    <cellStyle name="Comma0 30 2" xfId="979"/>
    <cellStyle name="Comma0 30 2 2" xfId="980"/>
    <cellStyle name="Comma0 30 3" xfId="981"/>
    <cellStyle name="Comma0 31" xfId="982"/>
    <cellStyle name="Comma0 31 2" xfId="983"/>
    <cellStyle name="Comma0 31 2 2" xfId="984"/>
    <cellStyle name="Comma0 31 3" xfId="985"/>
    <cellStyle name="Comma0 32" xfId="986"/>
    <cellStyle name="Comma0 32 2" xfId="987"/>
    <cellStyle name="Comma0 32 2 2" xfId="988"/>
    <cellStyle name="Comma0 32 3" xfId="989"/>
    <cellStyle name="Comma0 33" xfId="990"/>
    <cellStyle name="Comma0 33 2" xfId="991"/>
    <cellStyle name="Comma0 33 2 2" xfId="992"/>
    <cellStyle name="Comma0 33 3" xfId="993"/>
    <cellStyle name="Comma0 34" xfId="994"/>
    <cellStyle name="Comma0 34 2" xfId="995"/>
    <cellStyle name="Comma0 34 2 2" xfId="996"/>
    <cellStyle name="Comma0 34 3" xfId="997"/>
    <cellStyle name="Comma0 35" xfId="998"/>
    <cellStyle name="Comma0 35 2" xfId="999"/>
    <cellStyle name="Comma0 35 2 2" xfId="1000"/>
    <cellStyle name="Comma0 35 3" xfId="1001"/>
    <cellStyle name="Comma0 36" xfId="1002"/>
    <cellStyle name="Comma0 36 2" xfId="1003"/>
    <cellStyle name="Comma0 36 2 2" xfId="1004"/>
    <cellStyle name="Comma0 36 3" xfId="1005"/>
    <cellStyle name="Comma0 37" xfId="1006"/>
    <cellStyle name="Comma0 37 2" xfId="1007"/>
    <cellStyle name="Comma0 37 2 2" xfId="1008"/>
    <cellStyle name="Comma0 37 3" xfId="1009"/>
    <cellStyle name="Comma0 38" xfId="1010"/>
    <cellStyle name="Comma0 38 2" xfId="1011"/>
    <cellStyle name="Comma0 38 2 2" xfId="1012"/>
    <cellStyle name="Comma0 38 3" xfId="1013"/>
    <cellStyle name="Comma0 39" xfId="1014"/>
    <cellStyle name="Comma0 39 2" xfId="1015"/>
    <cellStyle name="Comma0 39 2 2" xfId="1016"/>
    <cellStyle name="Comma0 39 3" xfId="1017"/>
    <cellStyle name="Comma0 4" xfId="1018"/>
    <cellStyle name="Comma0 4 2" xfId="1019"/>
    <cellStyle name="Comma0 4 2 2" xfId="1020"/>
    <cellStyle name="Comma0 4 2 2 2" xfId="1021"/>
    <cellStyle name="Comma0 4 2 3" xfId="1022"/>
    <cellStyle name="Comma0 4 3" xfId="1023"/>
    <cellStyle name="Comma0 4 3 2" xfId="1024"/>
    <cellStyle name="Comma0 4 3 2 2" xfId="1025"/>
    <cellStyle name="Comma0 4 3 3" xfId="1026"/>
    <cellStyle name="Comma0 4 4" xfId="1027"/>
    <cellStyle name="Comma0 4 4 2" xfId="1028"/>
    <cellStyle name="Comma0 4 4 2 2" xfId="1029"/>
    <cellStyle name="Comma0 4 4 3" xfId="1030"/>
    <cellStyle name="Comma0 4 5" xfId="1031"/>
    <cellStyle name="Comma0 4 5 2" xfId="1032"/>
    <cellStyle name="Comma0 4 6" xfId="1033"/>
    <cellStyle name="Comma0 40" xfId="1034"/>
    <cellStyle name="Comma0 40 2" xfId="1035"/>
    <cellStyle name="Comma0 40 2 2" xfId="1036"/>
    <cellStyle name="Comma0 40 3" xfId="1037"/>
    <cellStyle name="Comma0 41" xfId="1038"/>
    <cellStyle name="Comma0 41 2" xfId="1039"/>
    <cellStyle name="Comma0 41 2 2" xfId="1040"/>
    <cellStyle name="Comma0 41 3" xfId="1041"/>
    <cellStyle name="Comma0 42" xfId="1042"/>
    <cellStyle name="Comma0 42 2" xfId="1043"/>
    <cellStyle name="Comma0 43" xfId="1044"/>
    <cellStyle name="Comma0 43 2" xfId="1045"/>
    <cellStyle name="Comma0 44" xfId="1046"/>
    <cellStyle name="Comma0 44 2" xfId="1047"/>
    <cellStyle name="Comma0 45" xfId="1048"/>
    <cellStyle name="Comma0 45 2" xfId="1049"/>
    <cellStyle name="Comma0 46" xfId="1050"/>
    <cellStyle name="Comma0 46 2" xfId="1051"/>
    <cellStyle name="Comma0 47" xfId="1052"/>
    <cellStyle name="Comma0 47 2" xfId="1053"/>
    <cellStyle name="Comma0 48" xfId="1054"/>
    <cellStyle name="Comma0 48 2" xfId="1055"/>
    <cellStyle name="Comma0 49" xfId="1056"/>
    <cellStyle name="Comma0 49 2" xfId="1057"/>
    <cellStyle name="Comma0 5" xfId="1058"/>
    <cellStyle name="Comma0 5 2" xfId="1059"/>
    <cellStyle name="Comma0 5 2 2" xfId="1060"/>
    <cellStyle name="Comma0 5 2 2 2" xfId="1061"/>
    <cellStyle name="Comma0 5 2 3" xfId="1062"/>
    <cellStyle name="Comma0 5 3" xfId="1063"/>
    <cellStyle name="Comma0 5 3 2" xfId="1064"/>
    <cellStyle name="Comma0 5 3 2 2" xfId="1065"/>
    <cellStyle name="Comma0 5 3 3" xfId="1066"/>
    <cellStyle name="Comma0 5 4" xfId="1067"/>
    <cellStyle name="Comma0 5 4 2" xfId="1068"/>
    <cellStyle name="Comma0 5 4 2 2" xfId="1069"/>
    <cellStyle name="Comma0 5 4 3" xfId="1070"/>
    <cellStyle name="Comma0 5 5" xfId="1071"/>
    <cellStyle name="Comma0 5 5 2" xfId="1072"/>
    <cellStyle name="Comma0 5 6" xfId="1073"/>
    <cellStyle name="Comma0 50" xfId="1074"/>
    <cellStyle name="Comma0 50 2" xfId="1075"/>
    <cellStyle name="Comma0 51" xfId="1076"/>
    <cellStyle name="Comma0 51 2" xfId="1077"/>
    <cellStyle name="Comma0 52" xfId="1078"/>
    <cellStyle name="Comma0 52 2" xfId="1079"/>
    <cellStyle name="Comma0 53" xfId="1080"/>
    <cellStyle name="Comma0 53 2" xfId="1081"/>
    <cellStyle name="Comma0 54" xfId="1082"/>
    <cellStyle name="Comma0 54 2" xfId="1083"/>
    <cellStyle name="Comma0 55" xfId="1084"/>
    <cellStyle name="Comma0 55 2" xfId="1085"/>
    <cellStyle name="Comma0 56" xfId="1086"/>
    <cellStyle name="Comma0 56 2" xfId="1087"/>
    <cellStyle name="Comma0 57" xfId="1088"/>
    <cellStyle name="Comma0 57 2" xfId="1089"/>
    <cellStyle name="Comma0 58" xfId="1090"/>
    <cellStyle name="Comma0 58 2" xfId="1091"/>
    <cellStyle name="Comma0 59" xfId="1092"/>
    <cellStyle name="Comma0 59 2" xfId="1093"/>
    <cellStyle name="Comma0 6" xfId="1094"/>
    <cellStyle name="Comma0 6 2" xfId="1095"/>
    <cellStyle name="Comma0 6 2 2" xfId="1096"/>
    <cellStyle name="Comma0 6 2 2 2" xfId="1097"/>
    <cellStyle name="Comma0 6 2 3" xfId="1098"/>
    <cellStyle name="Comma0 6 3" xfId="1099"/>
    <cellStyle name="Comma0 6 3 2" xfId="1100"/>
    <cellStyle name="Comma0 6 3 2 2" xfId="1101"/>
    <cellStyle name="Comma0 6 3 3" xfId="1102"/>
    <cellStyle name="Comma0 6 4" xfId="1103"/>
    <cellStyle name="Comma0 6 4 2" xfId="1104"/>
    <cellStyle name="Comma0 6 4 2 2" xfId="1105"/>
    <cellStyle name="Comma0 6 4 3" xfId="1106"/>
    <cellStyle name="Comma0 6 5" xfId="1107"/>
    <cellStyle name="Comma0 6 5 2" xfId="1108"/>
    <cellStyle name="Comma0 6 6" xfId="1109"/>
    <cellStyle name="Comma0 60" xfId="1110"/>
    <cellStyle name="Comma0 60 2" xfId="1111"/>
    <cellStyle name="Comma0 61" xfId="1112"/>
    <cellStyle name="Comma0 61 2" xfId="1113"/>
    <cellStyle name="Comma0 62" xfId="1114"/>
    <cellStyle name="Comma0 62 2" xfId="1115"/>
    <cellStyle name="Comma0 63" xfId="1116"/>
    <cellStyle name="Comma0 63 2" xfId="1117"/>
    <cellStyle name="Comma0 64" xfId="1118"/>
    <cellStyle name="Comma0 64 2" xfId="1119"/>
    <cellStyle name="Comma0 65" xfId="1120"/>
    <cellStyle name="Comma0 65 2" xfId="1121"/>
    <cellStyle name="Comma0 66" xfId="1122"/>
    <cellStyle name="Comma0 66 2" xfId="1123"/>
    <cellStyle name="Comma0 67" xfId="1124"/>
    <cellStyle name="Comma0 67 2" xfId="1125"/>
    <cellStyle name="Comma0 68" xfId="1126"/>
    <cellStyle name="Comma0 68 2" xfId="1127"/>
    <cellStyle name="Comma0 69" xfId="1128"/>
    <cellStyle name="Comma0 69 2" xfId="1129"/>
    <cellStyle name="Comma0 7" xfId="1130"/>
    <cellStyle name="Comma0 7 2" xfId="1131"/>
    <cellStyle name="Comma0 7 2 2" xfId="1132"/>
    <cellStyle name="Comma0 7 2 2 2" xfId="1133"/>
    <cellStyle name="Comma0 7 2 2 2 2" xfId="1134"/>
    <cellStyle name="Comma0 7 2 2 3" xfId="1135"/>
    <cellStyle name="Comma0 7 2 3" xfId="1136"/>
    <cellStyle name="Comma0 7 2 3 2" xfId="1137"/>
    <cellStyle name="Comma0 7 2 4" xfId="1138"/>
    <cellStyle name="Comma0 7 3" xfId="1139"/>
    <cellStyle name="Comma0 7 3 2" xfId="1140"/>
    <cellStyle name="Comma0 7 3 2 2" xfId="1141"/>
    <cellStyle name="Comma0 7 3 3" xfId="1142"/>
    <cellStyle name="Comma0 7 4" xfId="1143"/>
    <cellStyle name="Comma0 7 4 2" xfId="1144"/>
    <cellStyle name="Comma0 7 4 2 2" xfId="1145"/>
    <cellStyle name="Comma0 7 4 3" xfId="1146"/>
    <cellStyle name="Comma0 7 5" xfId="1147"/>
    <cellStyle name="Comma0 7 5 2" xfId="1148"/>
    <cellStyle name="Comma0 7 6" xfId="1149"/>
    <cellStyle name="Comma0 70" xfId="1150"/>
    <cellStyle name="Comma0 70 2" xfId="1151"/>
    <cellStyle name="Comma0 71" xfId="1152"/>
    <cellStyle name="Comma0 71 2" xfId="1153"/>
    <cellStyle name="Comma0 72" xfId="1154"/>
    <cellStyle name="Comma0 72 2" xfId="1155"/>
    <cellStyle name="Comma0 73" xfId="1156"/>
    <cellStyle name="Comma0 73 2" xfId="1157"/>
    <cellStyle name="Comma0 74" xfId="1158"/>
    <cellStyle name="Comma0 74 2" xfId="1159"/>
    <cellStyle name="Comma0 75" xfId="1160"/>
    <cellStyle name="Comma0 75 2" xfId="1161"/>
    <cellStyle name="Comma0 76" xfId="1162"/>
    <cellStyle name="Comma0 76 2" xfId="1163"/>
    <cellStyle name="Comma0 77" xfId="1164"/>
    <cellStyle name="Comma0 77 2" xfId="1165"/>
    <cellStyle name="Comma0 78" xfId="1166"/>
    <cellStyle name="Comma0 78 2" xfId="1167"/>
    <cellStyle name="Comma0 79" xfId="1168"/>
    <cellStyle name="Comma0 79 2" xfId="1169"/>
    <cellStyle name="Comma0 8" xfId="1170"/>
    <cellStyle name="Comma0 8 2" xfId="1171"/>
    <cellStyle name="Comma0 8 2 2" xfId="1172"/>
    <cellStyle name="Comma0 8 2 2 2" xfId="1173"/>
    <cellStyle name="Comma0 8 2 2 2 2" xfId="1174"/>
    <cellStyle name="Comma0 8 2 2 3" xfId="1175"/>
    <cellStyle name="Comma0 8 2 3" xfId="1176"/>
    <cellStyle name="Comma0 8 2 3 2" xfId="1177"/>
    <cellStyle name="Comma0 8 2 4" xfId="1178"/>
    <cellStyle name="Comma0 8 3" xfId="1179"/>
    <cellStyle name="Comma0 8 3 2" xfId="1180"/>
    <cellStyle name="Comma0 8 3 2 2" xfId="1181"/>
    <cellStyle name="Comma0 8 3 3" xfId="1182"/>
    <cellStyle name="Comma0 8 4" xfId="1183"/>
    <cellStyle name="Comma0 8 4 2" xfId="1184"/>
    <cellStyle name="Comma0 8 4 2 2" xfId="1185"/>
    <cellStyle name="Comma0 8 4 3" xfId="1186"/>
    <cellStyle name="Comma0 8 5" xfId="1187"/>
    <cellStyle name="Comma0 8 5 2" xfId="1188"/>
    <cellStyle name="Comma0 8 6" xfId="1189"/>
    <cellStyle name="Comma0 80" xfId="1190"/>
    <cellStyle name="Comma0 80 2" xfId="1191"/>
    <cellStyle name="Comma0 81" xfId="1192"/>
    <cellStyle name="Comma0 81 2" xfId="1193"/>
    <cellStyle name="Comma0 82" xfId="1194"/>
    <cellStyle name="Comma0 82 2" xfId="1195"/>
    <cellStyle name="Comma0 83" xfId="1196"/>
    <cellStyle name="Comma0 83 2" xfId="1197"/>
    <cellStyle name="Comma0 84" xfId="1198"/>
    <cellStyle name="Comma0 84 2" xfId="1199"/>
    <cellStyle name="Comma0 85" xfId="1200"/>
    <cellStyle name="Comma0 85 2" xfId="1201"/>
    <cellStyle name="Comma0 86" xfId="1202"/>
    <cellStyle name="Comma0 86 2" xfId="1203"/>
    <cellStyle name="Comma0 87" xfId="1204"/>
    <cellStyle name="Comma0 87 2" xfId="1205"/>
    <cellStyle name="Comma0 88" xfId="1206"/>
    <cellStyle name="Comma0 88 2" xfId="1207"/>
    <cellStyle name="Comma0 89" xfId="1208"/>
    <cellStyle name="Comma0 89 2" xfId="1209"/>
    <cellStyle name="Comma0 9" xfId="1210"/>
    <cellStyle name="Comma0 9 2" xfId="1211"/>
    <cellStyle name="Comma0 9 2 2" xfId="1212"/>
    <cellStyle name="Comma0 9 2 2 2" xfId="1213"/>
    <cellStyle name="Comma0 9 2 3" xfId="1214"/>
    <cellStyle name="Comma0 9 3" xfId="1215"/>
    <cellStyle name="Comma0 9 3 2" xfId="1216"/>
    <cellStyle name="Comma0 9 4" xfId="1217"/>
    <cellStyle name="Comma0 90" xfId="1218"/>
    <cellStyle name="Comma0 90 2" xfId="1219"/>
    <cellStyle name="Comma0 91" xfId="1220"/>
    <cellStyle name="Comma0 91 2" xfId="1221"/>
    <cellStyle name="Comma0 92" xfId="1222"/>
    <cellStyle name="Comma0 92 2" xfId="1223"/>
    <cellStyle name="Comma0 93" xfId="1224"/>
    <cellStyle name="Comma0 93 2" xfId="1225"/>
    <cellStyle name="Comma0 94" xfId="1226"/>
    <cellStyle name="Comma0 94 2" xfId="1227"/>
    <cellStyle name="Comma0 95" xfId="1228"/>
    <cellStyle name="Comma0 95 2" xfId="1229"/>
    <cellStyle name="Comma0 96" xfId="1230"/>
    <cellStyle name="Comma0 96 2" xfId="1231"/>
    <cellStyle name="Comma0 97" xfId="1232"/>
    <cellStyle name="Comma0 97 2" xfId="1233"/>
    <cellStyle name="Comma0 98" xfId="1234"/>
    <cellStyle name="Comma0 98 2" xfId="1235"/>
    <cellStyle name="Comma0 99" xfId="1236"/>
    <cellStyle name="Comma0 99 2" xfId="1237"/>
    <cellStyle name="Comma0_I&amp;M RP1 Retire" xfId="1238"/>
    <cellStyle name="Comma1 - Style1" xfId="1239"/>
    <cellStyle name="Currency 10" xfId="1240"/>
    <cellStyle name="Currency 10 2" xfId="1241"/>
    <cellStyle name="Currency 10 3" xfId="1242"/>
    <cellStyle name="Currency 11" xfId="1243"/>
    <cellStyle name="Currency 2" xfId="1244"/>
    <cellStyle name="Currency 2 2" xfId="1245"/>
    <cellStyle name="Currency 2 2 2" xfId="1246"/>
    <cellStyle name="Currency 2 3" xfId="1247"/>
    <cellStyle name="Currency 2 3 10" xfId="1248"/>
    <cellStyle name="Currency 2 3 11" xfId="1249"/>
    <cellStyle name="Currency 2 3 12" xfId="1250"/>
    <cellStyle name="Currency 2 3 13" xfId="1251"/>
    <cellStyle name="Currency 2 3 14" xfId="1252"/>
    <cellStyle name="Currency 2 3 15" xfId="1253"/>
    <cellStyle name="Currency 2 3 16" xfId="1254"/>
    <cellStyle name="Currency 2 3 17" xfId="1255"/>
    <cellStyle name="Currency 2 3 18" xfId="1256"/>
    <cellStyle name="Currency 2 3 19" xfId="1257"/>
    <cellStyle name="Currency 2 3 2" xfId="1258"/>
    <cellStyle name="Currency 2 3 20" xfId="1259"/>
    <cellStyle name="Currency 2 3 21" xfId="1260"/>
    <cellStyle name="Currency 2 3 22" xfId="1261"/>
    <cellStyle name="Currency 2 3 23" xfId="1262"/>
    <cellStyle name="Currency 2 3 24" xfId="1263"/>
    <cellStyle name="Currency 2 3 25" xfId="1264"/>
    <cellStyle name="Currency 2 3 3" xfId="1265"/>
    <cellStyle name="Currency 2 3 3 10" xfId="1266"/>
    <cellStyle name="Currency 2 3 3 11" xfId="1267"/>
    <cellStyle name="Currency 2 3 3 12" xfId="1268"/>
    <cellStyle name="Currency 2 3 3 13" xfId="1269"/>
    <cellStyle name="Currency 2 3 3 14" xfId="1270"/>
    <cellStyle name="Currency 2 3 3 15" xfId="1271"/>
    <cellStyle name="Currency 2 3 3 16" xfId="1272"/>
    <cellStyle name="Currency 2 3 3 17" xfId="1273"/>
    <cellStyle name="Currency 2 3 3 18" xfId="1274"/>
    <cellStyle name="Currency 2 3 3 19" xfId="1275"/>
    <cellStyle name="Currency 2 3 3 2" xfId="1276"/>
    <cellStyle name="Currency 2 3 3 2 2" xfId="1277"/>
    <cellStyle name="Currency 2 3 3 20" xfId="1278"/>
    <cellStyle name="Currency 2 3 3 3" xfId="1279"/>
    <cellStyle name="Currency 2 3 3 3 10" xfId="1280"/>
    <cellStyle name="Currency 2 3 3 3 11" xfId="1281"/>
    <cellStyle name="Currency 2 3 3 3 12" xfId="1282"/>
    <cellStyle name="Currency 2 3 3 3 2" xfId="1283"/>
    <cellStyle name="Currency 2 3 3 3 3" xfId="1284"/>
    <cellStyle name="Currency 2 3 3 3 4" xfId="1285"/>
    <cellStyle name="Currency 2 3 3 3 5" xfId="1286"/>
    <cellStyle name="Currency 2 3 3 3 6" xfId="1287"/>
    <cellStyle name="Currency 2 3 3 3 7" xfId="1288"/>
    <cellStyle name="Currency 2 3 3 3 8" xfId="1289"/>
    <cellStyle name="Currency 2 3 3 3 9" xfId="1290"/>
    <cellStyle name="Currency 2 3 3 4" xfId="1291"/>
    <cellStyle name="Currency 2 3 3 4 2" xfId="1292"/>
    <cellStyle name="Currency 2 3 3 5" xfId="1293"/>
    <cellStyle name="Currency 2 3 3 6" xfId="1294"/>
    <cellStyle name="Currency 2 3 3 7" xfId="1295"/>
    <cellStyle name="Currency 2 3 3 8" xfId="1296"/>
    <cellStyle name="Currency 2 3 3 9" xfId="1297"/>
    <cellStyle name="Currency 2 3 4" xfId="1298"/>
    <cellStyle name="Currency 2 3 5" xfId="1299"/>
    <cellStyle name="Currency 2 3 6" xfId="1300"/>
    <cellStyle name="Currency 2 3 7" xfId="1301"/>
    <cellStyle name="Currency 2 3 7 10" xfId="1302"/>
    <cellStyle name="Currency 2 3 7 11" xfId="1303"/>
    <cellStyle name="Currency 2 3 7 12" xfId="1304"/>
    <cellStyle name="Currency 2 3 7 2" xfId="1305"/>
    <cellStyle name="Currency 2 3 7 3" xfId="1306"/>
    <cellStyle name="Currency 2 3 7 4" xfId="1307"/>
    <cellStyle name="Currency 2 3 7 5" xfId="1308"/>
    <cellStyle name="Currency 2 3 7 6" xfId="1309"/>
    <cellStyle name="Currency 2 3 7 7" xfId="1310"/>
    <cellStyle name="Currency 2 3 7 8" xfId="1311"/>
    <cellStyle name="Currency 2 3 7 9" xfId="1312"/>
    <cellStyle name="Currency 2 3 8" xfId="1313"/>
    <cellStyle name="Currency 2 3 9" xfId="1314"/>
    <cellStyle name="Currency 2 4" xfId="1315"/>
    <cellStyle name="Currency 3" xfId="1316"/>
    <cellStyle name="Currency 3 2" xfId="1317"/>
    <cellStyle name="Currency 3 2 2" xfId="1318"/>
    <cellStyle name="Currency 3 2 2 2" xfId="1319"/>
    <cellStyle name="Currency 3 3" xfId="1320"/>
    <cellStyle name="Currency 3 3 2" xfId="1321"/>
    <cellStyle name="Currency 3_Amos 3 Forecast" xfId="1322"/>
    <cellStyle name="Currency 4" xfId="1323"/>
    <cellStyle name="Currency 4 2" xfId="1324"/>
    <cellStyle name="Currency 4 2 2" xfId="1325"/>
    <cellStyle name="Currency 4 2 3" xfId="1326"/>
    <cellStyle name="Currency 4 2 3 2" xfId="1327"/>
    <cellStyle name="Currency 4 2 4" xfId="1328"/>
    <cellStyle name="Currency 4 3" xfId="1329"/>
    <cellStyle name="Currency 5" xfId="1330"/>
    <cellStyle name="Currency 5 2" xfId="1331"/>
    <cellStyle name="Currency 5 2 2" xfId="1332"/>
    <cellStyle name="Currency 5 3" xfId="1333"/>
    <cellStyle name="Currency 5 4" xfId="1334"/>
    <cellStyle name="Currency 6" xfId="1335"/>
    <cellStyle name="Currency 6 2" xfId="1336"/>
    <cellStyle name="Currency 7" xfId="1337"/>
    <cellStyle name="Currency 7 2" xfId="1338"/>
    <cellStyle name="Currency 7 2 2" xfId="1339"/>
    <cellStyle name="Currency 7 2 3" xfId="1340"/>
    <cellStyle name="Currency 7 3" xfId="1341"/>
    <cellStyle name="Currency 7 4" xfId="1342"/>
    <cellStyle name="Currency 8" xfId="1343"/>
    <cellStyle name="Currency 8 2" xfId="1344"/>
    <cellStyle name="Currency 8 3" xfId="1345"/>
    <cellStyle name="Currency 8 3 10" xfId="1346"/>
    <cellStyle name="Currency 8 3 11" xfId="1347"/>
    <cellStyle name="Currency 8 3 12" xfId="1348"/>
    <cellStyle name="Currency 8 3 13" xfId="1349"/>
    <cellStyle name="Currency 8 3 14" xfId="1350"/>
    <cellStyle name="Currency 8 3 15" xfId="1351"/>
    <cellStyle name="Currency 8 3 16" xfId="1352"/>
    <cellStyle name="Currency 8 3 17" xfId="1353"/>
    <cellStyle name="Currency 8 3 18" xfId="1354"/>
    <cellStyle name="Currency 8 3 19" xfId="1355"/>
    <cellStyle name="Currency 8 3 2" xfId="1356"/>
    <cellStyle name="Currency 8 3 2 2" xfId="1357"/>
    <cellStyle name="Currency 8 3 20" xfId="1358"/>
    <cellStyle name="Currency 8 3 3" xfId="1359"/>
    <cellStyle name="Currency 8 3 3 10" xfId="1360"/>
    <cellStyle name="Currency 8 3 3 11" xfId="1361"/>
    <cellStyle name="Currency 8 3 3 12" xfId="1362"/>
    <cellStyle name="Currency 8 3 3 2" xfId="1363"/>
    <cellStyle name="Currency 8 3 3 3" xfId="1364"/>
    <cellStyle name="Currency 8 3 3 4" xfId="1365"/>
    <cellStyle name="Currency 8 3 3 5" xfId="1366"/>
    <cellStyle name="Currency 8 3 3 6" xfId="1367"/>
    <cellStyle name="Currency 8 3 3 7" xfId="1368"/>
    <cellStyle name="Currency 8 3 3 8" xfId="1369"/>
    <cellStyle name="Currency 8 3 3 9" xfId="1370"/>
    <cellStyle name="Currency 8 3 4" xfId="1371"/>
    <cellStyle name="Currency 8 3 4 2" xfId="1372"/>
    <cellStyle name="Currency 8 3 5" xfId="1373"/>
    <cellStyle name="Currency 8 3 6" xfId="1374"/>
    <cellStyle name="Currency 8 3 7" xfId="1375"/>
    <cellStyle name="Currency 8 3 8" xfId="1376"/>
    <cellStyle name="Currency 8 3 9" xfId="1377"/>
    <cellStyle name="Currency 8 4" xfId="1378"/>
    <cellStyle name="Currency 9" xfId="1379"/>
    <cellStyle name="Currency 9 2" xfId="1380"/>
    <cellStyle name="Currency 9 3" xfId="1381"/>
    <cellStyle name="Currency0" xfId="1382"/>
    <cellStyle name="Currency0 2" xfId="1383"/>
    <cellStyle name="Currency0 2 2" xfId="1384"/>
    <cellStyle name="Currency0 2 2 2" xfId="1385"/>
    <cellStyle name="Currency0 2 2 2 2" xfId="1386"/>
    <cellStyle name="Currency0 2 2 3" xfId="1387"/>
    <cellStyle name="Currency0 2 3" xfId="1388"/>
    <cellStyle name="Currency0 2 3 2" xfId="1389"/>
    <cellStyle name="Currency0 2 3 2 2" xfId="1390"/>
    <cellStyle name="Currency0 2 3 3" xfId="1391"/>
    <cellStyle name="Currency0 2 4" xfId="1392"/>
    <cellStyle name="Currency0 2 4 2" xfId="1393"/>
    <cellStyle name="Currency0 2 4 2 2" xfId="1394"/>
    <cellStyle name="Currency0 2 4 3" xfId="1395"/>
    <cellStyle name="Currency0 2 5" xfId="1396"/>
    <cellStyle name="Currency0 2 5 2" xfId="1397"/>
    <cellStyle name="Currency0 2 6" xfId="1398"/>
    <cellStyle name="Currency0 3" xfId="1399"/>
    <cellStyle name="Currency0 3 2" xfId="1400"/>
    <cellStyle name="Currency0 3 2 2" xfId="1401"/>
    <cellStyle name="Currency0 3 2 2 2" xfId="1402"/>
    <cellStyle name="Currency0 3 2 2 2 2" xfId="1403"/>
    <cellStyle name="Currency0 3 2 2 3" xfId="1404"/>
    <cellStyle name="Currency0 3 2 3" xfId="1405"/>
    <cellStyle name="Currency0 3 2 3 2" xfId="1406"/>
    <cellStyle name="Currency0 3 2 4" xfId="1407"/>
    <cellStyle name="Currency0 3 3" xfId="1408"/>
    <cellStyle name="Currency0 3 3 2" xfId="1409"/>
    <cellStyle name="Currency0 3 3 2 2" xfId="1410"/>
    <cellStyle name="Currency0 3 3 3" xfId="1411"/>
    <cellStyle name="Currency0 3 4" xfId="1412"/>
    <cellStyle name="Currency0 3 4 2" xfId="1413"/>
    <cellStyle name="Currency0 3 4 2 2" xfId="1414"/>
    <cellStyle name="Currency0 3 4 3" xfId="1415"/>
    <cellStyle name="Currency0 3 5" xfId="1416"/>
    <cellStyle name="Currency0 3 5 2" xfId="1417"/>
    <cellStyle name="Currency0 3 6" xfId="1418"/>
    <cellStyle name="Currency0 4" xfId="1419"/>
    <cellStyle name="Currency0 4 2" xfId="1420"/>
    <cellStyle name="Currency0 4 2 2" xfId="1421"/>
    <cellStyle name="Currency0 4 3" xfId="1422"/>
    <cellStyle name="Currency0 5" xfId="1423"/>
    <cellStyle name="Currency0 5 2" xfId="1424"/>
    <cellStyle name="Currency0 5 2 2" xfId="1425"/>
    <cellStyle name="Currency0 5 2 2 2" xfId="1426"/>
    <cellStyle name="Currency0 5 2 3" xfId="1427"/>
    <cellStyle name="Currency0 5 3" xfId="1428"/>
    <cellStyle name="Currency0 5 3 2" xfId="1429"/>
    <cellStyle name="Currency0 5 4" xfId="1430"/>
    <cellStyle name="Currency0 6" xfId="1431"/>
    <cellStyle name="Currency0 6 2" xfId="1432"/>
    <cellStyle name="Currency0 6 2 2" xfId="1433"/>
    <cellStyle name="Currency0 6 3" xfId="1434"/>
    <cellStyle name="Currency0 7" xfId="1435"/>
    <cellStyle name="Currency0 7 2" xfId="1436"/>
    <cellStyle name="Currency0 8" xfId="1437"/>
    <cellStyle name="DATA TYPE" xfId="1438"/>
    <cellStyle name="Date" xfId="1439"/>
    <cellStyle name="Date 2" xfId="1440"/>
    <cellStyle name="Date 2 2" xfId="1441"/>
    <cellStyle name="Date 2 2 2" xfId="1442"/>
    <cellStyle name="Date 2 2 2 2" xfId="1443"/>
    <cellStyle name="Date 2 2 3" xfId="1444"/>
    <cellStyle name="Date 2 3" xfId="1445"/>
    <cellStyle name="Date 2 3 2" xfId="1446"/>
    <cellStyle name="Date 2 3 2 2" xfId="1447"/>
    <cellStyle name="Date 2 3 3" xfId="1448"/>
    <cellStyle name="Date 2 4" xfId="1449"/>
    <cellStyle name="Date 2 4 2" xfId="1450"/>
    <cellStyle name="Date 2 4 2 2" xfId="1451"/>
    <cellStyle name="Date 2 4 3" xfId="1452"/>
    <cellStyle name="Date 2 5" xfId="1453"/>
    <cellStyle name="Date 2 5 2" xfId="1454"/>
    <cellStyle name="Date 2 6" xfId="1455"/>
    <cellStyle name="Date 3" xfId="1456"/>
    <cellStyle name="Date 3 2" xfId="1457"/>
    <cellStyle name="Date 3 2 2" xfId="1458"/>
    <cellStyle name="Date 3 2 2 2" xfId="1459"/>
    <cellStyle name="Date 3 2 2 2 2" xfId="1460"/>
    <cellStyle name="Date 3 2 2 3" xfId="1461"/>
    <cellStyle name="Date 3 2 3" xfId="1462"/>
    <cellStyle name="Date 3 2 3 2" xfId="1463"/>
    <cellStyle name="Date 3 2 4" xfId="1464"/>
    <cellStyle name="Date 3 3" xfId="1465"/>
    <cellStyle name="Date 3 3 2" xfId="1466"/>
    <cellStyle name="Date 3 3 2 2" xfId="1467"/>
    <cellStyle name="Date 3 3 3" xfId="1468"/>
    <cellStyle name="Date 3 4" xfId="1469"/>
    <cellStyle name="Date 3 4 2" xfId="1470"/>
    <cellStyle name="Date 3 4 2 2" xfId="1471"/>
    <cellStyle name="Date 3 4 3" xfId="1472"/>
    <cellStyle name="Date 3 5" xfId="1473"/>
    <cellStyle name="Date 3 5 2" xfId="1474"/>
    <cellStyle name="Date 3 6" xfId="1475"/>
    <cellStyle name="Date 4" xfId="1476"/>
    <cellStyle name="Date 4 2" xfId="1477"/>
    <cellStyle name="Date 4 2 2" xfId="1478"/>
    <cellStyle name="Date 4 3" xfId="1479"/>
    <cellStyle name="Date 5" xfId="1480"/>
    <cellStyle name="Date 5 2" xfId="1481"/>
    <cellStyle name="Date 5 2 2" xfId="1482"/>
    <cellStyle name="Date 5 2 2 2" xfId="1483"/>
    <cellStyle name="Date 5 2 3" xfId="1484"/>
    <cellStyle name="Date 5 3" xfId="1485"/>
    <cellStyle name="Date 5 3 2" xfId="1486"/>
    <cellStyle name="Date 5 4" xfId="1487"/>
    <cellStyle name="Date 6" xfId="1488"/>
    <cellStyle name="Date 6 2" xfId="1489"/>
    <cellStyle name="Date 6 2 2" xfId="1490"/>
    <cellStyle name="Date 6 3" xfId="1491"/>
    <cellStyle name="Date 7" xfId="1492"/>
    <cellStyle name="Date 7 2" xfId="1493"/>
    <cellStyle name="Date 8" xfId="1494"/>
    <cellStyle name="DateTime24H" xfId="1495"/>
    <cellStyle name="Euro" xfId="1496"/>
    <cellStyle name="Euro 2" xfId="1497"/>
    <cellStyle name="Explanatory Text" xfId="1498" builtinId="53" customBuiltin="1"/>
    <cellStyle name="Explanatory Text 2" xfId="1499"/>
    <cellStyle name="Explanatory Text 3" xfId="1500"/>
    <cellStyle name="Explanatory Text 4" xfId="1501"/>
    <cellStyle name="Explanatory Text 5" xfId="1502"/>
    <cellStyle name="Fixed" xfId="1503"/>
    <cellStyle name="Fixed 2" xfId="1504"/>
    <cellStyle name="Fixed 2 2" xfId="1505"/>
    <cellStyle name="Fixed 2 2 2" xfId="1506"/>
    <cellStyle name="Fixed 2 2 2 2" xfId="1507"/>
    <cellStyle name="Fixed 2 2 3" xfId="1508"/>
    <cellStyle name="Fixed 2 3" xfId="1509"/>
    <cellStyle name="Fixed 2 3 2" xfId="1510"/>
    <cellStyle name="Fixed 2 3 2 2" xfId="1511"/>
    <cellStyle name="Fixed 2 3 3" xfId="1512"/>
    <cellStyle name="Fixed 2 4" xfId="1513"/>
    <cellStyle name="Fixed 2 4 2" xfId="1514"/>
    <cellStyle name="Fixed 2 4 2 2" xfId="1515"/>
    <cellStyle name="Fixed 2 4 3" xfId="1516"/>
    <cellStyle name="Fixed 2 5" xfId="1517"/>
    <cellStyle name="Fixed 2 5 2" xfId="1518"/>
    <cellStyle name="Fixed 2 6" xfId="1519"/>
    <cellStyle name="Fixed 3" xfId="1520"/>
    <cellStyle name="Fixed 3 2" xfId="1521"/>
    <cellStyle name="Fixed 3 2 2" xfId="1522"/>
    <cellStyle name="Fixed 3 2 2 2" xfId="1523"/>
    <cellStyle name="Fixed 3 2 2 2 2" xfId="1524"/>
    <cellStyle name="Fixed 3 2 2 3" xfId="1525"/>
    <cellStyle name="Fixed 3 2 3" xfId="1526"/>
    <cellStyle name="Fixed 3 2 3 2" xfId="1527"/>
    <cellStyle name="Fixed 3 2 4" xfId="1528"/>
    <cellStyle name="Fixed 3 3" xfId="1529"/>
    <cellStyle name="Fixed 3 3 2" xfId="1530"/>
    <cellStyle name="Fixed 3 3 2 2" xfId="1531"/>
    <cellStyle name="Fixed 3 3 3" xfId="1532"/>
    <cellStyle name="Fixed 3 4" xfId="1533"/>
    <cellStyle name="Fixed 3 4 2" xfId="1534"/>
    <cellStyle name="Fixed 3 4 2 2" xfId="1535"/>
    <cellStyle name="Fixed 3 4 3" xfId="1536"/>
    <cellStyle name="Fixed 3 5" xfId="1537"/>
    <cellStyle name="Fixed 3 5 2" xfId="1538"/>
    <cellStyle name="Fixed 3 6" xfId="1539"/>
    <cellStyle name="Fixed 4" xfId="1540"/>
    <cellStyle name="Fixed 4 2" xfId="1541"/>
    <cellStyle name="Fixed 4 2 2" xfId="1542"/>
    <cellStyle name="Fixed 4 3" xfId="1543"/>
    <cellStyle name="Fixed 5" xfId="1544"/>
    <cellStyle name="Fixed 5 2" xfId="1545"/>
    <cellStyle name="Fixed 5 2 2" xfId="1546"/>
    <cellStyle name="Fixed 5 2 2 2" xfId="1547"/>
    <cellStyle name="Fixed 5 2 3" xfId="1548"/>
    <cellStyle name="Fixed 5 3" xfId="1549"/>
    <cellStyle name="Fixed 5 3 2" xfId="1550"/>
    <cellStyle name="Fixed 5 4" xfId="1551"/>
    <cellStyle name="Fixed 6" xfId="1552"/>
    <cellStyle name="Fixed 6 2" xfId="1553"/>
    <cellStyle name="Fixed 6 2 2" xfId="1554"/>
    <cellStyle name="Fixed 6 3" xfId="1555"/>
    <cellStyle name="Fixed 7" xfId="1556"/>
    <cellStyle name="Fixed 7 2" xfId="1557"/>
    <cellStyle name="Fixed 8" xfId="1558"/>
    <cellStyle name="Fixed2 - Style2" xfId="1559"/>
    <cellStyle name="Fixed2 - Style2 2" xfId="1560"/>
    <cellStyle name="Fixed3 - Style3" xfId="1561"/>
    <cellStyle name="FUEL SUBTOTAL" xfId="1562"/>
    <cellStyle name="FUEL TYPE" xfId="1563"/>
    <cellStyle name="Good" xfId="1564" builtinId="26" customBuiltin="1"/>
    <cellStyle name="Good 2" xfId="1565"/>
    <cellStyle name="Good 3" xfId="1566"/>
    <cellStyle name="Good 4" xfId="1567"/>
    <cellStyle name="Good 5" xfId="1568"/>
    <cellStyle name="Heading 1" xfId="1569" builtinId="16" customBuiltin="1"/>
    <cellStyle name="Heading 1 10" xfId="1570"/>
    <cellStyle name="Heading 1 2" xfId="1571"/>
    <cellStyle name="Heading 1 2 2" xfId="1572"/>
    <cellStyle name="Heading 1 3" xfId="1573"/>
    <cellStyle name="Heading 1 3 2" xfId="1574"/>
    <cellStyle name="Heading 1 3 2 2" xfId="1575"/>
    <cellStyle name="Heading 1 3 2 2 2" xfId="1576"/>
    <cellStyle name="Heading 1 3 2 2 2 2" xfId="1577"/>
    <cellStyle name="Heading 1 3 2 2 3" xfId="1578"/>
    <cellStyle name="Heading 1 3 2 3" xfId="1579"/>
    <cellStyle name="Heading 1 3 2 3 2" xfId="1580"/>
    <cellStyle name="Heading 1 3 2 4" xfId="1581"/>
    <cellStyle name="Heading 1 4" xfId="1582"/>
    <cellStyle name="Heading 1 5" xfId="1583"/>
    <cellStyle name="Heading 1 6" xfId="1584"/>
    <cellStyle name="Heading 1 6 2" xfId="1585"/>
    <cellStyle name="Heading 1 6 2 2" xfId="1586"/>
    <cellStyle name="Heading 1 6 2 2 2" xfId="1587"/>
    <cellStyle name="Heading 1 6 2 2 2 2" xfId="1588"/>
    <cellStyle name="Heading 1 6 2 2 3" xfId="1589"/>
    <cellStyle name="Heading 1 6 2 3" xfId="1590"/>
    <cellStyle name="Heading 1 6 2 3 2" xfId="1591"/>
    <cellStyle name="Heading 1 6 2 4" xfId="1592"/>
    <cellStyle name="Heading 1 6 3" xfId="1593"/>
    <cellStyle name="Heading 1 6 3 2" xfId="1594"/>
    <cellStyle name="Heading 1 6 3 2 2" xfId="1595"/>
    <cellStyle name="Heading 1 6 3 3" xfId="1596"/>
    <cellStyle name="Heading 1 6 4" xfId="1597"/>
    <cellStyle name="Heading 1 6 4 2" xfId="1598"/>
    <cellStyle name="Heading 1 6 4 2 2" xfId="1599"/>
    <cellStyle name="Heading 1 6 4 3" xfId="1600"/>
    <cellStyle name="Heading 1 6 5" xfId="1601"/>
    <cellStyle name="Heading 1 7" xfId="1602"/>
    <cellStyle name="Heading 1 7 2" xfId="1603"/>
    <cellStyle name="Heading 1 8" xfId="1604"/>
    <cellStyle name="Heading 1 9" xfId="1605"/>
    <cellStyle name="Heading 2" xfId="1606" builtinId="17" customBuiltin="1"/>
    <cellStyle name="Heading 2 10" xfId="1607"/>
    <cellStyle name="Heading 2 11" xfId="1608"/>
    <cellStyle name="Heading 2 2" xfId="1609"/>
    <cellStyle name="Heading 2 2 2" xfId="1610"/>
    <cellStyle name="Heading 2 3" xfId="1611"/>
    <cellStyle name="Heading 2 3 2" xfId="1612"/>
    <cellStyle name="Heading 2 3 3" xfId="1613"/>
    <cellStyle name="Heading 2 3 3 2" xfId="1614"/>
    <cellStyle name="Heading 2 3 3 2 2" xfId="1615"/>
    <cellStyle name="Heading 2 3 3 2 2 2" xfId="1616"/>
    <cellStyle name="Heading 2 3 3 2 3" xfId="1617"/>
    <cellStyle name="Heading 2 3 3 3" xfId="1618"/>
    <cellStyle name="Heading 2 3 3 3 2" xfId="1619"/>
    <cellStyle name="Heading 2 3 3 4" xfId="1620"/>
    <cellStyle name="Heading 2 4" xfId="1621"/>
    <cellStyle name="Heading 2 5" xfId="1622"/>
    <cellStyle name="Heading 2 6" xfId="1623"/>
    <cellStyle name="Heading 2 7" xfId="1624"/>
    <cellStyle name="Heading 2 7 2" xfId="1625"/>
    <cellStyle name="Heading 2 7 2 2" xfId="1626"/>
    <cellStyle name="Heading 2 7 2 2 2" xfId="1627"/>
    <cellStyle name="Heading 2 7 2 2 2 2" xfId="1628"/>
    <cellStyle name="Heading 2 7 2 2 3" xfId="1629"/>
    <cellStyle name="Heading 2 7 2 3" xfId="1630"/>
    <cellStyle name="Heading 2 7 2 3 2" xfId="1631"/>
    <cellStyle name="Heading 2 7 2 4" xfId="1632"/>
    <cellStyle name="Heading 2 7 3" xfId="1633"/>
    <cellStyle name="Heading 2 7 3 2" xfId="1634"/>
    <cellStyle name="Heading 2 7 3 2 2" xfId="1635"/>
    <cellStyle name="Heading 2 7 3 3" xfId="1636"/>
    <cellStyle name="Heading 2 7 4" xfId="1637"/>
    <cellStyle name="Heading 2 7 4 2" xfId="1638"/>
    <cellStyle name="Heading 2 7 4 2 2" xfId="1639"/>
    <cellStyle name="Heading 2 7 4 3" xfId="1640"/>
    <cellStyle name="Heading 2 7 5" xfId="1641"/>
    <cellStyle name="Heading 2 8" xfId="1642"/>
    <cellStyle name="Heading 2 8 2" xfId="1643"/>
    <cellStyle name="Heading 2 9" xfId="1644"/>
    <cellStyle name="Heading 3" xfId="1645" builtinId="18" customBuiltin="1"/>
    <cellStyle name="Heading 3 2" xfId="1646"/>
    <cellStyle name="Heading 3 2 2" xfId="1647"/>
    <cellStyle name="Heading 3 2 2 2" xfId="1648"/>
    <cellStyle name="Heading 3 2 2 2 2" xfId="1649"/>
    <cellStyle name="Heading 3 2 2 2 2 2" xfId="1650"/>
    <cellStyle name="Heading 3 2 2 2 3" xfId="1651"/>
    <cellStyle name="Heading 3 2 2 3" xfId="1652"/>
    <cellStyle name="Heading 3 2 2 3 2" xfId="1653"/>
    <cellStyle name="Heading 3 2 2 4" xfId="1654"/>
    <cellStyle name="Heading 3 2 3" xfId="1655"/>
    <cellStyle name="Heading 3 2 3 2" xfId="1656"/>
    <cellStyle name="Heading 3 2 3 2 2" xfId="1657"/>
    <cellStyle name="Heading 3 2 3 3" xfId="1658"/>
    <cellStyle name="Heading 3 2 4" xfId="1659"/>
    <cellStyle name="Heading 3 2 4 2" xfId="1660"/>
    <cellStyle name="Heading 3 2 5" xfId="1661"/>
    <cellStyle name="Heading 3 3" xfId="1662"/>
    <cellStyle name="Heading 4" xfId="1663" builtinId="19" customBuiltin="1"/>
    <cellStyle name="Heading 4 2" xfId="1664"/>
    <cellStyle name="Heading 4 2 2" xfId="1665"/>
    <cellStyle name="Heading 4 2 2 2" xfId="1666"/>
    <cellStyle name="Heading 4 2 2 2 2" xfId="1667"/>
    <cellStyle name="Heading 4 2 2 2 2 2" xfId="1668"/>
    <cellStyle name="Heading 4 2 2 2 3" xfId="1669"/>
    <cellStyle name="Heading 4 2 2 3" xfId="1670"/>
    <cellStyle name="Heading 4 2 2 3 2" xfId="1671"/>
    <cellStyle name="Heading 4 2 2 4" xfId="1672"/>
    <cellStyle name="Heading 4 2 3" xfId="1673"/>
    <cellStyle name="Heading 4 2 3 2" xfId="1674"/>
    <cellStyle name="Heading 4 2 3 2 2" xfId="1675"/>
    <cellStyle name="Heading 4 2 3 3" xfId="1676"/>
    <cellStyle name="Heading 4 2 4" xfId="1677"/>
    <cellStyle name="Heading 4 2 4 2" xfId="1678"/>
    <cellStyle name="Heading 4 2 5" xfId="1679"/>
    <cellStyle name="Heading 4 3" xfId="1680"/>
    <cellStyle name="HEADING1" xfId="1681"/>
    <cellStyle name="Heading1 10" xfId="1682"/>
    <cellStyle name="Heading1 10 2" xfId="1683"/>
    <cellStyle name="HEADING1 11" xfId="1684"/>
    <cellStyle name="HEADING1 12" xfId="1685"/>
    <cellStyle name="HEADING1 13" xfId="1686"/>
    <cellStyle name="HEADING1 14" xfId="1687"/>
    <cellStyle name="HEADING1 15" xfId="1688"/>
    <cellStyle name="HEADING1 16" xfId="1689"/>
    <cellStyle name="HEADING1 17" xfId="1690"/>
    <cellStyle name="HEADING1 18" xfId="1691"/>
    <cellStyle name="HEADING1 19" xfId="1692"/>
    <cellStyle name="HEADING1 2" xfId="1693"/>
    <cellStyle name="HEADING1 2 2" xfId="1694"/>
    <cellStyle name="HEADING1 2 2 2" xfId="1695"/>
    <cellStyle name="HEADING1 2 2 2 2" xfId="1696"/>
    <cellStyle name="HEADING1 2 2 3" xfId="1697"/>
    <cellStyle name="HEADING1 2 3" xfId="1698"/>
    <cellStyle name="HEADING1 2 3 2" xfId="1699"/>
    <cellStyle name="HEADING1 2 3 2 2" xfId="1700"/>
    <cellStyle name="HEADING1 2 3 3" xfId="1701"/>
    <cellStyle name="HEADING1 2 4" xfId="1702"/>
    <cellStyle name="HEADING1 2 4 2" xfId="1703"/>
    <cellStyle name="HEADING1 2 4 2 2" xfId="1704"/>
    <cellStyle name="HEADING1 2 4 3" xfId="1705"/>
    <cellStyle name="HEADING1 2 5" xfId="1706"/>
    <cellStyle name="HEADING1 2 5 2" xfId="1707"/>
    <cellStyle name="HEADING1 2 6" xfId="1708"/>
    <cellStyle name="HEADING1 20" xfId="1709"/>
    <cellStyle name="HEADING1 3" xfId="1710"/>
    <cellStyle name="HEADING1 3 2" xfId="1711"/>
    <cellStyle name="HEADING1 3 2 2" xfId="1712"/>
    <cellStyle name="HEADING1 3 2 2 2" xfId="1713"/>
    <cellStyle name="HEADING1 3 2 2 2 2" xfId="1714"/>
    <cellStyle name="HEADING1 3 2 2 3" xfId="1715"/>
    <cellStyle name="HEADING1 3 2 3" xfId="1716"/>
    <cellStyle name="HEADING1 3 2 3 2" xfId="1717"/>
    <cellStyle name="HEADING1 3 2 4" xfId="1718"/>
    <cellStyle name="HEADING1 3 3" xfId="1719"/>
    <cellStyle name="HEADING1 3 3 2" xfId="1720"/>
    <cellStyle name="HEADING1 3 3 2 2" xfId="1721"/>
    <cellStyle name="HEADING1 3 3 3" xfId="1722"/>
    <cellStyle name="HEADING1 3 4" xfId="1723"/>
    <cellStyle name="HEADING1 3 4 2" xfId="1724"/>
    <cellStyle name="HEADING1 3 4 2 2" xfId="1725"/>
    <cellStyle name="HEADING1 3 4 3" xfId="1726"/>
    <cellStyle name="HEADING1 3 5" xfId="1727"/>
    <cellStyle name="HEADING1 3 5 2" xfId="1728"/>
    <cellStyle name="HEADING1 3 6" xfId="1729"/>
    <cellStyle name="HEADING1 4" xfId="1730"/>
    <cellStyle name="HEADING1 4 2" xfId="1731"/>
    <cellStyle name="HEADING1 4 2 2" xfId="1732"/>
    <cellStyle name="HEADING1 4 3" xfId="1733"/>
    <cellStyle name="HEADING1 5" xfId="1734"/>
    <cellStyle name="HEADING1 5 2" xfId="1735"/>
    <cellStyle name="HEADING1 5 2 2" xfId="1736"/>
    <cellStyle name="HEADING1 5 2 2 2" xfId="1737"/>
    <cellStyle name="HEADING1 5 2 3" xfId="1738"/>
    <cellStyle name="HEADING1 5 3" xfId="1739"/>
    <cellStyle name="HEADING1 5 3 2" xfId="1740"/>
    <cellStyle name="HEADING1 5 4" xfId="1741"/>
    <cellStyle name="HEADING1 6" xfId="1742"/>
    <cellStyle name="HEADING1 6 2" xfId="1743"/>
    <cellStyle name="HEADING1 6 2 2" xfId="1744"/>
    <cellStyle name="HEADING1 6 3" xfId="1745"/>
    <cellStyle name="HEADING1 7" xfId="1746"/>
    <cellStyle name="Heading1 7 2" xfId="1747"/>
    <cellStyle name="HEADING1 7 2 2" xfId="1748"/>
    <cellStyle name="Heading1 7 2 3" xfId="1749"/>
    <cellStyle name="Heading1 7 2 4" xfId="1750"/>
    <cellStyle name="Heading1 8" xfId="1751"/>
    <cellStyle name="HEADING1 8 2" xfId="1752"/>
    <cellStyle name="Heading1 8 3" xfId="1753"/>
    <cellStyle name="Heading1 8 4" xfId="1754"/>
    <cellStyle name="Heading1 9" xfId="1755"/>
    <cellStyle name="Heading1 9 2" xfId="1756"/>
    <cellStyle name="HEADING2" xfId="1757"/>
    <cellStyle name="HEADING2 2" xfId="1758"/>
    <cellStyle name="HEADING2 2 2" xfId="1759"/>
    <cellStyle name="Heading2 3" xfId="1760"/>
    <cellStyle name="Heading2 3 2" xfId="1761"/>
    <cellStyle name="Heading2 4" xfId="1762"/>
    <cellStyle name="Heading2 4 2" xfId="1763"/>
    <cellStyle name="Heading2 5" xfId="1764"/>
    <cellStyle name="Heading2 5 2" xfId="1765"/>
    <cellStyle name="Heading2 6" xfId="1766"/>
    <cellStyle name="Heading2 6 2" xfId="1767"/>
    <cellStyle name="Heading2 7" xfId="1768"/>
    <cellStyle name="Heading2 7 2" xfId="1769"/>
    <cellStyle name="Hyperlink 2" xfId="1770"/>
    <cellStyle name="Input" xfId="1771" builtinId="20" customBuiltin="1"/>
    <cellStyle name="Input 2" xfId="1772"/>
    <cellStyle name="Input 3" xfId="1773"/>
    <cellStyle name="Input 4" xfId="1774"/>
    <cellStyle name="Input 5" xfId="1775"/>
    <cellStyle name="Linked Cell" xfId="1776" builtinId="24" customBuiltin="1"/>
    <cellStyle name="Linked Cell 2" xfId="1777"/>
    <cellStyle name="Linked Cell 3" xfId="1778"/>
    <cellStyle name="Linked Cell 4" xfId="1779"/>
    <cellStyle name="Linked Cell 5" xfId="1780"/>
    <cellStyle name="Neutral" xfId="1781" builtinId="28" customBuiltin="1"/>
    <cellStyle name="Neutral 2" xfId="1782"/>
    <cellStyle name="Neutral 3" xfId="1783"/>
    <cellStyle name="Neutral 4" xfId="1784"/>
    <cellStyle name="Neutral 5" xfId="1785"/>
    <cellStyle name="Normal" xfId="0" builtinId="0"/>
    <cellStyle name="Normal 10" xfId="1786"/>
    <cellStyle name="Normal 10 2" xfId="1787"/>
    <cellStyle name="Normal 10 2 2" xfId="1788"/>
    <cellStyle name="Normal 10 3" xfId="1789"/>
    <cellStyle name="Normal 10 3 2" xfId="1790"/>
    <cellStyle name="Normal 10 3 3" xfId="1791"/>
    <cellStyle name="Normal 11" xfId="1792"/>
    <cellStyle name="Normal 11 2" xfId="1793"/>
    <cellStyle name="Normal 11 2 2" xfId="1794"/>
    <cellStyle name="Normal 11 3" xfId="1795"/>
    <cellStyle name="Normal 11 4" xfId="1796"/>
    <cellStyle name="Normal 11 4 2" xfId="1797"/>
    <cellStyle name="Normal 11 5" xfId="1798"/>
    <cellStyle name="Normal 12" xfId="1799"/>
    <cellStyle name="Normal 12 2" xfId="1800"/>
    <cellStyle name="Normal 12 3" xfId="1801"/>
    <cellStyle name="Normal 13" xfId="1802"/>
    <cellStyle name="Normal 13 2" xfId="1803"/>
    <cellStyle name="Normal 13 2 2" xfId="1804"/>
    <cellStyle name="Normal 13 3" xfId="1805"/>
    <cellStyle name="Normal 13 4" xfId="1806"/>
    <cellStyle name="Normal 13 5" xfId="1807"/>
    <cellStyle name="Normal 13 6" xfId="1808"/>
    <cellStyle name="Normal 14" xfId="1809"/>
    <cellStyle name="Normal 14 2" xfId="1810"/>
    <cellStyle name="Normal 14 3" xfId="1811"/>
    <cellStyle name="Normal 14 4" xfId="1812"/>
    <cellStyle name="Normal 15" xfId="1813"/>
    <cellStyle name="Normal 15 2" xfId="1814"/>
    <cellStyle name="Normal 15 3" xfId="1815"/>
    <cellStyle name="Normal 15 4" xfId="1816"/>
    <cellStyle name="Normal 16" xfId="1817"/>
    <cellStyle name="Normal 16 2" xfId="1818"/>
    <cellStyle name="Normal 16 3" xfId="1819"/>
    <cellStyle name="Normal 17" xfId="1820"/>
    <cellStyle name="Normal 17 2" xfId="1821"/>
    <cellStyle name="Normal 18" xfId="1822"/>
    <cellStyle name="Normal 18 2" xfId="1823"/>
    <cellStyle name="Normal 19" xfId="1824"/>
    <cellStyle name="Normal 2" xfId="1825"/>
    <cellStyle name="Normal 2 10" xfId="1826"/>
    <cellStyle name="Normal 2 10 2" xfId="1827"/>
    <cellStyle name="Normal 2 10 3" xfId="1828"/>
    <cellStyle name="Normal 2 11" xfId="1829"/>
    <cellStyle name="Normal 2 12" xfId="1830"/>
    <cellStyle name="Normal 2 13" xfId="1831"/>
    <cellStyle name="Normal 2 14" xfId="1832"/>
    <cellStyle name="Normal 2 15" xfId="1833"/>
    <cellStyle name="Normal 2 16" xfId="1834"/>
    <cellStyle name="Normal 2 17" xfId="1835"/>
    <cellStyle name="Normal 2 18" xfId="1836"/>
    <cellStyle name="Normal 2 19" xfId="1837"/>
    <cellStyle name="Normal 2 2" xfId="1838"/>
    <cellStyle name="Normal 2 2 2" xfId="1839"/>
    <cellStyle name="Normal 2 2 2 2" xfId="1840"/>
    <cellStyle name="Normal 2 2 2 2 2" xfId="1841"/>
    <cellStyle name="Normal 2 2 2 2 2 2" xfId="1842"/>
    <cellStyle name="Normal 2 2 2 2 3" xfId="1843"/>
    <cellStyle name="Normal 2 2 3" xfId="1844"/>
    <cellStyle name="Normal 2 2 3 2" xfId="1845"/>
    <cellStyle name="Normal 2 2 3 2 2" xfId="1846"/>
    <cellStyle name="Normal 2 2 3 3" xfId="1847"/>
    <cellStyle name="Normal 2 2 4" xfId="1848"/>
    <cellStyle name="Normal 2 2 5" xfId="1849"/>
    <cellStyle name="Normal 2 2_AM 3 and Mitchell NBV forecast DRAFT 9-24" xfId="1850"/>
    <cellStyle name="Normal 2 20" xfId="1851"/>
    <cellStyle name="Normal 2 21" xfId="1852"/>
    <cellStyle name="Normal 2 22" xfId="1853"/>
    <cellStyle name="Normal 2 22 2" xfId="1854"/>
    <cellStyle name="Normal 2 23" xfId="1855"/>
    <cellStyle name="Normal 2 23 2" xfId="1856"/>
    <cellStyle name="Normal 2 24" xfId="1857"/>
    <cellStyle name="Normal 2 24 2" xfId="1858"/>
    <cellStyle name="Normal 2 25" xfId="1859"/>
    <cellStyle name="Normal 2 26" xfId="1860"/>
    <cellStyle name="Normal 2 27" xfId="1861"/>
    <cellStyle name="Normal 2 28" xfId="1862"/>
    <cellStyle name="Normal 2 29" xfId="1863"/>
    <cellStyle name="Normal 2 3" xfId="1864"/>
    <cellStyle name="Normal 2 3 2" xfId="1865"/>
    <cellStyle name="Normal 2 3 3" xfId="1866"/>
    <cellStyle name="Normal 2 3 3 2" xfId="1867"/>
    <cellStyle name="Normal 2 3 4" xfId="1868"/>
    <cellStyle name="Normal 2 30" xfId="1869"/>
    <cellStyle name="Normal 2 31" xfId="1870"/>
    <cellStyle name="Normal 2 32" xfId="1871"/>
    <cellStyle name="Normal 2 33" xfId="1872"/>
    <cellStyle name="Normal 2 34" xfId="1873"/>
    <cellStyle name="Normal 2 35" xfId="1874"/>
    <cellStyle name="Normal 2 36" xfId="1875"/>
    <cellStyle name="Normal 2 37" xfId="1876"/>
    <cellStyle name="Normal 2 38" xfId="1877"/>
    <cellStyle name="Normal 2 39" xfId="1878"/>
    <cellStyle name="Normal 2 4" xfId="1879"/>
    <cellStyle name="Normal 2 4 2" xfId="1880"/>
    <cellStyle name="Normal 2 4 3" xfId="1881"/>
    <cellStyle name="Normal 2 4 4" xfId="1882"/>
    <cellStyle name="Normal 2 5" xfId="1883"/>
    <cellStyle name="Normal 2 5 2" xfId="1884"/>
    <cellStyle name="Normal 2 5 3" xfId="1885"/>
    <cellStyle name="Normal 2 5 4" xfId="1886"/>
    <cellStyle name="Normal 2 6" xfId="1887"/>
    <cellStyle name="Normal 2 6 2" xfId="1888"/>
    <cellStyle name="Normal 2 6 2 2" xfId="1889"/>
    <cellStyle name="Normal 2 6 2 2 2" xfId="1890"/>
    <cellStyle name="Normal 2 6 2 3" xfId="1891"/>
    <cellStyle name="Normal 2 6 3" xfId="1892"/>
    <cellStyle name="Normal 2 6 4" xfId="1893"/>
    <cellStyle name="Normal 2 6 4 2" xfId="1894"/>
    <cellStyle name="Normal 2 6 5" xfId="1895"/>
    <cellStyle name="Normal 2 7" xfId="1896"/>
    <cellStyle name="Normal 2 8" xfId="1897"/>
    <cellStyle name="Normal 2 8 2" xfId="1898"/>
    <cellStyle name="Normal 2 8 3" xfId="1899"/>
    <cellStyle name="Normal 2 9" xfId="1900"/>
    <cellStyle name="Normal 2_3 Company Case Comparisons v12-8-11" xfId="1901"/>
    <cellStyle name="Normal 20" xfId="1902"/>
    <cellStyle name="Normal 21" xfId="1903"/>
    <cellStyle name="Normal 3" xfId="1904"/>
    <cellStyle name="Normal 3 2" xfId="1905"/>
    <cellStyle name="Normal 3 2 2" xfId="1906"/>
    <cellStyle name="Normal 3 2 2 2" xfId="1907"/>
    <cellStyle name="Normal 3 2 2 2 2" xfId="1908"/>
    <cellStyle name="Normal 3 2 3" xfId="1909"/>
    <cellStyle name="Normal 3 2 3 2" xfId="1910"/>
    <cellStyle name="Normal 3 3" xfId="1911"/>
    <cellStyle name="Normal 3 3 2" xfId="1912"/>
    <cellStyle name="Normal 3 3 2 2" xfId="1913"/>
    <cellStyle name="Normal 3 3 3" xfId="1914"/>
    <cellStyle name="Normal 3 4" xfId="1915"/>
    <cellStyle name="Normal 3 4 2" xfId="1916"/>
    <cellStyle name="Normal 3 4 2 2" xfId="1917"/>
    <cellStyle name="Normal 3 4 3" xfId="1918"/>
    <cellStyle name="Normal 3 4 3 2" xfId="1919"/>
    <cellStyle name="Normal 3 4 3 3" xfId="1920"/>
    <cellStyle name="Normal 3 4 4" xfId="1921"/>
    <cellStyle name="Normal 3 5" xfId="1922"/>
    <cellStyle name="Normal 3 5 2" xfId="1923"/>
    <cellStyle name="Normal 3 5 2 2" xfId="1924"/>
    <cellStyle name="Normal 3 5 3" xfId="1925"/>
    <cellStyle name="Normal 3 5 4" xfId="1926"/>
    <cellStyle name="Normal 3 6" xfId="1927"/>
    <cellStyle name="Normal 3 6 2" xfId="1928"/>
    <cellStyle name="Normal 3 6 3" xfId="1929"/>
    <cellStyle name="Normal 3 7" xfId="1930"/>
    <cellStyle name="Normal 3_Amos 3 Forecast" xfId="1931"/>
    <cellStyle name="Normal 4" xfId="1932"/>
    <cellStyle name="Normal 4 2" xfId="1933"/>
    <cellStyle name="Normal 4 2 2" xfId="1934"/>
    <cellStyle name="Normal 4 2 2 2" xfId="1935"/>
    <cellStyle name="Normal 4 3" xfId="1936"/>
    <cellStyle name="Normal 4 3 2" xfId="1937"/>
    <cellStyle name="Normal 4 3 2 2" xfId="1938"/>
    <cellStyle name="Normal 4 3 2 2 2" xfId="1939"/>
    <cellStyle name="Normal 4 3 3" xfId="1940"/>
    <cellStyle name="Normal 4 3 3 2" xfId="1941"/>
    <cellStyle name="Normal 4 3_AM 3 and Mitchell NBV forecast DRAFT 9-24" xfId="1942"/>
    <cellStyle name="Normal 4 4" xfId="1943"/>
    <cellStyle name="Normal 4 4 2" xfId="1944"/>
    <cellStyle name="Normal 4 4 2 2" xfId="1945"/>
    <cellStyle name="Normal 4 5" xfId="1946"/>
    <cellStyle name="Normal 4 5 2" xfId="1947"/>
    <cellStyle name="Normal 4 5 2 2" xfId="1948"/>
    <cellStyle name="Normal 4 6" xfId="1949"/>
    <cellStyle name="Normal 4 6 2" xfId="1950"/>
    <cellStyle name="Normal 4 7" xfId="1951"/>
    <cellStyle name="Normal 4_AM 3 and Mitchell NBV forecast DRAFT 9-24" xfId="1952"/>
    <cellStyle name="Normal 5" xfId="1953"/>
    <cellStyle name="Normal 5 2" xfId="1954"/>
    <cellStyle name="Normal 5 2 2" xfId="1955"/>
    <cellStyle name="Normal 5 2 2 2" xfId="1956"/>
    <cellStyle name="Normal 5 2 2 3" xfId="1957"/>
    <cellStyle name="Normal 5 2 2 4" xfId="1958"/>
    <cellStyle name="Normal 5 2 3" xfId="1959"/>
    <cellStyle name="Normal 5 2 4" xfId="1960"/>
    <cellStyle name="Normal 5 2 5" xfId="1961"/>
    <cellStyle name="Normal 5 2 6" xfId="1962"/>
    <cellStyle name="Normal 5 3" xfId="1963"/>
    <cellStyle name="Normal 5 3 2" xfId="1964"/>
    <cellStyle name="Normal 5 3 3" xfId="1965"/>
    <cellStyle name="Normal 5 4" xfId="1966"/>
    <cellStyle name="Normal 5 5" xfId="1967"/>
    <cellStyle name="Normal 5_Amos 3 Forecast" xfId="1968"/>
    <cellStyle name="Normal 6" xfId="1969"/>
    <cellStyle name="Normal 6 2" xfId="1970"/>
    <cellStyle name="Normal 6 2 2" xfId="1971"/>
    <cellStyle name="Normal 6 2 2 2" xfId="1972"/>
    <cellStyle name="Normal 6 3" xfId="1973"/>
    <cellStyle name="Normal 6 3 2" xfId="1974"/>
    <cellStyle name="Normal 6 3 2 2" xfId="1975"/>
    <cellStyle name="Normal 7" xfId="1976"/>
    <cellStyle name="Normal 7 2" xfId="1977"/>
    <cellStyle name="Normal 7 2 2" xfId="1978"/>
    <cellStyle name="Normal 7 2 2 2" xfId="1979"/>
    <cellStyle name="Normal 7 3" xfId="1980"/>
    <cellStyle name="Normal 7 3 2" xfId="1981"/>
    <cellStyle name="Normal 8" xfId="1982"/>
    <cellStyle name="Normal 8 2" xfId="1983"/>
    <cellStyle name="Normal 8 2 2" xfId="1984"/>
    <cellStyle name="Normal 8 2 2 2" xfId="1985"/>
    <cellStyle name="Normal 8 2 3" xfId="1986"/>
    <cellStyle name="Normal 8 3" xfId="1987"/>
    <cellStyle name="Normal 8 3 2" xfId="1988"/>
    <cellStyle name="Normal 8 3 3" xfId="1989"/>
    <cellStyle name="Normal 8 4" xfId="1990"/>
    <cellStyle name="Normal 8 4 2" xfId="1991"/>
    <cellStyle name="Normal 9" xfId="1992"/>
    <cellStyle name="Normal 9 2" xfId="1993"/>
    <cellStyle name="Normal 9 2 2" xfId="1994"/>
    <cellStyle name="Normal 9 2 3" xfId="1995"/>
    <cellStyle name="Note" xfId="1996" builtinId="10" customBuiltin="1"/>
    <cellStyle name="Note 10" xfId="1997"/>
    <cellStyle name="Note 11" xfId="1998"/>
    <cellStyle name="Note 12" xfId="1999"/>
    <cellStyle name="Note 13" xfId="2000"/>
    <cellStyle name="Note 14" xfId="2001"/>
    <cellStyle name="Note 15" xfId="2002"/>
    <cellStyle name="Note 16" xfId="2003"/>
    <cellStyle name="Note 17" xfId="2004"/>
    <cellStyle name="Note 18" xfId="2005"/>
    <cellStyle name="Note 19" xfId="2006"/>
    <cellStyle name="Note 2" xfId="2007"/>
    <cellStyle name="Note 2 2" xfId="2008"/>
    <cellStyle name="Note 2 3" xfId="2009"/>
    <cellStyle name="Note 2 4" xfId="2010"/>
    <cellStyle name="Note 2 4 10" xfId="2011"/>
    <cellStyle name="Note 2 4 11" xfId="2012"/>
    <cellStyle name="Note 2 4 12" xfId="2013"/>
    <cellStyle name="Note 2 4 13" xfId="2014"/>
    <cellStyle name="Note 2 4 14" xfId="2015"/>
    <cellStyle name="Note 2 4 15" xfId="2016"/>
    <cellStyle name="Note 2 4 16" xfId="2017"/>
    <cellStyle name="Note 2 4 17" xfId="2018"/>
    <cellStyle name="Note 2 4 18" xfId="2019"/>
    <cellStyle name="Note 2 4 19" xfId="2020"/>
    <cellStyle name="Note 2 4 2" xfId="2021"/>
    <cellStyle name="Note 2 4 2 2" xfId="2022"/>
    <cellStyle name="Note 2 4 20" xfId="2023"/>
    <cellStyle name="Note 2 4 3" xfId="2024"/>
    <cellStyle name="Note 2 4 3 10" xfId="2025"/>
    <cellStyle name="Note 2 4 3 11" xfId="2026"/>
    <cellStyle name="Note 2 4 3 12" xfId="2027"/>
    <cellStyle name="Note 2 4 3 2" xfId="2028"/>
    <cellStyle name="Note 2 4 3 3" xfId="2029"/>
    <cellStyle name="Note 2 4 3 4" xfId="2030"/>
    <cellStyle name="Note 2 4 3 5" xfId="2031"/>
    <cellStyle name="Note 2 4 3 6" xfId="2032"/>
    <cellStyle name="Note 2 4 3 7" xfId="2033"/>
    <cellStyle name="Note 2 4 3 8" xfId="2034"/>
    <cellStyle name="Note 2 4 3 9" xfId="2035"/>
    <cellStyle name="Note 2 4 4" xfId="2036"/>
    <cellStyle name="Note 2 4 4 2" xfId="2037"/>
    <cellStyle name="Note 2 4 5" xfId="2038"/>
    <cellStyle name="Note 2 4 6" xfId="2039"/>
    <cellStyle name="Note 2 4 7" xfId="2040"/>
    <cellStyle name="Note 2 4 8" xfId="2041"/>
    <cellStyle name="Note 2 4 9" xfId="2042"/>
    <cellStyle name="Note 20" xfId="2043"/>
    <cellStyle name="Note 21" xfId="2044"/>
    <cellStyle name="Note 22" xfId="2045"/>
    <cellStyle name="Note 23" xfId="2046"/>
    <cellStyle name="Note 24" xfId="2047"/>
    <cellStyle name="Note 3" xfId="2048"/>
    <cellStyle name="Note 4" xfId="2049"/>
    <cellStyle name="Note 4 10" xfId="2050"/>
    <cellStyle name="Note 4 11" xfId="2051"/>
    <cellStyle name="Note 4 12" xfId="2052"/>
    <cellStyle name="Note 4 13" xfId="2053"/>
    <cellStyle name="Note 4 14" xfId="2054"/>
    <cellStyle name="Note 4 15" xfId="2055"/>
    <cellStyle name="Note 4 16" xfId="2056"/>
    <cellStyle name="Note 4 17" xfId="2057"/>
    <cellStyle name="Note 4 18" xfId="2058"/>
    <cellStyle name="Note 4 19" xfId="2059"/>
    <cellStyle name="Note 4 2" xfId="2060"/>
    <cellStyle name="Note 4 2 2" xfId="2061"/>
    <cellStyle name="Note 4 20" xfId="2062"/>
    <cellStyle name="Note 4 3" xfId="2063"/>
    <cellStyle name="Note 4 3 10" xfId="2064"/>
    <cellStyle name="Note 4 3 11" xfId="2065"/>
    <cellStyle name="Note 4 3 12" xfId="2066"/>
    <cellStyle name="Note 4 3 2" xfId="2067"/>
    <cellStyle name="Note 4 3 3" xfId="2068"/>
    <cellStyle name="Note 4 3 4" xfId="2069"/>
    <cellStyle name="Note 4 3 5" xfId="2070"/>
    <cellStyle name="Note 4 3 6" xfId="2071"/>
    <cellStyle name="Note 4 3 7" xfId="2072"/>
    <cellStyle name="Note 4 3 8" xfId="2073"/>
    <cellStyle name="Note 4 3 9" xfId="2074"/>
    <cellStyle name="Note 4 4" xfId="2075"/>
    <cellStyle name="Note 4 4 2" xfId="2076"/>
    <cellStyle name="Note 4 5" xfId="2077"/>
    <cellStyle name="Note 4 6" xfId="2078"/>
    <cellStyle name="Note 4 7" xfId="2079"/>
    <cellStyle name="Note 4 8" xfId="2080"/>
    <cellStyle name="Note 4 9" xfId="2081"/>
    <cellStyle name="Note 5" xfId="2082"/>
    <cellStyle name="Note 5 10" xfId="2083"/>
    <cellStyle name="Note 5 11" xfId="2084"/>
    <cellStyle name="Note 5 12" xfId="2085"/>
    <cellStyle name="Note 5 2" xfId="2086"/>
    <cellStyle name="Note 5 3" xfId="2087"/>
    <cellStyle name="Note 5 4" xfId="2088"/>
    <cellStyle name="Note 5 5" xfId="2089"/>
    <cellStyle name="Note 5 6" xfId="2090"/>
    <cellStyle name="Note 5 7" xfId="2091"/>
    <cellStyle name="Note 5 8" xfId="2092"/>
    <cellStyle name="Note 5 9" xfId="2093"/>
    <cellStyle name="Note 6" xfId="2094"/>
    <cellStyle name="Note 6 2" xfId="2095"/>
    <cellStyle name="Note 6 3" xfId="2096"/>
    <cellStyle name="Note 6 4" xfId="2097"/>
    <cellStyle name="Note 6 5" xfId="2098"/>
    <cellStyle name="Note 6 6" xfId="2099"/>
    <cellStyle name="Note 6 7" xfId="2100"/>
    <cellStyle name="Note 7" xfId="2101"/>
    <cellStyle name="Note 8" xfId="2102"/>
    <cellStyle name="Note 9" xfId="2103"/>
    <cellStyle name="NotesFooter" xfId="2104"/>
    <cellStyle name="NotesFooter 2" xfId="2105"/>
    <cellStyle name="NotesHeader" xfId="2106"/>
    <cellStyle name="NotesHeader 2" xfId="2107"/>
    <cellStyle name="NotesHeader 2 2" xfId="2108"/>
    <cellStyle name="NotesHeader 3" xfId="2109"/>
    <cellStyle name="NotesHeader_AM 3 and Mitchell NBV forecast DRAFT 9-24" xfId="2110"/>
    <cellStyle name="ntec" xfId="2111"/>
    <cellStyle name="Output" xfId="2112" builtinId="21" customBuiltin="1"/>
    <cellStyle name="Output 2" xfId="2113"/>
    <cellStyle name="Output 3" xfId="2114"/>
    <cellStyle name="Output 4" xfId="2115"/>
    <cellStyle name="Output 5" xfId="2116"/>
    <cellStyle name="Percen - Style1" xfId="2117"/>
    <cellStyle name="Percen - Style1 2" xfId="2118"/>
    <cellStyle name="Percen - Style2" xfId="2119"/>
    <cellStyle name="Percent" xfId="2806" builtinId="5"/>
    <cellStyle name="Percent 10" xfId="2120"/>
    <cellStyle name="Percent 10 2" xfId="2121"/>
    <cellStyle name="Percent 10 3" xfId="2122"/>
    <cellStyle name="Percent 11" xfId="2123"/>
    <cellStyle name="Percent 11 10" xfId="2124"/>
    <cellStyle name="Percent 11 11" xfId="2125"/>
    <cellStyle name="Percent 11 12" xfId="2126"/>
    <cellStyle name="Percent 11 13" xfId="2127"/>
    <cellStyle name="Percent 11 14" xfId="2128"/>
    <cellStyle name="Percent 11 15" xfId="2129"/>
    <cellStyle name="Percent 11 16" xfId="2130"/>
    <cellStyle name="Percent 11 17" xfId="2131"/>
    <cellStyle name="Percent 11 18" xfId="2132"/>
    <cellStyle name="Percent 11 19" xfId="2133"/>
    <cellStyle name="Percent 11 2" xfId="2134"/>
    <cellStyle name="Percent 11 20" xfId="2135"/>
    <cellStyle name="Percent 11 21" xfId="2136"/>
    <cellStyle name="Percent 11 22" xfId="2137"/>
    <cellStyle name="Percent 11 23" xfId="2138"/>
    <cellStyle name="Percent 11 24" xfId="2139"/>
    <cellStyle name="Percent 11 25" xfId="2140"/>
    <cellStyle name="Percent 11 3" xfId="2141"/>
    <cellStyle name="Percent 11 3 10" xfId="2142"/>
    <cellStyle name="Percent 11 3 11" xfId="2143"/>
    <cellStyle name="Percent 11 3 12" xfId="2144"/>
    <cellStyle name="Percent 11 3 13" xfId="2145"/>
    <cellStyle name="Percent 11 3 14" xfId="2146"/>
    <cellStyle name="Percent 11 3 15" xfId="2147"/>
    <cellStyle name="Percent 11 3 16" xfId="2148"/>
    <cellStyle name="Percent 11 3 17" xfId="2149"/>
    <cellStyle name="Percent 11 3 18" xfId="2150"/>
    <cellStyle name="Percent 11 3 19" xfId="2151"/>
    <cellStyle name="Percent 11 3 2" xfId="2152"/>
    <cellStyle name="Percent 11 3 2 2" xfId="2153"/>
    <cellStyle name="Percent 11 3 20" xfId="2154"/>
    <cellStyle name="Percent 11 3 3" xfId="2155"/>
    <cellStyle name="Percent 11 3 3 10" xfId="2156"/>
    <cellStyle name="Percent 11 3 3 11" xfId="2157"/>
    <cellStyle name="Percent 11 3 3 12" xfId="2158"/>
    <cellStyle name="Percent 11 3 3 2" xfId="2159"/>
    <cellStyle name="Percent 11 3 3 3" xfId="2160"/>
    <cellStyle name="Percent 11 3 3 4" xfId="2161"/>
    <cellStyle name="Percent 11 3 3 5" xfId="2162"/>
    <cellStyle name="Percent 11 3 3 6" xfId="2163"/>
    <cellStyle name="Percent 11 3 3 7" xfId="2164"/>
    <cellStyle name="Percent 11 3 3 8" xfId="2165"/>
    <cellStyle name="Percent 11 3 3 9" xfId="2166"/>
    <cellStyle name="Percent 11 3 4" xfId="2167"/>
    <cellStyle name="Percent 11 3 4 2" xfId="2168"/>
    <cellStyle name="Percent 11 3 5" xfId="2169"/>
    <cellStyle name="Percent 11 3 6" xfId="2170"/>
    <cellStyle name="Percent 11 3 7" xfId="2171"/>
    <cellStyle name="Percent 11 3 8" xfId="2172"/>
    <cellStyle name="Percent 11 3 9" xfId="2173"/>
    <cellStyle name="Percent 11 4" xfId="2174"/>
    <cellStyle name="Percent 11 4 2" xfId="2175"/>
    <cellStyle name="Percent 11 5" xfId="2176"/>
    <cellStyle name="Percent 11 5 2" xfId="2177"/>
    <cellStyle name="Percent 11 6" xfId="2178"/>
    <cellStyle name="Percent 11 6 2" xfId="2179"/>
    <cellStyle name="Percent 11 7" xfId="2180"/>
    <cellStyle name="Percent 11 7 10" xfId="2181"/>
    <cellStyle name="Percent 11 7 11" xfId="2182"/>
    <cellStyle name="Percent 11 7 12" xfId="2183"/>
    <cellStyle name="Percent 11 7 2" xfId="2184"/>
    <cellStyle name="Percent 11 7 3" xfId="2185"/>
    <cellStyle name="Percent 11 7 4" xfId="2186"/>
    <cellStyle name="Percent 11 7 5" xfId="2187"/>
    <cellStyle name="Percent 11 7 6" xfId="2188"/>
    <cellStyle name="Percent 11 7 7" xfId="2189"/>
    <cellStyle name="Percent 11 7 8" xfId="2190"/>
    <cellStyle name="Percent 11 7 9" xfId="2191"/>
    <cellStyle name="Percent 11 8" xfId="2192"/>
    <cellStyle name="Percent 11 9" xfId="2193"/>
    <cellStyle name="Percent 12" xfId="2194"/>
    <cellStyle name="Percent 12 2" xfId="2195"/>
    <cellStyle name="Percent 12 2 2" xfId="2196"/>
    <cellStyle name="Percent 12 2 2 2" xfId="2197"/>
    <cellStyle name="Percent 12 2 3" xfId="2198"/>
    <cellStyle name="Percent 12 3" xfId="2199"/>
    <cellStyle name="Percent 12 3 2" xfId="2200"/>
    <cellStyle name="Percent 12 4" xfId="2201"/>
    <cellStyle name="Percent 13" xfId="2202"/>
    <cellStyle name="Percent 13 2" xfId="2203"/>
    <cellStyle name="Percent 13 2 2" xfId="2204"/>
    <cellStyle name="Percent 13 2 2 2" xfId="2205"/>
    <cellStyle name="Percent 13 2 3" xfId="2206"/>
    <cellStyle name="Percent 13 3" xfId="2207"/>
    <cellStyle name="Percent 13 4" xfId="2208"/>
    <cellStyle name="Percent 13 4 2" xfId="2209"/>
    <cellStyle name="Percent 13 5" xfId="2210"/>
    <cellStyle name="Percent 14" xfId="2211"/>
    <cellStyle name="Percent 14 2" xfId="2212"/>
    <cellStyle name="Percent 14 2 2" xfId="2213"/>
    <cellStyle name="Percent 14 3" xfId="2214"/>
    <cellStyle name="Percent 15" xfId="2215"/>
    <cellStyle name="Percent 15 2" xfId="2216"/>
    <cellStyle name="Percent 15 2 2" xfId="2217"/>
    <cellStyle name="Percent 15 3" xfId="2218"/>
    <cellStyle name="Percent 16" xfId="2219"/>
    <cellStyle name="Percent 16 10" xfId="2220"/>
    <cellStyle name="Percent 16 11" xfId="2221"/>
    <cellStyle name="Percent 16 12" xfId="2222"/>
    <cellStyle name="Percent 16 13" xfId="2223"/>
    <cellStyle name="Percent 16 14" xfId="2224"/>
    <cellStyle name="Percent 16 15" xfId="2225"/>
    <cellStyle name="Percent 16 16" xfId="2226"/>
    <cellStyle name="Percent 16 17" xfId="2227"/>
    <cellStyle name="Percent 16 18" xfId="2228"/>
    <cellStyle name="Percent 16 19" xfId="2229"/>
    <cellStyle name="Percent 16 2" xfId="2230"/>
    <cellStyle name="Percent 16 2 2" xfId="2231"/>
    <cellStyle name="Percent 16 20" xfId="2232"/>
    <cellStyle name="Percent 16 3" xfId="2233"/>
    <cellStyle name="Percent 16 3 10" xfId="2234"/>
    <cellStyle name="Percent 16 3 11" xfId="2235"/>
    <cellStyle name="Percent 16 3 12" xfId="2236"/>
    <cellStyle name="Percent 16 3 2" xfId="2237"/>
    <cellStyle name="Percent 16 3 3" xfId="2238"/>
    <cellStyle name="Percent 16 3 4" xfId="2239"/>
    <cellStyle name="Percent 16 3 5" xfId="2240"/>
    <cellStyle name="Percent 16 3 6" xfId="2241"/>
    <cellStyle name="Percent 16 3 7" xfId="2242"/>
    <cellStyle name="Percent 16 3 8" xfId="2243"/>
    <cellStyle name="Percent 16 3 9" xfId="2244"/>
    <cellStyle name="Percent 16 4" xfId="2245"/>
    <cellStyle name="Percent 16 4 2" xfId="2246"/>
    <cellStyle name="Percent 16 5" xfId="2247"/>
    <cellStyle name="Percent 16 6" xfId="2248"/>
    <cellStyle name="Percent 16 7" xfId="2249"/>
    <cellStyle name="Percent 16 8" xfId="2250"/>
    <cellStyle name="Percent 16 9" xfId="2251"/>
    <cellStyle name="Percent 17" xfId="2252"/>
    <cellStyle name="Percent 17 10" xfId="2253"/>
    <cellStyle name="Percent 17 11" xfId="2254"/>
    <cellStyle name="Percent 17 12" xfId="2255"/>
    <cellStyle name="Percent 17 2" xfId="2256"/>
    <cellStyle name="Percent 17 3" xfId="2257"/>
    <cellStyle name="Percent 17 4" xfId="2258"/>
    <cellStyle name="Percent 17 5" xfId="2259"/>
    <cellStyle name="Percent 17 6" xfId="2260"/>
    <cellStyle name="Percent 17 7" xfId="2261"/>
    <cellStyle name="Percent 17 8" xfId="2262"/>
    <cellStyle name="Percent 17 9" xfId="2263"/>
    <cellStyle name="Percent 18" xfId="2264"/>
    <cellStyle name="Percent 18 2" xfId="2265"/>
    <cellStyle name="Percent 18 3" xfId="2266"/>
    <cellStyle name="Percent 18 4" xfId="2267"/>
    <cellStyle name="Percent 18 5" xfId="2268"/>
    <cellStyle name="Percent 18 6" xfId="2269"/>
    <cellStyle name="Percent 18 7" xfId="2270"/>
    <cellStyle name="Percent 19" xfId="2271"/>
    <cellStyle name="Percent 2" xfId="2272"/>
    <cellStyle name="Percent 2 2" xfId="2273"/>
    <cellStyle name="Percent 2 2 2" xfId="2274"/>
    <cellStyle name="Percent 2 2 2 2" xfId="2275"/>
    <cellStyle name="Percent 2 2 3" xfId="2276"/>
    <cellStyle name="Percent 2 3" xfId="2277"/>
    <cellStyle name="Percent 2 3 2" xfId="2278"/>
    <cellStyle name="Percent 2 3 2 2" xfId="2279"/>
    <cellStyle name="Percent 2 3 3" xfId="2280"/>
    <cellStyle name="Percent 2 4" xfId="2281"/>
    <cellStyle name="Percent 2 4 2" xfId="2282"/>
    <cellStyle name="Percent 2 4 2 2" xfId="2283"/>
    <cellStyle name="Percent 2 4 3" xfId="2284"/>
    <cellStyle name="Percent 2 5" xfId="2285"/>
    <cellStyle name="Percent 2 5 2" xfId="2286"/>
    <cellStyle name="Percent 2 5 2 10" xfId="2287"/>
    <cellStyle name="Percent 2 5 2 11" xfId="2288"/>
    <cellStyle name="Percent 2 5 2 12" xfId="2289"/>
    <cellStyle name="Percent 2 5 2 13" xfId="2290"/>
    <cellStyle name="Percent 2 5 2 14" xfId="2291"/>
    <cellStyle name="Percent 2 5 2 15" xfId="2292"/>
    <cellStyle name="Percent 2 5 2 16" xfId="2293"/>
    <cellStyle name="Percent 2 5 2 17" xfId="2294"/>
    <cellStyle name="Percent 2 5 2 18" xfId="2295"/>
    <cellStyle name="Percent 2 5 2 19" xfId="2296"/>
    <cellStyle name="Percent 2 5 2 2" xfId="2297"/>
    <cellStyle name="Percent 2 5 2 2 10" xfId="2298"/>
    <cellStyle name="Percent 2 5 2 2 11" xfId="2299"/>
    <cellStyle name="Percent 2 5 2 2 12" xfId="2300"/>
    <cellStyle name="Percent 2 5 2 2 13" xfId="2301"/>
    <cellStyle name="Percent 2 5 2 2 14" xfId="2302"/>
    <cellStyle name="Percent 2 5 2 2 15" xfId="2303"/>
    <cellStyle name="Percent 2 5 2 2 16" xfId="2304"/>
    <cellStyle name="Percent 2 5 2 2 17" xfId="2305"/>
    <cellStyle name="Percent 2 5 2 2 18" xfId="2306"/>
    <cellStyle name="Percent 2 5 2 2 19" xfId="2307"/>
    <cellStyle name="Percent 2 5 2 2 2" xfId="2308"/>
    <cellStyle name="Percent 2 5 2 2 2 2" xfId="2309"/>
    <cellStyle name="Percent 2 5 2 2 20" xfId="2310"/>
    <cellStyle name="Percent 2 5 2 2 3" xfId="2311"/>
    <cellStyle name="Percent 2 5 2 2 3 10" xfId="2312"/>
    <cellStyle name="Percent 2 5 2 2 3 11" xfId="2313"/>
    <cellStyle name="Percent 2 5 2 2 3 12" xfId="2314"/>
    <cellStyle name="Percent 2 5 2 2 3 2" xfId="2315"/>
    <cellStyle name="Percent 2 5 2 2 3 3" xfId="2316"/>
    <cellStyle name="Percent 2 5 2 2 3 4" xfId="2317"/>
    <cellStyle name="Percent 2 5 2 2 3 5" xfId="2318"/>
    <cellStyle name="Percent 2 5 2 2 3 6" xfId="2319"/>
    <cellStyle name="Percent 2 5 2 2 3 7" xfId="2320"/>
    <cellStyle name="Percent 2 5 2 2 3 8" xfId="2321"/>
    <cellStyle name="Percent 2 5 2 2 3 9" xfId="2322"/>
    <cellStyle name="Percent 2 5 2 2 4" xfId="2323"/>
    <cellStyle name="Percent 2 5 2 2 4 2" xfId="2324"/>
    <cellStyle name="Percent 2 5 2 2 5" xfId="2325"/>
    <cellStyle name="Percent 2 5 2 2 6" xfId="2326"/>
    <cellStyle name="Percent 2 5 2 2 7" xfId="2327"/>
    <cellStyle name="Percent 2 5 2 2 8" xfId="2328"/>
    <cellStyle name="Percent 2 5 2 2 9" xfId="2329"/>
    <cellStyle name="Percent 2 5 2 20" xfId="2330"/>
    <cellStyle name="Percent 2 5 2 21" xfId="2331"/>
    <cellStyle name="Percent 2 5 2 22" xfId="2332"/>
    <cellStyle name="Percent 2 5 2 23" xfId="2333"/>
    <cellStyle name="Percent 2 5 2 24" xfId="2334"/>
    <cellStyle name="Percent 2 5 2 25" xfId="2335"/>
    <cellStyle name="Percent 2 5 2 3" xfId="2336"/>
    <cellStyle name="Percent 2 5 2 4" xfId="2337"/>
    <cellStyle name="Percent 2 5 2 5" xfId="2338"/>
    <cellStyle name="Percent 2 5 2 6" xfId="2339"/>
    <cellStyle name="Percent 2 5 2 7" xfId="2340"/>
    <cellStyle name="Percent 2 5 2 7 10" xfId="2341"/>
    <cellStyle name="Percent 2 5 2 7 11" xfId="2342"/>
    <cellStyle name="Percent 2 5 2 7 12" xfId="2343"/>
    <cellStyle name="Percent 2 5 2 7 2" xfId="2344"/>
    <cellStyle name="Percent 2 5 2 7 3" xfId="2345"/>
    <cellStyle name="Percent 2 5 2 7 4" xfId="2346"/>
    <cellStyle name="Percent 2 5 2 7 5" xfId="2347"/>
    <cellStyle name="Percent 2 5 2 7 6" xfId="2348"/>
    <cellStyle name="Percent 2 5 2 7 7" xfId="2349"/>
    <cellStyle name="Percent 2 5 2 7 8" xfId="2350"/>
    <cellStyle name="Percent 2 5 2 7 9" xfId="2351"/>
    <cellStyle name="Percent 2 5 2 8" xfId="2352"/>
    <cellStyle name="Percent 2 5 2 9" xfId="2353"/>
    <cellStyle name="Percent 2 6" xfId="2354"/>
    <cellStyle name="Percent 2 7" xfId="2355"/>
    <cellStyle name="Percent 2 7 10" xfId="2356"/>
    <cellStyle name="Percent 2 7 11" xfId="2357"/>
    <cellStyle name="Percent 2 7 12" xfId="2358"/>
    <cellStyle name="Percent 2 7 13" xfId="2359"/>
    <cellStyle name="Percent 2 7 14" xfId="2360"/>
    <cellStyle name="Percent 2 7 15" xfId="2361"/>
    <cellStyle name="Percent 2 7 16" xfId="2362"/>
    <cellStyle name="Percent 2 7 17" xfId="2363"/>
    <cellStyle name="Percent 2 7 18" xfId="2364"/>
    <cellStyle name="Percent 2 7 19" xfId="2365"/>
    <cellStyle name="Percent 2 7 2" xfId="2366"/>
    <cellStyle name="Percent 2 7 2 2" xfId="2367"/>
    <cellStyle name="Percent 2 7 20" xfId="2368"/>
    <cellStyle name="Percent 2 7 3" xfId="2369"/>
    <cellStyle name="Percent 2 7 3 10" xfId="2370"/>
    <cellStyle name="Percent 2 7 3 11" xfId="2371"/>
    <cellStyle name="Percent 2 7 3 12" xfId="2372"/>
    <cellStyle name="Percent 2 7 3 2" xfId="2373"/>
    <cellStyle name="Percent 2 7 3 3" xfId="2374"/>
    <cellStyle name="Percent 2 7 3 4" xfId="2375"/>
    <cellStyle name="Percent 2 7 3 5" xfId="2376"/>
    <cellStyle name="Percent 2 7 3 6" xfId="2377"/>
    <cellStyle name="Percent 2 7 3 7" xfId="2378"/>
    <cellStyle name="Percent 2 7 3 8" xfId="2379"/>
    <cellStyle name="Percent 2 7 3 9" xfId="2380"/>
    <cellStyle name="Percent 2 7 4" xfId="2381"/>
    <cellStyle name="Percent 2 7 4 2" xfId="2382"/>
    <cellStyle name="Percent 2 7 5" xfId="2383"/>
    <cellStyle name="Percent 2 7 6" xfId="2384"/>
    <cellStyle name="Percent 2 7 7" xfId="2385"/>
    <cellStyle name="Percent 2 7 8" xfId="2386"/>
    <cellStyle name="Percent 2 7 9" xfId="2387"/>
    <cellStyle name="Percent 20" xfId="2388"/>
    <cellStyle name="Percent 21" xfId="2389"/>
    <cellStyle name="Percent 22" xfId="2390"/>
    <cellStyle name="Percent 23" xfId="2391"/>
    <cellStyle name="Percent 24" xfId="2392"/>
    <cellStyle name="Percent 25" xfId="2393"/>
    <cellStyle name="Percent 26" xfId="2394"/>
    <cellStyle name="Percent 27" xfId="2395"/>
    <cellStyle name="Percent 28" xfId="2396"/>
    <cellStyle name="Percent 29" xfId="2397"/>
    <cellStyle name="Percent 3" xfId="2398"/>
    <cellStyle name="Percent 3 2" xfId="2399"/>
    <cellStyle name="Percent 3 2 2" xfId="2400"/>
    <cellStyle name="Percent 3 2 2 2" xfId="2401"/>
    <cellStyle name="Percent 3 2 2 2 2" xfId="2402"/>
    <cellStyle name="Percent 3 2 2 3" xfId="2403"/>
    <cellStyle name="Percent 3 2 3" xfId="2404"/>
    <cellStyle name="Percent 3 2 3 2" xfId="2405"/>
    <cellStyle name="Percent 3 2 3 2 2" xfId="2406"/>
    <cellStyle name="Percent 3 2 4" xfId="2407"/>
    <cellStyle name="Percent 3 3" xfId="2408"/>
    <cellStyle name="Percent 3 3 2" xfId="2409"/>
    <cellStyle name="Percent 3 3 2 2" xfId="2410"/>
    <cellStyle name="Percent 3 3 3" xfId="2411"/>
    <cellStyle name="Percent 3 4" xfId="2412"/>
    <cellStyle name="Percent 3 4 2" xfId="2413"/>
    <cellStyle name="Percent 3 4 2 2" xfId="2414"/>
    <cellStyle name="Percent 3 4 3" xfId="2415"/>
    <cellStyle name="Percent 3 5" xfId="2416"/>
    <cellStyle name="Percent 3 5 2" xfId="2417"/>
    <cellStyle name="Percent 3 5 2 2" xfId="2418"/>
    <cellStyle name="Percent 3 6" xfId="2419"/>
    <cellStyle name="Percent 3 6 10" xfId="2420"/>
    <cellStyle name="Percent 3 6 11" xfId="2421"/>
    <cellStyle name="Percent 3 6 12" xfId="2422"/>
    <cellStyle name="Percent 3 6 13" xfId="2423"/>
    <cellStyle name="Percent 3 6 14" xfId="2424"/>
    <cellStyle name="Percent 3 6 15" xfId="2425"/>
    <cellStyle name="Percent 3 6 16" xfId="2426"/>
    <cellStyle name="Percent 3 6 17" xfId="2427"/>
    <cellStyle name="Percent 3 6 18" xfId="2428"/>
    <cellStyle name="Percent 3 6 19" xfId="2429"/>
    <cellStyle name="Percent 3 6 2" xfId="2430"/>
    <cellStyle name="Percent 3 6 2 10" xfId="2431"/>
    <cellStyle name="Percent 3 6 2 11" xfId="2432"/>
    <cellStyle name="Percent 3 6 2 12" xfId="2433"/>
    <cellStyle name="Percent 3 6 2 13" xfId="2434"/>
    <cellStyle name="Percent 3 6 2 14" xfId="2435"/>
    <cellStyle name="Percent 3 6 2 15" xfId="2436"/>
    <cellStyle name="Percent 3 6 2 16" xfId="2437"/>
    <cellStyle name="Percent 3 6 2 17" xfId="2438"/>
    <cellStyle name="Percent 3 6 2 18" xfId="2439"/>
    <cellStyle name="Percent 3 6 2 19" xfId="2440"/>
    <cellStyle name="Percent 3 6 2 2" xfId="2441"/>
    <cellStyle name="Percent 3 6 2 2 2" xfId="2442"/>
    <cellStyle name="Percent 3 6 2 20" xfId="2443"/>
    <cellStyle name="Percent 3 6 2 3" xfId="2444"/>
    <cellStyle name="Percent 3 6 2 3 10" xfId="2445"/>
    <cellStyle name="Percent 3 6 2 3 11" xfId="2446"/>
    <cellStyle name="Percent 3 6 2 3 12" xfId="2447"/>
    <cellStyle name="Percent 3 6 2 3 2" xfId="2448"/>
    <cellStyle name="Percent 3 6 2 3 3" xfId="2449"/>
    <cellStyle name="Percent 3 6 2 3 4" xfId="2450"/>
    <cellStyle name="Percent 3 6 2 3 5" xfId="2451"/>
    <cellStyle name="Percent 3 6 2 3 6" xfId="2452"/>
    <cellStyle name="Percent 3 6 2 3 7" xfId="2453"/>
    <cellStyle name="Percent 3 6 2 3 8" xfId="2454"/>
    <cellStyle name="Percent 3 6 2 3 9" xfId="2455"/>
    <cellStyle name="Percent 3 6 2 4" xfId="2456"/>
    <cellStyle name="Percent 3 6 2 4 2" xfId="2457"/>
    <cellStyle name="Percent 3 6 2 5" xfId="2458"/>
    <cellStyle name="Percent 3 6 2 6" xfId="2459"/>
    <cellStyle name="Percent 3 6 2 7" xfId="2460"/>
    <cellStyle name="Percent 3 6 2 8" xfId="2461"/>
    <cellStyle name="Percent 3 6 2 9" xfId="2462"/>
    <cellStyle name="Percent 3 6 20" xfId="2463"/>
    <cellStyle name="Percent 3 6 21" xfId="2464"/>
    <cellStyle name="Percent 3 6 22" xfId="2465"/>
    <cellStyle name="Percent 3 6 23" xfId="2466"/>
    <cellStyle name="Percent 3 6 24" xfId="2467"/>
    <cellStyle name="Percent 3 6 25" xfId="2468"/>
    <cellStyle name="Percent 3 6 3" xfId="2469"/>
    <cellStyle name="Percent 3 6 3 2" xfId="2470"/>
    <cellStyle name="Percent 3 6 4" xfId="2471"/>
    <cellStyle name="Percent 3 6 5" xfId="2472"/>
    <cellStyle name="Percent 3 6 5 2" xfId="2473"/>
    <cellStyle name="Percent 3 6 6" xfId="2474"/>
    <cellStyle name="Percent 3 6 6 2" xfId="2475"/>
    <cellStyle name="Percent 3 6 7" xfId="2476"/>
    <cellStyle name="Percent 3 6 7 10" xfId="2477"/>
    <cellStyle name="Percent 3 6 7 11" xfId="2478"/>
    <cellStyle name="Percent 3 6 7 12" xfId="2479"/>
    <cellStyle name="Percent 3 6 7 2" xfId="2480"/>
    <cellStyle name="Percent 3 6 7 3" xfId="2481"/>
    <cellStyle name="Percent 3 6 7 4" xfId="2482"/>
    <cellStyle name="Percent 3 6 7 5" xfId="2483"/>
    <cellStyle name="Percent 3 6 7 6" xfId="2484"/>
    <cellStyle name="Percent 3 6 7 7" xfId="2485"/>
    <cellStyle name="Percent 3 6 7 8" xfId="2486"/>
    <cellStyle name="Percent 3 6 7 9" xfId="2487"/>
    <cellStyle name="Percent 3 6 8" xfId="2488"/>
    <cellStyle name="Percent 3 6 9" xfId="2489"/>
    <cellStyle name="Percent 3_Amos 3 Forecast" xfId="2490"/>
    <cellStyle name="Percent 30" xfId="2491"/>
    <cellStyle name="Percent 31" xfId="2492"/>
    <cellStyle name="Percent 32" xfId="2493"/>
    <cellStyle name="Percent 33" xfId="2494"/>
    <cellStyle name="Percent 34" xfId="2495"/>
    <cellStyle name="Percent 35" xfId="2496"/>
    <cellStyle name="Percent 4" xfId="2497"/>
    <cellStyle name="Percent 4 2" xfId="2498"/>
    <cellStyle name="Percent 4 2 2" xfId="2499"/>
    <cellStyle name="Percent 4 3" xfId="2500"/>
    <cellStyle name="Percent 4 4" xfId="2501"/>
    <cellStyle name="Percent 4 4 10" xfId="2502"/>
    <cellStyle name="Percent 4 4 11" xfId="2503"/>
    <cellStyle name="Percent 4 4 12" xfId="2504"/>
    <cellStyle name="Percent 4 4 13" xfId="2505"/>
    <cellStyle name="Percent 4 4 14" xfId="2506"/>
    <cellStyle name="Percent 4 4 15" xfId="2507"/>
    <cellStyle name="Percent 4 4 16" xfId="2508"/>
    <cellStyle name="Percent 4 4 17" xfId="2509"/>
    <cellStyle name="Percent 4 4 18" xfId="2510"/>
    <cellStyle name="Percent 4 4 19" xfId="2511"/>
    <cellStyle name="Percent 4 4 2" xfId="2512"/>
    <cellStyle name="Percent 4 4 2 10" xfId="2513"/>
    <cellStyle name="Percent 4 4 2 11" xfId="2514"/>
    <cellStyle name="Percent 4 4 2 12" xfId="2515"/>
    <cellStyle name="Percent 4 4 2 13" xfId="2516"/>
    <cellStyle name="Percent 4 4 2 14" xfId="2517"/>
    <cellStyle name="Percent 4 4 2 15" xfId="2518"/>
    <cellStyle name="Percent 4 4 2 16" xfId="2519"/>
    <cellStyle name="Percent 4 4 2 17" xfId="2520"/>
    <cellStyle name="Percent 4 4 2 18" xfId="2521"/>
    <cellStyle name="Percent 4 4 2 19" xfId="2522"/>
    <cellStyle name="Percent 4 4 2 2" xfId="2523"/>
    <cellStyle name="Percent 4 4 2 2 2" xfId="2524"/>
    <cellStyle name="Percent 4 4 2 20" xfId="2525"/>
    <cellStyle name="Percent 4 4 2 3" xfId="2526"/>
    <cellStyle name="Percent 4 4 2 3 10" xfId="2527"/>
    <cellStyle name="Percent 4 4 2 3 11" xfId="2528"/>
    <cellStyle name="Percent 4 4 2 3 12" xfId="2529"/>
    <cellStyle name="Percent 4 4 2 3 2" xfId="2530"/>
    <cellStyle name="Percent 4 4 2 3 3" xfId="2531"/>
    <cellStyle name="Percent 4 4 2 3 4" xfId="2532"/>
    <cellStyle name="Percent 4 4 2 3 5" xfId="2533"/>
    <cellStyle name="Percent 4 4 2 3 6" xfId="2534"/>
    <cellStyle name="Percent 4 4 2 3 7" xfId="2535"/>
    <cellStyle name="Percent 4 4 2 3 8" xfId="2536"/>
    <cellStyle name="Percent 4 4 2 3 9" xfId="2537"/>
    <cellStyle name="Percent 4 4 2 4" xfId="2538"/>
    <cellStyle name="Percent 4 4 2 4 2" xfId="2539"/>
    <cellStyle name="Percent 4 4 2 5" xfId="2540"/>
    <cellStyle name="Percent 4 4 2 6" xfId="2541"/>
    <cellStyle name="Percent 4 4 2 7" xfId="2542"/>
    <cellStyle name="Percent 4 4 2 8" xfId="2543"/>
    <cellStyle name="Percent 4 4 2 9" xfId="2544"/>
    <cellStyle name="Percent 4 4 20" xfId="2545"/>
    <cellStyle name="Percent 4 4 21" xfId="2546"/>
    <cellStyle name="Percent 4 4 22" xfId="2547"/>
    <cellStyle name="Percent 4 4 23" xfId="2548"/>
    <cellStyle name="Percent 4 4 24" xfId="2549"/>
    <cellStyle name="Percent 4 4 3" xfId="2550"/>
    <cellStyle name="Percent 4 4 4" xfId="2551"/>
    <cellStyle name="Percent 4 4 5" xfId="2552"/>
    <cellStyle name="Percent 4 4 6" xfId="2553"/>
    <cellStyle name="Percent 4 4 6 10" xfId="2554"/>
    <cellStyle name="Percent 4 4 6 11" xfId="2555"/>
    <cellStyle name="Percent 4 4 6 12" xfId="2556"/>
    <cellStyle name="Percent 4 4 6 2" xfId="2557"/>
    <cellStyle name="Percent 4 4 6 3" xfId="2558"/>
    <cellStyle name="Percent 4 4 6 4" xfId="2559"/>
    <cellStyle name="Percent 4 4 6 5" xfId="2560"/>
    <cellStyle name="Percent 4 4 6 6" xfId="2561"/>
    <cellStyle name="Percent 4 4 6 7" xfId="2562"/>
    <cellStyle name="Percent 4 4 6 8" xfId="2563"/>
    <cellStyle name="Percent 4 4 6 9" xfId="2564"/>
    <cellStyle name="Percent 4 4 7" xfId="2565"/>
    <cellStyle name="Percent 4 4 8" xfId="2566"/>
    <cellStyle name="Percent 4 4 9" xfId="2567"/>
    <cellStyle name="Percent 5" xfId="2568"/>
    <cellStyle name="Percent 5 2" xfId="2569"/>
    <cellStyle name="Percent 5 2 2" xfId="2570"/>
    <cellStyle name="Percent 5 2 2 2" xfId="2571"/>
    <cellStyle name="Percent 5 2 3" xfId="2572"/>
    <cellStyle name="Percent 5 3" xfId="2573"/>
    <cellStyle name="Percent 5 3 2" xfId="2574"/>
    <cellStyle name="Percent 5 4" xfId="2575"/>
    <cellStyle name="Percent 6" xfId="2576"/>
    <cellStyle name="Percent 6 2" xfId="2577"/>
    <cellStyle name="Percent 6 2 2" xfId="2578"/>
    <cellStyle name="Percent 6 3" xfId="2579"/>
    <cellStyle name="Percent 7" xfId="2580"/>
    <cellStyle name="Percent 7 2" xfId="2581"/>
    <cellStyle name="Percent 7 2 2" xfId="2582"/>
    <cellStyle name="Percent 7 2 3" xfId="2583"/>
    <cellStyle name="Percent 7 2 3 2" xfId="2584"/>
    <cellStyle name="Percent 7 2 4" xfId="2585"/>
    <cellStyle name="Percent 7 3" xfId="2586"/>
    <cellStyle name="Percent 8" xfId="2587"/>
    <cellStyle name="Percent 8 2" xfId="2588"/>
    <cellStyle name="Percent 8 2 2" xfId="2589"/>
    <cellStyle name="Percent 8 2 3" xfId="2590"/>
    <cellStyle name="Percent 8 3" xfId="2591"/>
    <cellStyle name="Percent 9" xfId="2592"/>
    <cellStyle name="Percent 9 2" xfId="2593"/>
    <cellStyle name="Percent 9 3" xfId="2594"/>
    <cellStyle name="Percent2Decimals" xfId="2595"/>
    <cellStyle name="Percentage" xfId="2596"/>
    <cellStyle name="PSChar" xfId="2597"/>
    <cellStyle name="PSChar 2" xfId="2598"/>
    <cellStyle name="PSChar 2 2" xfId="2599"/>
    <cellStyle name="PSChar 3" xfId="2600"/>
    <cellStyle name="PSChar 3 2" xfId="2601"/>
    <cellStyle name="PSChar 4" xfId="2602"/>
    <cellStyle name="PSChar 4 2" xfId="2603"/>
    <cellStyle name="PSChar 5" xfId="2604"/>
    <cellStyle name="PSChar 5 2" xfId="2605"/>
    <cellStyle name="PSChar 6" xfId="2606"/>
    <cellStyle name="PSDate" xfId="2607"/>
    <cellStyle name="PSDate 2" xfId="2608"/>
    <cellStyle name="PSDate 2 2" xfId="2609"/>
    <cellStyle name="PSDate 2 2 2" xfId="2610"/>
    <cellStyle name="PSDate 2 2 2 2" xfId="2611"/>
    <cellStyle name="PSDate 2 3" xfId="2612"/>
    <cellStyle name="PSDate 2 3 2" xfId="2613"/>
    <cellStyle name="PSDate 3" xfId="2614"/>
    <cellStyle name="PSDate 3 2" xfId="2615"/>
    <cellStyle name="PSDate 3 2 2" xfId="2616"/>
    <cellStyle name="PSDate 3 2 2 2" xfId="2617"/>
    <cellStyle name="PSDate 3 3" xfId="2618"/>
    <cellStyle name="PSDate 3 3 2" xfId="2619"/>
    <cellStyle name="PSDate 4" xfId="2620"/>
    <cellStyle name="PSDate 4 2" xfId="2621"/>
    <cellStyle name="PSDate 4 2 2" xfId="2622"/>
    <cellStyle name="PSDate 4 2 2 2" xfId="2623"/>
    <cellStyle name="PSDate 4 3" xfId="2624"/>
    <cellStyle name="PSDate 4 3 2" xfId="2625"/>
    <cellStyle name="PSDate 5" xfId="2626"/>
    <cellStyle name="PSDate 5 2" xfId="2627"/>
    <cellStyle name="PSDate 5 2 2" xfId="2628"/>
    <cellStyle name="PSDate 5 2 2 2" xfId="2629"/>
    <cellStyle name="PSDate 5 3" xfId="2630"/>
    <cellStyle name="PSDate 5 3 2" xfId="2631"/>
    <cellStyle name="PSDate 6" xfId="2632"/>
    <cellStyle name="PSDate 6 2" xfId="2633"/>
    <cellStyle name="PSDate 6 2 2" xfId="2634"/>
    <cellStyle name="PSDate 7" xfId="2635"/>
    <cellStyle name="PSDate 7 2" xfId="2636"/>
    <cellStyle name="PSDec" xfId="2637"/>
    <cellStyle name="PSDec 2" xfId="2638"/>
    <cellStyle name="PSDec 2 2" xfId="2639"/>
    <cellStyle name="PSDec 3" xfId="2640"/>
    <cellStyle name="PSDec 3 2" xfId="2641"/>
    <cellStyle name="PSDec 4" xfId="2642"/>
    <cellStyle name="PSDec 4 2" xfId="2643"/>
    <cellStyle name="PSDec 5" xfId="2644"/>
    <cellStyle name="PSDec 5 2" xfId="2645"/>
    <cellStyle name="PSDec 6" xfId="2646"/>
    <cellStyle name="PSHeading" xfId="2647"/>
    <cellStyle name="PSHeading 2" xfId="2648"/>
    <cellStyle name="PSHeading 2 2" xfId="2649"/>
    <cellStyle name="PSHeading 2_Amos 3 Forecast" xfId="2650"/>
    <cellStyle name="PSHeading 3" xfId="2651"/>
    <cellStyle name="PSHeading 3 2" xfId="2652"/>
    <cellStyle name="PSHeading 4" xfId="2653"/>
    <cellStyle name="PSHeading 4 2" xfId="2654"/>
    <cellStyle name="PSHeading 5" xfId="2655"/>
    <cellStyle name="PSHeading 5 2" xfId="2656"/>
    <cellStyle name="PSHeading 6" xfId="2657"/>
    <cellStyle name="PSHeading_2012_6  GLR2200T_BU117" xfId="2658"/>
    <cellStyle name="PSInt" xfId="2659"/>
    <cellStyle name="PSInt 2" xfId="2660"/>
    <cellStyle name="PSInt 2 2" xfId="2661"/>
    <cellStyle name="PSInt 3" xfId="2662"/>
    <cellStyle name="PSInt 3 2" xfId="2663"/>
    <cellStyle name="PSInt 4" xfId="2664"/>
    <cellStyle name="PSInt 4 2" xfId="2665"/>
    <cellStyle name="PSInt 5" xfId="2666"/>
    <cellStyle name="PSInt 5 2" xfId="2667"/>
    <cellStyle name="PSInt 6" xfId="2668"/>
    <cellStyle name="PSSpacer" xfId="2669"/>
    <cellStyle name="PSSpacer 2" xfId="2670"/>
    <cellStyle name="PSSpacer 2 2" xfId="2671"/>
    <cellStyle name="PSSpacer 3" xfId="2672"/>
    <cellStyle name="PSSpacer 3 2" xfId="2673"/>
    <cellStyle name="PSSpacer 4" xfId="2674"/>
    <cellStyle name="PSSpacer 4 2" xfId="2675"/>
    <cellStyle name="PSSpacer 5" xfId="2676"/>
    <cellStyle name="PSSpacer 5 2" xfId="2677"/>
    <cellStyle name="PSSpacer 6" xfId="2678"/>
    <cellStyle name="SmallNormal" xfId="2679"/>
    <cellStyle name="SmallNormal 2" xfId="2680"/>
    <cellStyle name="SmallNormal 2 2" xfId="2681"/>
    <cellStyle name="SmallNormal 3" xfId="2682"/>
    <cellStyle name="SmallNormal 4" xfId="2683"/>
    <cellStyle name="SmallNormal 5" xfId="2684"/>
    <cellStyle name="SmallNormal 6" xfId="2685"/>
    <cellStyle name="SmallNormal 7" xfId="2686"/>
    <cellStyle name="SmallNormal 8" xfId="2687"/>
    <cellStyle name="SmallNormal 9" xfId="2688"/>
    <cellStyle name="SmallNormal 9 2" xfId="2689"/>
    <cellStyle name="SmallNormal 9 3" xfId="2690"/>
    <cellStyle name="SmallNormal_AM 3 and Mitchell NBV forecast DRAFT 9-24" xfId="2691"/>
    <cellStyle name="Style 1" xfId="2692"/>
    <cellStyle name="Style 1 2" xfId="2693"/>
    <cellStyle name="Style 1 2 2" xfId="2694"/>
    <cellStyle name="Style 1 2 2 2" xfId="2695"/>
    <cellStyle name="Style 1 2 3" xfId="2696"/>
    <cellStyle name="Style 1 2_AM 3 and Mitchell NBV forecast DRAFT 9-24" xfId="2697"/>
    <cellStyle name="Style 1 3" xfId="2698"/>
    <cellStyle name="Style 1 3 2" xfId="2699"/>
    <cellStyle name="Style 1 4" xfId="2700"/>
    <cellStyle name="Style 1 4 2" xfId="2701"/>
    <cellStyle name="Style 1 5" xfId="2702"/>
    <cellStyle name="Style 1_3 Company Case Comparisons v12-8-11" xfId="2703"/>
    <cellStyle name="TableData" xfId="2704"/>
    <cellStyle name="TableData 2" xfId="2705"/>
    <cellStyle name="TableDataCenter" xfId="2706"/>
    <cellStyle name="TableDataCenter 2" xfId="2707"/>
    <cellStyle name="Title" xfId="2708" builtinId="15" customBuiltin="1"/>
    <cellStyle name="Title 2" xfId="2709"/>
    <cellStyle name="Title 2 2" xfId="2710"/>
    <cellStyle name="Title 2 2 2" xfId="2711"/>
    <cellStyle name="Title 2 2 2 2" xfId="2712"/>
    <cellStyle name="Title 2 2 2 2 2" xfId="2713"/>
    <cellStyle name="Title 2 2 2 3" xfId="2714"/>
    <cellStyle name="Title 2 2 3" xfId="2715"/>
    <cellStyle name="Title 2 2 3 2" xfId="2716"/>
    <cellStyle name="Title 2 2 4" xfId="2717"/>
    <cellStyle name="Title 2 3" xfId="2718"/>
    <cellStyle name="Title 2 3 2" xfId="2719"/>
    <cellStyle name="Title 2 3 2 2" xfId="2720"/>
    <cellStyle name="Title 2 3 3" xfId="2721"/>
    <cellStyle name="Title 2 4" xfId="2722"/>
    <cellStyle name="Title 2 4 2" xfId="2723"/>
    <cellStyle name="Title 2 5" xfId="2724"/>
    <cellStyle name="Total" xfId="2725" builtinId="25" customBuiltin="1"/>
    <cellStyle name="Total 10" xfId="2726"/>
    <cellStyle name="Total 10 2" xfId="2727"/>
    <cellStyle name="Total 11" xfId="2728"/>
    <cellStyle name="Total 11 2" xfId="2729"/>
    <cellStyle name="Total 12" xfId="2730"/>
    <cellStyle name="Total 12 2" xfId="2731"/>
    <cellStyle name="Total 13" xfId="2732"/>
    <cellStyle name="Total 14" xfId="2733"/>
    <cellStyle name="Total 15" xfId="2734"/>
    <cellStyle name="Total 16" xfId="2735"/>
    <cellStyle name="Total 2" xfId="2736"/>
    <cellStyle name="Total 2 2" xfId="2737"/>
    <cellStyle name="Total 2 2 2" xfId="2738"/>
    <cellStyle name="Total 2 2 2 2" xfId="2739"/>
    <cellStyle name="Total 2 2 3" xfId="2740"/>
    <cellStyle name="Total 2 3" xfId="2741"/>
    <cellStyle name="Total 2 3 2" xfId="2742"/>
    <cellStyle name="Total 2 3 2 2" xfId="2743"/>
    <cellStyle name="Total 2 3 3" xfId="2744"/>
    <cellStyle name="Total 2 4" xfId="2745"/>
    <cellStyle name="Total 2 4 2" xfId="2746"/>
    <cellStyle name="Total 2 4 2 2" xfId="2747"/>
    <cellStyle name="Total 2 4 3" xfId="2748"/>
    <cellStyle name="Total 2 5" xfId="2749"/>
    <cellStyle name="Total 2 5 2" xfId="2750"/>
    <cellStyle name="Total 2 6" xfId="2751"/>
    <cellStyle name="Total 3" xfId="2752"/>
    <cellStyle name="Total 3 2" xfId="2753"/>
    <cellStyle name="Total 3 2 2" xfId="2754"/>
    <cellStyle name="Total 3 2 2 2" xfId="2755"/>
    <cellStyle name="Total 3 2 2 2 2" xfId="2756"/>
    <cellStyle name="Total 3 2 2 3" xfId="2757"/>
    <cellStyle name="Total 3 2 3" xfId="2758"/>
    <cellStyle name="Total 3 2 3 2" xfId="2759"/>
    <cellStyle name="Total 3 2 4" xfId="2760"/>
    <cellStyle name="Total 3 3" xfId="2761"/>
    <cellStyle name="Total 3 3 2" xfId="2762"/>
    <cellStyle name="Total 3 3 2 2" xfId="2763"/>
    <cellStyle name="Total 3 3 3" xfId="2764"/>
    <cellStyle name="Total 3 4" xfId="2765"/>
    <cellStyle name="Total 3 4 2" xfId="2766"/>
    <cellStyle name="Total 3 4 2 2" xfId="2767"/>
    <cellStyle name="Total 3 4 3" xfId="2768"/>
    <cellStyle name="Total 3 5" xfId="2769"/>
    <cellStyle name="Total 3 5 2" xfId="2770"/>
    <cellStyle name="Total 3 6" xfId="2771"/>
    <cellStyle name="Total 4" xfId="2772"/>
    <cellStyle name="Total 4 2" xfId="2773"/>
    <cellStyle name="Total 4 2 2" xfId="2774"/>
    <cellStyle name="Total 4 3" xfId="2775"/>
    <cellStyle name="Total 4 3 2" xfId="2776"/>
    <cellStyle name="Total 5" xfId="2777"/>
    <cellStyle name="Total 5 2" xfId="2778"/>
    <cellStyle name="Total 5 2 2" xfId="2779"/>
    <cellStyle name="Total 5 2 2 2" xfId="2780"/>
    <cellStyle name="Total 5 2 3" xfId="2781"/>
    <cellStyle name="Total 5 3" xfId="2782"/>
    <cellStyle name="Total 5 3 2" xfId="2783"/>
    <cellStyle name="Total 5 4" xfId="2784"/>
    <cellStyle name="Total 6" xfId="2785"/>
    <cellStyle name="Total 6 2" xfId="2786"/>
    <cellStyle name="Total 6 2 2" xfId="2787"/>
    <cellStyle name="Total 6 3" xfId="2788"/>
    <cellStyle name="Total 7" xfId="2789"/>
    <cellStyle name="Total 7 2" xfId="2790"/>
    <cellStyle name="Total 7 2 2" xfId="2791"/>
    <cellStyle name="Total 7 3" xfId="2792"/>
    <cellStyle name="Total 8" xfId="2793"/>
    <cellStyle name="Total 8 2" xfId="2794"/>
    <cellStyle name="Total 8 2 2" xfId="2795"/>
    <cellStyle name="Total 8 3" xfId="2796"/>
    <cellStyle name="Total 9" xfId="2797"/>
    <cellStyle name="Total 9 2" xfId="2798"/>
    <cellStyle name="Total 9 3" xfId="2799"/>
    <cellStyle name="Warning Text" xfId="2800" builtinId="11" customBuiltin="1"/>
    <cellStyle name="Warning Text 2" xfId="2801"/>
    <cellStyle name="Warning Text 3" xfId="2802"/>
    <cellStyle name="Warning Text 4" xfId="2803"/>
    <cellStyle name="Warning Text 5" xfId="2804"/>
    <cellStyle name="YEAR HEADER" xfId="280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67"/>
  <sheetViews>
    <sheetView tabSelected="1" zoomScale="70" zoomScaleNormal="70" workbookViewId="0">
      <selection sqref="A1:AC1"/>
    </sheetView>
  </sheetViews>
  <sheetFormatPr defaultRowHeight="15" x14ac:dyDescent="0.25"/>
  <cols>
    <col min="1" max="1" width="10.85546875" style="3" customWidth="1"/>
    <col min="2" max="2" width="11.5703125" style="3" bestFit="1" customWidth="1"/>
    <col min="3" max="3" width="11.7109375" style="1" customWidth="1"/>
    <col min="4" max="4" width="12.85546875" style="1" customWidth="1"/>
    <col min="5" max="5" width="12.85546875" style="17" customWidth="1"/>
    <col min="6" max="6" width="12.5703125" style="1" customWidth="1"/>
    <col min="7" max="7" width="13.42578125" style="1" customWidth="1"/>
    <col min="8" max="8" width="13.42578125" style="17" customWidth="1"/>
    <col min="9" max="9" width="15.5703125" style="1" bestFit="1" customWidth="1"/>
    <col min="10" max="15" width="15.5703125" style="17" customWidth="1"/>
    <col min="16" max="16" width="11.28515625" style="1" customWidth="1"/>
    <col min="17" max="17" width="13.140625" style="1" customWidth="1"/>
    <col min="18" max="18" width="12.7109375" style="17" customWidth="1"/>
    <col min="19" max="19" width="13.140625" style="17" customWidth="1"/>
    <col min="20" max="20" width="11.7109375" style="1" customWidth="1"/>
    <col min="21" max="21" width="13.28515625" style="1" customWidth="1"/>
    <col min="22" max="22" width="13.7109375" style="17" bestFit="1" customWidth="1"/>
    <col min="23" max="23" width="14.5703125" style="1" bestFit="1" customWidth="1"/>
    <col min="24" max="24" width="11.85546875" style="1" customWidth="1"/>
    <col min="25" max="25" width="13.42578125" style="1" customWidth="1"/>
    <col min="26" max="26" width="11.28515625" style="1" customWidth="1"/>
    <col min="27" max="27" width="10.5703125" style="1" customWidth="1"/>
    <col min="28" max="28" width="11.28515625" style="17" customWidth="1"/>
    <col min="29" max="29" width="11.7109375" style="1" customWidth="1"/>
    <col min="30" max="31" width="11.28515625" style="1" customWidth="1"/>
    <col min="32" max="32" width="13.5703125" style="1" customWidth="1"/>
    <col min="33" max="36" width="9.140625" style="1" customWidth="1"/>
    <col min="37" max="39" width="9.140625" style="1"/>
    <col min="40" max="40" width="12.7109375" style="1" bestFit="1" customWidth="1"/>
    <col min="41" max="41" width="11.5703125" style="1" bestFit="1" customWidth="1"/>
    <col min="42" max="55" width="9.140625" style="1"/>
    <col min="56" max="56" width="10.5703125" style="1" bestFit="1" customWidth="1"/>
    <col min="57" max="16384" width="9.140625" style="1"/>
  </cols>
  <sheetData>
    <row r="1" spans="1:57" ht="18.75" x14ac:dyDescent="0.3">
      <c r="A1" s="49" t="s">
        <v>21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</row>
    <row r="2" spans="1:57" s="17" customFormat="1" ht="26.25" x14ac:dyDescent="0.4">
      <c r="A2" s="50" t="s">
        <v>54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</row>
    <row r="3" spans="1:57" ht="26.25" x14ac:dyDescent="0.25">
      <c r="A3" s="51" t="s">
        <v>117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</row>
    <row r="4" spans="1:57" ht="26.25" x14ac:dyDescent="0.25">
      <c r="A4" s="51" t="s">
        <v>112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</row>
    <row r="5" spans="1:57" ht="26.25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</row>
    <row r="6" spans="1:57" s="3" customFormat="1" ht="135" x14ac:dyDescent="0.25">
      <c r="A6" s="2"/>
      <c r="B6" s="10" t="s">
        <v>22</v>
      </c>
      <c r="C6" s="10" t="s">
        <v>0</v>
      </c>
      <c r="D6" s="10" t="s">
        <v>15</v>
      </c>
      <c r="E6" s="18" t="s">
        <v>48</v>
      </c>
      <c r="F6" s="18" t="s">
        <v>49</v>
      </c>
      <c r="G6" s="18" t="s">
        <v>50</v>
      </c>
      <c r="H6" s="18" t="s">
        <v>47</v>
      </c>
      <c r="I6" s="18" t="s">
        <v>51</v>
      </c>
      <c r="J6" s="47" t="s">
        <v>114</v>
      </c>
      <c r="K6" s="47" t="s">
        <v>113</v>
      </c>
      <c r="L6" s="47" t="s">
        <v>115</v>
      </c>
      <c r="M6" s="47" t="s">
        <v>116</v>
      </c>
      <c r="N6" s="18" t="s">
        <v>42</v>
      </c>
      <c r="O6" s="18" t="s">
        <v>43</v>
      </c>
      <c r="P6" s="10" t="s">
        <v>19</v>
      </c>
      <c r="Q6" s="10" t="s">
        <v>20</v>
      </c>
      <c r="R6" s="10" t="s">
        <v>17</v>
      </c>
      <c r="S6" s="10" t="s">
        <v>16</v>
      </c>
      <c r="T6" s="3" t="s">
        <v>24</v>
      </c>
      <c r="U6" s="3" t="s">
        <v>1</v>
      </c>
      <c r="V6" s="18" t="s">
        <v>45</v>
      </c>
      <c r="W6" s="3" t="s">
        <v>18</v>
      </c>
      <c r="X6" s="3" t="s">
        <v>2</v>
      </c>
      <c r="Y6" s="3" t="s">
        <v>3</v>
      </c>
      <c r="Z6" s="3" t="s">
        <v>4</v>
      </c>
      <c r="AA6" s="3" t="s">
        <v>5</v>
      </c>
      <c r="AB6" s="28" t="s">
        <v>52</v>
      </c>
      <c r="AC6" s="18" t="s">
        <v>53</v>
      </c>
      <c r="AD6" s="6"/>
      <c r="AE6" s="2"/>
      <c r="AF6" s="2"/>
      <c r="AG6" s="2"/>
      <c r="AH6" s="2"/>
      <c r="AK6" s="4"/>
      <c r="AL6" s="4"/>
      <c r="AM6" s="4"/>
      <c r="AN6" s="4"/>
      <c r="AW6" s="4"/>
      <c r="AX6" s="4"/>
      <c r="AY6" s="4"/>
      <c r="AZ6" s="4"/>
      <c r="BA6" s="4"/>
      <c r="BB6" s="4"/>
      <c r="BC6" s="4"/>
      <c r="BD6" s="4"/>
      <c r="BE6" s="4"/>
    </row>
    <row r="7" spans="1:57" x14ac:dyDescent="0.25">
      <c r="A7" s="2">
        <v>2020</v>
      </c>
      <c r="B7" s="19">
        <v>978.44832799999995</v>
      </c>
      <c r="C7" s="19">
        <f>B7*1.089</f>
        <v>1065.530229192</v>
      </c>
      <c r="D7" s="19">
        <f>'Additions Data'!G2</f>
        <v>1302</v>
      </c>
      <c r="E7" s="19">
        <f>'Additions Data'!H2</f>
        <v>0</v>
      </c>
      <c r="F7" s="20">
        <f>'Additions Data'!I2</f>
        <v>0</v>
      </c>
      <c r="G7" s="20">
        <f>'Additions Data'!J2</f>
        <v>0</v>
      </c>
      <c r="H7" s="20">
        <f>'Additions Data'!L2</f>
        <v>0</v>
      </c>
      <c r="I7" s="20">
        <f>'Additions Data'!K2</f>
        <v>0</v>
      </c>
      <c r="J7" s="20">
        <f>'Additions Data'!M2</f>
        <v>0</v>
      </c>
      <c r="K7" s="20">
        <f>'Additions Data'!N2</f>
        <v>0</v>
      </c>
      <c r="L7" s="20">
        <f>'Additions Data'!O2</f>
        <v>0</v>
      </c>
      <c r="M7" s="20">
        <f>'Additions Data'!P2</f>
        <v>0</v>
      </c>
      <c r="N7" s="20">
        <f>'Additions Data'!S2</f>
        <v>0</v>
      </c>
      <c r="O7" s="20">
        <f>'Additions Data'!T2</f>
        <v>0</v>
      </c>
      <c r="P7" s="21">
        <f>SUM('Additions Data'!BD2:BO2)</f>
        <v>0</v>
      </c>
      <c r="Q7" s="21">
        <f>SUM('Additions Data'!AG2:BC2)</f>
        <v>0</v>
      </c>
      <c r="R7" s="22">
        <f>'Additions Data'!R2</f>
        <v>0</v>
      </c>
      <c r="S7" s="19">
        <f>SUM('Additions Data'!U2:V2)</f>
        <v>0</v>
      </c>
      <c r="T7" s="19">
        <f>SUM('Additions Data'!W2:AD2)</f>
        <v>0</v>
      </c>
      <c r="U7" s="19">
        <f>SUM('Additions Data'!AE2:AF2)</f>
        <v>0</v>
      </c>
      <c r="V7" s="19">
        <f>'Additions Data'!Q2</f>
        <v>0</v>
      </c>
      <c r="W7" s="19">
        <f>D7+SUM(E7:V7)</f>
        <v>1302</v>
      </c>
      <c r="X7" s="19">
        <f t="shared" ref="X7:X34" si="0">D7-C7</f>
        <v>236.46977080800002</v>
      </c>
      <c r="Y7" s="22">
        <f t="shared" ref="Y7:Y34" si="1">(D7-B7)/B7*100</f>
        <v>33.067834318993292</v>
      </c>
      <c r="Z7" s="5">
        <f t="shared" ref="Z7:Z34" si="2">W7-C7</f>
        <v>236.46977080800002</v>
      </c>
      <c r="AA7" s="28">
        <f t="shared" ref="AA7:AA34" si="3">(W7-B7)/B7*100</f>
        <v>33.067834318993292</v>
      </c>
      <c r="AB7" s="37">
        <v>0</v>
      </c>
      <c r="AC7" s="40">
        <v>0</v>
      </c>
      <c r="AD7" s="42">
        <v>2020</v>
      </c>
      <c r="AE7" s="15"/>
      <c r="AF7" s="39"/>
      <c r="AG7" s="20"/>
      <c r="AH7" s="5"/>
      <c r="AI7" s="5"/>
      <c r="AK7" s="4"/>
      <c r="AL7" s="4"/>
      <c r="AM7" s="4"/>
      <c r="AN7" s="7"/>
      <c r="AW7" s="7"/>
      <c r="AX7" s="7"/>
      <c r="AY7" s="7"/>
      <c r="AZ7" s="7"/>
      <c r="BA7" s="7"/>
      <c r="BB7" s="7"/>
      <c r="BC7" s="7"/>
      <c r="BD7" s="7"/>
      <c r="BE7" s="7"/>
    </row>
    <row r="8" spans="1:57" x14ac:dyDescent="0.25">
      <c r="A8" s="2">
        <v>2021</v>
      </c>
      <c r="B8" s="19">
        <v>982.75606000000005</v>
      </c>
      <c r="C8" s="19">
        <f>B8*1.0884</f>
        <v>1069.6316957040001</v>
      </c>
      <c r="D8" s="19">
        <f>'Additions Data'!G3</f>
        <v>1302</v>
      </c>
      <c r="E8" s="19">
        <f>'Additions Data'!H3</f>
        <v>0</v>
      </c>
      <c r="F8" s="20">
        <f>'Additions Data'!I3</f>
        <v>0</v>
      </c>
      <c r="G8" s="20">
        <f>'Additions Data'!J3</f>
        <v>0</v>
      </c>
      <c r="H8" s="20">
        <f>'Additions Data'!L3</f>
        <v>0</v>
      </c>
      <c r="I8" s="20">
        <f>'Additions Data'!K3</f>
        <v>0</v>
      </c>
      <c r="J8" s="20">
        <f>'Additions Data'!M3</f>
        <v>0</v>
      </c>
      <c r="K8" s="20">
        <f>'Additions Data'!N3</f>
        <v>0</v>
      </c>
      <c r="L8" s="20">
        <f>'Additions Data'!O3</f>
        <v>0</v>
      </c>
      <c r="M8" s="20">
        <f>'Additions Data'!P3</f>
        <v>0</v>
      </c>
      <c r="N8" s="20">
        <f>'Additions Data'!S3</f>
        <v>0</v>
      </c>
      <c r="O8" s="20">
        <f>'Additions Data'!T3</f>
        <v>0</v>
      </c>
      <c r="P8" s="21">
        <f>SUM('Additions Data'!BD3:BO3)</f>
        <v>0</v>
      </c>
      <c r="Q8" s="21">
        <f>SUM('Additions Data'!AG3:BC3)</f>
        <v>0</v>
      </c>
      <c r="R8" s="22">
        <f>'Additions Data'!R3</f>
        <v>0</v>
      </c>
      <c r="S8" s="19">
        <f>SUM('Additions Data'!U3:V3)</f>
        <v>0</v>
      </c>
      <c r="T8" s="19">
        <f>SUM('Additions Data'!W3:AD3)</f>
        <v>0</v>
      </c>
      <c r="U8" s="19">
        <f>SUM('Additions Data'!AE3:AF3)</f>
        <v>0</v>
      </c>
      <c r="V8" s="19">
        <f>'Additions Data'!Q3</f>
        <v>0</v>
      </c>
      <c r="W8" s="19">
        <f t="shared" ref="W8:W35" si="4">D8+SUM(E8:V8)</f>
        <v>1302</v>
      </c>
      <c r="X8" s="19">
        <f t="shared" si="0"/>
        <v>232.36830429599991</v>
      </c>
      <c r="Y8" s="22">
        <f t="shared" si="1"/>
        <v>32.484555729933625</v>
      </c>
      <c r="Z8" s="5">
        <f t="shared" si="2"/>
        <v>232.36830429599991</v>
      </c>
      <c r="AA8" s="28">
        <f t="shared" si="3"/>
        <v>32.484555729933625</v>
      </c>
      <c r="AB8" s="37">
        <v>0</v>
      </c>
      <c r="AC8" s="37">
        <v>0</v>
      </c>
      <c r="AD8" s="42">
        <f>AD7+1</f>
        <v>2021</v>
      </c>
      <c r="AE8" s="15"/>
      <c r="AF8" s="39"/>
      <c r="AG8" s="20"/>
      <c r="AH8" s="5"/>
      <c r="AI8" s="5"/>
      <c r="AK8" s="4"/>
      <c r="AL8" s="4"/>
      <c r="AM8" s="4"/>
      <c r="AN8" s="7"/>
      <c r="AW8" s="7"/>
      <c r="AX8" s="7"/>
      <c r="AY8" s="7"/>
      <c r="AZ8" s="7"/>
      <c r="BA8" s="7"/>
      <c r="BB8" s="7"/>
      <c r="BC8" s="7"/>
      <c r="BD8" s="7"/>
      <c r="BE8" s="7"/>
    </row>
    <row r="9" spans="1:57" x14ac:dyDescent="0.25">
      <c r="A9" s="2">
        <v>2022</v>
      </c>
      <c r="B9" s="19">
        <v>988.71687199999997</v>
      </c>
      <c r="C9" s="19">
        <f t="shared" ref="C9:C36" si="5">B9*1.0887</f>
        <v>1076.4160585463999</v>
      </c>
      <c r="D9" s="19">
        <f>'Additions Data'!G4</f>
        <v>935.22</v>
      </c>
      <c r="E9" s="19">
        <f>'Additions Data'!H4</f>
        <v>0</v>
      </c>
      <c r="F9" s="20">
        <f>'Additions Data'!I4</f>
        <v>0</v>
      </c>
      <c r="G9" s="20">
        <f>'Additions Data'!J4</f>
        <v>0</v>
      </c>
      <c r="H9" s="20">
        <f>'Additions Data'!L4</f>
        <v>0</v>
      </c>
      <c r="I9" s="20">
        <f>'Additions Data'!K4</f>
        <v>0</v>
      </c>
      <c r="J9" s="20">
        <f>'Additions Data'!M4</f>
        <v>0</v>
      </c>
      <c r="K9" s="20">
        <f>'Additions Data'!N4</f>
        <v>0</v>
      </c>
      <c r="L9" s="20">
        <f>'Additions Data'!O4</f>
        <v>0</v>
      </c>
      <c r="M9" s="20">
        <f>'Additions Data'!P4</f>
        <v>0</v>
      </c>
      <c r="N9" s="20">
        <f>'Additions Data'!S4</f>
        <v>0</v>
      </c>
      <c r="O9" s="20">
        <f>'Additions Data'!T4</f>
        <v>0</v>
      </c>
      <c r="P9" s="21">
        <f>SUM('Additions Data'!BD4:BO4)</f>
        <v>4.7352392299999995</v>
      </c>
      <c r="Q9" s="21">
        <f>SUM('Additions Data'!AG4:BC4)</f>
        <v>1.20751608</v>
      </c>
      <c r="R9" s="22">
        <f>'Additions Data'!R4</f>
        <v>0</v>
      </c>
      <c r="S9" s="19">
        <f>SUM('Additions Data'!U4:V4)</f>
        <v>0</v>
      </c>
      <c r="T9" s="19">
        <f>SUM('Additions Data'!W4:AD4)</f>
        <v>0</v>
      </c>
      <c r="U9" s="19">
        <f>SUM('Additions Data'!AE4:AF4)</f>
        <v>0</v>
      </c>
      <c r="V9" s="19">
        <f>'Additions Data'!Q4</f>
        <v>150</v>
      </c>
      <c r="W9" s="19">
        <f t="shared" si="4"/>
        <v>1091.16275531</v>
      </c>
      <c r="X9" s="19">
        <f t="shared" si="0"/>
        <v>-141.19605854639985</v>
      </c>
      <c r="Y9" s="22">
        <f t="shared" si="1"/>
        <v>-5.4107372408630185</v>
      </c>
      <c r="Z9" s="5">
        <f t="shared" si="2"/>
        <v>14.746696763600085</v>
      </c>
      <c r="AA9" s="28">
        <f t="shared" si="3"/>
        <v>10.361498444217911</v>
      </c>
      <c r="AB9" s="37">
        <f>S9/0.511</f>
        <v>0</v>
      </c>
      <c r="AC9" s="38">
        <f>U9/0.123</f>
        <v>0</v>
      </c>
      <c r="AD9" s="42">
        <f t="shared" ref="AD9:AD36" si="6">AD8+1</f>
        <v>2022</v>
      </c>
      <c r="AE9" s="15"/>
      <c r="AF9" s="39"/>
      <c r="AG9" s="20"/>
      <c r="AH9" s="5"/>
      <c r="AI9" s="5"/>
      <c r="AK9" s="4"/>
      <c r="AL9" s="4"/>
      <c r="AM9" s="4"/>
      <c r="AN9" s="7"/>
      <c r="AW9" s="7"/>
      <c r="AX9" s="7"/>
      <c r="AY9" s="7"/>
      <c r="AZ9" s="7"/>
      <c r="BA9" s="7"/>
      <c r="BB9" s="7"/>
      <c r="BC9" s="7"/>
      <c r="BD9" s="7"/>
      <c r="BE9" s="7"/>
    </row>
    <row r="10" spans="1:57" x14ac:dyDescent="0.25">
      <c r="A10" s="2">
        <v>2023</v>
      </c>
      <c r="B10" s="19">
        <v>1016.5887077</v>
      </c>
      <c r="C10" s="19">
        <f t="shared" si="5"/>
        <v>1106.76012607299</v>
      </c>
      <c r="D10" s="19">
        <f>'Additions Data'!G5</f>
        <v>935.22</v>
      </c>
      <c r="E10" s="19">
        <f>'Additions Data'!H5</f>
        <v>0</v>
      </c>
      <c r="F10" s="20">
        <f>'Additions Data'!I5</f>
        <v>0</v>
      </c>
      <c r="G10" s="20">
        <f>'Additions Data'!J5</f>
        <v>0</v>
      </c>
      <c r="H10" s="20">
        <f>'Additions Data'!L5</f>
        <v>0</v>
      </c>
      <c r="I10" s="20">
        <f>'Additions Data'!K5</f>
        <v>0</v>
      </c>
      <c r="J10" s="20">
        <f>'Additions Data'!M5</f>
        <v>0</v>
      </c>
      <c r="K10" s="20">
        <f>'Additions Data'!N5</f>
        <v>0</v>
      </c>
      <c r="L10" s="20">
        <f>'Additions Data'!O5</f>
        <v>0</v>
      </c>
      <c r="M10" s="20">
        <f>'Additions Data'!P5</f>
        <v>0</v>
      </c>
      <c r="N10" s="20">
        <f>'Additions Data'!S5</f>
        <v>0</v>
      </c>
      <c r="O10" s="20">
        <f>'Additions Data'!T5</f>
        <v>0</v>
      </c>
      <c r="P10" s="21">
        <f>SUM('Additions Data'!BD5:BO5)</f>
        <v>9.3840620999999995</v>
      </c>
      <c r="Q10" s="21">
        <f>SUM('Additions Data'!AG5:BC5)</f>
        <v>1.8094191400000001</v>
      </c>
      <c r="R10" s="22">
        <f>'Additions Data'!R5</f>
        <v>1.022</v>
      </c>
      <c r="S10" s="19">
        <f>SUM('Additions Data'!U5:V5)</f>
        <v>51.712000000000003</v>
      </c>
      <c r="T10" s="19">
        <f>SUM('Additions Data'!W5:AD5)</f>
        <v>0</v>
      </c>
      <c r="U10" s="19">
        <f>SUM('Additions Data'!AE5:AF5)</f>
        <v>24.6</v>
      </c>
      <c r="V10" s="19">
        <f>'Additions Data'!Q5</f>
        <v>100</v>
      </c>
      <c r="W10" s="19">
        <f t="shared" si="4"/>
        <v>1123.7474812400001</v>
      </c>
      <c r="X10" s="19">
        <f t="shared" si="0"/>
        <v>-171.54012607299001</v>
      </c>
      <c r="Y10" s="22">
        <f t="shared" si="1"/>
        <v>-8.0040932073792259</v>
      </c>
      <c r="Z10" s="5">
        <f t="shared" si="2"/>
        <v>16.987355167010037</v>
      </c>
      <c r="AA10" s="28">
        <f t="shared" si="3"/>
        <v>10.541015528535965</v>
      </c>
      <c r="AB10" s="37">
        <f t="shared" ref="AB10:AB35" si="7">S10/0.511</f>
        <v>101.1976516634051</v>
      </c>
      <c r="AC10" s="38">
        <f t="shared" ref="AC10:AC35" si="8">U10/0.123</f>
        <v>200.00000000000003</v>
      </c>
      <c r="AD10" s="42">
        <f t="shared" si="6"/>
        <v>2023</v>
      </c>
      <c r="AE10" s="15"/>
      <c r="AF10" s="39"/>
      <c r="AG10" s="20"/>
      <c r="AH10" s="5"/>
      <c r="AI10" s="5"/>
      <c r="AK10" s="4"/>
      <c r="AL10" s="4"/>
      <c r="AM10" s="4"/>
      <c r="AN10" s="7"/>
      <c r="AW10" s="7"/>
      <c r="AX10" s="7"/>
      <c r="AY10" s="7"/>
      <c r="AZ10" s="7"/>
      <c r="BA10" s="7"/>
      <c r="BB10" s="7"/>
      <c r="BC10" s="7"/>
      <c r="BD10" s="7"/>
      <c r="BE10" s="7"/>
    </row>
    <row r="11" spans="1:57" x14ac:dyDescent="0.25">
      <c r="A11" s="2">
        <v>2024</v>
      </c>
      <c r="B11" s="19">
        <v>1015.760841</v>
      </c>
      <c r="C11" s="19">
        <f t="shared" si="5"/>
        <v>1105.8588275966999</v>
      </c>
      <c r="D11" s="19">
        <f>'Additions Data'!G6</f>
        <v>935.22</v>
      </c>
      <c r="E11" s="19">
        <f>'Additions Data'!H6</f>
        <v>0</v>
      </c>
      <c r="F11" s="20">
        <f>'Additions Data'!I6</f>
        <v>0</v>
      </c>
      <c r="G11" s="20">
        <f>'Additions Data'!J6</f>
        <v>0</v>
      </c>
      <c r="H11" s="20">
        <f>'Additions Data'!L6</f>
        <v>0</v>
      </c>
      <c r="I11" s="20">
        <f>'Additions Data'!K6</f>
        <v>0</v>
      </c>
      <c r="J11" s="20">
        <f>'Additions Data'!M6</f>
        <v>0</v>
      </c>
      <c r="K11" s="20">
        <f>'Additions Data'!N6</f>
        <v>0</v>
      </c>
      <c r="L11" s="20">
        <f>'Additions Data'!O6</f>
        <v>0</v>
      </c>
      <c r="M11" s="20">
        <f>'Additions Data'!P6</f>
        <v>0</v>
      </c>
      <c r="N11" s="20">
        <f>'Additions Data'!S6</f>
        <v>0</v>
      </c>
      <c r="O11" s="20">
        <f>'Additions Data'!T6</f>
        <v>0</v>
      </c>
      <c r="P11" s="21">
        <f>SUM('Additions Data'!BD6:BO6)</f>
        <v>11.91784092</v>
      </c>
      <c r="Q11" s="21">
        <f>SUM('Additions Data'!AG6:BC6)</f>
        <v>2.3849020799999998</v>
      </c>
      <c r="R11" s="22">
        <f>'Additions Data'!R6</f>
        <v>1.5329999999999999</v>
      </c>
      <c r="S11" s="19">
        <f>SUM('Additions Data'!U6:V6)</f>
        <v>129.28</v>
      </c>
      <c r="T11" s="19">
        <f>SUM('Additions Data'!W6:AD6)</f>
        <v>0</v>
      </c>
      <c r="U11" s="19">
        <f>SUM('Additions Data'!AE6:AF6)</f>
        <v>36.900000000000006</v>
      </c>
      <c r="V11" s="19">
        <f>'Additions Data'!Q6</f>
        <v>0</v>
      </c>
      <c r="W11" s="19">
        <f t="shared" si="4"/>
        <v>1117.235743</v>
      </c>
      <c r="X11" s="19">
        <f t="shared" si="0"/>
        <v>-170.63882759669991</v>
      </c>
      <c r="Y11" s="22">
        <f t="shared" si="1"/>
        <v>-7.929114585743319</v>
      </c>
      <c r="Z11" s="5">
        <f t="shared" si="2"/>
        <v>11.376915403300018</v>
      </c>
      <c r="AA11" s="28">
        <f t="shared" si="3"/>
        <v>9.9900387870927911</v>
      </c>
      <c r="AB11" s="37">
        <f t="shared" si="7"/>
        <v>252.99412915851272</v>
      </c>
      <c r="AC11" s="38">
        <f t="shared" si="8"/>
        <v>300.00000000000006</v>
      </c>
      <c r="AD11" s="42">
        <f t="shared" si="6"/>
        <v>2024</v>
      </c>
      <c r="AE11" s="15"/>
      <c r="AF11" s="39"/>
      <c r="AG11" s="20"/>
      <c r="AH11" s="5"/>
      <c r="AI11" s="5"/>
      <c r="AK11" s="4"/>
      <c r="AL11" s="4"/>
      <c r="AM11" s="4"/>
      <c r="AN11" s="7"/>
      <c r="AW11" s="7"/>
      <c r="AX11" s="7"/>
      <c r="AY11" s="7"/>
      <c r="AZ11" s="7"/>
      <c r="BA11" s="7"/>
      <c r="BB11" s="7"/>
      <c r="BC11" s="7"/>
      <c r="BD11" s="7"/>
      <c r="BE11" s="7"/>
    </row>
    <row r="12" spans="1:57" x14ac:dyDescent="0.25">
      <c r="A12" s="2">
        <v>2025</v>
      </c>
      <c r="B12" s="19">
        <v>1015.6436912</v>
      </c>
      <c r="C12" s="19">
        <f t="shared" si="5"/>
        <v>1105.7312866094401</v>
      </c>
      <c r="D12" s="19">
        <f>'Additions Data'!G7</f>
        <v>935.22</v>
      </c>
      <c r="E12" s="19">
        <f>'Additions Data'!H7</f>
        <v>0</v>
      </c>
      <c r="F12" s="20">
        <f>'Additions Data'!I7</f>
        <v>0</v>
      </c>
      <c r="G12" s="20">
        <f>'Additions Data'!J7</f>
        <v>0</v>
      </c>
      <c r="H12" s="20">
        <f>'Additions Data'!L7</f>
        <v>0</v>
      </c>
      <c r="I12" s="20">
        <f>'Additions Data'!K7</f>
        <v>0</v>
      </c>
      <c r="J12" s="20">
        <f>'Additions Data'!M7</f>
        <v>0</v>
      </c>
      <c r="K12" s="20">
        <f>'Additions Data'!N7</f>
        <v>0</v>
      </c>
      <c r="L12" s="20">
        <f>'Additions Data'!O7</f>
        <v>0</v>
      </c>
      <c r="M12" s="20">
        <f>'Additions Data'!P7</f>
        <v>0</v>
      </c>
      <c r="N12" s="20">
        <f>'Additions Data'!S7</f>
        <v>0</v>
      </c>
      <c r="O12" s="20">
        <f>'Additions Data'!T7</f>
        <v>0</v>
      </c>
      <c r="P12" s="21">
        <f>SUM('Additions Data'!BD7:BO7)</f>
        <v>10.80475713</v>
      </c>
      <c r="Q12" s="21">
        <f>SUM('Additions Data'!AG7:BC7)</f>
        <v>2.1788694300000002</v>
      </c>
      <c r="R12" s="22">
        <f>'Additions Data'!R7</f>
        <v>1.5329999999999999</v>
      </c>
      <c r="S12" s="19">
        <f>SUM('Additions Data'!U7:V7)</f>
        <v>129.28</v>
      </c>
      <c r="T12" s="19">
        <f>SUM('Additions Data'!W7:AD7)</f>
        <v>0</v>
      </c>
      <c r="U12" s="19">
        <f>SUM('Additions Data'!AE7:AF7)</f>
        <v>36.900000000000006</v>
      </c>
      <c r="V12" s="19">
        <f>'Additions Data'!Q7</f>
        <v>0</v>
      </c>
      <c r="W12" s="19">
        <f t="shared" si="4"/>
        <v>1115.9166265599999</v>
      </c>
      <c r="X12" s="19">
        <f t="shared" si="0"/>
        <v>-170.51128660944005</v>
      </c>
      <c r="Y12" s="22">
        <f t="shared" si="1"/>
        <v>-7.9184946351587211</v>
      </c>
      <c r="Z12" s="5">
        <f t="shared" si="2"/>
        <v>10.185339950559865</v>
      </c>
      <c r="AA12" s="28">
        <f t="shared" si="3"/>
        <v>9.8728457852700036</v>
      </c>
      <c r="AB12" s="37">
        <f t="shared" si="7"/>
        <v>252.99412915851272</v>
      </c>
      <c r="AC12" s="38">
        <f t="shared" si="8"/>
        <v>300.00000000000006</v>
      </c>
      <c r="AD12" s="42">
        <f t="shared" si="6"/>
        <v>2025</v>
      </c>
      <c r="AE12" s="15"/>
      <c r="AF12" s="39"/>
      <c r="AG12" s="20"/>
      <c r="AH12" s="5"/>
      <c r="AI12" s="5"/>
      <c r="AK12" s="4"/>
      <c r="AL12" s="4"/>
      <c r="AM12" s="4"/>
      <c r="AN12" s="7"/>
      <c r="AW12" s="7"/>
      <c r="AX12" s="7"/>
      <c r="AY12" s="7"/>
      <c r="AZ12" s="7"/>
      <c r="BA12" s="7"/>
      <c r="BB12" s="7"/>
      <c r="BC12" s="7"/>
      <c r="BD12" s="7"/>
      <c r="BE12" s="7"/>
    </row>
    <row r="13" spans="1:57" x14ac:dyDescent="0.25">
      <c r="A13" s="2">
        <v>2026</v>
      </c>
      <c r="B13" s="19">
        <v>1017.051688</v>
      </c>
      <c r="C13" s="19">
        <f t="shared" si="5"/>
        <v>1107.2641727256</v>
      </c>
      <c r="D13" s="19">
        <f>'Additions Data'!G8</f>
        <v>935.22</v>
      </c>
      <c r="E13" s="19">
        <f>'Additions Data'!H8</f>
        <v>0</v>
      </c>
      <c r="F13" s="20">
        <f>'Additions Data'!I8</f>
        <v>0</v>
      </c>
      <c r="G13" s="20">
        <f>'Additions Data'!J8</f>
        <v>0</v>
      </c>
      <c r="H13" s="20">
        <f>'Additions Data'!L8</f>
        <v>0</v>
      </c>
      <c r="I13" s="20">
        <f>'Additions Data'!K8</f>
        <v>0</v>
      </c>
      <c r="J13" s="20">
        <f>'Additions Data'!M8</f>
        <v>0</v>
      </c>
      <c r="K13" s="20">
        <f>'Additions Data'!N8</f>
        <v>0</v>
      </c>
      <c r="L13" s="20">
        <f>'Additions Data'!O8</f>
        <v>0</v>
      </c>
      <c r="M13" s="20">
        <f>'Additions Data'!P8</f>
        <v>0</v>
      </c>
      <c r="N13" s="20">
        <f>'Additions Data'!S8</f>
        <v>0</v>
      </c>
      <c r="O13" s="20">
        <f>'Additions Data'!T8</f>
        <v>0</v>
      </c>
      <c r="P13" s="21">
        <f>SUM('Additions Data'!BD8:BO8)</f>
        <v>9.6242992099999984</v>
      </c>
      <c r="Q13" s="21">
        <f>SUM('Additions Data'!AG8:BC8)</f>
        <v>1.94468861</v>
      </c>
      <c r="R13" s="22">
        <f>'Additions Data'!R8</f>
        <v>1.5329999999999999</v>
      </c>
      <c r="S13" s="19">
        <f>SUM('Additions Data'!U8:V8)</f>
        <v>129.28</v>
      </c>
      <c r="T13" s="19">
        <f>SUM('Additions Data'!W8:AD8)</f>
        <v>0</v>
      </c>
      <c r="U13" s="19">
        <f>SUM('Additions Data'!AE8:AF8)</f>
        <v>36.900000000000006</v>
      </c>
      <c r="V13" s="19">
        <f>'Additions Data'!Q8</f>
        <v>0</v>
      </c>
      <c r="W13" s="19">
        <f t="shared" si="4"/>
        <v>1114.5019878200001</v>
      </c>
      <c r="X13" s="19">
        <f t="shared" si="0"/>
        <v>-172.04417272559999</v>
      </c>
      <c r="Y13" s="22">
        <f t="shared" si="1"/>
        <v>-8.0459714059291727</v>
      </c>
      <c r="Z13" s="5">
        <f t="shared" si="2"/>
        <v>7.2378150944000481</v>
      </c>
      <c r="AA13" s="28">
        <f t="shared" si="3"/>
        <v>9.5816467314097853</v>
      </c>
      <c r="AB13" s="37">
        <f t="shared" si="7"/>
        <v>252.99412915851272</v>
      </c>
      <c r="AC13" s="38">
        <f t="shared" si="8"/>
        <v>300.00000000000006</v>
      </c>
      <c r="AD13" s="42">
        <f t="shared" si="6"/>
        <v>2026</v>
      </c>
      <c r="AE13" s="15"/>
      <c r="AF13" s="39"/>
      <c r="AG13" s="20"/>
      <c r="AH13" s="5"/>
      <c r="AI13" s="5"/>
      <c r="AK13" s="4"/>
      <c r="AL13" s="4"/>
      <c r="AM13" s="4"/>
      <c r="AN13" s="7"/>
      <c r="AW13" s="7"/>
      <c r="AX13" s="7"/>
      <c r="AY13" s="7"/>
      <c r="AZ13" s="7"/>
      <c r="BA13" s="7"/>
      <c r="BB13" s="7"/>
      <c r="BC13" s="7"/>
      <c r="BD13" s="7"/>
      <c r="BE13" s="7"/>
    </row>
    <row r="14" spans="1:57" x14ac:dyDescent="0.25">
      <c r="A14" s="2">
        <v>2027</v>
      </c>
      <c r="B14" s="19">
        <v>1020.4104814999999</v>
      </c>
      <c r="C14" s="19">
        <f t="shared" si="5"/>
        <v>1110.9208912090498</v>
      </c>
      <c r="D14" s="19">
        <f>'Additions Data'!G9</f>
        <v>935.22</v>
      </c>
      <c r="E14" s="19">
        <f>'Additions Data'!H9</f>
        <v>0</v>
      </c>
      <c r="F14" s="20">
        <f>'Additions Data'!I9</f>
        <v>0</v>
      </c>
      <c r="G14" s="20">
        <f>'Additions Data'!J9</f>
        <v>0</v>
      </c>
      <c r="H14" s="20">
        <f>'Additions Data'!L9</f>
        <v>0</v>
      </c>
      <c r="I14" s="20">
        <f>'Additions Data'!K9</f>
        <v>0</v>
      </c>
      <c r="J14" s="20">
        <f>'Additions Data'!M9</f>
        <v>0</v>
      </c>
      <c r="K14" s="20">
        <f>'Additions Data'!N9</f>
        <v>0</v>
      </c>
      <c r="L14" s="20">
        <f>'Additions Data'!O9</f>
        <v>0</v>
      </c>
      <c r="M14" s="20">
        <f>'Additions Data'!P9</f>
        <v>0</v>
      </c>
      <c r="N14" s="20">
        <f>'Additions Data'!S9</f>
        <v>0</v>
      </c>
      <c r="O14" s="20">
        <f>'Additions Data'!T9</f>
        <v>0</v>
      </c>
      <c r="P14" s="21">
        <f>SUM('Additions Data'!BD9:BO9)</f>
        <v>8.4913842800000001</v>
      </c>
      <c r="Q14" s="21">
        <f>SUM('Additions Data'!AG9:BC9)</f>
        <v>1.6914453299999999</v>
      </c>
      <c r="R14" s="22">
        <f>'Additions Data'!R9</f>
        <v>2.044</v>
      </c>
      <c r="S14" s="19">
        <f>SUM('Additions Data'!U9:V9)</f>
        <v>129.28</v>
      </c>
      <c r="T14" s="19">
        <f>SUM('Additions Data'!W9:AD9)</f>
        <v>0</v>
      </c>
      <c r="U14" s="19">
        <f>SUM('Additions Data'!AE9:AF9)</f>
        <v>36.900000000000006</v>
      </c>
      <c r="V14" s="19">
        <f>'Additions Data'!Q9</f>
        <v>0</v>
      </c>
      <c r="W14" s="19">
        <f t="shared" si="4"/>
        <v>1113.62682961</v>
      </c>
      <c r="X14" s="19">
        <f t="shared" si="0"/>
        <v>-175.70089120904981</v>
      </c>
      <c r="Y14" s="22">
        <f t="shared" si="1"/>
        <v>-8.3486482199565621</v>
      </c>
      <c r="Z14" s="5">
        <f t="shared" si="2"/>
        <v>2.7059384009501173</v>
      </c>
      <c r="AA14" s="28">
        <f t="shared" si="3"/>
        <v>9.1351813608355226</v>
      </c>
      <c r="AB14" s="37">
        <f t="shared" si="7"/>
        <v>252.99412915851272</v>
      </c>
      <c r="AC14" s="38">
        <f t="shared" si="8"/>
        <v>300.00000000000006</v>
      </c>
      <c r="AD14" s="42">
        <f t="shared" si="6"/>
        <v>2027</v>
      </c>
      <c r="AE14" s="15"/>
      <c r="AF14" s="39"/>
      <c r="AG14" s="20"/>
      <c r="AH14" s="5"/>
      <c r="AI14" s="5"/>
      <c r="AK14" s="4"/>
      <c r="AL14" s="4"/>
      <c r="AM14" s="4"/>
      <c r="AN14" s="7"/>
      <c r="AW14" s="7"/>
      <c r="AX14" s="7"/>
      <c r="AY14" s="7"/>
      <c r="AZ14" s="7"/>
      <c r="BA14" s="7"/>
      <c r="BB14" s="7"/>
      <c r="BC14" s="7"/>
      <c r="BD14" s="7"/>
      <c r="BE14" s="7"/>
    </row>
    <row r="15" spans="1:57" x14ac:dyDescent="0.25">
      <c r="A15" s="2">
        <v>2028</v>
      </c>
      <c r="B15" s="19">
        <v>1025.0118364</v>
      </c>
      <c r="C15" s="19">
        <f t="shared" si="5"/>
        <v>1115.93038628868</v>
      </c>
      <c r="D15" s="19">
        <f>'Additions Data'!G10</f>
        <v>935.22</v>
      </c>
      <c r="E15" s="19">
        <f>'Additions Data'!H10</f>
        <v>0</v>
      </c>
      <c r="F15" s="20">
        <f>'Additions Data'!I10</f>
        <v>0</v>
      </c>
      <c r="G15" s="20">
        <f>'Additions Data'!J10</f>
        <v>0</v>
      </c>
      <c r="H15" s="20">
        <f>'Additions Data'!L10</f>
        <v>0</v>
      </c>
      <c r="I15" s="20">
        <f>'Additions Data'!K10</f>
        <v>0</v>
      </c>
      <c r="J15" s="20">
        <f>'Additions Data'!M10</f>
        <v>0</v>
      </c>
      <c r="K15" s="20">
        <f>'Additions Data'!N10</f>
        <v>0</v>
      </c>
      <c r="L15" s="20">
        <f>'Additions Data'!O10</f>
        <v>0</v>
      </c>
      <c r="M15" s="20">
        <f>'Additions Data'!P10</f>
        <v>0</v>
      </c>
      <c r="N15" s="20">
        <f>'Additions Data'!S10</f>
        <v>0</v>
      </c>
      <c r="O15" s="20">
        <f>'Additions Data'!T10</f>
        <v>0</v>
      </c>
      <c r="P15" s="21">
        <f>SUM('Additions Data'!BD10:BO10)</f>
        <v>7.2330024700000006</v>
      </c>
      <c r="Q15" s="21">
        <f>SUM('Additions Data'!AG10:BC10)</f>
        <v>1.43765878</v>
      </c>
      <c r="R15" s="22">
        <f>'Additions Data'!R10</f>
        <v>2.044</v>
      </c>
      <c r="S15" s="19">
        <f>SUM('Additions Data'!U10:V10)</f>
        <v>155.136</v>
      </c>
      <c r="T15" s="19">
        <f>SUM('Additions Data'!W10:AD10)</f>
        <v>0</v>
      </c>
      <c r="U15" s="19">
        <f>SUM('Additions Data'!AE10:AF10)</f>
        <v>36.900000000000006</v>
      </c>
      <c r="V15" s="19">
        <f>'Additions Data'!Q10</f>
        <v>0</v>
      </c>
      <c r="W15" s="19">
        <f t="shared" si="4"/>
        <v>1137.9706612499999</v>
      </c>
      <c r="X15" s="19">
        <f t="shared" si="0"/>
        <v>-180.71038628867996</v>
      </c>
      <c r="Y15" s="22">
        <f t="shared" si="1"/>
        <v>-8.7600780021587621</v>
      </c>
      <c r="Z15" s="5">
        <f t="shared" si="2"/>
        <v>22.040274961319938</v>
      </c>
      <c r="AA15" s="28">
        <f t="shared" si="3"/>
        <v>11.020245897523367</v>
      </c>
      <c r="AB15" s="37">
        <f t="shared" si="7"/>
        <v>303.59295499021528</v>
      </c>
      <c r="AC15" s="38">
        <f t="shared" si="8"/>
        <v>300.00000000000006</v>
      </c>
      <c r="AD15" s="42">
        <f t="shared" si="6"/>
        <v>2028</v>
      </c>
      <c r="AE15" s="15"/>
      <c r="AF15" s="39"/>
      <c r="AG15" s="20"/>
      <c r="AH15" s="5"/>
      <c r="AI15" s="5"/>
      <c r="AK15" s="4"/>
      <c r="AL15" s="4"/>
      <c r="AM15" s="4"/>
      <c r="AN15" s="7"/>
      <c r="AW15" s="7"/>
      <c r="AX15" s="7"/>
      <c r="AY15" s="7"/>
      <c r="AZ15" s="7"/>
      <c r="BA15" s="7"/>
      <c r="BB15" s="7"/>
      <c r="BC15" s="7"/>
      <c r="BD15" s="7"/>
      <c r="BE15" s="7"/>
    </row>
    <row r="16" spans="1:57" x14ac:dyDescent="0.25">
      <c r="A16" s="2">
        <v>2029</v>
      </c>
      <c r="B16" s="19">
        <v>1028.2361330000001</v>
      </c>
      <c r="C16" s="19">
        <f t="shared" si="5"/>
        <v>1119.4406779971</v>
      </c>
      <c r="D16" s="19">
        <f>'Additions Data'!G11</f>
        <v>935.22</v>
      </c>
      <c r="E16" s="19">
        <f>'Additions Data'!H11</f>
        <v>0</v>
      </c>
      <c r="F16" s="20">
        <f>'Additions Data'!I11</f>
        <v>0</v>
      </c>
      <c r="G16" s="20">
        <f>'Additions Data'!J11</f>
        <v>0</v>
      </c>
      <c r="H16" s="20">
        <f>'Additions Data'!L11</f>
        <v>0</v>
      </c>
      <c r="I16" s="20">
        <f>'Additions Data'!K11</f>
        <v>0</v>
      </c>
      <c r="J16" s="20">
        <f>'Additions Data'!M11</f>
        <v>0</v>
      </c>
      <c r="K16" s="20">
        <f>'Additions Data'!N11</f>
        <v>0</v>
      </c>
      <c r="L16" s="20">
        <f>'Additions Data'!O11</f>
        <v>0</v>
      </c>
      <c r="M16" s="20">
        <f>'Additions Data'!P11</f>
        <v>0</v>
      </c>
      <c r="N16" s="20">
        <f>'Additions Data'!S11</f>
        <v>0</v>
      </c>
      <c r="O16" s="20">
        <f>'Additions Data'!T11</f>
        <v>0</v>
      </c>
      <c r="P16" s="21">
        <f>SUM('Additions Data'!BD11:BO11)</f>
        <v>5.8599042700000004</v>
      </c>
      <c r="Q16" s="21">
        <f>SUM('Additions Data'!AG11:BC11)</f>
        <v>1.17364976</v>
      </c>
      <c r="R16" s="22">
        <f>'Additions Data'!R11</f>
        <v>2.5550000000000002</v>
      </c>
      <c r="S16" s="19">
        <f>SUM('Additions Data'!U11:V11)</f>
        <v>155.136</v>
      </c>
      <c r="T16" s="19">
        <f>SUM('Additions Data'!W11:AD11)</f>
        <v>0</v>
      </c>
      <c r="U16" s="19">
        <f>SUM('Additions Data'!AE11:AF11)</f>
        <v>36.900000000000006</v>
      </c>
      <c r="V16" s="19">
        <f>'Additions Data'!Q11</f>
        <v>0</v>
      </c>
      <c r="W16" s="19">
        <f t="shared" si="4"/>
        <v>1136.8445540299999</v>
      </c>
      <c r="X16" s="19">
        <f t="shared" si="0"/>
        <v>-184.22067799709998</v>
      </c>
      <c r="Y16" s="22">
        <f t="shared" si="1"/>
        <v>-9.0461840441858961</v>
      </c>
      <c r="Z16" s="5">
        <f t="shared" si="2"/>
        <v>17.403876032899916</v>
      </c>
      <c r="AA16" s="28">
        <f t="shared" si="3"/>
        <v>10.562595258457019</v>
      </c>
      <c r="AB16" s="37">
        <f t="shared" si="7"/>
        <v>303.59295499021528</v>
      </c>
      <c r="AC16" s="38">
        <f t="shared" si="8"/>
        <v>300.00000000000006</v>
      </c>
      <c r="AD16" s="42">
        <f t="shared" si="6"/>
        <v>2029</v>
      </c>
      <c r="AE16" s="15"/>
      <c r="AF16" s="39"/>
      <c r="AG16" s="20"/>
      <c r="AH16" s="5"/>
      <c r="AI16" s="5"/>
      <c r="AK16" s="4"/>
      <c r="AL16" s="4"/>
      <c r="AM16" s="4"/>
      <c r="AN16" s="7"/>
      <c r="AW16" s="7"/>
      <c r="AX16" s="7"/>
      <c r="AY16" s="7"/>
      <c r="AZ16" s="7"/>
      <c r="BA16" s="7"/>
      <c r="BB16" s="7"/>
      <c r="BC16" s="7"/>
      <c r="BD16" s="7"/>
      <c r="BE16" s="7"/>
    </row>
    <row r="17" spans="1:57" x14ac:dyDescent="0.25">
      <c r="A17" s="2">
        <v>2030</v>
      </c>
      <c r="B17" s="19">
        <v>1031.9765107999999</v>
      </c>
      <c r="C17" s="19">
        <f t="shared" si="5"/>
        <v>1123.5128273079599</v>
      </c>
      <c r="D17" s="19">
        <f>'Additions Data'!G12</f>
        <v>935.22</v>
      </c>
      <c r="E17" s="19">
        <f>'Additions Data'!H12</f>
        <v>0</v>
      </c>
      <c r="F17" s="20">
        <f>'Additions Data'!I12</f>
        <v>0</v>
      </c>
      <c r="G17" s="20">
        <f>'Additions Data'!J12</f>
        <v>0</v>
      </c>
      <c r="H17" s="20">
        <f>'Additions Data'!L12</f>
        <v>0</v>
      </c>
      <c r="I17" s="20">
        <f>'Additions Data'!K12</f>
        <v>0</v>
      </c>
      <c r="J17" s="20">
        <f>'Additions Data'!M12</f>
        <v>0</v>
      </c>
      <c r="K17" s="20">
        <f>'Additions Data'!N12</f>
        <v>0</v>
      </c>
      <c r="L17" s="20">
        <f>'Additions Data'!O12</f>
        <v>0</v>
      </c>
      <c r="M17" s="20">
        <f>'Additions Data'!P12</f>
        <v>0</v>
      </c>
      <c r="N17" s="20">
        <f>'Additions Data'!S12</f>
        <v>0</v>
      </c>
      <c r="O17" s="20">
        <f>'Additions Data'!T12</f>
        <v>0</v>
      </c>
      <c r="P17" s="21">
        <f>SUM('Additions Data'!BD12:BO12)</f>
        <v>4.5666699499999996</v>
      </c>
      <c r="Q17" s="21">
        <f>SUM('Additions Data'!AG12:BC12)</f>
        <v>0.92607555999999991</v>
      </c>
      <c r="R17" s="22">
        <f>'Additions Data'!R12</f>
        <v>3.0659999999999998</v>
      </c>
      <c r="S17" s="19">
        <f>SUM('Additions Data'!U12:V12)</f>
        <v>155.136</v>
      </c>
      <c r="T17" s="19">
        <f>SUM('Additions Data'!W12:AD12)</f>
        <v>0</v>
      </c>
      <c r="U17" s="19">
        <f>SUM('Additions Data'!AE12:AF12)</f>
        <v>36.900000000000006</v>
      </c>
      <c r="V17" s="19">
        <f>'Additions Data'!Q12</f>
        <v>0</v>
      </c>
      <c r="W17" s="19">
        <f t="shared" si="4"/>
        <v>1135.81474551</v>
      </c>
      <c r="X17" s="19">
        <f t="shared" si="0"/>
        <v>-188.2928273079599</v>
      </c>
      <c r="Y17" s="22">
        <f t="shared" si="1"/>
        <v>-9.3758442936838886</v>
      </c>
      <c r="Z17" s="5">
        <f t="shared" si="2"/>
        <v>12.301918202040042</v>
      </c>
      <c r="AA17" s="28">
        <f t="shared" si="3"/>
        <v>10.062073470015658</v>
      </c>
      <c r="AB17" s="37">
        <f t="shared" si="7"/>
        <v>303.59295499021528</v>
      </c>
      <c r="AC17" s="38">
        <f t="shared" si="8"/>
        <v>300.00000000000006</v>
      </c>
      <c r="AD17" s="42">
        <f t="shared" si="6"/>
        <v>2030</v>
      </c>
      <c r="AE17" s="15"/>
      <c r="AF17" s="39"/>
      <c r="AG17" s="20"/>
      <c r="AH17" s="5"/>
      <c r="AI17" s="5"/>
      <c r="AK17" s="4"/>
      <c r="AL17" s="4"/>
      <c r="AM17" s="4"/>
      <c r="AN17" s="7"/>
      <c r="AW17" s="7"/>
      <c r="AX17" s="7"/>
      <c r="AY17" s="7"/>
      <c r="AZ17" s="7"/>
      <c r="BA17" s="7"/>
      <c r="BB17" s="7"/>
      <c r="BC17" s="7"/>
      <c r="BD17" s="7"/>
      <c r="BE17" s="7"/>
    </row>
    <row r="18" spans="1:57" x14ac:dyDescent="0.25">
      <c r="A18" s="2">
        <v>2031</v>
      </c>
      <c r="B18" s="19">
        <v>1034.9796904</v>
      </c>
      <c r="C18" s="19">
        <f t="shared" si="5"/>
        <v>1126.7823889384799</v>
      </c>
      <c r="D18" s="19">
        <f>'Additions Data'!G13</f>
        <v>673.32</v>
      </c>
      <c r="E18" s="19">
        <f>'Additions Data'!H13</f>
        <v>0</v>
      </c>
      <c r="F18" s="20">
        <f>'Additions Data'!I13</f>
        <v>0</v>
      </c>
      <c r="G18" s="20">
        <f>'Additions Data'!J13</f>
        <v>0</v>
      </c>
      <c r="H18" s="20">
        <f>'Additions Data'!L13</f>
        <v>0</v>
      </c>
      <c r="I18" s="20">
        <f>'Additions Data'!K13</f>
        <v>0</v>
      </c>
      <c r="J18" s="20">
        <f>'Additions Data'!M13</f>
        <v>0</v>
      </c>
      <c r="K18" s="20">
        <f>'Additions Data'!N13</f>
        <v>0</v>
      </c>
      <c r="L18" s="20">
        <f>'Additions Data'!O13</f>
        <v>401</v>
      </c>
      <c r="M18" s="20">
        <f>'Additions Data'!P13</f>
        <v>0</v>
      </c>
      <c r="N18" s="20">
        <f>'Additions Data'!S13</f>
        <v>0</v>
      </c>
      <c r="O18" s="20">
        <f>'Additions Data'!T13</f>
        <v>0</v>
      </c>
      <c r="P18" s="21">
        <f>SUM('Additions Data'!BD13:BO13)</f>
        <v>3.4054916400000002</v>
      </c>
      <c r="Q18" s="21">
        <f>SUM('Additions Data'!AG13:BC13)</f>
        <v>0.69136269999999989</v>
      </c>
      <c r="R18" s="22">
        <f>'Additions Data'!R13</f>
        <v>3.577</v>
      </c>
      <c r="S18" s="19">
        <f>SUM('Additions Data'!U13:V13)</f>
        <v>232.70400000000001</v>
      </c>
      <c r="T18" s="19">
        <f>SUM('Additions Data'!W13:AD13)</f>
        <v>0</v>
      </c>
      <c r="U18" s="19">
        <f>SUM('Additions Data'!AE13:AF13)</f>
        <v>36.900000000000006</v>
      </c>
      <c r="V18" s="19">
        <f>'Additions Data'!Q13</f>
        <v>0</v>
      </c>
      <c r="W18" s="19">
        <f t="shared" si="4"/>
        <v>1351.5978543400001</v>
      </c>
      <c r="X18" s="19">
        <f t="shared" si="0"/>
        <v>-453.46238893847988</v>
      </c>
      <c r="Y18" s="22">
        <f t="shared" si="1"/>
        <v>-34.943650948379997</v>
      </c>
      <c r="Z18" s="5">
        <f t="shared" si="2"/>
        <v>224.81546540152021</v>
      </c>
      <c r="AA18" s="28">
        <f t="shared" si="3"/>
        <v>30.591727246129174</v>
      </c>
      <c r="AB18" s="37">
        <f t="shared" si="7"/>
        <v>455.38943248532291</v>
      </c>
      <c r="AC18" s="38">
        <f t="shared" si="8"/>
        <v>300.00000000000006</v>
      </c>
      <c r="AD18" s="42">
        <f t="shared" si="6"/>
        <v>2031</v>
      </c>
      <c r="AE18" s="15"/>
      <c r="AF18" s="39"/>
      <c r="AG18" s="20"/>
      <c r="AH18" s="5"/>
      <c r="AI18" s="5"/>
      <c r="AK18" s="4"/>
      <c r="AL18" s="4"/>
      <c r="AM18" s="4"/>
      <c r="AN18" s="7"/>
      <c r="AW18" s="7"/>
      <c r="AX18" s="7"/>
      <c r="AY18" s="7"/>
      <c r="AZ18" s="7"/>
      <c r="BA18" s="7"/>
      <c r="BB18" s="7"/>
      <c r="BC18" s="7"/>
      <c r="BD18" s="7"/>
      <c r="BE18" s="7"/>
    </row>
    <row r="19" spans="1:57" x14ac:dyDescent="0.25">
      <c r="A19" s="2">
        <v>2032</v>
      </c>
      <c r="B19" s="19">
        <v>1040.0393786</v>
      </c>
      <c r="C19" s="19">
        <f t="shared" si="5"/>
        <v>1132.29087148182</v>
      </c>
      <c r="D19" s="19">
        <f>'Additions Data'!G14</f>
        <v>673.32</v>
      </c>
      <c r="E19" s="19">
        <f>'Additions Data'!H14</f>
        <v>0</v>
      </c>
      <c r="F19" s="20">
        <f>'Additions Data'!I14</f>
        <v>0</v>
      </c>
      <c r="G19" s="20">
        <f>'Additions Data'!J14</f>
        <v>0</v>
      </c>
      <c r="H19" s="20">
        <f>'Additions Data'!L14</f>
        <v>0</v>
      </c>
      <c r="I19" s="20">
        <f>'Additions Data'!K14</f>
        <v>0</v>
      </c>
      <c r="J19" s="20">
        <f>'Additions Data'!M14</f>
        <v>0</v>
      </c>
      <c r="K19" s="20">
        <f>'Additions Data'!N14</f>
        <v>0</v>
      </c>
      <c r="L19" s="20">
        <f>'Additions Data'!O14</f>
        <v>401</v>
      </c>
      <c r="M19" s="20">
        <f>'Additions Data'!P14</f>
        <v>0</v>
      </c>
      <c r="N19" s="20">
        <f>'Additions Data'!S14</f>
        <v>0</v>
      </c>
      <c r="O19" s="20">
        <f>'Additions Data'!T14</f>
        <v>0</v>
      </c>
      <c r="P19" s="21">
        <f>SUM('Additions Data'!BD14:BO14)</f>
        <v>2.4088477700000004</v>
      </c>
      <c r="Q19" s="21">
        <f>SUM('Additions Data'!AG14:BC14)</f>
        <v>0.37625635000000002</v>
      </c>
      <c r="R19" s="22">
        <f>'Additions Data'!R14</f>
        <v>3.577</v>
      </c>
      <c r="S19" s="19">
        <f>SUM('Additions Data'!U14:V14)</f>
        <v>232.70400000000001</v>
      </c>
      <c r="T19" s="19">
        <f>SUM('Additions Data'!W14:AD14)</f>
        <v>0</v>
      </c>
      <c r="U19" s="19">
        <f>SUM('Additions Data'!AE14:AF14)</f>
        <v>36.900000000000006</v>
      </c>
      <c r="V19" s="19">
        <f>'Additions Data'!Q14</f>
        <v>0</v>
      </c>
      <c r="W19" s="19">
        <f t="shared" si="4"/>
        <v>1350.2861041200001</v>
      </c>
      <c r="X19" s="19">
        <f t="shared" si="0"/>
        <v>-458.97087148181993</v>
      </c>
      <c r="Y19" s="22">
        <f t="shared" si="1"/>
        <v>-35.260143620104259</v>
      </c>
      <c r="Z19" s="5">
        <f t="shared" si="2"/>
        <v>217.99523263818014</v>
      </c>
      <c r="AA19" s="28">
        <f t="shared" si="3"/>
        <v>29.830286420272294</v>
      </c>
      <c r="AB19" s="37">
        <f t="shared" si="7"/>
        <v>455.38943248532291</v>
      </c>
      <c r="AC19" s="38">
        <f t="shared" si="8"/>
        <v>300.00000000000006</v>
      </c>
      <c r="AD19" s="42">
        <f t="shared" si="6"/>
        <v>2032</v>
      </c>
      <c r="AE19" s="15"/>
      <c r="AF19" s="39"/>
      <c r="AG19" s="20"/>
      <c r="AH19" s="5"/>
      <c r="AI19" s="5"/>
      <c r="AK19" s="4"/>
      <c r="AL19" s="4"/>
      <c r="AM19" s="4"/>
      <c r="AN19" s="7"/>
      <c r="AW19" s="7"/>
      <c r="AX19" s="7"/>
      <c r="AY19" s="7"/>
      <c r="AZ19" s="7"/>
      <c r="BA19" s="7"/>
      <c r="BB19" s="7"/>
      <c r="BC19" s="7"/>
      <c r="BD19" s="7"/>
      <c r="BE19" s="7"/>
    </row>
    <row r="20" spans="1:57" x14ac:dyDescent="0.25">
      <c r="A20" s="2">
        <v>2033</v>
      </c>
      <c r="B20" s="19">
        <v>1046.1797595</v>
      </c>
      <c r="C20" s="19">
        <f t="shared" si="5"/>
        <v>1138.97590416765</v>
      </c>
      <c r="D20" s="19">
        <f>'Additions Data'!G15</f>
        <v>673.32</v>
      </c>
      <c r="E20" s="19">
        <f>'Additions Data'!H15</f>
        <v>0</v>
      </c>
      <c r="F20" s="20">
        <f>'Additions Data'!I15</f>
        <v>0</v>
      </c>
      <c r="G20" s="20">
        <f>'Additions Data'!J15</f>
        <v>0</v>
      </c>
      <c r="H20" s="20">
        <f>'Additions Data'!L15</f>
        <v>0</v>
      </c>
      <c r="I20" s="20">
        <f>'Additions Data'!K15</f>
        <v>0</v>
      </c>
      <c r="J20" s="20">
        <f>'Additions Data'!M15</f>
        <v>0</v>
      </c>
      <c r="K20" s="20">
        <f>'Additions Data'!N15</f>
        <v>0</v>
      </c>
      <c r="L20" s="20">
        <f>'Additions Data'!O15</f>
        <v>401</v>
      </c>
      <c r="M20" s="20">
        <f>'Additions Data'!P15</f>
        <v>0</v>
      </c>
      <c r="N20" s="20">
        <f>'Additions Data'!S15</f>
        <v>0</v>
      </c>
      <c r="O20" s="20">
        <f>'Additions Data'!T15</f>
        <v>0</v>
      </c>
      <c r="P20" s="21">
        <f>SUM('Additions Data'!BD15:BO15)</f>
        <v>1.5949457900000001</v>
      </c>
      <c r="Q20" s="21">
        <f>SUM('Additions Data'!AG15:BC15)</f>
        <v>0.17580493999999999</v>
      </c>
      <c r="R20" s="22">
        <f>'Additions Data'!R15</f>
        <v>4.0880000000000001</v>
      </c>
      <c r="S20" s="19">
        <f>SUM('Additions Data'!U15:V15)</f>
        <v>232.70400000000001</v>
      </c>
      <c r="T20" s="19">
        <f>SUM('Additions Data'!W15:AD15)</f>
        <v>0</v>
      </c>
      <c r="U20" s="19">
        <f>SUM('Additions Data'!AE15:AF15)</f>
        <v>36.900000000000006</v>
      </c>
      <c r="V20" s="19">
        <f>'Additions Data'!Q15</f>
        <v>0</v>
      </c>
      <c r="W20" s="19">
        <f t="shared" si="4"/>
        <v>1349.7827507300001</v>
      </c>
      <c r="X20" s="19">
        <f t="shared" si="0"/>
        <v>-465.65590416764996</v>
      </c>
      <c r="Y20" s="22">
        <f t="shared" si="1"/>
        <v>-35.640123613001322</v>
      </c>
      <c r="Z20" s="5">
        <f t="shared" si="2"/>
        <v>210.80684656235007</v>
      </c>
      <c r="AA20" s="28">
        <f t="shared" si="3"/>
        <v>29.020155329242918</v>
      </c>
      <c r="AB20" s="37">
        <f t="shared" si="7"/>
        <v>455.38943248532291</v>
      </c>
      <c r="AC20" s="38">
        <f t="shared" si="8"/>
        <v>300.00000000000006</v>
      </c>
      <c r="AD20" s="42">
        <f t="shared" si="6"/>
        <v>2033</v>
      </c>
      <c r="AE20" s="15"/>
      <c r="AF20" s="39"/>
      <c r="AG20" s="20"/>
      <c r="AH20" s="5"/>
      <c r="AI20" s="5"/>
      <c r="AK20" s="4"/>
      <c r="AL20" s="4"/>
      <c r="AM20" s="4"/>
      <c r="AN20" s="7"/>
      <c r="AW20" s="7"/>
      <c r="AX20" s="7"/>
      <c r="AY20" s="7"/>
      <c r="AZ20" s="7"/>
      <c r="BA20" s="7"/>
      <c r="BB20" s="7"/>
      <c r="BC20" s="7"/>
      <c r="BD20" s="7"/>
      <c r="BE20" s="7"/>
    </row>
    <row r="21" spans="1:57" x14ac:dyDescent="0.25">
      <c r="A21" s="2">
        <v>2034</v>
      </c>
      <c r="B21" s="19">
        <v>1052.1726871000001</v>
      </c>
      <c r="C21" s="19">
        <f t="shared" si="5"/>
        <v>1145.5004044457701</v>
      </c>
      <c r="D21" s="19">
        <f>'Additions Data'!G16</f>
        <v>673.32</v>
      </c>
      <c r="E21" s="19">
        <f>'Additions Data'!H16</f>
        <v>0</v>
      </c>
      <c r="F21" s="20">
        <f>'Additions Data'!I16</f>
        <v>0</v>
      </c>
      <c r="G21" s="20">
        <f>'Additions Data'!J16</f>
        <v>0</v>
      </c>
      <c r="H21" s="20">
        <f>'Additions Data'!L16</f>
        <v>0</v>
      </c>
      <c r="I21" s="20">
        <f>'Additions Data'!K16</f>
        <v>0</v>
      </c>
      <c r="J21" s="20">
        <f>'Additions Data'!M16</f>
        <v>0</v>
      </c>
      <c r="K21" s="20">
        <f>'Additions Data'!N16</f>
        <v>0</v>
      </c>
      <c r="L21" s="20">
        <f>'Additions Data'!O16</f>
        <v>401</v>
      </c>
      <c r="M21" s="20">
        <f>'Additions Data'!P16</f>
        <v>0</v>
      </c>
      <c r="N21" s="20">
        <f>'Additions Data'!S16</f>
        <v>0</v>
      </c>
      <c r="O21" s="20">
        <f>'Additions Data'!T16</f>
        <v>0</v>
      </c>
      <c r="P21" s="21">
        <f>SUM('Additions Data'!BD16:BO16)</f>
        <v>0.91312481000000001</v>
      </c>
      <c r="Q21" s="21">
        <f>SUM('Additions Data'!AG16:BC16)</f>
        <v>6.4046500000000006E-2</v>
      </c>
      <c r="R21" s="22">
        <f>'Additions Data'!R16</f>
        <v>4.5990000000000002</v>
      </c>
      <c r="S21" s="19">
        <f>SUM('Additions Data'!U16:V16)</f>
        <v>232.70400000000001</v>
      </c>
      <c r="T21" s="19">
        <f>SUM('Additions Data'!W16:AD16)</f>
        <v>0</v>
      </c>
      <c r="U21" s="19">
        <f>SUM('Additions Data'!AE16:AF16)</f>
        <v>36.900000000000006</v>
      </c>
      <c r="V21" s="19">
        <f>'Additions Data'!Q16</f>
        <v>0</v>
      </c>
      <c r="W21" s="19">
        <f t="shared" si="4"/>
        <v>1349.50017131</v>
      </c>
      <c r="X21" s="19">
        <f t="shared" si="0"/>
        <v>-472.18040444577002</v>
      </c>
      <c r="Y21" s="22">
        <f t="shared" si="1"/>
        <v>-36.006702297528207</v>
      </c>
      <c r="Z21" s="5">
        <f t="shared" si="2"/>
        <v>203.99976686422997</v>
      </c>
      <c r="AA21" s="28">
        <f t="shared" si="3"/>
        <v>28.258430185019762</v>
      </c>
      <c r="AB21" s="37">
        <f t="shared" si="7"/>
        <v>455.38943248532291</v>
      </c>
      <c r="AC21" s="38">
        <f t="shared" si="8"/>
        <v>300.00000000000006</v>
      </c>
      <c r="AD21" s="42">
        <f t="shared" si="6"/>
        <v>2034</v>
      </c>
      <c r="AE21" s="15"/>
      <c r="AF21" s="39"/>
      <c r="AG21" s="20"/>
      <c r="AH21" s="5"/>
      <c r="AI21" s="5"/>
      <c r="AK21" s="4"/>
      <c r="AL21" s="4"/>
      <c r="AM21" s="4"/>
      <c r="AN21" s="7"/>
      <c r="AW21" s="7"/>
      <c r="AX21" s="7"/>
      <c r="AY21" s="7"/>
      <c r="AZ21" s="7"/>
      <c r="BA21" s="7"/>
      <c r="BB21" s="7"/>
      <c r="BC21" s="7"/>
      <c r="BD21" s="7"/>
      <c r="BE21" s="7"/>
    </row>
    <row r="22" spans="1:57" x14ac:dyDescent="0.25">
      <c r="A22" s="2">
        <v>2035</v>
      </c>
      <c r="B22" s="19">
        <v>1059.0651948</v>
      </c>
      <c r="C22" s="19">
        <f t="shared" si="5"/>
        <v>1153.0042775787599</v>
      </c>
      <c r="D22" s="19">
        <f>'Additions Data'!G17</f>
        <v>673.32</v>
      </c>
      <c r="E22" s="19">
        <f>'Additions Data'!H17</f>
        <v>0</v>
      </c>
      <c r="F22" s="20">
        <f>'Additions Data'!I17</f>
        <v>0</v>
      </c>
      <c r="G22" s="20">
        <f>'Additions Data'!J17</f>
        <v>0</v>
      </c>
      <c r="H22" s="20">
        <f>'Additions Data'!L17</f>
        <v>0</v>
      </c>
      <c r="I22" s="20">
        <f>'Additions Data'!K17</f>
        <v>0</v>
      </c>
      <c r="J22" s="20">
        <f>'Additions Data'!M17</f>
        <v>0</v>
      </c>
      <c r="K22" s="20">
        <f>'Additions Data'!N17</f>
        <v>0</v>
      </c>
      <c r="L22" s="20">
        <f>'Additions Data'!O17</f>
        <v>401</v>
      </c>
      <c r="M22" s="20">
        <f>'Additions Data'!P17</f>
        <v>0</v>
      </c>
      <c r="N22" s="20">
        <f>'Additions Data'!S17</f>
        <v>0</v>
      </c>
      <c r="O22" s="20">
        <f>'Additions Data'!T17</f>
        <v>0</v>
      </c>
      <c r="P22" s="21">
        <f>SUM('Additions Data'!BD17:BO17)</f>
        <v>0.43902355999999998</v>
      </c>
      <c r="Q22" s="21">
        <f>SUM('Additions Data'!AG17:BC17)</f>
        <v>3.5497000000000001E-2</v>
      </c>
      <c r="R22" s="22">
        <f>'Additions Data'!R17</f>
        <v>4.5990000000000002</v>
      </c>
      <c r="S22" s="19">
        <f>SUM('Additions Data'!U17:V17)</f>
        <v>232.70400000000001</v>
      </c>
      <c r="T22" s="19">
        <f>SUM('Additions Data'!W17:AD17)</f>
        <v>0</v>
      </c>
      <c r="U22" s="19">
        <f>SUM('Additions Data'!AE17:AF17)</f>
        <v>36.900000000000006</v>
      </c>
      <c r="V22" s="19">
        <f>'Additions Data'!Q17</f>
        <v>0</v>
      </c>
      <c r="W22" s="19">
        <f t="shared" si="4"/>
        <v>1348.9975205600001</v>
      </c>
      <c r="X22" s="19">
        <f t="shared" si="0"/>
        <v>-479.68427757875986</v>
      </c>
      <c r="Y22" s="22">
        <f t="shared" si="1"/>
        <v>-36.42317741098519</v>
      </c>
      <c r="Z22" s="5">
        <f t="shared" si="2"/>
        <v>195.9932429812402</v>
      </c>
      <c r="AA22" s="28">
        <f t="shared" si="3"/>
        <v>27.376249090572053</v>
      </c>
      <c r="AB22" s="37">
        <f t="shared" si="7"/>
        <v>455.38943248532291</v>
      </c>
      <c r="AC22" s="38">
        <f t="shared" si="8"/>
        <v>300.00000000000006</v>
      </c>
      <c r="AD22" s="42">
        <f t="shared" si="6"/>
        <v>2035</v>
      </c>
      <c r="AE22" s="15"/>
      <c r="AF22" s="39"/>
      <c r="AG22" s="20"/>
      <c r="AH22" s="5"/>
      <c r="AI22" s="5"/>
      <c r="AK22" s="4"/>
      <c r="AL22" s="4"/>
      <c r="AM22" s="4"/>
      <c r="AN22" s="7"/>
      <c r="AW22" s="7"/>
      <c r="AX22" s="7"/>
      <c r="AY22" s="7"/>
      <c r="AZ22" s="7"/>
      <c r="BA22" s="7"/>
      <c r="BB22" s="7"/>
      <c r="BC22" s="7"/>
      <c r="BD22" s="7"/>
      <c r="BE22" s="7"/>
    </row>
    <row r="23" spans="1:57" x14ac:dyDescent="0.25">
      <c r="A23" s="2">
        <v>2036</v>
      </c>
      <c r="B23" s="19">
        <v>1066.6594683999999</v>
      </c>
      <c r="C23" s="19">
        <f t="shared" si="5"/>
        <v>1161.27216324708</v>
      </c>
      <c r="D23" s="19">
        <f>'Additions Data'!G18</f>
        <v>673.32</v>
      </c>
      <c r="E23" s="19">
        <f>'Additions Data'!H18</f>
        <v>0</v>
      </c>
      <c r="F23" s="20">
        <f>'Additions Data'!I18</f>
        <v>0</v>
      </c>
      <c r="G23" s="20">
        <f>'Additions Data'!J18</f>
        <v>0</v>
      </c>
      <c r="H23" s="20">
        <f>'Additions Data'!L18</f>
        <v>0</v>
      </c>
      <c r="I23" s="20">
        <f>'Additions Data'!K18</f>
        <v>0</v>
      </c>
      <c r="J23" s="20">
        <f>'Additions Data'!M18</f>
        <v>0</v>
      </c>
      <c r="K23" s="20">
        <f>'Additions Data'!N18</f>
        <v>0</v>
      </c>
      <c r="L23" s="20">
        <f>'Additions Data'!O18</f>
        <v>401</v>
      </c>
      <c r="M23" s="20">
        <f>'Additions Data'!P18</f>
        <v>0</v>
      </c>
      <c r="N23" s="20">
        <f>'Additions Data'!S18</f>
        <v>0</v>
      </c>
      <c r="O23" s="20">
        <f>'Additions Data'!T18</f>
        <v>0</v>
      </c>
      <c r="P23" s="21">
        <f>SUM('Additions Data'!BD18:BO18)</f>
        <v>0.15490946999999999</v>
      </c>
      <c r="Q23" s="21">
        <f>SUM('Additions Data'!AG18:BC18)</f>
        <v>1.6802040000000001E-2</v>
      </c>
      <c r="R23" s="22">
        <f>'Additions Data'!R18</f>
        <v>5.1100000000000003</v>
      </c>
      <c r="S23" s="19">
        <f>SUM('Additions Data'!U18:V18)</f>
        <v>232.70400000000001</v>
      </c>
      <c r="T23" s="19">
        <f>SUM('Additions Data'!W18:AD18)</f>
        <v>0</v>
      </c>
      <c r="U23" s="19">
        <f>SUM('Additions Data'!AE18:AF18)</f>
        <v>36.900000000000006</v>
      </c>
      <c r="V23" s="19">
        <f>'Additions Data'!Q18</f>
        <v>0</v>
      </c>
      <c r="W23" s="19">
        <f t="shared" si="4"/>
        <v>1349.2057115100001</v>
      </c>
      <c r="X23" s="19">
        <f t="shared" si="0"/>
        <v>-487.95216324707997</v>
      </c>
      <c r="Y23" s="22">
        <f t="shared" si="1"/>
        <v>-36.875824014388876</v>
      </c>
      <c r="Z23" s="5">
        <f t="shared" si="2"/>
        <v>187.93354826292011</v>
      </c>
      <c r="AA23" s="28">
        <f t="shared" si="3"/>
        <v>26.488889048519155</v>
      </c>
      <c r="AB23" s="37">
        <f t="shared" si="7"/>
        <v>455.38943248532291</v>
      </c>
      <c r="AC23" s="38">
        <f t="shared" si="8"/>
        <v>300.00000000000006</v>
      </c>
      <c r="AD23" s="42">
        <f t="shared" si="6"/>
        <v>2036</v>
      </c>
      <c r="AE23" s="15"/>
      <c r="AF23" s="39"/>
      <c r="AG23" s="20"/>
    </row>
    <row r="24" spans="1:57" x14ac:dyDescent="0.25">
      <c r="A24" s="2">
        <v>2037</v>
      </c>
      <c r="B24" s="19">
        <v>1072.9917625999999</v>
      </c>
      <c r="C24" s="19">
        <f t="shared" si="5"/>
        <v>1168.1661319426198</v>
      </c>
      <c r="D24" s="19">
        <f>'Additions Data'!G19</f>
        <v>673.32</v>
      </c>
      <c r="E24" s="19">
        <f>'Additions Data'!H19</f>
        <v>0</v>
      </c>
      <c r="F24" s="20">
        <f>'Additions Data'!I19</f>
        <v>0</v>
      </c>
      <c r="G24" s="20">
        <f>'Additions Data'!J19</f>
        <v>0</v>
      </c>
      <c r="H24" s="20">
        <f>'Additions Data'!L19</f>
        <v>0</v>
      </c>
      <c r="I24" s="20">
        <f>'Additions Data'!K19</f>
        <v>0</v>
      </c>
      <c r="J24" s="20">
        <f>'Additions Data'!M19</f>
        <v>0</v>
      </c>
      <c r="K24" s="20">
        <f>'Additions Data'!N19</f>
        <v>0</v>
      </c>
      <c r="L24" s="20">
        <f>'Additions Data'!O19</f>
        <v>401</v>
      </c>
      <c r="M24" s="20">
        <f>'Additions Data'!P19</f>
        <v>0</v>
      </c>
      <c r="N24" s="20">
        <f>'Additions Data'!S19</f>
        <v>0</v>
      </c>
      <c r="O24" s="20">
        <f>'Additions Data'!T19</f>
        <v>0</v>
      </c>
      <c r="P24" s="21">
        <f>SUM('Additions Data'!BD19:BO19)</f>
        <v>4.9478149999999999E-2</v>
      </c>
      <c r="Q24" s="21">
        <f>SUM('Additions Data'!AG19:BC19)</f>
        <v>6.1010600000000002E-3</v>
      </c>
      <c r="R24" s="22">
        <f>'Additions Data'!R19</f>
        <v>5.1100000000000003</v>
      </c>
      <c r="S24" s="19">
        <f>SUM('Additions Data'!U19:V19)</f>
        <v>232.70400000000001</v>
      </c>
      <c r="T24" s="19">
        <f>SUM('Additions Data'!W19:AD19)</f>
        <v>0</v>
      </c>
      <c r="U24" s="19">
        <f>SUM('Additions Data'!AE19:AF19)</f>
        <v>36.900000000000006</v>
      </c>
      <c r="V24" s="19">
        <f>'Additions Data'!Q19</f>
        <v>0</v>
      </c>
      <c r="W24" s="19">
        <f t="shared" si="4"/>
        <v>1349.08957921</v>
      </c>
      <c r="X24" s="19">
        <f t="shared" si="0"/>
        <v>-494.84613194261976</v>
      </c>
      <c r="Y24" s="22">
        <f t="shared" si="1"/>
        <v>-37.24835329877488</v>
      </c>
      <c r="Z24" s="5">
        <f t="shared" si="2"/>
        <v>180.9234472673802</v>
      </c>
      <c r="AA24" s="28">
        <f t="shared" si="3"/>
        <v>25.731587718900922</v>
      </c>
      <c r="AB24" s="37">
        <f t="shared" si="7"/>
        <v>455.38943248532291</v>
      </c>
      <c r="AC24" s="38">
        <f t="shared" si="8"/>
        <v>300.00000000000006</v>
      </c>
      <c r="AD24" s="42">
        <f t="shared" si="6"/>
        <v>2037</v>
      </c>
      <c r="AE24" s="15"/>
      <c r="AF24" s="39"/>
      <c r="AG24" s="20"/>
    </row>
    <row r="25" spans="1:57" x14ac:dyDescent="0.25">
      <c r="A25" s="2">
        <v>2038</v>
      </c>
      <c r="B25" s="19">
        <v>1082.633844</v>
      </c>
      <c r="C25" s="19">
        <f t="shared" si="5"/>
        <v>1178.6634659628</v>
      </c>
      <c r="D25" s="19">
        <f>'Additions Data'!G20</f>
        <v>673.32</v>
      </c>
      <c r="E25" s="19">
        <f>'Additions Data'!H20</f>
        <v>0</v>
      </c>
      <c r="F25" s="20">
        <f>'Additions Data'!I20</f>
        <v>0</v>
      </c>
      <c r="G25" s="20">
        <f>'Additions Data'!J20</f>
        <v>0</v>
      </c>
      <c r="H25" s="20">
        <f>'Additions Data'!L20</f>
        <v>0</v>
      </c>
      <c r="I25" s="20">
        <f>'Additions Data'!K20</f>
        <v>0</v>
      </c>
      <c r="J25" s="20">
        <f>'Additions Data'!M20</f>
        <v>0</v>
      </c>
      <c r="K25" s="20">
        <f>'Additions Data'!N20</f>
        <v>0</v>
      </c>
      <c r="L25" s="20">
        <f>'Additions Data'!O20</f>
        <v>401</v>
      </c>
      <c r="M25" s="20">
        <f>'Additions Data'!P20</f>
        <v>0</v>
      </c>
      <c r="N25" s="20">
        <f>'Additions Data'!S20</f>
        <v>0</v>
      </c>
      <c r="O25" s="20">
        <f>'Additions Data'!T20</f>
        <v>0</v>
      </c>
      <c r="P25" s="21">
        <f>SUM('Additions Data'!BD20:BO20)</f>
        <v>2.0478449999999999E-2</v>
      </c>
      <c r="Q25" s="21">
        <f>SUM('Additions Data'!AG20:BC20)</f>
        <v>1.27625E-3</v>
      </c>
      <c r="R25" s="22">
        <f>'Additions Data'!R20</f>
        <v>5.6210000000000004</v>
      </c>
      <c r="S25" s="19">
        <f>SUM('Additions Data'!U20:V20)</f>
        <v>232.70400000000001</v>
      </c>
      <c r="T25" s="19">
        <f>SUM('Additions Data'!W20:AD20)</f>
        <v>0</v>
      </c>
      <c r="U25" s="19">
        <f>SUM('Additions Data'!AE20:AF20)</f>
        <v>36.900000000000006</v>
      </c>
      <c r="V25" s="19">
        <f>'Additions Data'!Q20</f>
        <v>0</v>
      </c>
      <c r="W25" s="19">
        <f t="shared" si="4"/>
        <v>1349.5667547</v>
      </c>
      <c r="X25" s="19">
        <f t="shared" si="0"/>
        <v>-505.3434659628</v>
      </c>
      <c r="Y25" s="22">
        <f t="shared" si="1"/>
        <v>-37.807227833162024</v>
      </c>
      <c r="Z25" s="5">
        <f t="shared" si="2"/>
        <v>170.9032887372</v>
      </c>
      <c r="AA25" s="28">
        <f t="shared" si="3"/>
        <v>24.655880857535813</v>
      </c>
      <c r="AB25" s="37">
        <f t="shared" si="7"/>
        <v>455.38943248532291</v>
      </c>
      <c r="AC25" s="38">
        <f t="shared" si="8"/>
        <v>300.00000000000006</v>
      </c>
      <c r="AD25" s="42">
        <f t="shared" si="6"/>
        <v>2038</v>
      </c>
      <c r="AE25" s="15"/>
      <c r="AF25" s="39"/>
      <c r="AG25" s="20"/>
    </row>
    <row r="26" spans="1:57" x14ac:dyDescent="0.25">
      <c r="A26" s="2">
        <v>2039</v>
      </c>
      <c r="B26" s="19">
        <v>1092.8873610000001</v>
      </c>
      <c r="C26" s="19">
        <f t="shared" si="5"/>
        <v>1189.8264699207</v>
      </c>
      <c r="D26" s="19">
        <f>'Additions Data'!G21</f>
        <v>673.32</v>
      </c>
      <c r="E26" s="19">
        <f>'Additions Data'!H21</f>
        <v>0</v>
      </c>
      <c r="F26" s="20">
        <f>'Additions Data'!I21</f>
        <v>0</v>
      </c>
      <c r="G26" s="20">
        <f>'Additions Data'!J21</f>
        <v>0</v>
      </c>
      <c r="H26" s="20">
        <f>'Additions Data'!L21</f>
        <v>0</v>
      </c>
      <c r="I26" s="20">
        <f>'Additions Data'!K21</f>
        <v>0</v>
      </c>
      <c r="J26" s="20">
        <f>'Additions Data'!M21</f>
        <v>0</v>
      </c>
      <c r="K26" s="20">
        <f>'Additions Data'!N21</f>
        <v>0</v>
      </c>
      <c r="L26" s="20">
        <f>'Additions Data'!O21</f>
        <v>401</v>
      </c>
      <c r="M26" s="20">
        <f>'Additions Data'!P21</f>
        <v>0</v>
      </c>
      <c r="N26" s="20">
        <f>'Additions Data'!S21</f>
        <v>0</v>
      </c>
      <c r="O26" s="20">
        <f>'Additions Data'!T21</f>
        <v>0</v>
      </c>
      <c r="P26" s="21">
        <f>SUM('Additions Data'!BD21:BO21)</f>
        <v>4.4529000000000001E-3</v>
      </c>
      <c r="Q26" s="21">
        <f>SUM('Additions Data'!AG21:BC21)</f>
        <v>0</v>
      </c>
      <c r="R26" s="22">
        <f>'Additions Data'!R21</f>
        <v>5.6210000000000004</v>
      </c>
      <c r="S26" s="19">
        <f>SUM('Additions Data'!U21:V21)</f>
        <v>232.70400000000001</v>
      </c>
      <c r="T26" s="19">
        <f>SUM('Additions Data'!W21:AD21)</f>
        <v>0</v>
      </c>
      <c r="U26" s="19">
        <f>SUM('Additions Data'!AE21:AF21)</f>
        <v>36.900000000000006</v>
      </c>
      <c r="V26" s="19">
        <f>'Additions Data'!Q21</f>
        <v>0</v>
      </c>
      <c r="W26" s="19">
        <f t="shared" si="4"/>
        <v>1349.5494529</v>
      </c>
      <c r="X26" s="19">
        <f t="shared" si="0"/>
        <v>-516.50646992069994</v>
      </c>
      <c r="Y26" s="22">
        <f t="shared" si="1"/>
        <v>-38.390723140589053</v>
      </c>
      <c r="Z26" s="5">
        <f t="shared" si="2"/>
        <v>159.72298297930001</v>
      </c>
      <c r="AA26" s="28">
        <f t="shared" si="3"/>
        <v>23.484770806128843</v>
      </c>
      <c r="AB26" s="37">
        <f t="shared" si="7"/>
        <v>455.38943248532291</v>
      </c>
      <c r="AC26" s="38">
        <f t="shared" si="8"/>
        <v>300.00000000000006</v>
      </c>
      <c r="AD26" s="42">
        <f t="shared" si="6"/>
        <v>2039</v>
      </c>
      <c r="AE26" s="15"/>
      <c r="AF26" s="39"/>
      <c r="AG26" s="20"/>
    </row>
    <row r="27" spans="1:57" x14ac:dyDescent="0.25">
      <c r="A27" s="2">
        <v>2040</v>
      </c>
      <c r="B27" s="19">
        <v>1105.7172802</v>
      </c>
      <c r="C27" s="19">
        <f t="shared" si="5"/>
        <v>1203.79440295374</v>
      </c>
      <c r="D27" s="19">
        <f>'Additions Data'!G22</f>
        <v>673.32</v>
      </c>
      <c r="E27" s="19">
        <f>'Additions Data'!H22</f>
        <v>0</v>
      </c>
      <c r="F27" s="20">
        <f>'Additions Data'!I22</f>
        <v>0</v>
      </c>
      <c r="G27" s="20">
        <f>'Additions Data'!J22</f>
        <v>0</v>
      </c>
      <c r="H27" s="20">
        <f>'Additions Data'!L22</f>
        <v>0</v>
      </c>
      <c r="I27" s="20">
        <f>'Additions Data'!K22</f>
        <v>0</v>
      </c>
      <c r="J27" s="20">
        <f>'Additions Data'!M22</f>
        <v>0</v>
      </c>
      <c r="K27" s="20">
        <f>'Additions Data'!N22</f>
        <v>0</v>
      </c>
      <c r="L27" s="20">
        <f>'Additions Data'!O22</f>
        <v>401</v>
      </c>
      <c r="M27" s="20">
        <f>'Additions Data'!P22</f>
        <v>0</v>
      </c>
      <c r="N27" s="20">
        <f>'Additions Data'!S22</f>
        <v>0</v>
      </c>
      <c r="O27" s="20">
        <f>'Additions Data'!T22</f>
        <v>0</v>
      </c>
      <c r="P27" s="21">
        <f>SUM('Additions Data'!BD22:BO22)</f>
        <v>0</v>
      </c>
      <c r="Q27" s="21">
        <f>SUM('Additions Data'!AG22:BC22)</f>
        <v>0</v>
      </c>
      <c r="R27" s="22">
        <f>'Additions Data'!R22</f>
        <v>6.1319999999999997</v>
      </c>
      <c r="S27" s="19">
        <f>SUM('Additions Data'!U22:V22)</f>
        <v>232.70400000000001</v>
      </c>
      <c r="T27" s="19">
        <f>SUM('Additions Data'!W22:AD22)</f>
        <v>0</v>
      </c>
      <c r="U27" s="19">
        <f>SUM('Additions Data'!AE22:AF22)</f>
        <v>36.900000000000006</v>
      </c>
      <c r="V27" s="19">
        <f>'Additions Data'!Q22</f>
        <v>0</v>
      </c>
      <c r="W27" s="19">
        <f t="shared" si="4"/>
        <v>1350.056</v>
      </c>
      <c r="X27" s="19">
        <f t="shared" si="0"/>
        <v>-530.47440295373997</v>
      </c>
      <c r="Y27" s="22">
        <f t="shared" si="1"/>
        <v>-39.105591270291875</v>
      </c>
      <c r="Z27" s="5">
        <f t="shared" si="2"/>
        <v>146.26159704626002</v>
      </c>
      <c r="AA27" s="28">
        <f t="shared" si="3"/>
        <v>22.097757191223831</v>
      </c>
      <c r="AB27" s="37">
        <f t="shared" si="7"/>
        <v>455.38943248532291</v>
      </c>
      <c r="AC27" s="38">
        <f t="shared" si="8"/>
        <v>300.00000000000006</v>
      </c>
      <c r="AD27" s="42">
        <f t="shared" si="6"/>
        <v>2040</v>
      </c>
      <c r="AE27" s="15"/>
      <c r="AF27" s="39"/>
      <c r="AG27" s="20"/>
    </row>
    <row r="28" spans="1:57" x14ac:dyDescent="0.25">
      <c r="A28" s="2">
        <v>2041</v>
      </c>
      <c r="B28" s="19">
        <v>1117.8702951</v>
      </c>
      <c r="C28" s="19">
        <f t="shared" si="5"/>
        <v>1217.02539027537</v>
      </c>
      <c r="D28" s="19">
        <f>'Additions Data'!G23</f>
        <v>673.32</v>
      </c>
      <c r="E28" s="19">
        <f>'Additions Data'!H23</f>
        <v>0</v>
      </c>
      <c r="F28" s="20">
        <f>'Additions Data'!I23</f>
        <v>0</v>
      </c>
      <c r="G28" s="20">
        <f>'Additions Data'!J23</f>
        <v>0</v>
      </c>
      <c r="H28" s="20">
        <f>'Additions Data'!L23</f>
        <v>0</v>
      </c>
      <c r="I28" s="20">
        <f>'Additions Data'!K23</f>
        <v>0</v>
      </c>
      <c r="J28" s="20">
        <f>'Additions Data'!M23</f>
        <v>0</v>
      </c>
      <c r="K28" s="20">
        <f>'Additions Data'!N23</f>
        <v>0</v>
      </c>
      <c r="L28" s="20">
        <f>'Additions Data'!O23</f>
        <v>401</v>
      </c>
      <c r="M28" s="20">
        <f>'Additions Data'!P23</f>
        <v>0</v>
      </c>
      <c r="N28" s="20">
        <f>'Additions Data'!S23</f>
        <v>0</v>
      </c>
      <c r="O28" s="20">
        <f>'Additions Data'!T23</f>
        <v>0</v>
      </c>
      <c r="P28" s="21">
        <f>SUM('Additions Data'!BD23:BO23)</f>
        <v>0</v>
      </c>
      <c r="Q28" s="21">
        <f>SUM('Additions Data'!AG23:BC23)</f>
        <v>0</v>
      </c>
      <c r="R28" s="22">
        <f>'Additions Data'!R23</f>
        <v>6.1319999999999997</v>
      </c>
      <c r="S28" s="19">
        <f>SUM('Additions Data'!U23:V23)</f>
        <v>232.70400000000001</v>
      </c>
      <c r="T28" s="19">
        <f>SUM('Additions Data'!W23:AD23)</f>
        <v>0</v>
      </c>
      <c r="U28" s="19">
        <f>SUM('Additions Data'!AE23:AF23)</f>
        <v>36.900000000000006</v>
      </c>
      <c r="V28" s="19">
        <f>'Additions Data'!Q23</f>
        <v>0</v>
      </c>
      <c r="W28" s="19">
        <f t="shared" si="4"/>
        <v>1350.056</v>
      </c>
      <c r="X28" s="19">
        <f t="shared" si="0"/>
        <v>-543.70539027536995</v>
      </c>
      <c r="Y28" s="22">
        <f t="shared" si="1"/>
        <v>-39.767609627754922</v>
      </c>
      <c r="Z28" s="5">
        <f t="shared" si="2"/>
        <v>133.03060972463004</v>
      </c>
      <c r="AA28" s="28">
        <f t="shared" si="3"/>
        <v>20.77036181368695</v>
      </c>
      <c r="AB28" s="37">
        <f t="shared" si="7"/>
        <v>455.38943248532291</v>
      </c>
      <c r="AC28" s="38">
        <f t="shared" si="8"/>
        <v>300.00000000000006</v>
      </c>
      <c r="AD28" s="42">
        <f t="shared" si="6"/>
        <v>2041</v>
      </c>
      <c r="AE28" s="15"/>
      <c r="AF28" s="39"/>
      <c r="AG28" s="20"/>
    </row>
    <row r="29" spans="1:57" x14ac:dyDescent="0.25">
      <c r="A29" s="2">
        <v>2042</v>
      </c>
      <c r="B29" s="19">
        <v>1130.4976644999999</v>
      </c>
      <c r="C29" s="19">
        <f t="shared" si="5"/>
        <v>1230.7728073411499</v>
      </c>
      <c r="D29" s="19">
        <f>'Additions Data'!G24</f>
        <v>673.32</v>
      </c>
      <c r="E29" s="19">
        <f>'Additions Data'!H24</f>
        <v>0</v>
      </c>
      <c r="F29" s="20">
        <f>'Additions Data'!I24</f>
        <v>0</v>
      </c>
      <c r="G29" s="20">
        <f>'Additions Data'!J24</f>
        <v>0</v>
      </c>
      <c r="H29" s="20">
        <f>'Additions Data'!L24</f>
        <v>0</v>
      </c>
      <c r="I29" s="20">
        <f>'Additions Data'!K24</f>
        <v>0</v>
      </c>
      <c r="J29" s="20">
        <f>'Additions Data'!M24</f>
        <v>0</v>
      </c>
      <c r="K29" s="20">
        <f>'Additions Data'!N24</f>
        <v>0</v>
      </c>
      <c r="L29" s="20">
        <f>'Additions Data'!O24</f>
        <v>401</v>
      </c>
      <c r="M29" s="20">
        <f>'Additions Data'!P24</f>
        <v>0</v>
      </c>
      <c r="N29" s="20">
        <f>'Additions Data'!S24</f>
        <v>0</v>
      </c>
      <c r="O29" s="20">
        <f>'Additions Data'!T24</f>
        <v>0</v>
      </c>
      <c r="P29" s="21">
        <f>SUM('Additions Data'!BD24:BO24)</f>
        <v>0</v>
      </c>
      <c r="Q29" s="21">
        <f>SUM('Additions Data'!AG24:BC24)</f>
        <v>0</v>
      </c>
      <c r="R29" s="22">
        <f>'Additions Data'!R24</f>
        <v>6.6429999999999998</v>
      </c>
      <c r="S29" s="19">
        <f>SUM('Additions Data'!U24:V24)</f>
        <v>232.70400000000001</v>
      </c>
      <c r="T29" s="19">
        <f>SUM('Additions Data'!W24:AD24)</f>
        <v>0</v>
      </c>
      <c r="U29" s="19">
        <f>SUM('Additions Data'!AE24:AF24)</f>
        <v>36.900000000000006</v>
      </c>
      <c r="V29" s="19">
        <f>'Additions Data'!Q24</f>
        <v>0</v>
      </c>
      <c r="W29" s="19">
        <f t="shared" si="4"/>
        <v>1350.567</v>
      </c>
      <c r="X29" s="19">
        <f t="shared" si="0"/>
        <v>-557.45280734114988</v>
      </c>
      <c r="Y29" s="22">
        <f t="shared" si="1"/>
        <v>-40.440390003123255</v>
      </c>
      <c r="Z29" s="5">
        <f t="shared" si="2"/>
        <v>119.79419265885008</v>
      </c>
      <c r="AA29" s="28">
        <f t="shared" si="3"/>
        <v>19.466589132436027</v>
      </c>
      <c r="AB29" s="37">
        <f t="shared" si="7"/>
        <v>455.38943248532291</v>
      </c>
      <c r="AC29" s="38">
        <f t="shared" si="8"/>
        <v>300.00000000000006</v>
      </c>
      <c r="AD29" s="42">
        <f t="shared" si="6"/>
        <v>2042</v>
      </c>
      <c r="AE29" s="15"/>
      <c r="AF29" s="39"/>
      <c r="AG29" s="20"/>
    </row>
    <row r="30" spans="1:57" x14ac:dyDescent="0.25">
      <c r="A30" s="2">
        <v>2043</v>
      </c>
      <c r="B30" s="19">
        <v>1144.3461794</v>
      </c>
      <c r="C30" s="19">
        <f t="shared" si="5"/>
        <v>1245.8496855127801</v>
      </c>
      <c r="D30" s="19">
        <f>'Additions Data'!G25</f>
        <v>673.32</v>
      </c>
      <c r="E30" s="19">
        <f>'Additions Data'!H25</f>
        <v>0</v>
      </c>
      <c r="F30" s="20">
        <f>'Additions Data'!I25</f>
        <v>0</v>
      </c>
      <c r="G30" s="20">
        <f>'Additions Data'!J25</f>
        <v>0</v>
      </c>
      <c r="H30" s="20">
        <f>'Additions Data'!L25</f>
        <v>0</v>
      </c>
      <c r="I30" s="20">
        <f>'Additions Data'!K25</f>
        <v>0</v>
      </c>
      <c r="J30" s="20">
        <f>'Additions Data'!M25</f>
        <v>0</v>
      </c>
      <c r="K30" s="20">
        <f>'Additions Data'!N25</f>
        <v>0</v>
      </c>
      <c r="L30" s="20">
        <f>'Additions Data'!O25</f>
        <v>401</v>
      </c>
      <c r="M30" s="20">
        <f>'Additions Data'!P25</f>
        <v>0</v>
      </c>
      <c r="N30" s="20">
        <f>'Additions Data'!S25</f>
        <v>0</v>
      </c>
      <c r="O30" s="20">
        <f>'Additions Data'!T25</f>
        <v>0</v>
      </c>
      <c r="P30" s="21">
        <f>SUM('Additions Data'!BD25:BO25)</f>
        <v>0</v>
      </c>
      <c r="Q30" s="21">
        <f>SUM('Additions Data'!AG25:BC25)</f>
        <v>0</v>
      </c>
      <c r="R30" s="22">
        <f>'Additions Data'!R25</f>
        <v>7.1539999999999999</v>
      </c>
      <c r="S30" s="19">
        <f>SUM('Additions Data'!U25:V25)</f>
        <v>232.70400000000001</v>
      </c>
      <c r="T30" s="19">
        <f>SUM('Additions Data'!W25:AD25)</f>
        <v>0</v>
      </c>
      <c r="U30" s="19">
        <f>SUM('Additions Data'!AE25:AF25)</f>
        <v>36.900000000000006</v>
      </c>
      <c r="V30" s="19">
        <f>'Additions Data'!Q25</f>
        <v>0</v>
      </c>
      <c r="W30" s="19">
        <f t="shared" si="4"/>
        <v>1351.078</v>
      </c>
      <c r="X30" s="19">
        <f t="shared" si="0"/>
        <v>-572.52968551278002</v>
      </c>
      <c r="Y30" s="22">
        <f t="shared" si="1"/>
        <v>-41.161161533039497</v>
      </c>
      <c r="Z30" s="5">
        <f t="shared" si="2"/>
        <v>105.2283144872199</v>
      </c>
      <c r="AA30" s="28">
        <f t="shared" si="3"/>
        <v>18.065496640919708</v>
      </c>
      <c r="AB30" s="37">
        <f t="shared" si="7"/>
        <v>455.38943248532291</v>
      </c>
      <c r="AC30" s="38">
        <f t="shared" si="8"/>
        <v>300.00000000000006</v>
      </c>
      <c r="AD30" s="42">
        <f t="shared" si="6"/>
        <v>2043</v>
      </c>
      <c r="AE30" s="15"/>
      <c r="AF30" s="39"/>
      <c r="AG30" s="20"/>
    </row>
    <row r="31" spans="1:57" x14ac:dyDescent="0.25">
      <c r="A31" s="2">
        <v>2044</v>
      </c>
      <c r="B31" s="19">
        <v>1156.1395742899999</v>
      </c>
      <c r="C31" s="19">
        <f t="shared" si="5"/>
        <v>1258.689154529523</v>
      </c>
      <c r="D31" s="19">
        <f>'Additions Data'!G26</f>
        <v>673.32</v>
      </c>
      <c r="E31" s="19">
        <f>'Additions Data'!H26</f>
        <v>0</v>
      </c>
      <c r="F31" s="20">
        <f>'Additions Data'!I26</f>
        <v>0</v>
      </c>
      <c r="G31" s="20">
        <f>'Additions Data'!J26</f>
        <v>0</v>
      </c>
      <c r="H31" s="20">
        <f>'Additions Data'!L26</f>
        <v>0</v>
      </c>
      <c r="I31" s="20">
        <f>'Additions Data'!K26</f>
        <v>0</v>
      </c>
      <c r="J31" s="20">
        <f>'Additions Data'!M26</f>
        <v>0</v>
      </c>
      <c r="K31" s="20">
        <f>'Additions Data'!N26</f>
        <v>0</v>
      </c>
      <c r="L31" s="20">
        <f>'Additions Data'!O26</f>
        <v>401</v>
      </c>
      <c r="M31" s="20">
        <f>'Additions Data'!P26</f>
        <v>0</v>
      </c>
      <c r="N31" s="20">
        <f>'Additions Data'!S26</f>
        <v>0</v>
      </c>
      <c r="O31" s="20">
        <f>'Additions Data'!T26</f>
        <v>0</v>
      </c>
      <c r="P31" s="21">
        <f>SUM('Additions Data'!BD26:BO26)</f>
        <v>0</v>
      </c>
      <c r="Q31" s="21">
        <f>SUM('Additions Data'!AG26:BC26)</f>
        <v>0</v>
      </c>
      <c r="R31" s="22">
        <f>'Additions Data'!R26</f>
        <v>7.1539999999999999</v>
      </c>
      <c r="S31" s="19">
        <f>SUM('Additions Data'!U26:V26)</f>
        <v>232.70400000000001</v>
      </c>
      <c r="T31" s="19">
        <f>SUM('Additions Data'!W26:AD26)</f>
        <v>0</v>
      </c>
      <c r="U31" s="19">
        <f>SUM('Additions Data'!AE26:AF26)</f>
        <v>36.900000000000006</v>
      </c>
      <c r="V31" s="19">
        <f>'Additions Data'!Q26</f>
        <v>0</v>
      </c>
      <c r="W31" s="19">
        <f t="shared" si="4"/>
        <v>1351.078</v>
      </c>
      <c r="X31" s="19">
        <f t="shared" si="0"/>
        <v>-585.36915452952292</v>
      </c>
      <c r="Y31" s="22">
        <f t="shared" si="1"/>
        <v>-41.761356935342825</v>
      </c>
      <c r="Z31" s="5">
        <f t="shared" si="2"/>
        <v>92.388845470477008</v>
      </c>
      <c r="AA31" s="28">
        <f t="shared" si="3"/>
        <v>16.861149816596686</v>
      </c>
      <c r="AB31" s="37">
        <f t="shared" si="7"/>
        <v>455.38943248532291</v>
      </c>
      <c r="AC31" s="38">
        <f t="shared" si="8"/>
        <v>300.00000000000006</v>
      </c>
      <c r="AD31" s="42">
        <f t="shared" si="6"/>
        <v>2044</v>
      </c>
      <c r="AE31" s="15"/>
      <c r="AF31" s="39"/>
      <c r="AG31" s="20"/>
    </row>
    <row r="32" spans="1:57" x14ac:dyDescent="0.25">
      <c r="A32" s="2">
        <v>2045</v>
      </c>
      <c r="B32" s="19">
        <v>1166.5476383099999</v>
      </c>
      <c r="C32" s="19">
        <f t="shared" si="5"/>
        <v>1270.0204138280969</v>
      </c>
      <c r="D32" s="19">
        <f>'Additions Data'!G27</f>
        <v>673.32</v>
      </c>
      <c r="E32" s="19">
        <f>'Additions Data'!H27</f>
        <v>0</v>
      </c>
      <c r="F32" s="20">
        <f>'Additions Data'!I27</f>
        <v>0</v>
      </c>
      <c r="G32" s="20">
        <f>'Additions Data'!J27</f>
        <v>0</v>
      </c>
      <c r="H32" s="20">
        <f>'Additions Data'!L27</f>
        <v>0</v>
      </c>
      <c r="I32" s="20">
        <f>'Additions Data'!K27</f>
        <v>0</v>
      </c>
      <c r="J32" s="20">
        <f>'Additions Data'!M27</f>
        <v>0</v>
      </c>
      <c r="K32" s="20">
        <f>'Additions Data'!N27</f>
        <v>0</v>
      </c>
      <c r="L32" s="20">
        <f>'Additions Data'!O27</f>
        <v>401</v>
      </c>
      <c r="M32" s="20">
        <f>'Additions Data'!P27</f>
        <v>0</v>
      </c>
      <c r="N32" s="20">
        <f>'Additions Data'!S27</f>
        <v>0</v>
      </c>
      <c r="O32" s="20">
        <f>'Additions Data'!T27</f>
        <v>0</v>
      </c>
      <c r="P32" s="21">
        <f>SUM('Additions Data'!BD27:BO27)</f>
        <v>0</v>
      </c>
      <c r="Q32" s="21">
        <f>SUM('Additions Data'!AG27:BC27)</f>
        <v>0</v>
      </c>
      <c r="R32" s="22">
        <f>'Additions Data'!R27</f>
        <v>7.665</v>
      </c>
      <c r="S32" s="19">
        <f>SUM('Additions Data'!U27:V27)</f>
        <v>232.70400000000001</v>
      </c>
      <c r="T32" s="19">
        <f>SUM('Additions Data'!W27:AD27)</f>
        <v>0</v>
      </c>
      <c r="U32" s="19">
        <f>SUM('Additions Data'!AE27:AF27)</f>
        <v>36.900000000000006</v>
      </c>
      <c r="V32" s="19">
        <f>'Additions Data'!Q27</f>
        <v>0</v>
      </c>
      <c r="W32" s="19">
        <f t="shared" si="4"/>
        <v>1351.5889999999999</v>
      </c>
      <c r="X32" s="19">
        <f t="shared" si="0"/>
        <v>-596.70041382809688</v>
      </c>
      <c r="Y32" s="22">
        <f t="shared" si="1"/>
        <v>-42.280968398731517</v>
      </c>
      <c r="Z32" s="5">
        <f t="shared" si="2"/>
        <v>81.568586171903007</v>
      </c>
      <c r="AA32" s="28">
        <f t="shared" si="3"/>
        <v>15.862306485663375</v>
      </c>
      <c r="AB32" s="37">
        <f t="shared" si="7"/>
        <v>455.38943248532291</v>
      </c>
      <c r="AC32" s="38">
        <f t="shared" si="8"/>
        <v>300.00000000000006</v>
      </c>
      <c r="AD32" s="42">
        <f t="shared" si="6"/>
        <v>2045</v>
      </c>
      <c r="AE32" s="15"/>
      <c r="AF32" s="39"/>
      <c r="AG32" s="20"/>
    </row>
    <row r="33" spans="1:33" s="23" customFormat="1" x14ac:dyDescent="0.25">
      <c r="A33" s="23">
        <v>2046</v>
      </c>
      <c r="B33" s="19">
        <v>1175.77</v>
      </c>
      <c r="C33" s="19">
        <f t="shared" si="5"/>
        <v>1280.0607990000001</v>
      </c>
      <c r="D33" s="19">
        <f>'Additions Data'!G28</f>
        <v>673.32</v>
      </c>
      <c r="E33" s="19">
        <f>'Additions Data'!H28</f>
        <v>0</v>
      </c>
      <c r="F33" s="20">
        <f>'Additions Data'!I28</f>
        <v>0</v>
      </c>
      <c r="G33" s="20">
        <f>'Additions Data'!J28</f>
        <v>0</v>
      </c>
      <c r="H33" s="20">
        <f>'Additions Data'!L28</f>
        <v>0</v>
      </c>
      <c r="I33" s="20">
        <f>'Additions Data'!K28</f>
        <v>0</v>
      </c>
      <c r="J33" s="20">
        <f>'Additions Data'!M28</f>
        <v>0</v>
      </c>
      <c r="K33" s="20">
        <f>'Additions Data'!N28</f>
        <v>0</v>
      </c>
      <c r="L33" s="20">
        <f>'Additions Data'!O28</f>
        <v>401</v>
      </c>
      <c r="M33" s="20">
        <f>'Additions Data'!P28</f>
        <v>0</v>
      </c>
      <c r="N33" s="20">
        <f>'Additions Data'!S28</f>
        <v>0</v>
      </c>
      <c r="O33" s="20">
        <f>'Additions Data'!T28</f>
        <v>0</v>
      </c>
      <c r="P33" s="21">
        <f>SUM('Additions Data'!BD28:BO28)</f>
        <v>0</v>
      </c>
      <c r="Q33" s="21">
        <f>SUM('Additions Data'!AG28:BC28)</f>
        <v>0</v>
      </c>
      <c r="R33" s="22">
        <f>'Additions Data'!R28</f>
        <v>8.1760000000000002</v>
      </c>
      <c r="S33" s="19">
        <f>SUM('Additions Data'!U28:V28)</f>
        <v>232.70400000000001</v>
      </c>
      <c r="T33" s="19">
        <f>SUM('Additions Data'!W28:AD28)</f>
        <v>0</v>
      </c>
      <c r="U33" s="19">
        <f>SUM('Additions Data'!AE28:AF28)</f>
        <v>36.900000000000006</v>
      </c>
      <c r="V33" s="19">
        <f>'Additions Data'!Q28</f>
        <v>0</v>
      </c>
      <c r="W33" s="19">
        <f t="shared" si="4"/>
        <v>1352.1</v>
      </c>
      <c r="X33" s="20">
        <f t="shared" si="0"/>
        <v>-606.74079900000004</v>
      </c>
      <c r="Y33" s="34">
        <f t="shared" si="1"/>
        <v>-42.73369791710963</v>
      </c>
      <c r="Z33" s="29">
        <f t="shared" si="2"/>
        <v>72.039200999999821</v>
      </c>
      <c r="AA33" s="35">
        <f t="shared" si="3"/>
        <v>14.99698070200804</v>
      </c>
      <c r="AB33" s="37">
        <f t="shared" si="7"/>
        <v>455.38943248532291</v>
      </c>
      <c r="AC33" s="38">
        <f t="shared" si="8"/>
        <v>300.00000000000006</v>
      </c>
      <c r="AD33" s="42">
        <f t="shared" si="6"/>
        <v>2046</v>
      </c>
      <c r="AE33" s="15"/>
      <c r="AF33" s="39"/>
      <c r="AG33" s="20"/>
    </row>
    <row r="34" spans="1:33" x14ac:dyDescent="0.25">
      <c r="A34" s="2">
        <v>2047</v>
      </c>
      <c r="B34" s="19">
        <v>1184.08</v>
      </c>
      <c r="C34" s="19">
        <f t="shared" si="5"/>
        <v>1289.107896</v>
      </c>
      <c r="D34" s="19">
        <f>'Additions Data'!G29</f>
        <v>673.32</v>
      </c>
      <c r="E34" s="19">
        <f>'Additions Data'!H29</f>
        <v>0</v>
      </c>
      <c r="F34" s="20">
        <f>'Additions Data'!I29</f>
        <v>0</v>
      </c>
      <c r="G34" s="20">
        <f>'Additions Data'!J29</f>
        <v>0</v>
      </c>
      <c r="H34" s="20">
        <f>'Additions Data'!L29</f>
        <v>0</v>
      </c>
      <c r="I34" s="20">
        <f>'Additions Data'!K29</f>
        <v>0</v>
      </c>
      <c r="J34" s="20">
        <f>'Additions Data'!M29</f>
        <v>0</v>
      </c>
      <c r="K34" s="20">
        <f>'Additions Data'!N29</f>
        <v>0</v>
      </c>
      <c r="L34" s="20">
        <f>'Additions Data'!O29</f>
        <v>401</v>
      </c>
      <c r="M34" s="20">
        <f>'Additions Data'!P29</f>
        <v>0</v>
      </c>
      <c r="N34" s="20">
        <f>'Additions Data'!S29</f>
        <v>0</v>
      </c>
      <c r="O34" s="20">
        <f>'Additions Data'!T29</f>
        <v>0</v>
      </c>
      <c r="P34" s="21">
        <f>SUM('Additions Data'!BD29:BO29)</f>
        <v>0</v>
      </c>
      <c r="Q34" s="21">
        <f>SUM('Additions Data'!AG29:BC29)</f>
        <v>0</v>
      </c>
      <c r="R34" s="22">
        <f>'Additions Data'!R29</f>
        <v>8.6869999999999994</v>
      </c>
      <c r="S34" s="19">
        <f>SUM('Additions Data'!U29:V29)</f>
        <v>232.70400000000001</v>
      </c>
      <c r="T34" s="19">
        <f>SUM('Additions Data'!W29:AD29)</f>
        <v>0</v>
      </c>
      <c r="U34" s="19">
        <f>SUM('Additions Data'!AE29:AF29)</f>
        <v>36.900000000000006</v>
      </c>
      <c r="V34" s="19">
        <f>'Additions Data'!Q29</f>
        <v>0</v>
      </c>
      <c r="W34" s="19">
        <f t="shared" si="4"/>
        <v>1352.6110000000001</v>
      </c>
      <c r="X34" s="19">
        <f t="shared" si="0"/>
        <v>-615.78789599999993</v>
      </c>
      <c r="Y34" s="22">
        <f t="shared" si="1"/>
        <v>-43.135598946017154</v>
      </c>
      <c r="Z34" s="5">
        <f t="shared" si="2"/>
        <v>63.503104000000121</v>
      </c>
      <c r="AA34" s="28">
        <f t="shared" si="3"/>
        <v>14.233075467873807</v>
      </c>
      <c r="AB34" s="37">
        <f t="shared" si="7"/>
        <v>455.38943248532291</v>
      </c>
      <c r="AC34" s="38">
        <f t="shared" si="8"/>
        <v>300.00000000000006</v>
      </c>
      <c r="AD34" s="42">
        <f t="shared" si="6"/>
        <v>2047</v>
      </c>
      <c r="AE34" s="15"/>
      <c r="AF34" s="39"/>
      <c r="AG34" s="20"/>
    </row>
    <row r="35" spans="1:33" x14ac:dyDescent="0.25">
      <c r="A35" s="2">
        <v>2048</v>
      </c>
      <c r="B35" s="19">
        <v>1192.77</v>
      </c>
      <c r="C35" s="19">
        <f t="shared" si="5"/>
        <v>1298.5686989999999</v>
      </c>
      <c r="D35" s="19">
        <f>'Additions Data'!G30</f>
        <v>673.32</v>
      </c>
      <c r="E35" s="19">
        <f>'Additions Data'!H30</f>
        <v>0</v>
      </c>
      <c r="F35" s="20">
        <f>'Additions Data'!I30</f>
        <v>0</v>
      </c>
      <c r="G35" s="20">
        <f>'Additions Data'!J30</f>
        <v>0</v>
      </c>
      <c r="H35" s="20">
        <f>'Additions Data'!L30</f>
        <v>0</v>
      </c>
      <c r="I35" s="20">
        <f>'Additions Data'!K30</f>
        <v>0</v>
      </c>
      <c r="J35" s="20">
        <f>'Additions Data'!M30</f>
        <v>0</v>
      </c>
      <c r="K35" s="20">
        <f>'Additions Data'!N30</f>
        <v>0</v>
      </c>
      <c r="L35" s="20">
        <f>'Additions Data'!O30</f>
        <v>401</v>
      </c>
      <c r="M35" s="20">
        <f>'Additions Data'!P30</f>
        <v>0</v>
      </c>
      <c r="N35" s="20">
        <f>'Additions Data'!S30</f>
        <v>0</v>
      </c>
      <c r="O35" s="20">
        <f>'Additions Data'!T30</f>
        <v>0</v>
      </c>
      <c r="P35" s="21">
        <f>SUM('Additions Data'!BD30:BO30)</f>
        <v>0</v>
      </c>
      <c r="Q35" s="21">
        <f>SUM('Additions Data'!AG30:BC30)</f>
        <v>0</v>
      </c>
      <c r="R35" s="22">
        <f>'Additions Data'!R30</f>
        <v>9.1980000000000004</v>
      </c>
      <c r="S35" s="19">
        <f>SUM('Additions Data'!U30:V30)</f>
        <v>232.70400000000001</v>
      </c>
      <c r="T35" s="19">
        <f>SUM('Additions Data'!W30:AD30)</f>
        <v>0</v>
      </c>
      <c r="U35" s="19">
        <f>SUM('Additions Data'!AE30:AF30)</f>
        <v>36.900000000000006</v>
      </c>
      <c r="V35" s="19">
        <f>'Additions Data'!Q30</f>
        <v>0</v>
      </c>
      <c r="W35" s="19">
        <f t="shared" si="4"/>
        <v>1353.1220000000001</v>
      </c>
      <c r="X35" s="19">
        <f t="shared" ref="X35" si="9">D35-C35</f>
        <v>-625.24869899999987</v>
      </c>
      <c r="Y35" s="22">
        <f t="shared" ref="Y35" si="10">(D35-B35)/B35*100</f>
        <v>-43.549888075655822</v>
      </c>
      <c r="Z35" s="5">
        <f t="shared" ref="Z35" si="11">W35-C35</f>
        <v>54.553301000000147</v>
      </c>
      <c r="AA35" s="28">
        <f t="shared" ref="AA35" si="12">(W35-B35)/B35*100</f>
        <v>13.44366474676594</v>
      </c>
      <c r="AB35" s="37">
        <f t="shared" si="7"/>
        <v>455.38943248532291</v>
      </c>
      <c r="AC35" s="38">
        <f t="shared" si="8"/>
        <v>300.00000000000006</v>
      </c>
      <c r="AD35" s="42">
        <f t="shared" si="6"/>
        <v>2048</v>
      </c>
      <c r="AE35" s="15"/>
      <c r="AF35" s="39"/>
      <c r="AG35" s="20"/>
    </row>
    <row r="36" spans="1:33" x14ac:dyDescent="0.25">
      <c r="A36" s="23">
        <v>2049</v>
      </c>
      <c r="B36" s="19">
        <v>1204.28</v>
      </c>
      <c r="C36" s="19">
        <f t="shared" si="5"/>
        <v>1311.0996359999999</v>
      </c>
      <c r="D36" s="19">
        <f>'Additions Data'!G31</f>
        <v>673.32</v>
      </c>
      <c r="E36" s="19">
        <f>'Additions Data'!H31</f>
        <v>0</v>
      </c>
      <c r="F36" s="20">
        <f>'Additions Data'!I31</f>
        <v>0</v>
      </c>
      <c r="G36" s="20">
        <f>'Additions Data'!J31</f>
        <v>0</v>
      </c>
      <c r="H36" s="20">
        <f>'Additions Data'!L31</f>
        <v>0</v>
      </c>
      <c r="I36" s="20">
        <f>'Additions Data'!K31</f>
        <v>0</v>
      </c>
      <c r="J36" s="20">
        <f>'Additions Data'!M31</f>
        <v>0</v>
      </c>
      <c r="K36" s="20">
        <f>'Additions Data'!N31</f>
        <v>0</v>
      </c>
      <c r="L36" s="20">
        <f>'Additions Data'!O31</f>
        <v>401</v>
      </c>
      <c r="M36" s="20">
        <f>'Additions Data'!P31</f>
        <v>0</v>
      </c>
      <c r="N36" s="20">
        <f>'Additions Data'!S31</f>
        <v>0</v>
      </c>
      <c r="O36" s="20">
        <f>'Additions Data'!T31</f>
        <v>0</v>
      </c>
      <c r="P36" s="21">
        <f>SUM('Additions Data'!BD31:BO31)</f>
        <v>0</v>
      </c>
      <c r="Q36" s="21">
        <f>SUM('Additions Data'!AG31:BC31)</f>
        <v>0</v>
      </c>
      <c r="R36" s="22">
        <f>'Additions Data'!R31</f>
        <v>9.1980000000000004</v>
      </c>
      <c r="S36" s="19">
        <f>SUM('Additions Data'!U31:V31)</f>
        <v>232.70400000000001</v>
      </c>
      <c r="T36" s="19">
        <f>SUM('Additions Data'!W31:AD31)</f>
        <v>0</v>
      </c>
      <c r="U36" s="19">
        <f>SUM('Additions Data'!AE31:AF31)</f>
        <v>36.900000000000006</v>
      </c>
      <c r="V36" s="19">
        <f>'Additions Data'!Q31</f>
        <v>0</v>
      </c>
      <c r="W36" s="19">
        <f t="shared" ref="W36" si="13">D36+SUM(E36:V36)</f>
        <v>1353.1220000000001</v>
      </c>
      <c r="X36" s="19">
        <f t="shared" ref="X36" si="14">D36-C36</f>
        <v>-637.77963599999987</v>
      </c>
      <c r="Y36" s="22">
        <f t="shared" ref="Y36" si="15">(D36-B36)/B36*100</f>
        <v>-44.089414421895235</v>
      </c>
      <c r="Z36" s="5">
        <f t="shared" ref="Z36" si="16">W36-C36</f>
        <v>42.022364000000152</v>
      </c>
      <c r="AA36" s="28">
        <f t="shared" ref="AA36" si="17">(W36-B36)/B36*100</f>
        <v>12.359418075530616</v>
      </c>
      <c r="AB36" s="37">
        <f t="shared" ref="AB36" si="18">S36/0.511</f>
        <v>455.38943248532291</v>
      </c>
      <c r="AC36" s="38">
        <f t="shared" ref="AC36" si="19">U36/0.123</f>
        <v>300.00000000000006</v>
      </c>
      <c r="AD36" s="42">
        <f t="shared" si="6"/>
        <v>2049</v>
      </c>
      <c r="AE36" s="15"/>
      <c r="AF36" s="39"/>
    </row>
    <row r="37" spans="1:33" x14ac:dyDescent="0.25">
      <c r="A37" s="23"/>
      <c r="B37" s="25"/>
      <c r="C37" s="26"/>
      <c r="D37" s="26"/>
      <c r="E37" s="26"/>
      <c r="F37" s="24"/>
      <c r="G37" s="17"/>
      <c r="I37" s="17"/>
      <c r="R37" s="1"/>
      <c r="S37" s="1"/>
      <c r="V37" s="37"/>
      <c r="W37" s="37"/>
    </row>
    <row r="38" spans="1:33" x14ac:dyDescent="0.25">
      <c r="A38" s="23"/>
      <c r="B38" s="25"/>
      <c r="C38" s="26"/>
      <c r="D38" s="26"/>
      <c r="E38" s="26"/>
      <c r="F38" s="24"/>
      <c r="G38" s="17"/>
      <c r="I38" s="17"/>
      <c r="R38" s="1"/>
      <c r="S38" s="1"/>
      <c r="V38" s="37"/>
      <c r="W38" s="37"/>
      <c r="Z38" s="48"/>
      <c r="AA38" s="15"/>
    </row>
    <row r="39" spans="1:33" x14ac:dyDescent="0.25">
      <c r="A39" s="23"/>
      <c r="B39" s="25"/>
      <c r="C39" s="26"/>
      <c r="D39" s="26"/>
      <c r="E39" s="26"/>
      <c r="F39" s="24"/>
      <c r="G39" s="17"/>
      <c r="I39" s="17"/>
      <c r="R39" s="1"/>
      <c r="S39" s="1"/>
      <c r="V39" s="37"/>
      <c r="W39" s="37"/>
      <c r="Z39" s="48"/>
      <c r="AA39" s="15"/>
    </row>
    <row r="40" spans="1:33" x14ac:dyDescent="0.25">
      <c r="A40" s="23"/>
      <c r="B40" s="25"/>
      <c r="C40" s="26"/>
      <c r="D40" s="26"/>
      <c r="E40" s="26"/>
      <c r="F40" s="24"/>
      <c r="G40" s="17"/>
      <c r="I40" s="17"/>
      <c r="R40" s="1"/>
      <c r="S40" s="1"/>
      <c r="V40" s="37"/>
      <c r="W40" s="37"/>
      <c r="Z40" s="48"/>
      <c r="AA40" s="15"/>
    </row>
    <row r="41" spans="1:33" x14ac:dyDescent="0.25">
      <c r="A41" s="23"/>
      <c r="B41" s="25"/>
      <c r="C41" s="26"/>
      <c r="D41" s="26"/>
      <c r="E41" s="26"/>
      <c r="F41" s="24"/>
      <c r="G41" s="17"/>
      <c r="I41" s="17"/>
      <c r="R41" s="1"/>
      <c r="S41" s="1"/>
      <c r="V41" s="37"/>
      <c r="W41" s="37"/>
      <c r="Z41" s="48"/>
      <c r="AA41" s="15"/>
    </row>
    <row r="42" spans="1:33" x14ac:dyDescent="0.25">
      <c r="A42" s="23"/>
      <c r="B42" s="25"/>
      <c r="C42" s="26"/>
      <c r="D42" s="26"/>
      <c r="E42" s="26"/>
      <c r="F42" s="24"/>
      <c r="G42" s="17"/>
      <c r="I42" s="17"/>
      <c r="R42" s="1"/>
      <c r="S42" s="1"/>
      <c r="V42" s="37"/>
      <c r="W42" s="37"/>
      <c r="Z42" s="48"/>
      <c r="AA42" s="15"/>
    </row>
    <row r="43" spans="1:33" x14ac:dyDescent="0.25">
      <c r="A43" s="23"/>
      <c r="B43" s="25"/>
      <c r="C43" s="26"/>
      <c r="D43" s="26"/>
      <c r="E43" s="26"/>
      <c r="F43" s="24"/>
      <c r="G43" s="17"/>
      <c r="I43" s="17"/>
      <c r="R43" s="1"/>
      <c r="S43" s="1"/>
      <c r="V43" s="37"/>
      <c r="W43" s="37"/>
      <c r="Z43" s="48"/>
      <c r="AA43" s="15"/>
    </row>
    <row r="44" spans="1:33" x14ac:dyDescent="0.25">
      <c r="A44" s="23"/>
      <c r="B44" s="25"/>
      <c r="C44" s="26"/>
      <c r="D44" s="26"/>
      <c r="E44" s="26"/>
      <c r="F44" s="24"/>
      <c r="G44" s="17"/>
      <c r="I44" s="17"/>
      <c r="R44" s="1"/>
      <c r="S44" s="1"/>
      <c r="V44" s="37"/>
      <c r="W44" s="37"/>
      <c r="Z44" s="48"/>
      <c r="AA44" s="15"/>
    </row>
    <row r="45" spans="1:33" x14ac:dyDescent="0.25">
      <c r="A45" s="23"/>
      <c r="B45" s="25"/>
      <c r="C45" s="26"/>
      <c r="D45" s="26"/>
      <c r="E45" s="26"/>
      <c r="F45" s="24"/>
      <c r="G45" s="17"/>
      <c r="I45" s="17"/>
      <c r="R45" s="1"/>
      <c r="S45" s="1"/>
      <c r="V45" s="37"/>
      <c r="W45" s="37"/>
      <c r="Z45" s="48"/>
      <c r="AA45" s="15"/>
    </row>
    <row r="46" spans="1:33" x14ac:dyDescent="0.25">
      <c r="A46" s="23"/>
      <c r="B46" s="25"/>
      <c r="C46" s="26"/>
      <c r="D46" s="26"/>
      <c r="E46" s="26"/>
      <c r="F46" s="17"/>
      <c r="G46" s="17"/>
      <c r="I46" s="17"/>
      <c r="R46" s="1"/>
      <c r="S46" s="1"/>
      <c r="V46" s="37"/>
      <c r="W46" s="37"/>
      <c r="Z46" s="48"/>
      <c r="AA46" s="15"/>
    </row>
    <row r="47" spans="1:33" x14ac:dyDescent="0.25">
      <c r="A47" s="1"/>
      <c r="B47" s="1"/>
      <c r="G47" s="17"/>
      <c r="I47" s="17"/>
      <c r="R47" s="1"/>
      <c r="S47" s="1"/>
      <c r="V47" s="37"/>
      <c r="W47" s="37"/>
      <c r="Z47" s="48"/>
      <c r="AA47" s="15"/>
    </row>
    <row r="48" spans="1:33" x14ac:dyDescent="0.25">
      <c r="A48" s="1"/>
      <c r="B48" s="1"/>
      <c r="R48" s="1"/>
      <c r="S48" s="1"/>
      <c r="V48" s="37"/>
      <c r="W48" s="37"/>
      <c r="Z48" s="48"/>
      <c r="AA48" s="15"/>
    </row>
    <row r="49" spans="1:27" x14ac:dyDescent="0.25">
      <c r="A49" s="1"/>
      <c r="B49" s="1"/>
      <c r="R49" s="1"/>
      <c r="S49" s="1"/>
      <c r="V49" s="37"/>
      <c r="W49" s="37"/>
      <c r="Z49" s="48"/>
      <c r="AA49" s="15"/>
    </row>
    <row r="50" spans="1:27" x14ac:dyDescent="0.25">
      <c r="V50" s="37"/>
      <c r="W50" s="37"/>
      <c r="Z50" s="48"/>
      <c r="AA50" s="15"/>
    </row>
    <row r="51" spans="1:27" x14ac:dyDescent="0.25">
      <c r="V51" s="37"/>
      <c r="W51" s="37"/>
      <c r="Z51" s="48"/>
      <c r="AA51" s="15"/>
    </row>
    <row r="52" spans="1:27" x14ac:dyDescent="0.25">
      <c r="V52" s="37"/>
      <c r="W52" s="37"/>
      <c r="Z52" s="48"/>
      <c r="AA52" s="15"/>
    </row>
    <row r="53" spans="1:27" x14ac:dyDescent="0.25">
      <c r="V53" s="37"/>
      <c r="W53" s="37"/>
      <c r="Z53" s="48"/>
      <c r="AA53" s="15"/>
    </row>
    <row r="54" spans="1:27" x14ac:dyDescent="0.25">
      <c r="V54" s="37"/>
      <c r="W54" s="37"/>
      <c r="Z54" s="48"/>
      <c r="AA54" s="15"/>
    </row>
    <row r="55" spans="1:27" x14ac:dyDescent="0.25">
      <c r="V55" s="37"/>
      <c r="W55" s="37"/>
      <c r="Z55" s="48"/>
      <c r="AA55" s="15"/>
    </row>
    <row r="56" spans="1:27" x14ac:dyDescent="0.25">
      <c r="V56" s="37"/>
      <c r="W56" s="37"/>
      <c r="Z56" s="48"/>
      <c r="AA56" s="15"/>
    </row>
    <row r="57" spans="1:27" x14ac:dyDescent="0.25">
      <c r="V57" s="37"/>
      <c r="W57" s="37"/>
      <c r="Z57" s="48"/>
      <c r="AA57" s="15"/>
    </row>
    <row r="58" spans="1:27" x14ac:dyDescent="0.25">
      <c r="V58" s="37"/>
      <c r="W58" s="37"/>
      <c r="Z58" s="48"/>
      <c r="AA58" s="15"/>
    </row>
    <row r="59" spans="1:27" x14ac:dyDescent="0.25">
      <c r="V59" s="37"/>
      <c r="W59" s="37"/>
      <c r="Z59" s="48"/>
      <c r="AA59" s="15"/>
    </row>
    <row r="60" spans="1:27" x14ac:dyDescent="0.25">
      <c r="V60" s="37"/>
      <c r="W60" s="37"/>
      <c r="Z60" s="48"/>
      <c r="AA60" s="15"/>
    </row>
    <row r="61" spans="1:27" x14ac:dyDescent="0.25">
      <c r="V61" s="37"/>
      <c r="W61" s="37"/>
      <c r="Z61" s="48"/>
      <c r="AA61" s="15"/>
    </row>
    <row r="62" spans="1:27" x14ac:dyDescent="0.25">
      <c r="V62" s="37"/>
      <c r="W62" s="37"/>
      <c r="Z62" s="48"/>
      <c r="AA62" s="15"/>
    </row>
    <row r="63" spans="1:27" x14ac:dyDescent="0.25">
      <c r="V63" s="37"/>
      <c r="W63" s="37"/>
      <c r="Z63" s="48"/>
      <c r="AA63" s="15"/>
    </row>
    <row r="64" spans="1:27" x14ac:dyDescent="0.25">
      <c r="V64" s="37"/>
      <c r="W64" s="37"/>
      <c r="Z64" s="48"/>
      <c r="AA64" s="15"/>
    </row>
    <row r="65" spans="22:27" x14ac:dyDescent="0.25">
      <c r="V65" s="37"/>
      <c r="W65" s="37"/>
      <c r="Z65" s="48"/>
      <c r="AA65" s="15"/>
    </row>
    <row r="66" spans="22:27" x14ac:dyDescent="0.25">
      <c r="V66" s="37"/>
      <c r="W66" s="37"/>
      <c r="Z66" s="48"/>
      <c r="AA66" s="15"/>
    </row>
    <row r="67" spans="22:27" x14ac:dyDescent="0.25">
      <c r="Z67" s="48"/>
      <c r="AA67" s="15"/>
    </row>
  </sheetData>
  <mergeCells count="5">
    <mergeCell ref="A1:AC1"/>
    <mergeCell ref="A2:AC2"/>
    <mergeCell ref="A3:AC3"/>
    <mergeCell ref="A4:AC4"/>
    <mergeCell ref="A5:AC5"/>
  </mergeCells>
  <printOptions horizontalCentered="1"/>
  <pageMargins left="0.2" right="0.2" top="0.75" bottom="0.75" header="0.3" footer="0.3"/>
  <pageSetup paperSize="17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95"/>
  <sheetViews>
    <sheetView zoomScaleNormal="100" workbookViewId="0"/>
  </sheetViews>
  <sheetFormatPr defaultRowHeight="15" x14ac:dyDescent="0.25"/>
  <cols>
    <col min="1" max="1" width="12.5703125" style="27" bestFit="1" customWidth="1"/>
    <col min="2" max="2" width="10" style="27" bestFit="1" customWidth="1"/>
    <col min="3" max="3" width="12.85546875" style="27" bestFit="1" customWidth="1"/>
    <col min="4" max="4" width="5.42578125" style="27" bestFit="1" customWidth="1"/>
    <col min="5" max="5" width="9.28515625" style="27" bestFit="1" customWidth="1"/>
    <col min="6" max="6" width="5.5703125" style="27" bestFit="1" customWidth="1"/>
    <col min="7" max="7" width="14.85546875" style="27" bestFit="1" customWidth="1"/>
    <col min="8" max="8" width="11" style="27" bestFit="1" customWidth="1"/>
    <col min="9" max="9" width="12.28515625" style="27" bestFit="1" customWidth="1"/>
    <col min="10" max="10" width="10.85546875" style="27" bestFit="1" customWidth="1"/>
    <col min="11" max="11" width="10.5703125" style="27" bestFit="1" customWidth="1"/>
    <col min="12" max="12" width="9.28515625" style="27" bestFit="1" customWidth="1"/>
    <col min="13" max="13" width="15" style="27" bestFit="1" customWidth="1"/>
    <col min="14" max="14" width="13.5703125" style="27" bestFit="1" customWidth="1"/>
    <col min="15" max="15" width="11.85546875" style="27" bestFit="1" customWidth="1"/>
    <col min="16" max="16" width="18.140625" style="27" bestFit="1" customWidth="1"/>
    <col min="17" max="17" width="9.7109375" style="27" bestFit="1" customWidth="1"/>
    <col min="18" max="18" width="11.7109375" style="27" bestFit="1" customWidth="1"/>
    <col min="19" max="19" width="13.28515625" style="27" bestFit="1" customWidth="1"/>
    <col min="20" max="20" width="10.28515625" style="27" bestFit="1" customWidth="1"/>
    <col min="21" max="22" width="20.140625" style="27" bestFit="1" customWidth="1"/>
    <col min="23" max="30" width="13.5703125" style="27" bestFit="1" customWidth="1"/>
    <col min="31" max="32" width="14.42578125" style="27" bestFit="1" customWidth="1"/>
    <col min="33" max="34" width="23" style="27" bestFit="1" customWidth="1"/>
    <col min="35" max="36" width="18.140625" style="27" bestFit="1" customWidth="1"/>
    <col min="37" max="37" width="17.42578125" style="27" bestFit="1" customWidth="1"/>
    <col min="38" max="40" width="17.5703125" style="27" bestFit="1" customWidth="1"/>
    <col min="41" max="43" width="23.28515625" style="27" bestFit="1" customWidth="1"/>
    <col min="44" max="45" width="24.28515625" style="27" bestFit="1" customWidth="1"/>
    <col min="46" max="47" width="19.42578125" style="27" bestFit="1" customWidth="1"/>
    <col min="48" max="49" width="18.7109375" style="27" bestFit="1" customWidth="1"/>
    <col min="50" max="52" width="18.85546875" style="27" bestFit="1" customWidth="1"/>
    <col min="53" max="55" width="24.5703125" style="27" bestFit="1" customWidth="1"/>
    <col min="56" max="57" width="23" style="27" bestFit="1" customWidth="1"/>
    <col min="58" max="58" width="18.140625" style="27" bestFit="1" customWidth="1"/>
    <col min="59" max="60" width="32.7109375" style="27" bestFit="1" customWidth="1"/>
    <col min="61" max="61" width="29.85546875" style="27" bestFit="1" customWidth="1"/>
    <col min="62" max="62" width="25.5703125" style="27" bestFit="1" customWidth="1"/>
    <col min="63" max="63" width="24.28515625" style="27" bestFit="1" customWidth="1"/>
    <col min="64" max="64" width="19.42578125" style="27" bestFit="1" customWidth="1"/>
    <col min="65" max="65" width="34.140625" style="27" bestFit="1" customWidth="1"/>
    <col min="66" max="66" width="31.140625" style="27" bestFit="1" customWidth="1"/>
    <col min="67" max="67" width="26.85546875" style="27" bestFit="1" customWidth="1"/>
    <col min="68" max="68" width="18.85546875" style="27" bestFit="1" customWidth="1"/>
    <col min="69" max="70" width="20.140625" style="27" bestFit="1" customWidth="1"/>
    <col min="71" max="74" width="22.5703125" style="27" bestFit="1" customWidth="1"/>
    <col min="75" max="78" width="18.140625" style="27" bestFit="1" customWidth="1"/>
    <col min="79" max="82" width="19.42578125" style="27" bestFit="1" customWidth="1"/>
    <col min="83" max="86" width="17.42578125" style="27" bestFit="1" customWidth="1"/>
    <col min="87" max="90" width="18.7109375" style="27" bestFit="1" customWidth="1"/>
    <col min="91" max="94" width="26.42578125" style="27" bestFit="1" customWidth="1"/>
    <col min="95" max="98" width="27.7109375" style="27" bestFit="1" customWidth="1"/>
    <col min="99" max="102" width="22.7109375" style="27" bestFit="1" customWidth="1"/>
    <col min="103" max="106" width="24" style="27" bestFit="1" customWidth="1"/>
    <col min="107" max="110" width="22.28515625" style="27" bestFit="1" customWidth="1"/>
    <col min="111" max="114" width="23.5703125" style="27" bestFit="1" customWidth="1"/>
    <col min="115" max="118" width="18.42578125" style="27" bestFit="1" customWidth="1"/>
    <col min="119" max="122" width="19.7109375" style="27" bestFit="1" customWidth="1"/>
    <col min="123" max="16384" width="9.140625" style="27"/>
  </cols>
  <sheetData>
    <row r="1" spans="1:67" x14ac:dyDescent="0.25">
      <c r="A1" s="14" t="s">
        <v>6</v>
      </c>
      <c r="B1" s="14" t="s">
        <v>7</v>
      </c>
      <c r="C1" s="14" t="s">
        <v>8</v>
      </c>
      <c r="D1" s="14" t="s">
        <v>9</v>
      </c>
      <c r="E1" s="14" t="s">
        <v>10</v>
      </c>
      <c r="F1" s="14" t="s">
        <v>11</v>
      </c>
      <c r="G1" s="14" t="s">
        <v>55</v>
      </c>
      <c r="H1" s="14" t="s">
        <v>41</v>
      </c>
      <c r="I1" s="14" t="s">
        <v>37</v>
      </c>
      <c r="J1" s="14" t="s">
        <v>38</v>
      </c>
      <c r="K1" s="14" t="s">
        <v>39</v>
      </c>
      <c r="L1" s="14" t="s">
        <v>46</v>
      </c>
      <c r="M1" s="14" t="s">
        <v>73</v>
      </c>
      <c r="N1" s="14" t="s">
        <v>74</v>
      </c>
      <c r="O1" s="14" t="s">
        <v>75</v>
      </c>
      <c r="P1" s="14" t="s">
        <v>76</v>
      </c>
      <c r="Q1" s="14" t="s">
        <v>56</v>
      </c>
      <c r="R1" s="14" t="s">
        <v>57</v>
      </c>
      <c r="S1" s="14" t="s">
        <v>58</v>
      </c>
      <c r="T1" s="14" t="s">
        <v>59</v>
      </c>
      <c r="U1" s="14" t="s">
        <v>60</v>
      </c>
      <c r="V1" s="14" t="s">
        <v>61</v>
      </c>
      <c r="W1" s="14" t="s">
        <v>62</v>
      </c>
      <c r="X1" s="14" t="s">
        <v>63</v>
      </c>
      <c r="Y1" s="14" t="s">
        <v>64</v>
      </c>
      <c r="Z1" s="14" t="s">
        <v>65</v>
      </c>
      <c r="AA1" s="14" t="s">
        <v>66</v>
      </c>
      <c r="AB1" s="14" t="s">
        <v>67</v>
      </c>
      <c r="AC1" s="14" t="s">
        <v>68</v>
      </c>
      <c r="AD1" s="14" t="s">
        <v>69</v>
      </c>
      <c r="AE1" s="14" t="s">
        <v>70</v>
      </c>
      <c r="AF1" s="14" t="s">
        <v>71</v>
      </c>
      <c r="AG1" s="14" t="s">
        <v>77</v>
      </c>
      <c r="AH1" s="14" t="s">
        <v>78</v>
      </c>
      <c r="AI1" s="14" t="s">
        <v>79</v>
      </c>
      <c r="AJ1" s="14" t="s">
        <v>80</v>
      </c>
      <c r="AK1" s="14" t="s">
        <v>81</v>
      </c>
      <c r="AL1" s="14" t="s">
        <v>82</v>
      </c>
      <c r="AM1" s="14" t="s">
        <v>83</v>
      </c>
      <c r="AN1" s="14" t="s">
        <v>84</v>
      </c>
      <c r="AO1" s="14" t="s">
        <v>85</v>
      </c>
      <c r="AP1" s="14" t="s">
        <v>86</v>
      </c>
      <c r="AQ1" s="14" t="s">
        <v>87</v>
      </c>
      <c r="AR1" s="14" t="s">
        <v>88</v>
      </c>
      <c r="AS1" s="14" t="s">
        <v>89</v>
      </c>
      <c r="AT1" s="14" t="s">
        <v>90</v>
      </c>
      <c r="AU1" s="14" t="s">
        <v>91</v>
      </c>
      <c r="AV1" s="14" t="s">
        <v>92</v>
      </c>
      <c r="AW1" s="14" t="s">
        <v>93</v>
      </c>
      <c r="AX1" s="14" t="s">
        <v>94</v>
      </c>
      <c r="AY1" s="14" t="s">
        <v>95</v>
      </c>
      <c r="AZ1" s="14" t="s">
        <v>96</v>
      </c>
      <c r="BA1" s="14" t="s">
        <v>97</v>
      </c>
      <c r="BB1" s="14" t="s">
        <v>98</v>
      </c>
      <c r="BC1" s="14" t="s">
        <v>99</v>
      </c>
      <c r="BD1" s="14" t="s">
        <v>100</v>
      </c>
      <c r="BE1" s="14" t="s">
        <v>101</v>
      </c>
      <c r="BF1" s="14" t="s">
        <v>102</v>
      </c>
      <c r="BG1" s="14" t="s">
        <v>103</v>
      </c>
      <c r="BH1" s="14" t="s">
        <v>104</v>
      </c>
      <c r="BI1" s="14" t="s">
        <v>105</v>
      </c>
      <c r="BJ1" s="14" t="s">
        <v>106</v>
      </c>
      <c r="BK1" s="14" t="s">
        <v>107</v>
      </c>
      <c r="BL1" s="14" t="s">
        <v>108</v>
      </c>
      <c r="BM1" s="14" t="s">
        <v>109</v>
      </c>
      <c r="BN1" s="14" t="s">
        <v>110</v>
      </c>
      <c r="BO1" s="14" t="s">
        <v>111</v>
      </c>
    </row>
    <row r="2" spans="1:67" x14ac:dyDescent="0.25">
      <c r="A2" s="14" t="s">
        <v>26</v>
      </c>
      <c r="B2" s="14" t="s">
        <v>12</v>
      </c>
      <c r="C2" s="14" t="s">
        <v>13</v>
      </c>
      <c r="D2" s="15">
        <v>1</v>
      </c>
      <c r="E2" s="14">
        <v>2020</v>
      </c>
      <c r="F2" s="14" t="s">
        <v>14</v>
      </c>
      <c r="G2" s="15">
        <v>1302</v>
      </c>
      <c r="H2" s="15">
        <v>0</v>
      </c>
      <c r="I2" s="15">
        <v>0</v>
      </c>
      <c r="J2" s="15">
        <v>0</v>
      </c>
      <c r="K2" s="15">
        <v>0</v>
      </c>
      <c r="L2" s="15">
        <v>0</v>
      </c>
      <c r="M2" s="15">
        <v>0</v>
      </c>
      <c r="N2" s="15">
        <v>0</v>
      </c>
      <c r="O2" s="15">
        <v>0</v>
      </c>
      <c r="P2" s="15">
        <v>0</v>
      </c>
      <c r="Q2" s="15">
        <v>0</v>
      </c>
      <c r="R2" s="15">
        <v>0</v>
      </c>
      <c r="S2" s="15">
        <v>0</v>
      </c>
      <c r="T2" s="15">
        <v>0</v>
      </c>
      <c r="U2" s="15">
        <v>0</v>
      </c>
      <c r="V2" s="15">
        <v>0</v>
      </c>
      <c r="W2" s="15">
        <v>0</v>
      </c>
      <c r="X2" s="15">
        <v>0</v>
      </c>
      <c r="Y2" s="15">
        <v>0</v>
      </c>
      <c r="Z2" s="15">
        <v>0</v>
      </c>
      <c r="AA2" s="15">
        <v>0</v>
      </c>
      <c r="AB2" s="15">
        <v>0</v>
      </c>
      <c r="AC2" s="15">
        <v>0</v>
      </c>
      <c r="AD2" s="15">
        <v>0</v>
      </c>
      <c r="AE2" s="15">
        <v>0</v>
      </c>
      <c r="AF2" s="15">
        <v>0</v>
      </c>
      <c r="AG2" s="15">
        <v>0</v>
      </c>
      <c r="AH2" s="15">
        <v>0</v>
      </c>
      <c r="AI2" s="15">
        <v>0</v>
      </c>
      <c r="AJ2" s="15">
        <v>0</v>
      </c>
      <c r="AK2" s="15">
        <v>0</v>
      </c>
      <c r="AL2" s="15">
        <v>0</v>
      </c>
      <c r="AM2" s="15">
        <v>0</v>
      </c>
      <c r="AN2" s="15">
        <v>0</v>
      </c>
      <c r="AO2" s="15">
        <v>0</v>
      </c>
      <c r="AP2" s="15">
        <v>0</v>
      </c>
      <c r="AQ2" s="15">
        <v>0</v>
      </c>
      <c r="AR2" s="15">
        <v>0</v>
      </c>
      <c r="AS2" s="15">
        <v>0</v>
      </c>
      <c r="AT2" s="15">
        <v>0</v>
      </c>
      <c r="AU2" s="15">
        <v>0</v>
      </c>
      <c r="AV2" s="15">
        <v>0</v>
      </c>
      <c r="AW2" s="15">
        <v>0</v>
      </c>
      <c r="AX2" s="15">
        <v>0</v>
      </c>
      <c r="AY2" s="15">
        <v>0</v>
      </c>
      <c r="AZ2" s="15">
        <v>0</v>
      </c>
      <c r="BA2" s="15">
        <v>0</v>
      </c>
      <c r="BB2" s="15">
        <v>0</v>
      </c>
      <c r="BC2" s="15">
        <v>0</v>
      </c>
      <c r="BD2" s="15">
        <v>0</v>
      </c>
      <c r="BE2" s="15">
        <v>0</v>
      </c>
      <c r="BF2" s="15">
        <v>0</v>
      </c>
      <c r="BG2" s="15">
        <v>0</v>
      </c>
      <c r="BH2" s="15">
        <v>0</v>
      </c>
      <c r="BI2" s="15">
        <v>0</v>
      </c>
      <c r="BJ2" s="15">
        <v>0</v>
      </c>
      <c r="BK2" s="15">
        <v>0</v>
      </c>
      <c r="BL2" s="15">
        <v>0</v>
      </c>
      <c r="BM2" s="15">
        <v>0</v>
      </c>
      <c r="BN2" s="15">
        <v>0</v>
      </c>
      <c r="BO2" s="15">
        <v>0</v>
      </c>
    </row>
    <row r="3" spans="1:67" x14ac:dyDescent="0.25">
      <c r="A3" s="14" t="s">
        <v>26</v>
      </c>
      <c r="B3" s="14" t="s">
        <v>12</v>
      </c>
      <c r="C3" s="14" t="s">
        <v>13</v>
      </c>
      <c r="D3" s="15">
        <v>1</v>
      </c>
      <c r="E3" s="14">
        <v>2021</v>
      </c>
      <c r="F3" s="14" t="s">
        <v>14</v>
      </c>
      <c r="G3" s="15">
        <v>1302</v>
      </c>
      <c r="H3" s="15">
        <v>0</v>
      </c>
      <c r="I3" s="15">
        <v>0</v>
      </c>
      <c r="J3" s="15">
        <v>0</v>
      </c>
      <c r="K3" s="15">
        <v>0</v>
      </c>
      <c r="L3" s="15">
        <v>0</v>
      </c>
      <c r="M3" s="15">
        <v>0</v>
      </c>
      <c r="N3" s="15">
        <v>0</v>
      </c>
      <c r="O3" s="15">
        <v>0</v>
      </c>
      <c r="P3" s="15">
        <v>0</v>
      </c>
      <c r="Q3" s="15">
        <v>0</v>
      </c>
      <c r="R3" s="15">
        <v>0</v>
      </c>
      <c r="S3" s="15">
        <v>0</v>
      </c>
      <c r="T3" s="15">
        <v>0</v>
      </c>
      <c r="U3" s="15">
        <v>0</v>
      </c>
      <c r="V3" s="15">
        <v>0</v>
      </c>
      <c r="W3" s="15">
        <v>0</v>
      </c>
      <c r="X3" s="15">
        <v>0</v>
      </c>
      <c r="Y3" s="15">
        <v>0</v>
      </c>
      <c r="Z3" s="15">
        <v>0</v>
      </c>
      <c r="AA3" s="15">
        <v>0</v>
      </c>
      <c r="AB3" s="15">
        <v>0</v>
      </c>
      <c r="AC3" s="15">
        <v>0</v>
      </c>
      <c r="AD3" s="15">
        <v>0</v>
      </c>
      <c r="AE3" s="15">
        <v>0</v>
      </c>
      <c r="AF3" s="15">
        <v>0</v>
      </c>
      <c r="AG3" s="15">
        <v>0</v>
      </c>
      <c r="AH3" s="15">
        <v>0</v>
      </c>
      <c r="AI3" s="15">
        <v>0</v>
      </c>
      <c r="AJ3" s="15">
        <v>0</v>
      </c>
      <c r="AK3" s="15">
        <v>0</v>
      </c>
      <c r="AL3" s="15">
        <v>0</v>
      </c>
      <c r="AM3" s="15">
        <v>0</v>
      </c>
      <c r="AN3" s="15">
        <v>0</v>
      </c>
      <c r="AO3" s="15">
        <v>0</v>
      </c>
      <c r="AP3" s="15">
        <v>0</v>
      </c>
      <c r="AQ3" s="15">
        <v>0</v>
      </c>
      <c r="AR3" s="15">
        <v>0</v>
      </c>
      <c r="AS3" s="15">
        <v>0</v>
      </c>
      <c r="AT3" s="15">
        <v>0</v>
      </c>
      <c r="AU3" s="15">
        <v>0</v>
      </c>
      <c r="AV3" s="15">
        <v>0</v>
      </c>
      <c r="AW3" s="15">
        <v>0</v>
      </c>
      <c r="AX3" s="15">
        <v>0</v>
      </c>
      <c r="AY3" s="15">
        <v>0</v>
      </c>
      <c r="AZ3" s="15">
        <v>0</v>
      </c>
      <c r="BA3" s="15">
        <v>0</v>
      </c>
      <c r="BB3" s="15">
        <v>0</v>
      </c>
      <c r="BC3" s="15">
        <v>0</v>
      </c>
      <c r="BD3" s="15">
        <v>0</v>
      </c>
      <c r="BE3" s="15">
        <v>0</v>
      </c>
      <c r="BF3" s="15">
        <v>0</v>
      </c>
      <c r="BG3" s="15">
        <v>0</v>
      </c>
      <c r="BH3" s="15">
        <v>0</v>
      </c>
      <c r="BI3" s="15">
        <v>0</v>
      </c>
      <c r="BJ3" s="15">
        <v>0</v>
      </c>
      <c r="BK3" s="15">
        <v>0</v>
      </c>
      <c r="BL3" s="15">
        <v>0</v>
      </c>
      <c r="BM3" s="15">
        <v>0</v>
      </c>
      <c r="BN3" s="15">
        <v>0</v>
      </c>
      <c r="BO3" s="15">
        <v>0</v>
      </c>
    </row>
    <row r="4" spans="1:67" x14ac:dyDescent="0.25">
      <c r="A4" s="14" t="s">
        <v>26</v>
      </c>
      <c r="B4" s="14" t="s">
        <v>12</v>
      </c>
      <c r="C4" s="14" t="s">
        <v>13</v>
      </c>
      <c r="D4" s="15">
        <v>1</v>
      </c>
      <c r="E4" s="14">
        <v>2022</v>
      </c>
      <c r="F4" s="14" t="s">
        <v>14</v>
      </c>
      <c r="G4" s="15">
        <v>935.22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150</v>
      </c>
      <c r="R4" s="15">
        <v>0</v>
      </c>
      <c r="S4" s="15">
        <v>0</v>
      </c>
      <c r="T4" s="15">
        <v>0</v>
      </c>
      <c r="U4" s="15">
        <v>0</v>
      </c>
      <c r="V4" s="15">
        <v>0</v>
      </c>
      <c r="W4" s="15">
        <v>0</v>
      </c>
      <c r="X4" s="15">
        <v>0</v>
      </c>
      <c r="Y4" s="15">
        <v>0</v>
      </c>
      <c r="Z4" s="15">
        <v>0</v>
      </c>
      <c r="AA4" s="15">
        <v>0</v>
      </c>
      <c r="AB4" s="15">
        <v>0</v>
      </c>
      <c r="AC4" s="15">
        <v>0</v>
      </c>
      <c r="AD4" s="15">
        <v>0</v>
      </c>
      <c r="AE4" s="15">
        <v>0</v>
      </c>
      <c r="AF4" s="15">
        <v>0</v>
      </c>
      <c r="AG4" s="15">
        <v>0.48947511999999999</v>
      </c>
      <c r="AH4" s="15">
        <v>0</v>
      </c>
      <c r="AI4" s="15">
        <v>0</v>
      </c>
      <c r="AJ4" s="15">
        <v>0</v>
      </c>
      <c r="AK4" s="15">
        <v>0.27616960000000002</v>
      </c>
      <c r="AL4" s="15">
        <v>0</v>
      </c>
      <c r="AM4" s="15">
        <v>0</v>
      </c>
      <c r="AN4" s="15">
        <v>0</v>
      </c>
      <c r="AO4" s="15">
        <v>0</v>
      </c>
      <c r="AP4" s="15">
        <v>0</v>
      </c>
      <c r="AQ4" s="15">
        <v>0</v>
      </c>
      <c r="AR4" s="15">
        <v>0</v>
      </c>
      <c r="AS4" s="15">
        <v>0</v>
      </c>
      <c r="AT4" s="15">
        <v>0</v>
      </c>
      <c r="AU4" s="15">
        <v>0</v>
      </c>
      <c r="AV4" s="15">
        <v>0.44187135999999999</v>
      </c>
      <c r="AW4" s="15">
        <v>0</v>
      </c>
      <c r="AX4" s="15">
        <v>0</v>
      </c>
      <c r="AY4" s="15">
        <v>0</v>
      </c>
      <c r="AZ4" s="15">
        <v>0</v>
      </c>
      <c r="BA4" s="15">
        <v>0</v>
      </c>
      <c r="BB4" s="15">
        <v>0</v>
      </c>
      <c r="BC4" s="15">
        <v>0</v>
      </c>
      <c r="BD4" s="15">
        <v>0</v>
      </c>
      <c r="BE4" s="15">
        <v>0</v>
      </c>
      <c r="BF4" s="15">
        <v>0.38582701000000003</v>
      </c>
      <c r="BG4" s="15">
        <v>1.4311032800000001</v>
      </c>
      <c r="BH4" s="15">
        <v>0</v>
      </c>
      <c r="BI4" s="15">
        <v>0.17888791000000001</v>
      </c>
      <c r="BJ4" s="15">
        <v>0</v>
      </c>
      <c r="BK4" s="15">
        <v>0</v>
      </c>
      <c r="BL4" s="15">
        <v>0.77165402000000005</v>
      </c>
      <c r="BM4" s="15">
        <v>1.6099911899999999</v>
      </c>
      <c r="BN4" s="15">
        <v>0.35777582000000002</v>
      </c>
      <c r="BO4" s="15">
        <v>0</v>
      </c>
    </row>
    <row r="5" spans="1:67" x14ac:dyDescent="0.25">
      <c r="A5" s="14" t="s">
        <v>26</v>
      </c>
      <c r="B5" s="14" t="s">
        <v>12</v>
      </c>
      <c r="C5" s="14" t="s">
        <v>13</v>
      </c>
      <c r="D5" s="15">
        <v>1</v>
      </c>
      <c r="E5" s="14">
        <v>2023</v>
      </c>
      <c r="F5" s="14" t="s">
        <v>14</v>
      </c>
      <c r="G5" s="15">
        <v>935.22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100</v>
      </c>
      <c r="R5" s="15">
        <v>1.022</v>
      </c>
      <c r="S5" s="15">
        <v>0</v>
      </c>
      <c r="T5" s="15">
        <v>0</v>
      </c>
      <c r="U5" s="15">
        <v>51.712000000000003</v>
      </c>
      <c r="V5" s="15">
        <v>0</v>
      </c>
      <c r="W5" s="15">
        <v>0</v>
      </c>
      <c r="X5" s="15">
        <v>0</v>
      </c>
      <c r="Y5" s="15">
        <v>0</v>
      </c>
      <c r="Z5" s="15">
        <v>0</v>
      </c>
      <c r="AA5" s="15">
        <v>0</v>
      </c>
      <c r="AB5" s="15">
        <v>0</v>
      </c>
      <c r="AC5" s="15">
        <v>0</v>
      </c>
      <c r="AD5" s="15">
        <v>0</v>
      </c>
      <c r="AE5" s="15">
        <v>12.3</v>
      </c>
      <c r="AF5" s="15">
        <v>12.3</v>
      </c>
      <c r="AG5" s="15">
        <v>0.42766497999999997</v>
      </c>
      <c r="AH5" s="15">
        <v>0</v>
      </c>
      <c r="AI5" s="15">
        <v>0</v>
      </c>
      <c r="AJ5" s="15">
        <v>0</v>
      </c>
      <c r="AK5" s="15">
        <v>0.51176080000000002</v>
      </c>
      <c r="AL5" s="15">
        <v>0</v>
      </c>
      <c r="AM5" s="15">
        <v>0</v>
      </c>
      <c r="AN5" s="15">
        <v>0</v>
      </c>
      <c r="AO5" s="15">
        <v>0</v>
      </c>
      <c r="AP5" s="15">
        <v>0</v>
      </c>
      <c r="AQ5" s="15">
        <v>0</v>
      </c>
      <c r="AR5" s="15">
        <v>0</v>
      </c>
      <c r="AS5" s="15">
        <v>0</v>
      </c>
      <c r="AT5" s="15">
        <v>0</v>
      </c>
      <c r="AU5" s="15">
        <v>0</v>
      </c>
      <c r="AV5" s="15">
        <v>0.86999336000000005</v>
      </c>
      <c r="AW5" s="15">
        <v>0</v>
      </c>
      <c r="AX5" s="15">
        <v>0</v>
      </c>
      <c r="AY5" s="15">
        <v>0</v>
      </c>
      <c r="AZ5" s="15">
        <v>0</v>
      </c>
      <c r="BA5" s="15">
        <v>0</v>
      </c>
      <c r="BB5" s="15">
        <v>0</v>
      </c>
      <c r="BC5" s="15">
        <v>0</v>
      </c>
      <c r="BD5" s="15">
        <v>0</v>
      </c>
      <c r="BE5" s="15">
        <v>0</v>
      </c>
      <c r="BF5" s="15">
        <v>0.73565504000000004</v>
      </c>
      <c r="BG5" s="15">
        <v>2.6732780799999998</v>
      </c>
      <c r="BH5" s="15">
        <v>0</v>
      </c>
      <c r="BI5" s="15">
        <v>0.32049122000000002</v>
      </c>
      <c r="BJ5" s="15">
        <v>0</v>
      </c>
      <c r="BK5" s="15">
        <v>0</v>
      </c>
      <c r="BL5" s="15">
        <v>1.8391375999999999</v>
      </c>
      <c r="BM5" s="15">
        <v>3.1745177199999999</v>
      </c>
      <c r="BN5" s="15">
        <v>0.64098244000000004</v>
      </c>
      <c r="BO5" s="15">
        <v>0</v>
      </c>
    </row>
    <row r="6" spans="1:67" x14ac:dyDescent="0.25">
      <c r="A6" s="14" t="s">
        <v>26</v>
      </c>
      <c r="B6" s="14" t="s">
        <v>12</v>
      </c>
      <c r="C6" s="14" t="s">
        <v>13</v>
      </c>
      <c r="D6" s="15">
        <v>1</v>
      </c>
      <c r="E6" s="14">
        <v>2024</v>
      </c>
      <c r="F6" s="14" t="s">
        <v>14</v>
      </c>
      <c r="G6" s="15">
        <v>935.22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1.5329999999999999</v>
      </c>
      <c r="S6" s="15">
        <v>0</v>
      </c>
      <c r="T6" s="15">
        <v>0</v>
      </c>
      <c r="U6" s="15">
        <v>129.28</v>
      </c>
      <c r="V6" s="15">
        <v>0</v>
      </c>
      <c r="W6" s="15">
        <v>0</v>
      </c>
      <c r="X6" s="15">
        <v>0</v>
      </c>
      <c r="Y6" s="15">
        <v>0</v>
      </c>
      <c r="Z6" s="15">
        <v>0</v>
      </c>
      <c r="AA6" s="15">
        <v>0</v>
      </c>
      <c r="AB6" s="15">
        <v>0</v>
      </c>
      <c r="AC6" s="15">
        <v>0</v>
      </c>
      <c r="AD6" s="15">
        <v>0</v>
      </c>
      <c r="AE6" s="15">
        <v>24.6</v>
      </c>
      <c r="AF6" s="15">
        <v>12.3</v>
      </c>
      <c r="AG6" s="15">
        <v>0.37341281999999998</v>
      </c>
      <c r="AH6" s="15">
        <v>0</v>
      </c>
      <c r="AI6" s="15">
        <v>0</v>
      </c>
      <c r="AJ6" s="15">
        <v>0</v>
      </c>
      <c r="AK6" s="15">
        <v>0.74846111999999998</v>
      </c>
      <c r="AL6" s="15">
        <v>0</v>
      </c>
      <c r="AM6" s="15">
        <v>0</v>
      </c>
      <c r="AN6" s="15">
        <v>0</v>
      </c>
      <c r="AO6" s="15">
        <v>0</v>
      </c>
      <c r="AP6" s="15">
        <v>0</v>
      </c>
      <c r="AQ6" s="15">
        <v>0</v>
      </c>
      <c r="AR6" s="15">
        <v>0</v>
      </c>
      <c r="AS6" s="15">
        <v>0</v>
      </c>
      <c r="AT6" s="15">
        <v>0</v>
      </c>
      <c r="AU6" s="15">
        <v>0</v>
      </c>
      <c r="AV6" s="15">
        <v>1.2630281400000001</v>
      </c>
      <c r="AW6" s="15">
        <v>0</v>
      </c>
      <c r="AX6" s="15">
        <v>0</v>
      </c>
      <c r="AY6" s="15">
        <v>0</v>
      </c>
      <c r="AZ6" s="15">
        <v>0</v>
      </c>
      <c r="BA6" s="15">
        <v>0</v>
      </c>
      <c r="BB6" s="15">
        <v>0</v>
      </c>
      <c r="BC6" s="15">
        <v>0</v>
      </c>
      <c r="BD6" s="15">
        <v>0</v>
      </c>
      <c r="BE6" s="15">
        <v>0</v>
      </c>
      <c r="BF6" s="15">
        <v>1.3397088800000001</v>
      </c>
      <c r="BG6" s="15">
        <v>3.7901699999999998</v>
      </c>
      <c r="BH6" s="15">
        <v>0</v>
      </c>
      <c r="BI6" s="15">
        <v>0.40933836000000001</v>
      </c>
      <c r="BJ6" s="15">
        <v>0</v>
      </c>
      <c r="BK6" s="15">
        <v>0</v>
      </c>
      <c r="BL6" s="15">
        <v>2.6794177600000002</v>
      </c>
      <c r="BM6" s="15">
        <v>2.8805291999999998</v>
      </c>
      <c r="BN6" s="15">
        <v>0.81867672000000002</v>
      </c>
      <c r="BO6" s="15">
        <v>0</v>
      </c>
    </row>
    <row r="7" spans="1:67" x14ac:dyDescent="0.25">
      <c r="A7" s="14" t="s">
        <v>26</v>
      </c>
      <c r="B7" s="14" t="s">
        <v>12</v>
      </c>
      <c r="C7" s="14" t="s">
        <v>13</v>
      </c>
      <c r="D7" s="15">
        <v>1</v>
      </c>
      <c r="E7" s="14">
        <v>2025</v>
      </c>
      <c r="F7" s="14" t="s">
        <v>14</v>
      </c>
      <c r="G7" s="15">
        <v>935.22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1.5329999999999999</v>
      </c>
      <c r="S7" s="15">
        <v>0</v>
      </c>
      <c r="T7" s="15">
        <v>0</v>
      </c>
      <c r="U7" s="15">
        <v>129.28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5">
        <v>0</v>
      </c>
      <c r="AB7" s="15">
        <v>0</v>
      </c>
      <c r="AC7" s="15">
        <v>0</v>
      </c>
      <c r="AD7" s="15">
        <v>0</v>
      </c>
      <c r="AE7" s="15">
        <v>24.6</v>
      </c>
      <c r="AF7" s="15">
        <v>12.3</v>
      </c>
      <c r="AG7" s="15">
        <v>0.30745203999999998</v>
      </c>
      <c r="AH7" s="15">
        <v>0</v>
      </c>
      <c r="AI7" s="15">
        <v>0</v>
      </c>
      <c r="AJ7" s="15">
        <v>0</v>
      </c>
      <c r="AK7" s="15">
        <v>0.67579727999999994</v>
      </c>
      <c r="AL7" s="15">
        <v>0</v>
      </c>
      <c r="AM7" s="15">
        <v>0</v>
      </c>
      <c r="AN7" s="15">
        <v>0</v>
      </c>
      <c r="AO7" s="15">
        <v>0</v>
      </c>
      <c r="AP7" s="15">
        <v>0</v>
      </c>
      <c r="AQ7" s="15">
        <v>0</v>
      </c>
      <c r="AR7" s="15">
        <v>0</v>
      </c>
      <c r="AS7" s="15">
        <v>0</v>
      </c>
      <c r="AT7" s="15">
        <v>0</v>
      </c>
      <c r="AU7" s="15">
        <v>0</v>
      </c>
      <c r="AV7" s="15">
        <v>1.14040791</v>
      </c>
      <c r="AW7" s="15">
        <v>5.5212200000000003E-2</v>
      </c>
      <c r="AX7" s="15">
        <v>0</v>
      </c>
      <c r="AY7" s="15">
        <v>0</v>
      </c>
      <c r="AZ7" s="15">
        <v>0</v>
      </c>
      <c r="BA7" s="15">
        <v>0</v>
      </c>
      <c r="BB7" s="15">
        <v>0</v>
      </c>
      <c r="BC7" s="15">
        <v>0</v>
      </c>
      <c r="BD7" s="15">
        <v>0</v>
      </c>
      <c r="BE7" s="15">
        <v>0</v>
      </c>
      <c r="BF7" s="15">
        <v>1.208167</v>
      </c>
      <c r="BG7" s="15">
        <v>3.405729</v>
      </c>
      <c r="BH7" s="15">
        <v>0.17807733000000001</v>
      </c>
      <c r="BI7" s="15">
        <v>0.33603191999999998</v>
      </c>
      <c r="BJ7" s="15">
        <v>0</v>
      </c>
      <c r="BK7" s="15">
        <v>0</v>
      </c>
      <c r="BL7" s="15">
        <v>2.416334</v>
      </c>
      <c r="BM7" s="15">
        <v>2.58835404</v>
      </c>
      <c r="BN7" s="15">
        <v>0.67206383999999997</v>
      </c>
      <c r="BO7" s="15">
        <v>0</v>
      </c>
    </row>
    <row r="8" spans="1:67" x14ac:dyDescent="0.25">
      <c r="A8" s="14" t="s">
        <v>26</v>
      </c>
      <c r="B8" s="14" t="s">
        <v>12</v>
      </c>
      <c r="C8" s="14" t="s">
        <v>13</v>
      </c>
      <c r="D8" s="15">
        <v>1</v>
      </c>
      <c r="E8" s="14">
        <v>2026</v>
      </c>
      <c r="F8" s="14" t="s">
        <v>14</v>
      </c>
      <c r="G8" s="15">
        <v>935.22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1.5329999999999999</v>
      </c>
      <c r="S8" s="15">
        <v>0</v>
      </c>
      <c r="T8" s="15">
        <v>0</v>
      </c>
      <c r="U8" s="15">
        <v>129.28</v>
      </c>
      <c r="V8" s="15">
        <v>0</v>
      </c>
      <c r="W8" s="15">
        <v>0</v>
      </c>
      <c r="X8" s="15">
        <v>0</v>
      </c>
      <c r="Y8" s="15">
        <v>0</v>
      </c>
      <c r="Z8" s="15">
        <v>0</v>
      </c>
      <c r="AA8" s="15">
        <v>0</v>
      </c>
      <c r="AB8" s="15">
        <v>0</v>
      </c>
      <c r="AC8" s="15">
        <v>0</v>
      </c>
      <c r="AD8" s="15">
        <v>0</v>
      </c>
      <c r="AE8" s="15">
        <v>24.6</v>
      </c>
      <c r="AF8" s="15">
        <v>12.3</v>
      </c>
      <c r="AG8" s="15">
        <v>0.23917424000000001</v>
      </c>
      <c r="AH8" s="15">
        <v>0</v>
      </c>
      <c r="AI8" s="15">
        <v>0</v>
      </c>
      <c r="AJ8" s="15">
        <v>0</v>
      </c>
      <c r="AK8" s="15">
        <v>0.59643024</v>
      </c>
      <c r="AL8" s="15">
        <v>0</v>
      </c>
      <c r="AM8" s="15">
        <v>0</v>
      </c>
      <c r="AN8" s="15">
        <v>0</v>
      </c>
      <c r="AO8" s="15">
        <v>0</v>
      </c>
      <c r="AP8" s="15">
        <v>0</v>
      </c>
      <c r="AQ8" s="15">
        <v>0</v>
      </c>
      <c r="AR8" s="15">
        <v>0</v>
      </c>
      <c r="AS8" s="15">
        <v>0</v>
      </c>
      <c r="AT8" s="15">
        <v>0</v>
      </c>
      <c r="AU8" s="15">
        <v>0</v>
      </c>
      <c r="AV8" s="15">
        <v>1.00647603</v>
      </c>
      <c r="AW8" s="15">
        <v>0.10260809999999999</v>
      </c>
      <c r="AX8" s="15">
        <v>0</v>
      </c>
      <c r="AY8" s="15">
        <v>0</v>
      </c>
      <c r="AZ8" s="15">
        <v>0</v>
      </c>
      <c r="BA8" s="15">
        <v>0</v>
      </c>
      <c r="BB8" s="15">
        <v>0</v>
      </c>
      <c r="BC8" s="15">
        <v>0</v>
      </c>
      <c r="BD8" s="15">
        <v>0</v>
      </c>
      <c r="BE8" s="15">
        <v>0</v>
      </c>
      <c r="BF8" s="15">
        <v>1.07308604</v>
      </c>
      <c r="BG8" s="15">
        <v>3.0057862499999999</v>
      </c>
      <c r="BH8" s="15">
        <v>0.33094820000000003</v>
      </c>
      <c r="BI8" s="15">
        <v>0.26130302999999999</v>
      </c>
      <c r="BJ8" s="15">
        <v>0</v>
      </c>
      <c r="BK8" s="15">
        <v>0</v>
      </c>
      <c r="BL8" s="15">
        <v>2.1461720799999999</v>
      </c>
      <c r="BM8" s="15">
        <v>2.28439755</v>
      </c>
      <c r="BN8" s="15">
        <v>0.52260605999999998</v>
      </c>
      <c r="BO8" s="15">
        <v>0</v>
      </c>
    </row>
    <row r="9" spans="1:67" x14ac:dyDescent="0.25">
      <c r="A9" s="14" t="s">
        <v>26</v>
      </c>
      <c r="B9" s="14" t="s">
        <v>12</v>
      </c>
      <c r="C9" s="14" t="s">
        <v>13</v>
      </c>
      <c r="D9" s="15">
        <v>1</v>
      </c>
      <c r="E9" s="14">
        <v>2027</v>
      </c>
      <c r="F9" s="14" t="s">
        <v>14</v>
      </c>
      <c r="G9" s="15">
        <v>935.22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2.044</v>
      </c>
      <c r="S9" s="15">
        <v>0</v>
      </c>
      <c r="T9" s="15">
        <v>0</v>
      </c>
      <c r="U9" s="15">
        <v>129.28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24.6</v>
      </c>
      <c r="AF9" s="15">
        <v>12.3</v>
      </c>
      <c r="AG9" s="15">
        <v>0.17017882000000001</v>
      </c>
      <c r="AH9" s="15">
        <v>0</v>
      </c>
      <c r="AI9" s="15">
        <v>0</v>
      </c>
      <c r="AJ9" s="15">
        <v>0</v>
      </c>
      <c r="AK9" s="15">
        <v>0.51370879999999997</v>
      </c>
      <c r="AL9" s="15">
        <v>0</v>
      </c>
      <c r="AM9" s="15">
        <v>0</v>
      </c>
      <c r="AN9" s="15">
        <v>0</v>
      </c>
      <c r="AO9" s="15">
        <v>0</v>
      </c>
      <c r="AP9" s="15">
        <v>0</v>
      </c>
      <c r="AQ9" s="15">
        <v>0</v>
      </c>
      <c r="AR9" s="15">
        <v>0</v>
      </c>
      <c r="AS9" s="15">
        <v>0</v>
      </c>
      <c r="AT9" s="15">
        <v>0</v>
      </c>
      <c r="AU9" s="15">
        <v>0</v>
      </c>
      <c r="AV9" s="15">
        <v>0.86688359999999998</v>
      </c>
      <c r="AW9" s="15">
        <v>0.14067410999999999</v>
      </c>
      <c r="AX9" s="15">
        <v>0</v>
      </c>
      <c r="AY9" s="15">
        <v>0</v>
      </c>
      <c r="AZ9" s="15">
        <v>0</v>
      </c>
      <c r="BA9" s="15">
        <v>0</v>
      </c>
      <c r="BB9" s="15">
        <v>0</v>
      </c>
      <c r="BC9" s="15">
        <v>0</v>
      </c>
      <c r="BD9" s="15">
        <v>0</v>
      </c>
      <c r="BE9" s="15">
        <v>0</v>
      </c>
      <c r="BF9" s="15">
        <v>0.95098075999999998</v>
      </c>
      <c r="BG9" s="15">
        <v>2.6173855000000001</v>
      </c>
      <c r="BH9" s="15">
        <v>0.45871704000000002</v>
      </c>
      <c r="BI9" s="15">
        <v>0.19104215999999999</v>
      </c>
      <c r="BJ9" s="15">
        <v>0</v>
      </c>
      <c r="BK9" s="15">
        <v>0</v>
      </c>
      <c r="BL9" s="15">
        <v>1.90196152</v>
      </c>
      <c r="BM9" s="15">
        <v>1.98921298</v>
      </c>
      <c r="BN9" s="15">
        <v>0.38208431999999998</v>
      </c>
      <c r="BO9" s="15">
        <v>0</v>
      </c>
    </row>
    <row r="10" spans="1:67" x14ac:dyDescent="0.25">
      <c r="A10" s="14" t="s">
        <v>26</v>
      </c>
      <c r="B10" s="14" t="s">
        <v>12</v>
      </c>
      <c r="C10" s="14" t="s">
        <v>13</v>
      </c>
      <c r="D10" s="15">
        <v>1</v>
      </c>
      <c r="E10" s="14">
        <v>2028</v>
      </c>
      <c r="F10" s="14" t="s">
        <v>14</v>
      </c>
      <c r="G10" s="15">
        <v>935.22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2.044</v>
      </c>
      <c r="S10" s="15">
        <v>0</v>
      </c>
      <c r="T10" s="15">
        <v>0</v>
      </c>
      <c r="U10" s="15">
        <v>155.136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24.6</v>
      </c>
      <c r="AF10" s="15">
        <v>12.3</v>
      </c>
      <c r="AG10" s="15">
        <v>0.11095764</v>
      </c>
      <c r="AH10" s="15">
        <v>0</v>
      </c>
      <c r="AI10" s="15">
        <v>0</v>
      </c>
      <c r="AJ10" s="15">
        <v>0</v>
      </c>
      <c r="AK10" s="15">
        <v>0.4309424</v>
      </c>
      <c r="AL10" s="15">
        <v>0</v>
      </c>
      <c r="AM10" s="15">
        <v>0</v>
      </c>
      <c r="AN10" s="15">
        <v>0</v>
      </c>
      <c r="AO10" s="15">
        <v>0</v>
      </c>
      <c r="AP10" s="15">
        <v>0</v>
      </c>
      <c r="AQ10" s="15">
        <v>0</v>
      </c>
      <c r="AR10" s="15">
        <v>0</v>
      </c>
      <c r="AS10" s="15">
        <v>0</v>
      </c>
      <c r="AT10" s="15">
        <v>0</v>
      </c>
      <c r="AU10" s="15">
        <v>0</v>
      </c>
      <c r="AV10" s="15">
        <v>0.72721530000000001</v>
      </c>
      <c r="AW10" s="15">
        <v>0.16854343999999999</v>
      </c>
      <c r="AX10" s="15">
        <v>0</v>
      </c>
      <c r="AY10" s="15">
        <v>0</v>
      </c>
      <c r="AZ10" s="15">
        <v>0</v>
      </c>
      <c r="BA10" s="15">
        <v>0</v>
      </c>
      <c r="BB10" s="15">
        <v>0</v>
      </c>
      <c r="BC10" s="15">
        <v>0</v>
      </c>
      <c r="BD10" s="15">
        <v>0</v>
      </c>
      <c r="BE10" s="15">
        <v>0</v>
      </c>
      <c r="BF10" s="15">
        <v>0.80854727999999998</v>
      </c>
      <c r="BG10" s="15">
        <v>2.2048390000000002</v>
      </c>
      <c r="BH10" s="15">
        <v>0.55188607999999995</v>
      </c>
      <c r="BI10" s="15">
        <v>0.12498597</v>
      </c>
      <c r="BJ10" s="15">
        <v>0</v>
      </c>
      <c r="BK10" s="15">
        <v>0</v>
      </c>
      <c r="BL10" s="15">
        <v>1.61709456</v>
      </c>
      <c r="BM10" s="15">
        <v>1.67567764</v>
      </c>
      <c r="BN10" s="15">
        <v>0.24997194</v>
      </c>
      <c r="BO10" s="15">
        <v>0</v>
      </c>
    </row>
    <row r="11" spans="1:67" x14ac:dyDescent="0.25">
      <c r="A11" s="14" t="s">
        <v>26</v>
      </c>
      <c r="B11" s="14" t="s">
        <v>12</v>
      </c>
      <c r="C11" s="14" t="s">
        <v>13</v>
      </c>
      <c r="D11" s="15">
        <v>1</v>
      </c>
      <c r="E11" s="14">
        <v>2029</v>
      </c>
      <c r="F11" s="14" t="s">
        <v>14</v>
      </c>
      <c r="G11" s="15">
        <v>935.22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2.5550000000000002</v>
      </c>
      <c r="S11" s="15">
        <v>0</v>
      </c>
      <c r="T11" s="15">
        <v>0</v>
      </c>
      <c r="U11" s="15">
        <v>155.136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24.6</v>
      </c>
      <c r="AF11" s="15">
        <v>12.3</v>
      </c>
      <c r="AG11" s="15">
        <v>6.1909520000000003E-2</v>
      </c>
      <c r="AH11" s="15">
        <v>0</v>
      </c>
      <c r="AI11" s="15">
        <v>0</v>
      </c>
      <c r="AJ11" s="15">
        <v>0</v>
      </c>
      <c r="AK11" s="15">
        <v>0.35115967999999997</v>
      </c>
      <c r="AL11" s="15">
        <v>0</v>
      </c>
      <c r="AM11" s="15">
        <v>0</v>
      </c>
      <c r="AN11" s="15">
        <v>0</v>
      </c>
      <c r="AO11" s="15">
        <v>0</v>
      </c>
      <c r="AP11" s="15">
        <v>0</v>
      </c>
      <c r="AQ11" s="15">
        <v>0</v>
      </c>
      <c r="AR11" s="15">
        <v>0</v>
      </c>
      <c r="AS11" s="15">
        <v>0</v>
      </c>
      <c r="AT11" s="15">
        <v>0</v>
      </c>
      <c r="AU11" s="15">
        <v>0</v>
      </c>
      <c r="AV11" s="15">
        <v>0.59258195999999996</v>
      </c>
      <c r="AW11" s="15">
        <v>0.1679986</v>
      </c>
      <c r="AX11" s="15">
        <v>0</v>
      </c>
      <c r="AY11" s="15">
        <v>0</v>
      </c>
      <c r="AZ11" s="15">
        <v>0</v>
      </c>
      <c r="BA11" s="15">
        <v>0</v>
      </c>
      <c r="BB11" s="15">
        <v>0</v>
      </c>
      <c r="BC11" s="15">
        <v>0</v>
      </c>
      <c r="BD11" s="15">
        <v>0</v>
      </c>
      <c r="BE11" s="15">
        <v>0</v>
      </c>
      <c r="BF11" s="15">
        <v>0.65857012000000004</v>
      </c>
      <c r="BG11" s="15">
        <v>1.7894902500000001</v>
      </c>
      <c r="BH11" s="15">
        <v>0.5258872</v>
      </c>
      <c r="BI11" s="15">
        <v>6.9601289999999996E-2</v>
      </c>
      <c r="BJ11" s="15">
        <v>0</v>
      </c>
      <c r="BK11" s="15">
        <v>0</v>
      </c>
      <c r="BL11" s="15">
        <v>1.3171402400000001</v>
      </c>
      <c r="BM11" s="15">
        <v>1.36001259</v>
      </c>
      <c r="BN11" s="15">
        <v>0.13920257999999999</v>
      </c>
      <c r="BO11" s="15">
        <v>0</v>
      </c>
    </row>
    <row r="12" spans="1:67" x14ac:dyDescent="0.25">
      <c r="A12" s="14" t="s">
        <v>26</v>
      </c>
      <c r="B12" s="14" t="s">
        <v>12</v>
      </c>
      <c r="C12" s="14" t="s">
        <v>13</v>
      </c>
      <c r="D12" s="15">
        <v>1</v>
      </c>
      <c r="E12" s="14">
        <v>2030</v>
      </c>
      <c r="F12" s="14" t="s">
        <v>14</v>
      </c>
      <c r="G12" s="15">
        <v>935.22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3.0659999999999998</v>
      </c>
      <c r="S12" s="15">
        <v>0</v>
      </c>
      <c r="T12" s="15">
        <v>0</v>
      </c>
      <c r="U12" s="15">
        <v>155.136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24.6</v>
      </c>
      <c r="AF12" s="15">
        <v>12.3</v>
      </c>
      <c r="AG12" s="15">
        <v>2.6876959999999998E-2</v>
      </c>
      <c r="AH12" s="15">
        <v>0</v>
      </c>
      <c r="AI12" s="15">
        <v>0</v>
      </c>
      <c r="AJ12" s="15">
        <v>0</v>
      </c>
      <c r="AK12" s="15">
        <v>0.27479039999999999</v>
      </c>
      <c r="AL12" s="15">
        <v>0</v>
      </c>
      <c r="AM12" s="15">
        <v>0</v>
      </c>
      <c r="AN12" s="15">
        <v>0</v>
      </c>
      <c r="AO12" s="15">
        <v>0</v>
      </c>
      <c r="AP12" s="15">
        <v>0</v>
      </c>
      <c r="AQ12" s="15">
        <v>0</v>
      </c>
      <c r="AR12" s="15">
        <v>0</v>
      </c>
      <c r="AS12" s="15">
        <v>0</v>
      </c>
      <c r="AT12" s="15">
        <v>0</v>
      </c>
      <c r="AU12" s="15">
        <v>0</v>
      </c>
      <c r="AV12" s="15">
        <v>0.46370879999999998</v>
      </c>
      <c r="AW12" s="15">
        <v>0.16069939999999999</v>
      </c>
      <c r="AX12" s="15">
        <v>0</v>
      </c>
      <c r="AY12" s="15">
        <v>0</v>
      </c>
      <c r="AZ12" s="15">
        <v>0</v>
      </c>
      <c r="BA12" s="15">
        <v>0</v>
      </c>
      <c r="BB12" s="15">
        <v>0</v>
      </c>
      <c r="BC12" s="15">
        <v>0</v>
      </c>
      <c r="BD12" s="15">
        <v>0</v>
      </c>
      <c r="BE12" s="15">
        <v>0</v>
      </c>
      <c r="BF12" s="15">
        <v>0.50793440000000001</v>
      </c>
      <c r="BG12" s="15">
        <v>1.3844162499999999</v>
      </c>
      <c r="BH12" s="15">
        <v>0.51815445000000004</v>
      </c>
      <c r="BI12" s="15">
        <v>2.93799E-2</v>
      </c>
      <c r="BJ12" s="15">
        <v>0</v>
      </c>
      <c r="BK12" s="15">
        <v>0</v>
      </c>
      <c r="BL12" s="15">
        <v>1.0158688</v>
      </c>
      <c r="BM12" s="15">
        <v>1.05215635</v>
      </c>
      <c r="BN12" s="15">
        <v>5.8759800000000001E-2</v>
      </c>
      <c r="BO12" s="15">
        <v>0</v>
      </c>
    </row>
    <row r="13" spans="1:67" x14ac:dyDescent="0.25">
      <c r="A13" s="14" t="s">
        <v>26</v>
      </c>
      <c r="B13" s="14" t="s">
        <v>12</v>
      </c>
      <c r="C13" s="14" t="s">
        <v>13</v>
      </c>
      <c r="D13" s="15">
        <v>1</v>
      </c>
      <c r="E13" s="14">
        <v>2031</v>
      </c>
      <c r="F13" s="14" t="s">
        <v>14</v>
      </c>
      <c r="G13" s="15">
        <v>673.32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401</v>
      </c>
      <c r="P13" s="15">
        <v>0</v>
      </c>
      <c r="Q13" s="15">
        <v>0</v>
      </c>
      <c r="R13" s="15">
        <v>3.577</v>
      </c>
      <c r="S13" s="15">
        <v>0</v>
      </c>
      <c r="T13" s="15">
        <v>0</v>
      </c>
      <c r="U13" s="15">
        <v>232.70400000000001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24.6</v>
      </c>
      <c r="AF13" s="15">
        <v>12.3</v>
      </c>
      <c r="AG13" s="15">
        <v>6.3539599999999996E-3</v>
      </c>
      <c r="AH13" s="15">
        <v>0</v>
      </c>
      <c r="AI13" s="15">
        <v>0</v>
      </c>
      <c r="AJ13" s="15">
        <v>0</v>
      </c>
      <c r="AK13" s="15">
        <v>0.20453968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0</v>
      </c>
      <c r="AT13" s="15">
        <v>0</v>
      </c>
      <c r="AU13" s="15">
        <v>0</v>
      </c>
      <c r="AV13" s="15">
        <v>0.34516070999999998</v>
      </c>
      <c r="AW13" s="15">
        <v>0.13530834999999999</v>
      </c>
      <c r="AX13" s="15">
        <v>0</v>
      </c>
      <c r="AY13" s="15">
        <v>0</v>
      </c>
      <c r="AZ13" s="15">
        <v>0</v>
      </c>
      <c r="BA13" s="15">
        <v>0</v>
      </c>
      <c r="BB13" s="15">
        <v>0</v>
      </c>
      <c r="BC13" s="15">
        <v>0</v>
      </c>
      <c r="BD13" s="15">
        <v>0</v>
      </c>
      <c r="BE13" s="15">
        <v>0</v>
      </c>
      <c r="BF13" s="15">
        <v>0.37974412000000002</v>
      </c>
      <c r="BG13" s="15">
        <v>1.0284180000000001</v>
      </c>
      <c r="BH13" s="15">
        <v>0.43540814999999999</v>
      </c>
      <c r="BI13" s="15">
        <v>6.9451499999999998E-3</v>
      </c>
      <c r="BJ13" s="15">
        <v>0</v>
      </c>
      <c r="BK13" s="15">
        <v>0</v>
      </c>
      <c r="BL13" s="15">
        <v>0.75948824000000004</v>
      </c>
      <c r="BM13" s="15">
        <v>0.78159767999999996</v>
      </c>
      <c r="BN13" s="15">
        <v>1.38903E-2</v>
      </c>
      <c r="BO13" s="15">
        <v>0</v>
      </c>
    </row>
    <row r="14" spans="1:67" x14ac:dyDescent="0.25">
      <c r="A14" s="14" t="s">
        <v>26</v>
      </c>
      <c r="B14" s="14" t="s">
        <v>12</v>
      </c>
      <c r="C14" s="14" t="s">
        <v>13</v>
      </c>
      <c r="D14" s="15">
        <v>1</v>
      </c>
      <c r="E14" s="14">
        <v>2032</v>
      </c>
      <c r="F14" s="14" t="s">
        <v>14</v>
      </c>
      <c r="G14" s="15">
        <v>673.32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401</v>
      </c>
      <c r="P14" s="15">
        <v>0</v>
      </c>
      <c r="Q14" s="15">
        <v>0</v>
      </c>
      <c r="R14" s="15">
        <v>3.577</v>
      </c>
      <c r="S14" s="15">
        <v>0</v>
      </c>
      <c r="T14" s="15">
        <v>0</v>
      </c>
      <c r="U14" s="15">
        <v>232.70400000000001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24.6</v>
      </c>
      <c r="AF14" s="15">
        <v>12.3</v>
      </c>
      <c r="AG14" s="15">
        <v>0</v>
      </c>
      <c r="AH14" s="15">
        <v>0</v>
      </c>
      <c r="AI14" s="15">
        <v>0</v>
      </c>
      <c r="AJ14" s="15">
        <v>0</v>
      </c>
      <c r="AK14" s="15">
        <v>9.7527429999999998E-2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5">
        <v>0.16845647</v>
      </c>
      <c r="AW14" s="15">
        <v>0.11027244999999999</v>
      </c>
      <c r="AX14" s="15">
        <v>0</v>
      </c>
      <c r="AY14" s="15">
        <v>0</v>
      </c>
      <c r="AZ14" s="15">
        <v>0</v>
      </c>
      <c r="BA14" s="15">
        <v>0</v>
      </c>
      <c r="BB14" s="15">
        <v>0</v>
      </c>
      <c r="BC14" s="15">
        <v>0</v>
      </c>
      <c r="BD14" s="15">
        <v>0</v>
      </c>
      <c r="BE14" s="15">
        <v>0</v>
      </c>
      <c r="BF14" s="15">
        <v>0.26604144000000002</v>
      </c>
      <c r="BG14" s="15">
        <v>0.71349874999999996</v>
      </c>
      <c r="BH14" s="15">
        <v>0.35496565000000002</v>
      </c>
      <c r="BI14" s="15">
        <v>0</v>
      </c>
      <c r="BJ14" s="15">
        <v>0</v>
      </c>
      <c r="BK14" s="15">
        <v>0</v>
      </c>
      <c r="BL14" s="15">
        <v>0.53208288000000004</v>
      </c>
      <c r="BM14" s="15">
        <v>0.54225904999999996</v>
      </c>
      <c r="BN14" s="15">
        <v>0</v>
      </c>
      <c r="BO14" s="15">
        <v>0</v>
      </c>
    </row>
    <row r="15" spans="1:67" x14ac:dyDescent="0.25">
      <c r="A15" s="14" t="s">
        <v>26</v>
      </c>
      <c r="B15" s="14" t="s">
        <v>12</v>
      </c>
      <c r="C15" s="14" t="s">
        <v>13</v>
      </c>
      <c r="D15" s="15">
        <v>1</v>
      </c>
      <c r="E15" s="14">
        <v>2033</v>
      </c>
      <c r="F15" s="14" t="s">
        <v>14</v>
      </c>
      <c r="G15" s="15">
        <v>673.32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401</v>
      </c>
      <c r="P15" s="15">
        <v>0</v>
      </c>
      <c r="Q15" s="15">
        <v>0</v>
      </c>
      <c r="R15" s="15">
        <v>4.0880000000000001</v>
      </c>
      <c r="S15" s="15">
        <v>0</v>
      </c>
      <c r="T15" s="15">
        <v>0</v>
      </c>
      <c r="U15" s="15">
        <v>232.70400000000001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24.6</v>
      </c>
      <c r="AF15" s="15">
        <v>12.3</v>
      </c>
      <c r="AG15" s="15">
        <v>0</v>
      </c>
      <c r="AH15" s="15">
        <v>0</v>
      </c>
      <c r="AI15" s="15">
        <v>0</v>
      </c>
      <c r="AJ15" s="15">
        <v>0</v>
      </c>
      <c r="AK15" s="15">
        <v>3.3597540000000002E-2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5">
        <v>0</v>
      </c>
      <c r="AU15" s="15">
        <v>0</v>
      </c>
      <c r="AV15" s="15">
        <v>5.5995900000000001E-2</v>
      </c>
      <c r="AW15" s="15">
        <v>8.6211499999999996E-2</v>
      </c>
      <c r="AX15" s="15">
        <v>0</v>
      </c>
      <c r="AY15" s="15">
        <v>0</v>
      </c>
      <c r="AZ15" s="15">
        <v>0</v>
      </c>
      <c r="BA15" s="15">
        <v>0</v>
      </c>
      <c r="BB15" s="15">
        <v>0</v>
      </c>
      <c r="BC15" s="15">
        <v>0</v>
      </c>
      <c r="BD15" s="15">
        <v>0</v>
      </c>
      <c r="BE15" s="15">
        <v>0</v>
      </c>
      <c r="BF15" s="15">
        <v>0.17186580000000001</v>
      </c>
      <c r="BG15" s="15">
        <v>0.45430150000000002</v>
      </c>
      <c r="BH15" s="15">
        <v>0.27977774999999999</v>
      </c>
      <c r="BI15" s="15">
        <v>0</v>
      </c>
      <c r="BJ15" s="15">
        <v>0</v>
      </c>
      <c r="BK15" s="15">
        <v>0</v>
      </c>
      <c r="BL15" s="15">
        <v>0.34373160000000003</v>
      </c>
      <c r="BM15" s="15">
        <v>0.34526913999999997</v>
      </c>
      <c r="BN15" s="15">
        <v>0</v>
      </c>
      <c r="BO15" s="15">
        <v>0</v>
      </c>
    </row>
    <row r="16" spans="1:67" x14ac:dyDescent="0.25">
      <c r="A16" s="14" t="s">
        <v>26</v>
      </c>
      <c r="B16" s="14" t="s">
        <v>12</v>
      </c>
      <c r="C16" s="14" t="s">
        <v>13</v>
      </c>
      <c r="D16" s="15">
        <v>1</v>
      </c>
      <c r="E16" s="14">
        <v>2034</v>
      </c>
      <c r="F16" s="14" t="s">
        <v>14</v>
      </c>
      <c r="G16" s="15">
        <v>673.32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401</v>
      </c>
      <c r="P16" s="15">
        <v>0</v>
      </c>
      <c r="Q16" s="15">
        <v>0</v>
      </c>
      <c r="R16" s="15">
        <v>4.5990000000000002</v>
      </c>
      <c r="S16" s="15">
        <v>0</v>
      </c>
      <c r="T16" s="15">
        <v>0</v>
      </c>
      <c r="U16" s="15">
        <v>232.70400000000001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24.6</v>
      </c>
      <c r="AF16" s="15">
        <v>12.3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0</v>
      </c>
      <c r="AN16" s="15">
        <v>0</v>
      </c>
      <c r="AO16" s="15">
        <v>0</v>
      </c>
      <c r="AP16" s="15">
        <v>0</v>
      </c>
      <c r="AQ16" s="15">
        <v>0</v>
      </c>
      <c r="AR16" s="15">
        <v>0</v>
      </c>
      <c r="AS16" s="15">
        <v>0</v>
      </c>
      <c r="AT16" s="15">
        <v>0</v>
      </c>
      <c r="AU16" s="15">
        <v>0</v>
      </c>
      <c r="AV16" s="15">
        <v>0</v>
      </c>
      <c r="AW16" s="15">
        <v>6.4046500000000006E-2</v>
      </c>
      <c r="AX16" s="15">
        <v>0</v>
      </c>
      <c r="AY16" s="15">
        <v>0</v>
      </c>
      <c r="AZ16" s="15">
        <v>0</v>
      </c>
      <c r="BA16" s="15">
        <v>0</v>
      </c>
      <c r="BB16" s="15">
        <v>0</v>
      </c>
      <c r="BC16" s="15">
        <v>0</v>
      </c>
      <c r="BD16" s="15">
        <v>0</v>
      </c>
      <c r="BE16" s="15">
        <v>0</v>
      </c>
      <c r="BF16" s="15">
        <v>9.2242480000000002E-2</v>
      </c>
      <c r="BG16" s="15">
        <v>0.24476824999999999</v>
      </c>
      <c r="BH16" s="15">
        <v>0.20560524999999999</v>
      </c>
      <c r="BI16" s="15">
        <v>0</v>
      </c>
      <c r="BJ16" s="15">
        <v>0</v>
      </c>
      <c r="BK16" s="15">
        <v>0</v>
      </c>
      <c r="BL16" s="15">
        <v>0.18448496</v>
      </c>
      <c r="BM16" s="15">
        <v>0.18602387000000001</v>
      </c>
      <c r="BN16" s="15">
        <v>0</v>
      </c>
      <c r="BO16" s="15">
        <v>0</v>
      </c>
    </row>
    <row r="17" spans="1:86" x14ac:dyDescent="0.25">
      <c r="A17" s="14" t="s">
        <v>26</v>
      </c>
      <c r="B17" s="14" t="s">
        <v>12</v>
      </c>
      <c r="C17" s="14" t="s">
        <v>13</v>
      </c>
      <c r="D17" s="15">
        <v>1</v>
      </c>
      <c r="E17" s="14">
        <v>2035</v>
      </c>
      <c r="F17" s="14" t="s">
        <v>14</v>
      </c>
      <c r="G17" s="15">
        <v>673.32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401</v>
      </c>
      <c r="P17" s="15">
        <v>0</v>
      </c>
      <c r="Q17" s="15">
        <v>0</v>
      </c>
      <c r="R17" s="15">
        <v>4.5990000000000002</v>
      </c>
      <c r="S17" s="15">
        <v>0</v>
      </c>
      <c r="T17" s="15">
        <v>0</v>
      </c>
      <c r="U17" s="15">
        <v>232.70400000000001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24.6</v>
      </c>
      <c r="AF17" s="15">
        <v>12.3</v>
      </c>
      <c r="AG17" s="15">
        <v>0</v>
      </c>
      <c r="AH17" s="15">
        <v>0</v>
      </c>
      <c r="AI17" s="15">
        <v>0</v>
      </c>
      <c r="AJ17" s="15">
        <v>0</v>
      </c>
      <c r="AK17" s="15">
        <v>0</v>
      </c>
      <c r="AL17" s="15">
        <v>0</v>
      </c>
      <c r="AM17" s="15">
        <v>0</v>
      </c>
      <c r="AN17" s="15">
        <v>0</v>
      </c>
      <c r="AO17" s="15">
        <v>0</v>
      </c>
      <c r="AP17" s="15">
        <v>0</v>
      </c>
      <c r="AQ17" s="15">
        <v>0</v>
      </c>
      <c r="AR17" s="15">
        <v>0</v>
      </c>
      <c r="AS17" s="15">
        <v>0</v>
      </c>
      <c r="AT17" s="15">
        <v>0</v>
      </c>
      <c r="AU17" s="15">
        <v>0</v>
      </c>
      <c r="AV17" s="15">
        <v>0</v>
      </c>
      <c r="AW17" s="15">
        <v>3.5497000000000001E-2</v>
      </c>
      <c r="AX17" s="15">
        <v>0</v>
      </c>
      <c r="AY17" s="15">
        <v>0</v>
      </c>
      <c r="AZ17" s="15">
        <v>0</v>
      </c>
      <c r="BA17" s="15">
        <v>0</v>
      </c>
      <c r="BB17" s="15">
        <v>0</v>
      </c>
      <c r="BC17" s="15">
        <v>0</v>
      </c>
      <c r="BD17" s="15">
        <v>0</v>
      </c>
      <c r="BE17" s="15">
        <v>0</v>
      </c>
      <c r="BF17" s="15">
        <v>3.8808960000000003E-2</v>
      </c>
      <c r="BG17" s="15">
        <v>0.10236924999999999</v>
      </c>
      <c r="BH17" s="15">
        <v>0.14242679999999999</v>
      </c>
      <c r="BI17" s="15">
        <v>0</v>
      </c>
      <c r="BJ17" s="15">
        <v>0</v>
      </c>
      <c r="BK17" s="15">
        <v>0</v>
      </c>
      <c r="BL17" s="15">
        <v>7.7617920000000007E-2</v>
      </c>
      <c r="BM17" s="15">
        <v>7.7800629999999996E-2</v>
      </c>
      <c r="BN17" s="15">
        <v>0</v>
      </c>
      <c r="BO17" s="15">
        <v>0</v>
      </c>
    </row>
    <row r="18" spans="1:86" x14ac:dyDescent="0.25">
      <c r="A18" s="14" t="s">
        <v>26</v>
      </c>
      <c r="B18" s="14" t="s">
        <v>12</v>
      </c>
      <c r="C18" s="14" t="s">
        <v>13</v>
      </c>
      <c r="D18" s="15">
        <v>1</v>
      </c>
      <c r="E18" s="14">
        <v>2036</v>
      </c>
      <c r="F18" s="14" t="s">
        <v>14</v>
      </c>
      <c r="G18" s="15">
        <v>673.32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401</v>
      </c>
      <c r="P18" s="15">
        <v>0</v>
      </c>
      <c r="Q18" s="15">
        <v>0</v>
      </c>
      <c r="R18" s="15">
        <v>5.1100000000000003</v>
      </c>
      <c r="S18" s="15">
        <v>0</v>
      </c>
      <c r="T18" s="15">
        <v>0</v>
      </c>
      <c r="U18" s="15">
        <v>232.70400000000001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24.6</v>
      </c>
      <c r="AF18" s="15">
        <v>12.3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1.6802040000000001E-2</v>
      </c>
      <c r="AX18" s="15">
        <v>0</v>
      </c>
      <c r="AY18" s="15">
        <v>0</v>
      </c>
      <c r="AZ18" s="15">
        <v>0</v>
      </c>
      <c r="BA18" s="15">
        <v>0</v>
      </c>
      <c r="BB18" s="15">
        <v>0</v>
      </c>
      <c r="BC18" s="15">
        <v>0</v>
      </c>
      <c r="BD18" s="15">
        <v>0</v>
      </c>
      <c r="BE18" s="15">
        <v>0</v>
      </c>
      <c r="BF18" s="15">
        <v>8.5299599999999996E-3</v>
      </c>
      <c r="BG18" s="15">
        <v>2.22965E-2</v>
      </c>
      <c r="BH18" s="15">
        <v>9.0077749999999998E-2</v>
      </c>
      <c r="BI18" s="15">
        <v>0</v>
      </c>
      <c r="BJ18" s="15">
        <v>0</v>
      </c>
      <c r="BK18" s="15">
        <v>0</v>
      </c>
      <c r="BL18" s="15">
        <v>1.7059919999999999E-2</v>
      </c>
      <c r="BM18" s="15">
        <v>1.694534E-2</v>
      </c>
      <c r="BN18" s="15">
        <v>0</v>
      </c>
      <c r="BO18" s="15">
        <v>0</v>
      </c>
    </row>
    <row r="19" spans="1:86" x14ac:dyDescent="0.25">
      <c r="A19" s="14" t="s">
        <v>26</v>
      </c>
      <c r="B19" s="14" t="s">
        <v>12</v>
      </c>
      <c r="C19" s="14" t="s">
        <v>13</v>
      </c>
      <c r="D19" s="15">
        <v>1</v>
      </c>
      <c r="E19" s="14">
        <v>2037</v>
      </c>
      <c r="F19" s="14" t="s">
        <v>14</v>
      </c>
      <c r="G19" s="15">
        <v>673.32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401</v>
      </c>
      <c r="P19" s="15">
        <v>0</v>
      </c>
      <c r="Q19" s="15">
        <v>0</v>
      </c>
      <c r="R19" s="15">
        <v>5.1100000000000003</v>
      </c>
      <c r="S19" s="15">
        <v>0</v>
      </c>
      <c r="T19" s="15">
        <v>0</v>
      </c>
      <c r="U19" s="15">
        <v>232.70400000000001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24.6</v>
      </c>
      <c r="AF19" s="15">
        <v>12.3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0</v>
      </c>
      <c r="AN19" s="15">
        <v>0</v>
      </c>
      <c r="AO19" s="15">
        <v>0</v>
      </c>
      <c r="AP19" s="15"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6.1010600000000002E-3</v>
      </c>
      <c r="AX19" s="15">
        <v>0</v>
      </c>
      <c r="AY19" s="15">
        <v>0</v>
      </c>
      <c r="AZ19" s="15">
        <v>0</v>
      </c>
      <c r="BA19" s="15">
        <v>0</v>
      </c>
      <c r="BB19" s="15">
        <v>0</v>
      </c>
      <c r="BC19" s="15">
        <v>0</v>
      </c>
      <c r="BD19" s="15">
        <v>0</v>
      </c>
      <c r="BE19" s="15">
        <v>0</v>
      </c>
      <c r="BF19" s="15">
        <v>0</v>
      </c>
      <c r="BG19" s="15">
        <v>0</v>
      </c>
      <c r="BH19" s="15">
        <v>4.9478149999999999E-2</v>
      </c>
      <c r="BI19" s="15">
        <v>0</v>
      </c>
      <c r="BJ19" s="15">
        <v>0</v>
      </c>
      <c r="BK19" s="15">
        <v>0</v>
      </c>
      <c r="BL19" s="15">
        <v>0</v>
      </c>
      <c r="BM19" s="15">
        <v>0</v>
      </c>
      <c r="BN19" s="15">
        <v>0</v>
      </c>
      <c r="BO19" s="15">
        <v>0</v>
      </c>
    </row>
    <row r="20" spans="1:86" x14ac:dyDescent="0.25">
      <c r="A20" s="14" t="s">
        <v>26</v>
      </c>
      <c r="B20" s="14" t="s">
        <v>12</v>
      </c>
      <c r="C20" s="14" t="s">
        <v>13</v>
      </c>
      <c r="D20" s="15">
        <v>1</v>
      </c>
      <c r="E20" s="14">
        <v>2038</v>
      </c>
      <c r="F20" s="14" t="s">
        <v>14</v>
      </c>
      <c r="G20" s="15">
        <v>673.32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401</v>
      </c>
      <c r="P20" s="15">
        <v>0</v>
      </c>
      <c r="Q20" s="15">
        <v>0</v>
      </c>
      <c r="R20" s="15">
        <v>5.6210000000000004</v>
      </c>
      <c r="S20" s="15">
        <v>0</v>
      </c>
      <c r="T20" s="15">
        <v>0</v>
      </c>
      <c r="U20" s="15">
        <v>232.70400000000001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24.6</v>
      </c>
      <c r="AF20" s="15">
        <v>12.3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v>0</v>
      </c>
      <c r="AV20" s="15">
        <v>0</v>
      </c>
      <c r="AW20" s="15">
        <v>1.27625E-3</v>
      </c>
      <c r="AX20" s="15">
        <v>0</v>
      </c>
      <c r="AY20" s="15">
        <v>0</v>
      </c>
      <c r="AZ20" s="15">
        <v>0</v>
      </c>
      <c r="BA20" s="15">
        <v>0</v>
      </c>
      <c r="BB20" s="15">
        <v>0</v>
      </c>
      <c r="BC20" s="15">
        <v>0</v>
      </c>
      <c r="BD20" s="15">
        <v>0</v>
      </c>
      <c r="BE20" s="15">
        <v>0</v>
      </c>
      <c r="BF20" s="15">
        <v>0</v>
      </c>
      <c r="BG20" s="15">
        <v>0</v>
      </c>
      <c r="BH20" s="15">
        <v>2.0478449999999999E-2</v>
      </c>
      <c r="BI20" s="15">
        <v>0</v>
      </c>
      <c r="BJ20" s="15">
        <v>0</v>
      </c>
      <c r="BK20" s="15">
        <v>0</v>
      </c>
      <c r="BL20" s="15">
        <v>0</v>
      </c>
      <c r="BM20" s="15">
        <v>0</v>
      </c>
      <c r="BN20" s="15">
        <v>0</v>
      </c>
      <c r="BO20" s="15">
        <v>0</v>
      </c>
    </row>
    <row r="21" spans="1:86" x14ac:dyDescent="0.25">
      <c r="A21" s="14" t="s">
        <v>26</v>
      </c>
      <c r="B21" s="14" t="s">
        <v>12</v>
      </c>
      <c r="C21" s="14" t="s">
        <v>13</v>
      </c>
      <c r="D21" s="15">
        <v>1</v>
      </c>
      <c r="E21" s="14">
        <v>2039</v>
      </c>
      <c r="F21" s="14" t="s">
        <v>14</v>
      </c>
      <c r="G21" s="15">
        <v>673.32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401</v>
      </c>
      <c r="P21" s="15">
        <v>0</v>
      </c>
      <c r="Q21" s="15">
        <v>0</v>
      </c>
      <c r="R21" s="15">
        <v>5.6210000000000004</v>
      </c>
      <c r="S21" s="15">
        <v>0</v>
      </c>
      <c r="T21" s="15">
        <v>0</v>
      </c>
      <c r="U21" s="15">
        <v>232.70400000000001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24.6</v>
      </c>
      <c r="AF21" s="15">
        <v>12.3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0</v>
      </c>
      <c r="AW21" s="15">
        <v>0</v>
      </c>
      <c r="AX21" s="15"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5">
        <v>0</v>
      </c>
      <c r="BF21" s="15">
        <v>0</v>
      </c>
      <c r="BG21" s="15">
        <v>0</v>
      </c>
      <c r="BH21" s="15">
        <v>4.4529000000000001E-3</v>
      </c>
      <c r="BI21" s="15">
        <v>0</v>
      </c>
      <c r="BJ21" s="15">
        <v>0</v>
      </c>
      <c r="BK21" s="15">
        <v>0</v>
      </c>
      <c r="BL21" s="15">
        <v>0</v>
      </c>
      <c r="BM21" s="15">
        <v>0</v>
      </c>
      <c r="BN21" s="15">
        <v>0</v>
      </c>
      <c r="BO21" s="15">
        <v>0</v>
      </c>
    </row>
    <row r="22" spans="1:86" x14ac:dyDescent="0.25">
      <c r="A22" s="14" t="s">
        <v>26</v>
      </c>
      <c r="B22" s="14" t="s">
        <v>12</v>
      </c>
      <c r="C22" s="14" t="s">
        <v>13</v>
      </c>
      <c r="D22" s="15">
        <v>1</v>
      </c>
      <c r="E22" s="14">
        <v>2040</v>
      </c>
      <c r="F22" s="14" t="s">
        <v>14</v>
      </c>
      <c r="G22" s="15">
        <v>673.32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401</v>
      </c>
      <c r="P22" s="15">
        <v>0</v>
      </c>
      <c r="Q22" s="15">
        <v>0</v>
      </c>
      <c r="R22" s="15">
        <v>6.1319999999999997</v>
      </c>
      <c r="S22" s="15">
        <v>0</v>
      </c>
      <c r="T22" s="15">
        <v>0</v>
      </c>
      <c r="U22" s="15">
        <v>232.70400000000001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24.6</v>
      </c>
      <c r="AF22" s="15">
        <v>12.3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15">
        <v>0</v>
      </c>
      <c r="AV22" s="15">
        <v>0</v>
      </c>
      <c r="AW22" s="15">
        <v>0</v>
      </c>
      <c r="AX22" s="15">
        <v>0</v>
      </c>
      <c r="AY22" s="15">
        <v>0</v>
      </c>
      <c r="AZ22" s="15">
        <v>0</v>
      </c>
      <c r="BA22" s="15">
        <v>0</v>
      </c>
      <c r="BB22" s="15">
        <v>0</v>
      </c>
      <c r="BC22" s="15">
        <v>0</v>
      </c>
      <c r="BD22" s="15">
        <v>0</v>
      </c>
      <c r="BE22" s="15">
        <v>0</v>
      </c>
      <c r="BF22" s="15">
        <v>0</v>
      </c>
      <c r="BG22" s="15">
        <v>0</v>
      </c>
      <c r="BH22" s="15">
        <v>0</v>
      </c>
      <c r="BI22" s="15">
        <v>0</v>
      </c>
      <c r="BJ22" s="15">
        <v>0</v>
      </c>
      <c r="BK22" s="15">
        <v>0</v>
      </c>
      <c r="BL22" s="15">
        <v>0</v>
      </c>
      <c r="BM22" s="15">
        <v>0</v>
      </c>
      <c r="BN22" s="15">
        <v>0</v>
      </c>
      <c r="BO22" s="15">
        <v>0</v>
      </c>
    </row>
    <row r="23" spans="1:86" x14ac:dyDescent="0.25">
      <c r="A23" s="14" t="s">
        <v>26</v>
      </c>
      <c r="B23" s="14" t="s">
        <v>12</v>
      </c>
      <c r="C23" s="14" t="s">
        <v>13</v>
      </c>
      <c r="D23" s="15">
        <v>1</v>
      </c>
      <c r="E23" s="14">
        <v>2041</v>
      </c>
      <c r="F23" s="14" t="s">
        <v>14</v>
      </c>
      <c r="G23" s="15">
        <v>673.32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401</v>
      </c>
      <c r="P23" s="15">
        <v>0</v>
      </c>
      <c r="Q23" s="15">
        <v>0</v>
      </c>
      <c r="R23" s="15">
        <v>6.1319999999999997</v>
      </c>
      <c r="S23" s="15">
        <v>0</v>
      </c>
      <c r="T23" s="15">
        <v>0</v>
      </c>
      <c r="U23" s="15">
        <v>232.70400000000001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24.6</v>
      </c>
      <c r="AF23" s="15">
        <v>12.3</v>
      </c>
      <c r="AG23" s="15">
        <v>0</v>
      </c>
      <c r="AH23" s="15">
        <v>0</v>
      </c>
      <c r="AI23" s="15">
        <v>0</v>
      </c>
      <c r="AJ23" s="15">
        <v>0</v>
      </c>
      <c r="AK23" s="15">
        <v>0</v>
      </c>
      <c r="AL23" s="15">
        <v>0</v>
      </c>
      <c r="AM23" s="15">
        <v>0</v>
      </c>
      <c r="AN23" s="15">
        <v>0</v>
      </c>
      <c r="AO23" s="15">
        <v>0</v>
      </c>
      <c r="AP23" s="15">
        <v>0</v>
      </c>
      <c r="AQ23" s="15">
        <v>0</v>
      </c>
      <c r="AR23" s="15">
        <v>0</v>
      </c>
      <c r="AS23" s="15">
        <v>0</v>
      </c>
      <c r="AT23" s="15">
        <v>0</v>
      </c>
      <c r="AU23" s="15">
        <v>0</v>
      </c>
      <c r="AV23" s="15">
        <v>0</v>
      </c>
      <c r="AW23" s="15">
        <v>0</v>
      </c>
      <c r="AX23" s="15">
        <v>0</v>
      </c>
      <c r="AY23" s="15">
        <v>0</v>
      </c>
      <c r="AZ23" s="15">
        <v>0</v>
      </c>
      <c r="BA23" s="15">
        <v>0</v>
      </c>
      <c r="BB23" s="15">
        <v>0</v>
      </c>
      <c r="BC23" s="15">
        <v>0</v>
      </c>
      <c r="BD23" s="15">
        <v>0</v>
      </c>
      <c r="BE23" s="15">
        <v>0</v>
      </c>
      <c r="BF23" s="15">
        <v>0</v>
      </c>
      <c r="BG23" s="15">
        <v>0</v>
      </c>
      <c r="BH23" s="15">
        <v>0</v>
      </c>
      <c r="BI23" s="15">
        <v>0</v>
      </c>
      <c r="BJ23" s="15">
        <v>0</v>
      </c>
      <c r="BK23" s="15">
        <v>0</v>
      </c>
      <c r="BL23" s="15">
        <v>0</v>
      </c>
      <c r="BM23" s="15">
        <v>0</v>
      </c>
      <c r="BN23" s="15">
        <v>0</v>
      </c>
      <c r="BO23" s="15">
        <v>0</v>
      </c>
    </row>
    <row r="24" spans="1:86" x14ac:dyDescent="0.25">
      <c r="A24" s="14" t="s">
        <v>26</v>
      </c>
      <c r="B24" s="14" t="s">
        <v>12</v>
      </c>
      <c r="C24" s="14" t="s">
        <v>13</v>
      </c>
      <c r="D24" s="15">
        <v>1</v>
      </c>
      <c r="E24" s="14">
        <v>2042</v>
      </c>
      <c r="F24" s="14" t="s">
        <v>14</v>
      </c>
      <c r="G24" s="15">
        <v>673.32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401</v>
      </c>
      <c r="P24" s="15">
        <v>0</v>
      </c>
      <c r="Q24" s="15">
        <v>0</v>
      </c>
      <c r="R24" s="15">
        <v>6.6429999999999998</v>
      </c>
      <c r="S24" s="15">
        <v>0</v>
      </c>
      <c r="T24" s="15">
        <v>0</v>
      </c>
      <c r="U24" s="15">
        <v>232.70400000000001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24.6</v>
      </c>
      <c r="AF24" s="15">
        <v>12.3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15">
        <v>0</v>
      </c>
      <c r="AV24" s="15">
        <v>0</v>
      </c>
      <c r="AW24" s="15">
        <v>0</v>
      </c>
      <c r="AX24" s="15">
        <v>0</v>
      </c>
      <c r="AY24" s="15">
        <v>0</v>
      </c>
      <c r="AZ24" s="15">
        <v>0</v>
      </c>
      <c r="BA24" s="15">
        <v>0</v>
      </c>
      <c r="BB24" s="15">
        <v>0</v>
      </c>
      <c r="BC24" s="15">
        <v>0</v>
      </c>
      <c r="BD24" s="15">
        <v>0</v>
      </c>
      <c r="BE24" s="15">
        <v>0</v>
      </c>
      <c r="BF24" s="15">
        <v>0</v>
      </c>
      <c r="BG24" s="15">
        <v>0</v>
      </c>
      <c r="BH24" s="15">
        <v>0</v>
      </c>
      <c r="BI24" s="15">
        <v>0</v>
      </c>
      <c r="BJ24" s="15">
        <v>0</v>
      </c>
      <c r="BK24" s="15">
        <v>0</v>
      </c>
      <c r="BL24" s="15">
        <v>0</v>
      </c>
      <c r="BM24" s="15">
        <v>0</v>
      </c>
      <c r="BN24" s="15">
        <v>0</v>
      </c>
      <c r="BO24" s="15">
        <v>0</v>
      </c>
    </row>
    <row r="25" spans="1:86" x14ac:dyDescent="0.25">
      <c r="A25" s="14" t="s">
        <v>26</v>
      </c>
      <c r="B25" s="14" t="s">
        <v>12</v>
      </c>
      <c r="C25" s="14" t="s">
        <v>13</v>
      </c>
      <c r="D25" s="15">
        <v>1</v>
      </c>
      <c r="E25" s="14">
        <v>2043</v>
      </c>
      <c r="F25" s="14" t="s">
        <v>14</v>
      </c>
      <c r="G25" s="15">
        <v>673.32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401</v>
      </c>
      <c r="P25" s="15">
        <v>0</v>
      </c>
      <c r="Q25" s="15">
        <v>0</v>
      </c>
      <c r="R25" s="15">
        <v>7.1539999999999999</v>
      </c>
      <c r="S25" s="15">
        <v>0</v>
      </c>
      <c r="T25" s="15">
        <v>0</v>
      </c>
      <c r="U25" s="15">
        <v>232.70400000000001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24.6</v>
      </c>
      <c r="AF25" s="15">
        <v>12.3</v>
      </c>
      <c r="AG25" s="15">
        <v>0</v>
      </c>
      <c r="AH25" s="15">
        <v>0</v>
      </c>
      <c r="AI25" s="15">
        <v>0</v>
      </c>
      <c r="AJ25" s="15">
        <v>0</v>
      </c>
      <c r="AK25" s="15">
        <v>0</v>
      </c>
      <c r="AL25" s="15">
        <v>0</v>
      </c>
      <c r="AM25" s="15">
        <v>0</v>
      </c>
      <c r="AN25" s="15">
        <v>0</v>
      </c>
      <c r="AO25" s="15">
        <v>0</v>
      </c>
      <c r="AP25" s="15">
        <v>0</v>
      </c>
      <c r="AQ25" s="15">
        <v>0</v>
      </c>
      <c r="AR25" s="15">
        <v>0</v>
      </c>
      <c r="AS25" s="15">
        <v>0</v>
      </c>
      <c r="AT25" s="15">
        <v>0</v>
      </c>
      <c r="AU25" s="15">
        <v>0</v>
      </c>
      <c r="AV25" s="15">
        <v>0</v>
      </c>
      <c r="AW25" s="15">
        <v>0</v>
      </c>
      <c r="AX25" s="15">
        <v>0</v>
      </c>
      <c r="AY25" s="15">
        <v>0</v>
      </c>
      <c r="AZ25" s="15">
        <v>0</v>
      </c>
      <c r="BA25" s="15">
        <v>0</v>
      </c>
      <c r="BB25" s="15">
        <v>0</v>
      </c>
      <c r="BC25" s="15">
        <v>0</v>
      </c>
      <c r="BD25" s="15">
        <v>0</v>
      </c>
      <c r="BE25" s="15">
        <v>0</v>
      </c>
      <c r="BF25" s="15">
        <v>0</v>
      </c>
      <c r="BG25" s="15">
        <v>0</v>
      </c>
      <c r="BH25" s="15">
        <v>0</v>
      </c>
      <c r="BI25" s="15">
        <v>0</v>
      </c>
      <c r="BJ25" s="15">
        <v>0</v>
      </c>
      <c r="BK25" s="15">
        <v>0</v>
      </c>
      <c r="BL25" s="15">
        <v>0</v>
      </c>
      <c r="BM25" s="15">
        <v>0</v>
      </c>
      <c r="BN25" s="15">
        <v>0</v>
      </c>
      <c r="BO25" s="15">
        <v>0</v>
      </c>
    </row>
    <row r="26" spans="1:86" x14ac:dyDescent="0.25">
      <c r="A26" s="14" t="s">
        <v>26</v>
      </c>
      <c r="B26" s="14" t="s">
        <v>12</v>
      </c>
      <c r="C26" s="14" t="s">
        <v>13</v>
      </c>
      <c r="D26" s="15">
        <v>1</v>
      </c>
      <c r="E26" s="14">
        <v>2044</v>
      </c>
      <c r="F26" s="14" t="s">
        <v>14</v>
      </c>
      <c r="G26" s="15">
        <v>673.32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401</v>
      </c>
      <c r="P26" s="15">
        <v>0</v>
      </c>
      <c r="Q26" s="15">
        <v>0</v>
      </c>
      <c r="R26" s="15">
        <v>7.1539999999999999</v>
      </c>
      <c r="S26" s="15">
        <v>0</v>
      </c>
      <c r="T26" s="15">
        <v>0</v>
      </c>
      <c r="U26" s="15">
        <v>232.70400000000001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24.6</v>
      </c>
      <c r="AF26" s="15">
        <v>12.3</v>
      </c>
      <c r="AG26" s="15"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v>0</v>
      </c>
      <c r="AR26" s="15">
        <v>0</v>
      </c>
      <c r="AS26" s="15">
        <v>0</v>
      </c>
      <c r="AT26" s="15">
        <v>0</v>
      </c>
      <c r="AU26" s="15">
        <v>0</v>
      </c>
      <c r="AV26" s="15">
        <v>0</v>
      </c>
      <c r="AW26" s="15">
        <v>0</v>
      </c>
      <c r="AX26" s="15">
        <v>0</v>
      </c>
      <c r="AY26" s="15">
        <v>0</v>
      </c>
      <c r="AZ26" s="15">
        <v>0</v>
      </c>
      <c r="BA26" s="15">
        <v>0</v>
      </c>
      <c r="BB26" s="15">
        <v>0</v>
      </c>
      <c r="BC26" s="15">
        <v>0</v>
      </c>
      <c r="BD26" s="15">
        <v>0</v>
      </c>
      <c r="BE26" s="15">
        <v>0</v>
      </c>
      <c r="BF26" s="15">
        <v>0</v>
      </c>
      <c r="BG26" s="15">
        <v>0</v>
      </c>
      <c r="BH26" s="15">
        <v>0</v>
      </c>
      <c r="BI26" s="15">
        <v>0</v>
      </c>
      <c r="BJ26" s="15">
        <v>0</v>
      </c>
      <c r="BK26" s="15">
        <v>0</v>
      </c>
      <c r="BL26" s="15">
        <v>0</v>
      </c>
      <c r="BM26" s="15">
        <v>0</v>
      </c>
      <c r="BN26" s="15">
        <v>0</v>
      </c>
      <c r="BO26" s="15">
        <v>0</v>
      </c>
    </row>
    <row r="27" spans="1:86" x14ac:dyDescent="0.25">
      <c r="A27" s="14" t="s">
        <v>26</v>
      </c>
      <c r="B27" s="14" t="s">
        <v>12</v>
      </c>
      <c r="C27" s="14" t="s">
        <v>13</v>
      </c>
      <c r="D27" s="15">
        <v>1</v>
      </c>
      <c r="E27" s="14">
        <v>2045</v>
      </c>
      <c r="F27" s="14" t="s">
        <v>14</v>
      </c>
      <c r="G27" s="15">
        <v>673.32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401</v>
      </c>
      <c r="P27" s="15">
        <v>0</v>
      </c>
      <c r="Q27" s="15">
        <v>0</v>
      </c>
      <c r="R27" s="15">
        <v>7.665</v>
      </c>
      <c r="S27" s="15">
        <v>0</v>
      </c>
      <c r="T27" s="15">
        <v>0</v>
      </c>
      <c r="U27" s="15">
        <v>232.70400000000001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24.6</v>
      </c>
      <c r="AF27" s="15">
        <v>12.3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5">
        <v>0</v>
      </c>
      <c r="AP27" s="15">
        <v>0</v>
      </c>
      <c r="AQ27" s="15">
        <v>0</v>
      </c>
      <c r="AR27" s="15">
        <v>0</v>
      </c>
      <c r="AS27" s="15">
        <v>0</v>
      </c>
      <c r="AT27" s="15">
        <v>0</v>
      </c>
      <c r="AU27" s="15">
        <v>0</v>
      </c>
      <c r="AV27" s="15">
        <v>0</v>
      </c>
      <c r="AW27" s="15">
        <v>0</v>
      </c>
      <c r="AX27" s="15">
        <v>0</v>
      </c>
      <c r="AY27" s="15">
        <v>0</v>
      </c>
      <c r="AZ27" s="15">
        <v>0</v>
      </c>
      <c r="BA27" s="15">
        <v>0</v>
      </c>
      <c r="BB27" s="15">
        <v>0</v>
      </c>
      <c r="BC27" s="15">
        <v>0</v>
      </c>
      <c r="BD27" s="15">
        <v>0</v>
      </c>
      <c r="BE27" s="15">
        <v>0</v>
      </c>
      <c r="BF27" s="15">
        <v>0</v>
      </c>
      <c r="BG27" s="15">
        <v>0</v>
      </c>
      <c r="BH27" s="15">
        <v>0</v>
      </c>
      <c r="BI27" s="15">
        <v>0</v>
      </c>
      <c r="BJ27" s="15">
        <v>0</v>
      </c>
      <c r="BK27" s="15">
        <v>0</v>
      </c>
      <c r="BL27" s="15">
        <v>0</v>
      </c>
      <c r="BM27" s="15">
        <v>0</v>
      </c>
      <c r="BN27" s="15">
        <v>0</v>
      </c>
      <c r="BO27" s="15">
        <v>0</v>
      </c>
    </row>
    <row r="28" spans="1:86" x14ac:dyDescent="0.25">
      <c r="A28" s="14" t="s">
        <v>26</v>
      </c>
      <c r="B28" s="14" t="s">
        <v>12</v>
      </c>
      <c r="C28" s="14" t="s">
        <v>13</v>
      </c>
      <c r="D28" s="15">
        <v>1</v>
      </c>
      <c r="E28" s="14">
        <v>2046</v>
      </c>
      <c r="F28" s="14" t="s">
        <v>14</v>
      </c>
      <c r="G28" s="15">
        <v>673.32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401</v>
      </c>
      <c r="P28" s="15">
        <v>0</v>
      </c>
      <c r="Q28" s="15">
        <v>0</v>
      </c>
      <c r="R28" s="15">
        <v>8.1760000000000002</v>
      </c>
      <c r="S28" s="15">
        <v>0</v>
      </c>
      <c r="T28" s="15">
        <v>0</v>
      </c>
      <c r="U28" s="15">
        <v>232.70400000000001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24.6</v>
      </c>
      <c r="AF28" s="15">
        <v>12.3</v>
      </c>
      <c r="AG28" s="15">
        <v>0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5">
        <v>0</v>
      </c>
      <c r="AT28" s="15">
        <v>0</v>
      </c>
      <c r="AU28" s="15">
        <v>0</v>
      </c>
      <c r="AV28" s="15">
        <v>0</v>
      </c>
      <c r="AW28" s="15">
        <v>0</v>
      </c>
      <c r="AX28" s="15">
        <v>0</v>
      </c>
      <c r="AY28" s="15">
        <v>0</v>
      </c>
      <c r="AZ28" s="15">
        <v>0</v>
      </c>
      <c r="BA28" s="15">
        <v>0</v>
      </c>
      <c r="BB28" s="15">
        <v>0</v>
      </c>
      <c r="BC28" s="15">
        <v>0</v>
      </c>
      <c r="BD28" s="15">
        <v>0</v>
      </c>
      <c r="BE28" s="15">
        <v>0</v>
      </c>
      <c r="BF28" s="15">
        <v>0</v>
      </c>
      <c r="BG28" s="15">
        <v>0</v>
      </c>
      <c r="BH28" s="15">
        <v>0</v>
      </c>
      <c r="BI28" s="15">
        <v>0</v>
      </c>
      <c r="BJ28" s="15">
        <v>0</v>
      </c>
      <c r="BK28" s="15">
        <v>0</v>
      </c>
      <c r="BL28" s="15">
        <v>0</v>
      </c>
      <c r="BM28" s="15">
        <v>0</v>
      </c>
      <c r="BN28" s="15">
        <v>0</v>
      </c>
      <c r="BO28" s="15">
        <v>0</v>
      </c>
    </row>
    <row r="29" spans="1:86" x14ac:dyDescent="0.25">
      <c r="A29" s="14" t="s">
        <v>26</v>
      </c>
      <c r="B29" s="14" t="s">
        <v>12</v>
      </c>
      <c r="C29" s="14" t="s">
        <v>13</v>
      </c>
      <c r="D29" s="15">
        <v>1</v>
      </c>
      <c r="E29" s="14">
        <v>2047</v>
      </c>
      <c r="F29" s="14" t="s">
        <v>14</v>
      </c>
      <c r="G29" s="15">
        <v>673.32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401</v>
      </c>
      <c r="P29" s="15">
        <v>0</v>
      </c>
      <c r="Q29" s="15">
        <v>0</v>
      </c>
      <c r="R29" s="15">
        <v>8.6869999999999994</v>
      </c>
      <c r="S29" s="15">
        <v>0</v>
      </c>
      <c r="T29" s="15">
        <v>0</v>
      </c>
      <c r="U29" s="15">
        <v>232.70400000000001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24.6</v>
      </c>
      <c r="AF29" s="15">
        <v>12.3</v>
      </c>
      <c r="AG29" s="15">
        <v>0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15">
        <v>0</v>
      </c>
      <c r="AN29" s="15">
        <v>0</v>
      </c>
      <c r="AO29" s="15">
        <v>0</v>
      </c>
      <c r="AP29" s="15">
        <v>0</v>
      </c>
      <c r="AQ29" s="15">
        <v>0</v>
      </c>
      <c r="AR29" s="15">
        <v>0</v>
      </c>
      <c r="AS29" s="15">
        <v>0</v>
      </c>
      <c r="AT29" s="15">
        <v>0</v>
      </c>
      <c r="AU29" s="15">
        <v>0</v>
      </c>
      <c r="AV29" s="15">
        <v>0</v>
      </c>
      <c r="AW29" s="15">
        <v>0</v>
      </c>
      <c r="AX29" s="15">
        <v>0</v>
      </c>
      <c r="AY29" s="15">
        <v>0</v>
      </c>
      <c r="AZ29" s="15">
        <v>0</v>
      </c>
      <c r="BA29" s="15">
        <v>0</v>
      </c>
      <c r="BB29" s="15">
        <v>0</v>
      </c>
      <c r="BC29" s="15">
        <v>0</v>
      </c>
      <c r="BD29" s="15">
        <v>0</v>
      </c>
      <c r="BE29" s="15">
        <v>0</v>
      </c>
      <c r="BF29" s="15">
        <v>0</v>
      </c>
      <c r="BG29" s="15">
        <v>0</v>
      </c>
      <c r="BH29" s="15">
        <v>0</v>
      </c>
      <c r="BI29" s="15">
        <v>0</v>
      </c>
      <c r="BJ29" s="15">
        <v>0</v>
      </c>
      <c r="BK29" s="15">
        <v>0</v>
      </c>
      <c r="BL29" s="15">
        <v>0</v>
      </c>
      <c r="BM29" s="15">
        <v>0</v>
      </c>
      <c r="BN29" s="15">
        <v>0</v>
      </c>
      <c r="BO29" s="15">
        <v>0</v>
      </c>
    </row>
    <row r="30" spans="1:86" x14ac:dyDescent="0.25">
      <c r="A30" s="14" t="s">
        <v>26</v>
      </c>
      <c r="B30" s="14" t="s">
        <v>12</v>
      </c>
      <c r="C30" s="14" t="s">
        <v>13</v>
      </c>
      <c r="D30" s="15">
        <v>1</v>
      </c>
      <c r="E30" s="14">
        <v>2048</v>
      </c>
      <c r="F30" s="14" t="s">
        <v>14</v>
      </c>
      <c r="G30" s="15">
        <v>673.32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401</v>
      </c>
      <c r="P30" s="15">
        <v>0</v>
      </c>
      <c r="Q30" s="15">
        <v>0</v>
      </c>
      <c r="R30" s="15">
        <v>9.1980000000000004</v>
      </c>
      <c r="S30" s="15">
        <v>0</v>
      </c>
      <c r="T30" s="15">
        <v>0</v>
      </c>
      <c r="U30" s="15">
        <v>232.70400000000001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24.6</v>
      </c>
      <c r="AF30" s="15">
        <v>12.3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15">
        <v>0</v>
      </c>
      <c r="AV30" s="15">
        <v>0</v>
      </c>
      <c r="AW30" s="15">
        <v>0</v>
      </c>
      <c r="AX30" s="15">
        <v>0</v>
      </c>
      <c r="AY30" s="15">
        <v>0</v>
      </c>
      <c r="AZ30" s="15">
        <v>0</v>
      </c>
      <c r="BA30" s="15">
        <v>0</v>
      </c>
      <c r="BB30" s="15">
        <v>0</v>
      </c>
      <c r="BC30" s="15">
        <v>0</v>
      </c>
      <c r="BD30" s="15">
        <v>0</v>
      </c>
      <c r="BE30" s="15">
        <v>0</v>
      </c>
      <c r="BF30" s="15">
        <v>0</v>
      </c>
      <c r="BG30" s="15">
        <v>0</v>
      </c>
      <c r="BH30" s="15">
        <v>0</v>
      </c>
      <c r="BI30" s="15">
        <v>0</v>
      </c>
      <c r="BJ30" s="15">
        <v>0</v>
      </c>
      <c r="BK30" s="15">
        <v>0</v>
      </c>
      <c r="BL30" s="15">
        <v>0</v>
      </c>
      <c r="BM30" s="15">
        <v>0</v>
      </c>
      <c r="BN30" s="15">
        <v>0</v>
      </c>
      <c r="BO30" s="15">
        <v>0</v>
      </c>
    </row>
    <row r="31" spans="1:86" x14ac:dyDescent="0.25">
      <c r="A31" s="14" t="s">
        <v>26</v>
      </c>
      <c r="B31" s="14" t="s">
        <v>12</v>
      </c>
      <c r="C31" s="14" t="s">
        <v>13</v>
      </c>
      <c r="D31" s="15">
        <v>1</v>
      </c>
      <c r="E31" s="14">
        <v>2049</v>
      </c>
      <c r="F31" s="14" t="s">
        <v>14</v>
      </c>
      <c r="G31" s="15">
        <v>673.32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401</v>
      </c>
      <c r="P31" s="15">
        <v>0</v>
      </c>
      <c r="Q31" s="15">
        <v>0</v>
      </c>
      <c r="R31" s="15">
        <v>9.1980000000000004</v>
      </c>
      <c r="S31" s="15">
        <v>0</v>
      </c>
      <c r="T31" s="15">
        <v>0</v>
      </c>
      <c r="U31" s="15">
        <v>232.70400000000001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24.6</v>
      </c>
      <c r="AF31" s="15">
        <v>12.3</v>
      </c>
      <c r="AG31" s="15">
        <v>0</v>
      </c>
      <c r="AH31" s="15">
        <v>0</v>
      </c>
      <c r="AI31" s="15">
        <v>0</v>
      </c>
      <c r="AJ31" s="15">
        <v>0</v>
      </c>
      <c r="AK31" s="15">
        <v>0</v>
      </c>
      <c r="AL31" s="15">
        <v>0</v>
      </c>
      <c r="AM31" s="15">
        <v>0</v>
      </c>
      <c r="AN31" s="15">
        <v>0</v>
      </c>
      <c r="AO31" s="15">
        <v>0</v>
      </c>
      <c r="AP31" s="15">
        <v>0</v>
      </c>
      <c r="AQ31" s="15">
        <v>0</v>
      </c>
      <c r="AR31" s="15">
        <v>0</v>
      </c>
      <c r="AS31" s="15">
        <v>0</v>
      </c>
      <c r="AT31" s="15">
        <v>0</v>
      </c>
      <c r="AU31" s="15">
        <v>0</v>
      </c>
      <c r="AV31" s="15">
        <v>0</v>
      </c>
      <c r="AW31" s="15">
        <v>0</v>
      </c>
      <c r="AX31" s="15">
        <v>0</v>
      </c>
      <c r="AY31" s="15">
        <v>0</v>
      </c>
      <c r="AZ31" s="15">
        <v>0</v>
      </c>
      <c r="BA31" s="15">
        <v>0</v>
      </c>
      <c r="BB31" s="15">
        <v>0</v>
      </c>
      <c r="BC31" s="15">
        <v>0</v>
      </c>
      <c r="BD31" s="15">
        <v>0</v>
      </c>
      <c r="BE31" s="15">
        <v>0</v>
      </c>
      <c r="BF31" s="15">
        <v>0</v>
      </c>
      <c r="BG31" s="15">
        <v>0</v>
      </c>
      <c r="BH31" s="15">
        <v>0</v>
      </c>
      <c r="BI31" s="15">
        <v>0</v>
      </c>
      <c r="BJ31" s="15">
        <v>0</v>
      </c>
      <c r="BK31" s="15">
        <v>0</v>
      </c>
      <c r="BL31" s="15">
        <v>0</v>
      </c>
      <c r="BM31" s="15">
        <v>0</v>
      </c>
      <c r="BN31" s="15">
        <v>0</v>
      </c>
      <c r="BO31" s="15">
        <v>0</v>
      </c>
    </row>
    <row r="32" spans="1:86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</row>
    <row r="33" spans="1:146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</row>
    <row r="34" spans="1:146" x14ac:dyDescent="0.25">
      <c r="A34" s="14"/>
      <c r="B34" s="14"/>
      <c r="C34" s="14"/>
      <c r="D34" s="15"/>
      <c r="E34" s="14"/>
      <c r="F34" s="14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</row>
    <row r="35" spans="1:146" x14ac:dyDescent="0.25">
      <c r="A35" s="14"/>
      <c r="B35" s="14"/>
      <c r="C35" s="14"/>
      <c r="D35" s="15"/>
      <c r="E35" s="14"/>
      <c r="F35" s="14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</row>
    <row r="36" spans="1:146" x14ac:dyDescent="0.25">
      <c r="A36" s="14"/>
      <c r="B36" s="14"/>
      <c r="C36" s="14"/>
      <c r="D36" s="15"/>
      <c r="E36" s="14"/>
      <c r="F36" s="14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</row>
    <row r="37" spans="1:146" x14ac:dyDescent="0.25">
      <c r="A37" s="14"/>
      <c r="B37" s="14"/>
      <c r="C37" s="14"/>
      <c r="D37" s="15"/>
      <c r="E37" s="14"/>
      <c r="F37" s="14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</row>
    <row r="38" spans="1:146" x14ac:dyDescent="0.25">
      <c r="A38" s="14"/>
      <c r="B38" s="14"/>
      <c r="C38" s="14"/>
      <c r="D38" s="15"/>
      <c r="E38" s="14"/>
      <c r="F38" s="14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</row>
    <row r="39" spans="1:146" x14ac:dyDescent="0.25">
      <c r="A39" s="14"/>
      <c r="B39" s="14"/>
      <c r="C39" s="14"/>
      <c r="D39" s="15"/>
      <c r="E39" s="14"/>
      <c r="F39" s="14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</row>
    <row r="40" spans="1:146" x14ac:dyDescent="0.25">
      <c r="A40" s="14"/>
      <c r="B40" s="14"/>
      <c r="C40" s="14"/>
      <c r="D40" s="15"/>
      <c r="E40" s="14"/>
      <c r="F40" s="14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</row>
    <row r="41" spans="1:146" x14ac:dyDescent="0.25">
      <c r="A41" s="14"/>
      <c r="B41" s="14"/>
      <c r="C41" s="14"/>
      <c r="D41" s="15"/>
      <c r="E41" s="14"/>
      <c r="F41" s="14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</row>
    <row r="42" spans="1:146" x14ac:dyDescent="0.25">
      <c r="A42" s="14"/>
      <c r="B42" s="14"/>
      <c r="C42" s="14"/>
      <c r="D42" s="15"/>
      <c r="E42" s="14"/>
      <c r="F42" s="14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</row>
    <row r="43" spans="1:146" x14ac:dyDescent="0.25">
      <c r="A43" s="14"/>
      <c r="B43" s="14"/>
      <c r="C43" s="14"/>
      <c r="D43" s="15"/>
      <c r="E43" s="14"/>
      <c r="F43" s="14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</row>
    <row r="44" spans="1:146" x14ac:dyDescent="0.25">
      <c r="A44" s="14"/>
      <c r="B44" s="14"/>
      <c r="C44" s="14"/>
      <c r="D44" s="15"/>
      <c r="E44" s="14"/>
      <c r="F44" s="14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</row>
    <row r="45" spans="1:146" x14ac:dyDescent="0.25">
      <c r="A45" s="14"/>
      <c r="B45" s="14"/>
      <c r="C45" s="14"/>
      <c r="D45" s="15"/>
      <c r="E45" s="14"/>
      <c r="F45" s="14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</row>
    <row r="46" spans="1:146" x14ac:dyDescent="0.25">
      <c r="A46" s="14"/>
      <c r="B46" s="14"/>
      <c r="C46" s="14"/>
      <c r="D46" s="15"/>
      <c r="E46" s="14"/>
      <c r="F46" s="14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</row>
    <row r="47" spans="1:146" x14ac:dyDescent="0.25">
      <c r="A47" s="14"/>
      <c r="B47" s="14"/>
      <c r="C47" s="14"/>
      <c r="D47" s="15"/>
      <c r="E47" s="14"/>
      <c r="F47" s="14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</row>
    <row r="48" spans="1:146" x14ac:dyDescent="0.25">
      <c r="A48" s="14"/>
      <c r="B48" s="14"/>
      <c r="C48" s="14"/>
      <c r="D48" s="15"/>
      <c r="E48" s="14"/>
      <c r="F48" s="14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</row>
    <row r="49" spans="1:146" x14ac:dyDescent="0.25">
      <c r="A49" s="14"/>
      <c r="B49" s="14"/>
      <c r="C49" s="14"/>
      <c r="D49" s="15"/>
      <c r="E49" s="14"/>
      <c r="F49" s="14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</row>
    <row r="50" spans="1:146" x14ac:dyDescent="0.25">
      <c r="A50" s="14"/>
      <c r="B50" s="14"/>
      <c r="C50" s="14"/>
      <c r="D50" s="15"/>
      <c r="E50" s="14"/>
      <c r="F50" s="14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</row>
    <row r="51" spans="1:146" x14ac:dyDescent="0.25">
      <c r="A51" s="14"/>
      <c r="B51" s="14"/>
      <c r="C51" s="14"/>
      <c r="D51" s="15"/>
      <c r="E51" s="14"/>
      <c r="F51" s="14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</row>
    <row r="52" spans="1:146" x14ac:dyDescent="0.25">
      <c r="A52" s="14"/>
      <c r="B52" s="14"/>
      <c r="C52" s="14"/>
      <c r="D52" s="15"/>
      <c r="E52" s="14"/>
      <c r="F52" s="14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</row>
    <row r="53" spans="1:146" x14ac:dyDescent="0.25">
      <c r="A53" s="14"/>
      <c r="B53" s="14"/>
      <c r="C53" s="14"/>
      <c r="D53" s="15"/>
      <c r="E53" s="14"/>
      <c r="F53" s="14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</row>
    <row r="54" spans="1:146" x14ac:dyDescent="0.25">
      <c r="A54" s="14"/>
      <c r="B54" s="14"/>
      <c r="C54" s="14"/>
      <c r="D54" s="15"/>
      <c r="E54" s="14"/>
      <c r="F54" s="14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</row>
    <row r="55" spans="1:146" x14ac:dyDescent="0.25">
      <c r="A55" s="14"/>
      <c r="B55" s="14"/>
      <c r="C55" s="14"/>
      <c r="D55" s="15"/>
      <c r="E55" s="14"/>
      <c r="F55" s="14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</row>
    <row r="56" spans="1:146" x14ac:dyDescent="0.25">
      <c r="A56" s="14"/>
      <c r="B56" s="14"/>
      <c r="C56" s="14"/>
      <c r="D56" s="15"/>
      <c r="E56" s="14"/>
      <c r="F56" s="14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</row>
    <row r="57" spans="1:146" x14ac:dyDescent="0.25">
      <c r="A57" s="14"/>
      <c r="B57" s="14"/>
      <c r="C57" s="14"/>
      <c r="D57" s="15"/>
      <c r="E57" s="14"/>
      <c r="F57" s="14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12"/>
    </row>
    <row r="58" spans="1:146" x14ac:dyDescent="0.25">
      <c r="A58" s="14"/>
      <c r="B58" s="14"/>
      <c r="C58" s="14"/>
      <c r="D58" s="15"/>
      <c r="E58" s="14"/>
      <c r="F58" s="14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</row>
    <row r="59" spans="1:146" x14ac:dyDescent="0.25">
      <c r="A59" s="14"/>
      <c r="B59" s="14"/>
      <c r="C59" s="14"/>
      <c r="D59" s="15"/>
      <c r="E59" s="14"/>
      <c r="F59" s="14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</row>
    <row r="60" spans="1:146" x14ac:dyDescent="0.25">
      <c r="A60" s="14"/>
      <c r="B60" s="14"/>
      <c r="C60" s="14"/>
      <c r="D60" s="15"/>
      <c r="E60" s="14"/>
      <c r="F60" s="14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/>
      <c r="EO60" s="12"/>
      <c r="EP60" s="12"/>
    </row>
    <row r="61" spans="1:146" x14ac:dyDescent="0.25">
      <c r="A61" s="14"/>
      <c r="B61" s="14"/>
      <c r="C61" s="14"/>
      <c r="D61" s="15"/>
      <c r="E61" s="14"/>
      <c r="F61" s="14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</row>
    <row r="62" spans="1:146" x14ac:dyDescent="0.25">
      <c r="A62" s="14"/>
      <c r="B62" s="14"/>
      <c r="C62" s="14"/>
      <c r="D62" s="15"/>
      <c r="E62" s="14"/>
      <c r="F62" s="14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</row>
    <row r="63" spans="1:146" x14ac:dyDescent="0.25">
      <c r="A63" s="14"/>
      <c r="B63" s="14"/>
      <c r="C63" s="14"/>
      <c r="D63" s="15"/>
      <c r="E63" s="14"/>
      <c r="F63" s="14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12"/>
    </row>
    <row r="64" spans="1:146" x14ac:dyDescent="0.25">
      <c r="A64" s="14"/>
      <c r="B64" s="14"/>
      <c r="C64" s="14"/>
      <c r="D64" s="15"/>
      <c r="E64" s="14"/>
      <c r="F64" s="14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</row>
    <row r="65" spans="1:146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  <c r="EL65" s="11"/>
      <c r="EM65" s="11"/>
      <c r="EN65" s="11"/>
      <c r="EO65" s="11"/>
      <c r="EP65" s="11"/>
    </row>
    <row r="66" spans="1:146" x14ac:dyDescent="0.25">
      <c r="A66" s="14"/>
      <c r="B66" s="14"/>
      <c r="C66" s="14"/>
      <c r="D66" s="15"/>
      <c r="E66" s="14"/>
      <c r="F66" s="14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</row>
    <row r="67" spans="1:146" x14ac:dyDescent="0.25">
      <c r="A67" s="14"/>
      <c r="B67" s="14"/>
      <c r="C67" s="14"/>
      <c r="D67" s="15"/>
      <c r="E67" s="14"/>
      <c r="F67" s="14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2"/>
      <c r="EN67" s="12"/>
      <c r="EO67" s="12"/>
      <c r="EP67" s="12"/>
    </row>
    <row r="68" spans="1:146" x14ac:dyDescent="0.25">
      <c r="A68" s="14"/>
      <c r="B68" s="14"/>
      <c r="C68" s="14"/>
      <c r="D68" s="15"/>
      <c r="E68" s="14"/>
      <c r="F68" s="14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</row>
    <row r="69" spans="1:146" x14ac:dyDescent="0.25">
      <c r="A69" s="14"/>
      <c r="B69" s="14"/>
      <c r="C69" s="14"/>
      <c r="D69" s="15"/>
      <c r="E69" s="14"/>
      <c r="F69" s="14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</row>
    <row r="70" spans="1:146" x14ac:dyDescent="0.25">
      <c r="A70" s="14"/>
      <c r="B70" s="14"/>
      <c r="C70" s="14"/>
      <c r="D70" s="15"/>
      <c r="E70" s="14"/>
      <c r="F70" s="14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</row>
    <row r="71" spans="1:146" x14ac:dyDescent="0.25">
      <c r="A71" s="14"/>
      <c r="B71" s="14"/>
      <c r="C71" s="14"/>
      <c r="D71" s="15"/>
      <c r="E71" s="14"/>
      <c r="F71" s="14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</row>
    <row r="72" spans="1:146" x14ac:dyDescent="0.25">
      <c r="A72" s="14"/>
      <c r="B72" s="14"/>
      <c r="C72" s="14"/>
      <c r="D72" s="15"/>
      <c r="E72" s="14"/>
      <c r="F72" s="14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  <c r="EJ72" s="12"/>
      <c r="EK72" s="12"/>
      <c r="EL72" s="12"/>
      <c r="EM72" s="12"/>
      <c r="EN72" s="12"/>
      <c r="EO72" s="12"/>
      <c r="EP72" s="12"/>
    </row>
    <row r="73" spans="1:146" x14ac:dyDescent="0.25">
      <c r="A73" s="14"/>
      <c r="B73" s="14"/>
      <c r="C73" s="14"/>
      <c r="D73" s="15"/>
      <c r="E73" s="14"/>
      <c r="F73" s="14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/>
      <c r="EO73" s="12"/>
      <c r="EP73" s="12"/>
    </row>
    <row r="74" spans="1:146" x14ac:dyDescent="0.25">
      <c r="A74" s="14"/>
      <c r="B74" s="14"/>
      <c r="C74" s="14"/>
      <c r="D74" s="15"/>
      <c r="E74" s="14"/>
      <c r="F74" s="14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</row>
    <row r="75" spans="1:146" x14ac:dyDescent="0.25">
      <c r="A75" s="14"/>
      <c r="B75" s="14"/>
      <c r="C75" s="14"/>
      <c r="D75" s="15"/>
      <c r="E75" s="14"/>
      <c r="F75" s="14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2"/>
      <c r="EN75" s="12"/>
      <c r="EO75" s="12"/>
      <c r="EP75" s="12"/>
    </row>
    <row r="76" spans="1:146" x14ac:dyDescent="0.25">
      <c r="A76" s="14"/>
      <c r="B76" s="14"/>
      <c r="C76" s="14"/>
      <c r="D76" s="15"/>
      <c r="E76" s="14"/>
      <c r="F76" s="14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12"/>
    </row>
    <row r="77" spans="1:146" x14ac:dyDescent="0.25">
      <c r="A77" s="14"/>
      <c r="B77" s="14"/>
      <c r="C77" s="14"/>
      <c r="D77" s="15"/>
      <c r="E77" s="14"/>
      <c r="F77" s="14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/>
      <c r="EO77" s="12"/>
      <c r="EP77" s="12"/>
    </row>
    <row r="78" spans="1:146" x14ac:dyDescent="0.25">
      <c r="A78" s="14"/>
      <c r="B78" s="14"/>
      <c r="C78" s="14"/>
      <c r="D78" s="15"/>
      <c r="E78" s="14"/>
      <c r="F78" s="14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</row>
    <row r="79" spans="1:146" x14ac:dyDescent="0.25">
      <c r="A79" s="14"/>
      <c r="B79" s="14"/>
      <c r="C79" s="14"/>
      <c r="D79" s="15"/>
      <c r="E79" s="14"/>
      <c r="F79" s="14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2"/>
      <c r="EN79" s="12"/>
      <c r="EO79" s="12"/>
      <c r="EP79" s="12"/>
    </row>
    <row r="80" spans="1:146" x14ac:dyDescent="0.25">
      <c r="A80" s="14"/>
      <c r="B80" s="14"/>
      <c r="C80" s="14"/>
      <c r="D80" s="15"/>
      <c r="E80" s="14"/>
      <c r="F80" s="14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  <c r="DY80" s="12"/>
      <c r="DZ80" s="12"/>
      <c r="EA80" s="12"/>
      <c r="EB80" s="12"/>
      <c r="EC80" s="12"/>
      <c r="ED80" s="12"/>
      <c r="EE80" s="12"/>
      <c r="EF80" s="12"/>
      <c r="EG80" s="12"/>
      <c r="EH80" s="12"/>
      <c r="EI80" s="12"/>
      <c r="EJ80" s="12"/>
      <c r="EK80" s="12"/>
      <c r="EL80" s="12"/>
      <c r="EM80" s="12"/>
      <c r="EN80" s="12"/>
      <c r="EO80" s="12"/>
      <c r="EP80" s="12"/>
    </row>
    <row r="81" spans="1:146" x14ac:dyDescent="0.25">
      <c r="A81" s="14"/>
      <c r="B81" s="14"/>
      <c r="C81" s="14"/>
      <c r="D81" s="15"/>
      <c r="E81" s="14"/>
      <c r="F81" s="14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  <c r="DY81" s="12"/>
      <c r="DZ81" s="12"/>
      <c r="EA81" s="12"/>
      <c r="EB81" s="12"/>
      <c r="EC81" s="12"/>
      <c r="ED81" s="12"/>
      <c r="EE81" s="12"/>
      <c r="EF81" s="12"/>
      <c r="EG81" s="12"/>
      <c r="EH81" s="12"/>
      <c r="EI81" s="12"/>
      <c r="EJ81" s="12"/>
      <c r="EK81" s="12"/>
      <c r="EL81" s="12"/>
      <c r="EM81" s="12"/>
      <c r="EN81" s="12"/>
      <c r="EO81" s="12"/>
      <c r="EP81" s="12"/>
    </row>
    <row r="82" spans="1:146" x14ac:dyDescent="0.25">
      <c r="A82" s="14"/>
      <c r="B82" s="14"/>
      <c r="C82" s="14"/>
      <c r="D82" s="15"/>
      <c r="E82" s="14"/>
      <c r="F82" s="14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  <c r="DY82" s="12"/>
      <c r="DZ82" s="12"/>
      <c r="EA82" s="12"/>
      <c r="EB82" s="12"/>
      <c r="EC82" s="12"/>
      <c r="ED82" s="12"/>
      <c r="EE82" s="12"/>
      <c r="EF82" s="12"/>
      <c r="EG82" s="12"/>
      <c r="EH82" s="12"/>
      <c r="EI82" s="12"/>
      <c r="EJ82" s="12"/>
      <c r="EK82" s="12"/>
      <c r="EL82" s="12"/>
      <c r="EM82" s="12"/>
      <c r="EN82" s="12"/>
      <c r="EO82" s="12"/>
      <c r="EP82" s="12"/>
    </row>
    <row r="83" spans="1:146" x14ac:dyDescent="0.25">
      <c r="A83" s="14"/>
      <c r="B83" s="14"/>
      <c r="C83" s="14"/>
      <c r="D83" s="15"/>
      <c r="E83" s="14"/>
      <c r="F83" s="14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  <c r="DZ83" s="12"/>
      <c r="EA83" s="12"/>
      <c r="EB83" s="12"/>
      <c r="EC83" s="12"/>
      <c r="ED83" s="12"/>
      <c r="EE83" s="12"/>
      <c r="EF83" s="12"/>
      <c r="EG83" s="12"/>
      <c r="EH83" s="12"/>
      <c r="EI83" s="12"/>
      <c r="EJ83" s="12"/>
      <c r="EK83" s="12"/>
      <c r="EL83" s="12"/>
      <c r="EM83" s="12"/>
      <c r="EN83" s="12"/>
      <c r="EO83" s="12"/>
      <c r="EP83" s="12"/>
    </row>
    <row r="84" spans="1:146" x14ac:dyDescent="0.25">
      <c r="A84" s="14"/>
      <c r="B84" s="14"/>
      <c r="C84" s="14"/>
      <c r="D84" s="15"/>
      <c r="E84" s="14"/>
      <c r="F84" s="14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/>
      <c r="EO84" s="12"/>
      <c r="EP84" s="12"/>
    </row>
    <row r="85" spans="1:146" x14ac:dyDescent="0.25">
      <c r="A85" s="14"/>
      <c r="B85" s="14"/>
      <c r="C85" s="14"/>
      <c r="D85" s="15"/>
      <c r="E85" s="14"/>
      <c r="F85" s="14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2"/>
      <c r="EN85" s="12"/>
      <c r="EO85" s="12"/>
      <c r="EP85" s="12"/>
    </row>
    <row r="86" spans="1:146" x14ac:dyDescent="0.25">
      <c r="A86" s="14"/>
      <c r="B86" s="14"/>
      <c r="C86" s="14"/>
      <c r="D86" s="15"/>
      <c r="E86" s="14"/>
      <c r="F86" s="14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</row>
    <row r="87" spans="1:146" x14ac:dyDescent="0.25">
      <c r="A87" s="14"/>
      <c r="B87" s="14"/>
      <c r="C87" s="14"/>
      <c r="D87" s="15"/>
      <c r="E87" s="14"/>
      <c r="F87" s="14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  <c r="DZ87" s="12"/>
      <c r="EA87" s="12"/>
      <c r="EB87" s="12"/>
      <c r="EC87" s="12"/>
      <c r="ED87" s="12"/>
      <c r="EE87" s="12"/>
      <c r="EF87" s="12"/>
      <c r="EG87" s="12"/>
      <c r="EH87" s="12"/>
      <c r="EI87" s="12"/>
      <c r="EJ87" s="12"/>
      <c r="EK87" s="12"/>
      <c r="EL87" s="12"/>
      <c r="EM87" s="12"/>
      <c r="EN87" s="12"/>
      <c r="EO87" s="12"/>
      <c r="EP87" s="12"/>
    </row>
    <row r="88" spans="1:146" x14ac:dyDescent="0.25">
      <c r="A88" s="14"/>
      <c r="B88" s="14"/>
      <c r="C88" s="14"/>
      <c r="D88" s="15"/>
      <c r="E88" s="14"/>
      <c r="F88" s="14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12"/>
      <c r="EL88" s="12"/>
      <c r="EM88" s="12"/>
      <c r="EN88" s="12"/>
      <c r="EO88" s="12"/>
      <c r="EP88" s="12"/>
    </row>
    <row r="89" spans="1:146" x14ac:dyDescent="0.25">
      <c r="A89" s="14"/>
      <c r="B89" s="14"/>
      <c r="C89" s="14"/>
      <c r="D89" s="15"/>
      <c r="E89" s="14"/>
      <c r="F89" s="14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2"/>
      <c r="EN89" s="12"/>
      <c r="EO89" s="12"/>
      <c r="EP89" s="12"/>
    </row>
    <row r="90" spans="1:146" x14ac:dyDescent="0.25">
      <c r="A90" s="14"/>
      <c r="B90" s="14"/>
      <c r="C90" s="14"/>
      <c r="D90" s="15"/>
      <c r="E90" s="14"/>
      <c r="F90" s="14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2"/>
      <c r="EN90" s="12"/>
      <c r="EO90" s="12"/>
      <c r="EP90" s="12"/>
    </row>
    <row r="91" spans="1:146" x14ac:dyDescent="0.25">
      <c r="A91" s="14"/>
      <c r="B91" s="14"/>
      <c r="C91" s="14"/>
      <c r="D91" s="15"/>
      <c r="E91" s="14"/>
      <c r="F91" s="14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  <c r="DY91" s="12"/>
      <c r="DZ91" s="12"/>
      <c r="EA91" s="12"/>
      <c r="EB91" s="12"/>
      <c r="EC91" s="12"/>
      <c r="ED91" s="12"/>
      <c r="EE91" s="12"/>
      <c r="EF91" s="12"/>
      <c r="EG91" s="12"/>
      <c r="EH91" s="12"/>
      <c r="EI91" s="12"/>
      <c r="EJ91" s="12"/>
      <c r="EK91" s="12"/>
      <c r="EL91" s="12"/>
      <c r="EM91" s="12"/>
      <c r="EN91" s="12"/>
      <c r="EO91" s="12"/>
      <c r="EP91" s="12"/>
    </row>
    <row r="92" spans="1:146" x14ac:dyDescent="0.25">
      <c r="A92" s="14"/>
      <c r="B92" s="14"/>
      <c r="C92" s="14"/>
      <c r="D92" s="15"/>
      <c r="E92" s="14"/>
      <c r="F92" s="14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  <c r="DY92" s="12"/>
      <c r="DZ92" s="12"/>
      <c r="EA92" s="12"/>
      <c r="EB92" s="12"/>
      <c r="EC92" s="12"/>
      <c r="ED92" s="12"/>
      <c r="EE92" s="12"/>
      <c r="EF92" s="12"/>
      <c r="EG92" s="12"/>
      <c r="EH92" s="12"/>
      <c r="EI92" s="12"/>
      <c r="EJ92" s="12"/>
      <c r="EK92" s="12"/>
      <c r="EL92" s="12"/>
      <c r="EM92" s="12"/>
      <c r="EN92" s="12"/>
      <c r="EO92" s="12"/>
      <c r="EP92" s="12"/>
    </row>
    <row r="93" spans="1:146" x14ac:dyDescent="0.25">
      <c r="A93" s="14"/>
      <c r="B93" s="14"/>
      <c r="C93" s="14"/>
      <c r="D93" s="15"/>
      <c r="E93" s="14"/>
      <c r="F93" s="14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  <c r="EJ93" s="12"/>
      <c r="EK93" s="12"/>
      <c r="EL93" s="12"/>
      <c r="EM93" s="12"/>
      <c r="EN93" s="12"/>
      <c r="EO93" s="12"/>
      <c r="EP93" s="12"/>
    </row>
    <row r="94" spans="1:146" x14ac:dyDescent="0.25">
      <c r="A94" s="14"/>
      <c r="B94" s="14"/>
      <c r="C94" s="14"/>
      <c r="D94" s="15"/>
      <c r="E94" s="14"/>
      <c r="F94" s="14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  <c r="DY94" s="12"/>
      <c r="DZ94" s="12"/>
      <c r="EA94" s="12"/>
      <c r="EB94" s="12"/>
      <c r="EC94" s="12"/>
      <c r="ED94" s="12"/>
      <c r="EE94" s="12"/>
      <c r="EF94" s="12"/>
      <c r="EG94" s="12"/>
      <c r="EH94" s="12"/>
      <c r="EI94" s="12"/>
      <c r="EJ94" s="12"/>
      <c r="EK94" s="12"/>
      <c r="EL94" s="12"/>
      <c r="EM94" s="12"/>
      <c r="EN94" s="12"/>
      <c r="EO94" s="12"/>
      <c r="EP94" s="12"/>
    </row>
    <row r="95" spans="1:146" x14ac:dyDescent="0.25">
      <c r="A95" s="14"/>
      <c r="B95" s="14"/>
      <c r="C95" s="14"/>
      <c r="D95" s="15"/>
      <c r="E95" s="14"/>
      <c r="F95" s="14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  <c r="DY95" s="12"/>
      <c r="DZ95" s="12"/>
      <c r="EA95" s="12"/>
      <c r="EB95" s="12"/>
      <c r="EC95" s="12"/>
      <c r="ED95" s="12"/>
      <c r="EE95" s="12"/>
      <c r="EF95" s="12"/>
      <c r="EG95" s="12"/>
      <c r="EH95" s="12"/>
      <c r="EI95" s="12"/>
      <c r="EJ95" s="12"/>
      <c r="EK95" s="12"/>
      <c r="EL95" s="12"/>
      <c r="EM95" s="12"/>
      <c r="EN95" s="12"/>
      <c r="EO95" s="12"/>
      <c r="EP95" s="1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78"/>
  <sheetViews>
    <sheetView zoomScale="85" zoomScaleNormal="85" workbookViewId="0"/>
  </sheetViews>
  <sheetFormatPr defaultColWidth="13.28515625" defaultRowHeight="15" x14ac:dyDescent="0.25"/>
  <cols>
    <col min="1" max="5" width="13.28515625" style="23"/>
    <col min="6" max="6" width="15.7109375" style="23" bestFit="1" customWidth="1"/>
    <col min="7" max="7" width="15.28515625" style="23" customWidth="1"/>
    <col min="8" max="8" width="11" style="29" customWidth="1"/>
    <col min="9" max="9" width="12.42578125" style="29" customWidth="1"/>
    <col min="10" max="10" width="11" style="29" customWidth="1"/>
    <col min="11" max="11" width="10.7109375" style="29" customWidth="1"/>
    <col min="12" max="14" width="12.85546875" style="29" customWidth="1"/>
    <col min="15" max="15" width="13.42578125" style="29" customWidth="1"/>
    <col min="16" max="16" width="12.85546875" style="29" customWidth="1"/>
    <col min="17" max="18" width="21.140625" style="29" customWidth="1"/>
    <col min="19" max="33" width="13.5703125" style="29" customWidth="1"/>
    <col min="34" max="35" width="15.140625" style="29" customWidth="1"/>
    <col min="36" max="39" width="19.5703125" style="29" customWidth="1"/>
    <col min="40" max="43" width="20.85546875" style="29" customWidth="1"/>
    <col min="44" max="47" width="19.28515625" style="29" customWidth="1"/>
    <col min="48" max="50" width="20.7109375" style="29" customWidth="1"/>
    <col min="51" max="54" width="25" style="29" customWidth="1"/>
    <col min="55" max="58" width="26.5703125" style="29" customWidth="1"/>
    <col min="59" max="62" width="25.140625" style="29" customWidth="1"/>
    <col min="63" max="66" width="26.7109375" style="29" customWidth="1"/>
    <col min="67" max="68" width="19" style="29" customWidth="1"/>
    <col min="69" max="70" width="20.28515625" style="29" customWidth="1"/>
    <col min="71" max="74" width="22.85546875" style="29" customWidth="1"/>
    <col min="75" max="78" width="18.85546875" style="29" bestFit="1" customWidth="1"/>
    <col min="79" max="82" width="20.140625" style="29" bestFit="1" customWidth="1"/>
    <col min="83" max="86" width="18.140625" style="23" customWidth="1"/>
    <col min="87" max="90" width="19.42578125" style="23" customWidth="1"/>
    <col min="91" max="94" width="17.42578125" style="23" customWidth="1"/>
    <col min="95" max="98" width="18.85546875" style="23" customWidth="1"/>
    <col min="99" max="102" width="26.42578125" style="23" customWidth="1"/>
    <col min="103" max="106" width="27.7109375" style="23" customWidth="1"/>
    <col min="107" max="110" width="22.7109375" style="23" customWidth="1"/>
    <col min="111" max="114" width="24" style="23" customWidth="1"/>
    <col min="115" max="118" width="22.42578125" style="23" customWidth="1"/>
    <col min="119" max="122" width="23.85546875" style="23" customWidth="1"/>
    <col min="123" max="126" width="18.42578125" style="23" customWidth="1"/>
    <col min="127" max="130" width="19.7109375" style="23" customWidth="1"/>
    <col min="131" max="134" width="18.5703125" style="23" bestFit="1" customWidth="1"/>
    <col min="135" max="138" width="20" style="23" bestFit="1" customWidth="1"/>
    <col min="139" max="142" width="21" style="23" bestFit="1" customWidth="1"/>
    <col min="143" max="146" width="22.42578125" style="23" bestFit="1" customWidth="1"/>
    <col min="147" max="16384" width="13.28515625" style="23"/>
  </cols>
  <sheetData>
    <row r="1" spans="1:146" ht="30" x14ac:dyDescent="0.25">
      <c r="A1" s="14" t="s">
        <v>6</v>
      </c>
      <c r="B1" s="14" t="s">
        <v>7</v>
      </c>
      <c r="C1" s="14" t="s">
        <v>8</v>
      </c>
      <c r="D1" s="14" t="s">
        <v>9</v>
      </c>
      <c r="E1" s="14" t="s">
        <v>10</v>
      </c>
      <c r="F1" s="14" t="s">
        <v>11</v>
      </c>
      <c r="G1" s="14" t="s">
        <v>55</v>
      </c>
      <c r="H1" s="14" t="s">
        <v>41</v>
      </c>
      <c r="I1" s="14" t="s">
        <v>37</v>
      </c>
      <c r="J1" s="14" t="s">
        <v>38</v>
      </c>
      <c r="K1" s="14" t="s">
        <v>39</v>
      </c>
      <c r="L1" s="14" t="s">
        <v>46</v>
      </c>
      <c r="M1" s="14" t="s">
        <v>73</v>
      </c>
      <c r="N1" s="14" t="s">
        <v>74</v>
      </c>
      <c r="O1" s="14" t="s">
        <v>75</v>
      </c>
      <c r="P1" s="14" t="s">
        <v>76</v>
      </c>
      <c r="Q1" s="14" t="s">
        <v>56</v>
      </c>
      <c r="R1" s="14" t="s">
        <v>57</v>
      </c>
      <c r="S1" s="14" t="s">
        <v>58</v>
      </c>
      <c r="T1" s="14" t="s">
        <v>59</v>
      </c>
      <c r="U1" s="14" t="s">
        <v>60</v>
      </c>
      <c r="V1" s="14" t="s">
        <v>61</v>
      </c>
      <c r="W1" s="14" t="s">
        <v>62</v>
      </c>
      <c r="X1" s="14" t="s">
        <v>63</v>
      </c>
      <c r="Y1" s="14" t="s">
        <v>64</v>
      </c>
      <c r="Z1" s="14" t="s">
        <v>65</v>
      </c>
      <c r="AA1" s="14" t="s">
        <v>66</v>
      </c>
      <c r="AB1" s="14" t="s">
        <v>67</v>
      </c>
      <c r="AC1" s="14" t="s">
        <v>68</v>
      </c>
      <c r="AD1" s="14" t="s">
        <v>69</v>
      </c>
      <c r="AE1" s="14" t="s">
        <v>70</v>
      </c>
      <c r="AF1" s="14" t="s">
        <v>71</v>
      </c>
      <c r="AG1" s="14" t="s">
        <v>77</v>
      </c>
      <c r="AH1" s="14" t="s">
        <v>78</v>
      </c>
      <c r="AI1" s="14" t="s">
        <v>79</v>
      </c>
      <c r="AJ1" s="14" t="s">
        <v>80</v>
      </c>
      <c r="AK1" s="14" t="s">
        <v>81</v>
      </c>
      <c r="AL1" s="14" t="s">
        <v>82</v>
      </c>
      <c r="AM1" s="14" t="s">
        <v>83</v>
      </c>
      <c r="AN1" s="14" t="s">
        <v>84</v>
      </c>
      <c r="AO1" s="14" t="s">
        <v>85</v>
      </c>
      <c r="AP1" s="14" t="s">
        <v>86</v>
      </c>
      <c r="AQ1" s="14" t="s">
        <v>87</v>
      </c>
      <c r="AR1" s="14" t="s">
        <v>88</v>
      </c>
      <c r="AS1" s="14" t="s">
        <v>89</v>
      </c>
      <c r="AT1" s="14" t="s">
        <v>90</v>
      </c>
      <c r="AU1" s="14" t="s">
        <v>91</v>
      </c>
      <c r="AV1" s="14" t="s">
        <v>92</v>
      </c>
      <c r="AW1" s="14" t="s">
        <v>93</v>
      </c>
      <c r="AX1" s="14" t="s">
        <v>94</v>
      </c>
      <c r="AY1" s="14" t="s">
        <v>95</v>
      </c>
      <c r="AZ1" s="14" t="s">
        <v>96</v>
      </c>
      <c r="BA1" s="14" t="s">
        <v>97</v>
      </c>
      <c r="BB1" s="14" t="s">
        <v>98</v>
      </c>
      <c r="BC1" s="14" t="s">
        <v>99</v>
      </c>
      <c r="BD1" s="14" t="s">
        <v>100</v>
      </c>
      <c r="BE1" s="14" t="s">
        <v>101</v>
      </c>
      <c r="BF1" s="14" t="s">
        <v>102</v>
      </c>
      <c r="BG1" s="14" t="s">
        <v>103</v>
      </c>
      <c r="BH1" s="14" t="s">
        <v>104</v>
      </c>
      <c r="BI1" s="14" t="s">
        <v>105</v>
      </c>
      <c r="BJ1" s="14" t="s">
        <v>106</v>
      </c>
      <c r="BK1" s="14" t="s">
        <v>107</v>
      </c>
      <c r="BL1" s="14" t="s">
        <v>108</v>
      </c>
      <c r="BM1" s="14" t="s">
        <v>109</v>
      </c>
      <c r="BN1" s="14" t="s">
        <v>110</v>
      </c>
      <c r="BO1" s="14" t="s">
        <v>111</v>
      </c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</row>
    <row r="2" spans="1:146" x14ac:dyDescent="0.25">
      <c r="A2" s="14" t="s">
        <v>26</v>
      </c>
      <c r="B2" s="14" t="s">
        <v>12</v>
      </c>
      <c r="C2" s="14" t="s">
        <v>29</v>
      </c>
      <c r="D2" s="15">
        <v>1</v>
      </c>
      <c r="E2" s="14">
        <v>2020</v>
      </c>
      <c r="F2" s="16">
        <v>0</v>
      </c>
      <c r="G2" s="15">
        <v>0</v>
      </c>
      <c r="H2" s="15">
        <v>0</v>
      </c>
      <c r="I2" s="15">
        <v>0</v>
      </c>
      <c r="J2" s="15">
        <v>0</v>
      </c>
      <c r="K2" s="15">
        <v>0</v>
      </c>
      <c r="L2" s="15">
        <v>0</v>
      </c>
      <c r="M2" s="15">
        <v>0</v>
      </c>
      <c r="N2" s="15">
        <v>0</v>
      </c>
      <c r="O2" s="15">
        <v>0</v>
      </c>
      <c r="P2" s="15">
        <v>0</v>
      </c>
      <c r="Q2" s="15">
        <v>0</v>
      </c>
      <c r="R2" s="15">
        <v>0</v>
      </c>
      <c r="S2" s="15">
        <v>0</v>
      </c>
      <c r="T2" s="15">
        <v>0</v>
      </c>
      <c r="U2" s="15">
        <v>0</v>
      </c>
      <c r="V2" s="15">
        <v>0</v>
      </c>
      <c r="W2" s="15">
        <v>0</v>
      </c>
      <c r="X2" s="15">
        <v>0</v>
      </c>
      <c r="Y2" s="15">
        <v>0</v>
      </c>
      <c r="Z2" s="15">
        <v>0</v>
      </c>
      <c r="AA2" s="15">
        <v>0</v>
      </c>
      <c r="AB2" s="15">
        <v>0</v>
      </c>
      <c r="AC2" s="15">
        <v>0</v>
      </c>
      <c r="AD2" s="15">
        <v>0</v>
      </c>
      <c r="AE2" s="15">
        <v>0</v>
      </c>
      <c r="AF2" s="15">
        <v>0</v>
      </c>
      <c r="AG2" s="15">
        <v>0</v>
      </c>
      <c r="AH2" s="15">
        <v>0</v>
      </c>
      <c r="AI2" s="15">
        <v>0</v>
      </c>
      <c r="AJ2" s="15">
        <v>0</v>
      </c>
      <c r="AK2" s="15">
        <v>0</v>
      </c>
      <c r="AL2" s="15">
        <v>0</v>
      </c>
      <c r="AM2" s="15">
        <v>0</v>
      </c>
      <c r="AN2" s="15">
        <v>0</v>
      </c>
      <c r="AO2" s="15">
        <v>0</v>
      </c>
      <c r="AP2" s="15">
        <v>0</v>
      </c>
      <c r="AQ2" s="15">
        <v>0</v>
      </c>
      <c r="AR2" s="15">
        <v>0</v>
      </c>
      <c r="AS2" s="15">
        <v>0</v>
      </c>
      <c r="AT2" s="15">
        <v>0</v>
      </c>
      <c r="AU2" s="15">
        <v>0</v>
      </c>
      <c r="AV2" s="15">
        <v>0</v>
      </c>
      <c r="AW2" s="15">
        <v>0</v>
      </c>
      <c r="AX2" s="15">
        <v>0</v>
      </c>
      <c r="AY2" s="15">
        <v>0</v>
      </c>
      <c r="AZ2" s="15">
        <v>0</v>
      </c>
      <c r="BA2" s="15">
        <v>0</v>
      </c>
      <c r="BB2" s="15">
        <v>0</v>
      </c>
      <c r="BC2" s="15">
        <v>0</v>
      </c>
      <c r="BD2" s="15">
        <v>0</v>
      </c>
      <c r="BE2" s="15">
        <v>0</v>
      </c>
      <c r="BF2" s="15">
        <v>0</v>
      </c>
      <c r="BG2" s="15">
        <v>0</v>
      </c>
      <c r="BH2" s="15">
        <v>0</v>
      </c>
      <c r="BI2" s="15">
        <v>0</v>
      </c>
      <c r="BJ2" s="15">
        <v>0</v>
      </c>
      <c r="BK2" s="15">
        <v>0</v>
      </c>
      <c r="BL2" s="15">
        <v>0</v>
      </c>
      <c r="BM2" s="15">
        <v>0</v>
      </c>
      <c r="BN2" s="15">
        <v>0</v>
      </c>
      <c r="BO2" s="15">
        <v>0</v>
      </c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</row>
    <row r="3" spans="1:146" x14ac:dyDescent="0.25">
      <c r="A3" s="14" t="s">
        <v>26</v>
      </c>
      <c r="B3" s="14" t="s">
        <v>12</v>
      </c>
      <c r="C3" s="14" t="s">
        <v>29</v>
      </c>
      <c r="D3" s="15">
        <v>1</v>
      </c>
      <c r="E3" s="14">
        <v>2021</v>
      </c>
      <c r="F3" s="16">
        <v>0</v>
      </c>
      <c r="G3" s="15">
        <v>0</v>
      </c>
      <c r="H3" s="15">
        <v>0</v>
      </c>
      <c r="I3" s="15">
        <v>0</v>
      </c>
      <c r="J3" s="15">
        <v>0</v>
      </c>
      <c r="K3" s="15">
        <v>0</v>
      </c>
      <c r="L3" s="15">
        <v>0</v>
      </c>
      <c r="M3" s="15">
        <v>0</v>
      </c>
      <c r="N3" s="15">
        <v>0</v>
      </c>
      <c r="O3" s="15">
        <v>0</v>
      </c>
      <c r="P3" s="15">
        <v>0</v>
      </c>
      <c r="Q3" s="15">
        <v>0</v>
      </c>
      <c r="R3" s="15">
        <v>0</v>
      </c>
      <c r="S3" s="15">
        <v>0</v>
      </c>
      <c r="T3" s="15">
        <v>0</v>
      </c>
      <c r="U3" s="15">
        <v>0</v>
      </c>
      <c r="V3" s="15">
        <v>0</v>
      </c>
      <c r="W3" s="15">
        <v>0</v>
      </c>
      <c r="X3" s="15">
        <v>0</v>
      </c>
      <c r="Y3" s="15">
        <v>0</v>
      </c>
      <c r="Z3" s="15">
        <v>0</v>
      </c>
      <c r="AA3" s="15">
        <v>0</v>
      </c>
      <c r="AB3" s="15">
        <v>0</v>
      </c>
      <c r="AC3" s="15">
        <v>0</v>
      </c>
      <c r="AD3" s="15">
        <v>0</v>
      </c>
      <c r="AE3" s="15">
        <v>0</v>
      </c>
      <c r="AF3" s="15">
        <v>0</v>
      </c>
      <c r="AG3" s="15">
        <v>0</v>
      </c>
      <c r="AH3" s="15">
        <v>0</v>
      </c>
      <c r="AI3" s="15">
        <v>0</v>
      </c>
      <c r="AJ3" s="15">
        <v>0</v>
      </c>
      <c r="AK3" s="15">
        <v>0</v>
      </c>
      <c r="AL3" s="15">
        <v>0</v>
      </c>
      <c r="AM3" s="15">
        <v>0</v>
      </c>
      <c r="AN3" s="15">
        <v>0</v>
      </c>
      <c r="AO3" s="15">
        <v>0</v>
      </c>
      <c r="AP3" s="15">
        <v>0</v>
      </c>
      <c r="AQ3" s="15">
        <v>0</v>
      </c>
      <c r="AR3" s="15">
        <v>0</v>
      </c>
      <c r="AS3" s="15">
        <v>0</v>
      </c>
      <c r="AT3" s="15">
        <v>0</v>
      </c>
      <c r="AU3" s="15">
        <v>0</v>
      </c>
      <c r="AV3" s="15">
        <v>0</v>
      </c>
      <c r="AW3" s="15">
        <v>0</v>
      </c>
      <c r="AX3" s="15">
        <v>0</v>
      </c>
      <c r="AY3" s="15">
        <v>0</v>
      </c>
      <c r="AZ3" s="15">
        <v>0</v>
      </c>
      <c r="BA3" s="15">
        <v>0</v>
      </c>
      <c r="BB3" s="15">
        <v>0</v>
      </c>
      <c r="BC3" s="15">
        <v>0</v>
      </c>
      <c r="BD3" s="15">
        <v>0</v>
      </c>
      <c r="BE3" s="15">
        <v>0</v>
      </c>
      <c r="BF3" s="15">
        <v>0</v>
      </c>
      <c r="BG3" s="15">
        <v>0</v>
      </c>
      <c r="BH3" s="15">
        <v>0</v>
      </c>
      <c r="BI3" s="15">
        <v>0</v>
      </c>
      <c r="BJ3" s="15">
        <v>0</v>
      </c>
      <c r="BK3" s="15">
        <v>0</v>
      </c>
      <c r="BL3" s="15">
        <v>0</v>
      </c>
      <c r="BM3" s="15">
        <v>0</v>
      </c>
      <c r="BN3" s="15">
        <v>0</v>
      </c>
      <c r="BO3" s="15">
        <v>0</v>
      </c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</row>
    <row r="4" spans="1:146" x14ac:dyDescent="0.25">
      <c r="A4" s="14" t="s">
        <v>26</v>
      </c>
      <c r="B4" s="14" t="s">
        <v>12</v>
      </c>
      <c r="C4" s="14" t="s">
        <v>29</v>
      </c>
      <c r="D4" s="15">
        <v>1</v>
      </c>
      <c r="E4" s="14">
        <v>2022</v>
      </c>
      <c r="F4" s="16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-4786.2449996422702</v>
      </c>
      <c r="R4" s="15">
        <v>0</v>
      </c>
      <c r="S4" s="15">
        <v>0</v>
      </c>
      <c r="T4" s="15">
        <v>0</v>
      </c>
      <c r="U4" s="15">
        <v>0</v>
      </c>
      <c r="V4" s="15">
        <v>0</v>
      </c>
      <c r="W4" s="15">
        <v>0</v>
      </c>
      <c r="X4" s="15">
        <v>0</v>
      </c>
      <c r="Y4" s="15">
        <v>0</v>
      </c>
      <c r="Z4" s="15">
        <v>0</v>
      </c>
      <c r="AA4" s="15">
        <v>0</v>
      </c>
      <c r="AB4" s="15">
        <v>0</v>
      </c>
      <c r="AC4" s="15">
        <v>0</v>
      </c>
      <c r="AD4" s="15">
        <v>0</v>
      </c>
      <c r="AE4" s="15">
        <v>0</v>
      </c>
      <c r="AF4" s="15">
        <v>0</v>
      </c>
      <c r="AG4" s="15">
        <v>-184.86745771387999</v>
      </c>
      <c r="AH4" s="15">
        <v>0</v>
      </c>
      <c r="AI4" s="15">
        <v>0</v>
      </c>
      <c r="AJ4" s="15">
        <v>0</v>
      </c>
      <c r="AK4" s="15">
        <v>-143.44349190854001</v>
      </c>
      <c r="AL4" s="15">
        <v>0</v>
      </c>
      <c r="AM4" s="15">
        <v>0</v>
      </c>
      <c r="AN4" s="15">
        <v>0</v>
      </c>
      <c r="AO4" s="15">
        <v>0</v>
      </c>
      <c r="AP4" s="15">
        <v>0</v>
      </c>
      <c r="AQ4" s="15">
        <v>0</v>
      </c>
      <c r="AR4" s="15">
        <v>0</v>
      </c>
      <c r="AS4" s="15">
        <v>0</v>
      </c>
      <c r="AT4" s="15">
        <v>0</v>
      </c>
      <c r="AU4" s="15">
        <v>0</v>
      </c>
      <c r="AV4" s="15">
        <v>-327.21713396128001</v>
      </c>
      <c r="AW4" s="15">
        <v>0</v>
      </c>
      <c r="AX4" s="15">
        <v>0</v>
      </c>
      <c r="AY4" s="15">
        <v>0</v>
      </c>
      <c r="AZ4" s="15">
        <v>0</v>
      </c>
      <c r="BA4" s="15">
        <v>0</v>
      </c>
      <c r="BB4" s="15">
        <v>0</v>
      </c>
      <c r="BC4" s="15">
        <v>0</v>
      </c>
      <c r="BD4" s="15">
        <v>0</v>
      </c>
      <c r="BE4" s="15">
        <v>0</v>
      </c>
      <c r="BF4" s="15">
        <v>-72.011442647880003</v>
      </c>
      <c r="BG4" s="15">
        <v>-632.09883105013</v>
      </c>
      <c r="BH4" s="15">
        <v>0</v>
      </c>
      <c r="BI4" s="15">
        <v>17.35740344981</v>
      </c>
      <c r="BJ4" s="15">
        <v>0</v>
      </c>
      <c r="BK4" s="15">
        <v>0</v>
      </c>
      <c r="BL4" s="15">
        <v>-248.12187347061999</v>
      </c>
      <c r="BM4" s="15">
        <v>-1202.75155120874</v>
      </c>
      <c r="BN4" s="15">
        <v>22.34649579837</v>
      </c>
      <c r="BO4" s="15">
        <v>0</v>
      </c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</row>
    <row r="5" spans="1:146" x14ac:dyDescent="0.25">
      <c r="A5" s="14" t="s">
        <v>26</v>
      </c>
      <c r="B5" s="14" t="s">
        <v>12</v>
      </c>
      <c r="C5" s="14" t="s">
        <v>29</v>
      </c>
      <c r="D5" s="15">
        <v>1</v>
      </c>
      <c r="E5" s="14">
        <v>2023</v>
      </c>
      <c r="F5" s="16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-2986.4299999233599</v>
      </c>
      <c r="R5" s="15">
        <v>-363.83806620438003</v>
      </c>
      <c r="S5" s="15">
        <v>0</v>
      </c>
      <c r="T5" s="15">
        <v>0</v>
      </c>
      <c r="U5" s="15">
        <v>-4090.80997618219</v>
      </c>
      <c r="V5" s="15">
        <v>0</v>
      </c>
      <c r="W5" s="15">
        <v>0</v>
      </c>
      <c r="X5" s="15">
        <v>0</v>
      </c>
      <c r="Y5" s="15">
        <v>0</v>
      </c>
      <c r="Z5" s="15">
        <v>0</v>
      </c>
      <c r="AA5" s="15">
        <v>0</v>
      </c>
      <c r="AB5" s="15">
        <v>0</v>
      </c>
      <c r="AC5" s="15">
        <v>0</v>
      </c>
      <c r="AD5" s="15">
        <v>0</v>
      </c>
      <c r="AE5" s="15">
        <v>-3407.1815913168998</v>
      </c>
      <c r="AF5" s="15">
        <v>-4166.5133084426197</v>
      </c>
      <c r="AG5" s="15">
        <v>56.062313190419999</v>
      </c>
      <c r="AH5" s="15">
        <v>0</v>
      </c>
      <c r="AI5" s="15">
        <v>0</v>
      </c>
      <c r="AJ5" s="15">
        <v>0</v>
      </c>
      <c r="AK5" s="15">
        <v>6.9951382795299999</v>
      </c>
      <c r="AL5" s="15">
        <v>0</v>
      </c>
      <c r="AM5" s="15">
        <v>0</v>
      </c>
      <c r="AN5" s="15">
        <v>0</v>
      </c>
      <c r="AO5" s="15">
        <v>0</v>
      </c>
      <c r="AP5" s="15">
        <v>0</v>
      </c>
      <c r="AQ5" s="15">
        <v>0</v>
      </c>
      <c r="AR5" s="15">
        <v>0</v>
      </c>
      <c r="AS5" s="15">
        <v>0</v>
      </c>
      <c r="AT5" s="15">
        <v>0</v>
      </c>
      <c r="AU5" s="15">
        <v>0</v>
      </c>
      <c r="AV5" s="15">
        <v>-119.04356215939001</v>
      </c>
      <c r="AW5" s="15">
        <v>0</v>
      </c>
      <c r="AX5" s="15">
        <v>0</v>
      </c>
      <c r="AY5" s="15">
        <v>0</v>
      </c>
      <c r="AZ5" s="15">
        <v>0</v>
      </c>
      <c r="BA5" s="15">
        <v>0</v>
      </c>
      <c r="BB5" s="15">
        <v>0</v>
      </c>
      <c r="BC5" s="15">
        <v>0</v>
      </c>
      <c r="BD5" s="15">
        <v>0</v>
      </c>
      <c r="BE5" s="15">
        <v>0</v>
      </c>
      <c r="BF5" s="15">
        <v>-37.459440216159997</v>
      </c>
      <c r="BG5" s="15">
        <v>-361.62754369364001</v>
      </c>
      <c r="BH5" s="15">
        <v>0</v>
      </c>
      <c r="BI5" s="15">
        <v>44.318971788360003</v>
      </c>
      <c r="BJ5" s="15">
        <v>0</v>
      </c>
      <c r="BK5" s="15">
        <v>0</v>
      </c>
      <c r="BL5" s="15">
        <v>-289.80206586145999</v>
      </c>
      <c r="BM5" s="15">
        <v>-998.20323669820004</v>
      </c>
      <c r="BN5" s="15">
        <v>77.300325066959999</v>
      </c>
      <c r="BO5" s="15">
        <v>0</v>
      </c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</row>
    <row r="6" spans="1:146" x14ac:dyDescent="0.25">
      <c r="A6" s="14" t="s">
        <v>26</v>
      </c>
      <c r="B6" s="14" t="s">
        <v>12</v>
      </c>
      <c r="C6" s="14" t="s">
        <v>29</v>
      </c>
      <c r="D6" s="15">
        <v>1</v>
      </c>
      <c r="E6" s="14">
        <v>2024</v>
      </c>
      <c r="F6" s="16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-556.16590008716003</v>
      </c>
      <c r="S6" s="15">
        <v>0</v>
      </c>
      <c r="T6" s="15">
        <v>0</v>
      </c>
      <c r="U6" s="15">
        <v>-8783.1713456830494</v>
      </c>
      <c r="V6" s="15">
        <v>0</v>
      </c>
      <c r="W6" s="15">
        <v>0</v>
      </c>
      <c r="X6" s="15">
        <v>0</v>
      </c>
      <c r="Y6" s="15">
        <v>0</v>
      </c>
      <c r="Z6" s="15">
        <v>0</v>
      </c>
      <c r="AA6" s="15">
        <v>0</v>
      </c>
      <c r="AB6" s="15">
        <v>0</v>
      </c>
      <c r="AC6" s="15">
        <v>0</v>
      </c>
      <c r="AD6" s="15">
        <v>0</v>
      </c>
      <c r="AE6" s="15">
        <v>-7729.1883922116203</v>
      </c>
      <c r="AF6" s="15">
        <v>-3888.3644768303502</v>
      </c>
      <c r="AG6" s="15">
        <v>50.243525833070002</v>
      </c>
      <c r="AH6" s="15">
        <v>0</v>
      </c>
      <c r="AI6" s="15">
        <v>0</v>
      </c>
      <c r="AJ6" s="15">
        <v>0</v>
      </c>
      <c r="AK6" s="15">
        <v>122.68411638531001</v>
      </c>
      <c r="AL6" s="15">
        <v>0</v>
      </c>
      <c r="AM6" s="15">
        <v>0</v>
      </c>
      <c r="AN6" s="15">
        <v>0</v>
      </c>
      <c r="AO6" s="15">
        <v>0</v>
      </c>
      <c r="AP6" s="15">
        <v>0</v>
      </c>
      <c r="AQ6" s="15">
        <v>0</v>
      </c>
      <c r="AR6" s="15">
        <v>0</v>
      </c>
      <c r="AS6" s="15">
        <v>0</v>
      </c>
      <c r="AT6" s="15">
        <v>0</v>
      </c>
      <c r="AU6" s="15">
        <v>0</v>
      </c>
      <c r="AV6" s="15">
        <v>109.27699712734</v>
      </c>
      <c r="AW6" s="15">
        <v>0</v>
      </c>
      <c r="AX6" s="15">
        <v>0</v>
      </c>
      <c r="AY6" s="15">
        <v>0</v>
      </c>
      <c r="AZ6" s="15">
        <v>0</v>
      </c>
      <c r="BA6" s="15">
        <v>0</v>
      </c>
      <c r="BB6" s="15">
        <v>0</v>
      </c>
      <c r="BC6" s="15">
        <v>0</v>
      </c>
      <c r="BD6" s="15">
        <v>0</v>
      </c>
      <c r="BE6" s="15">
        <v>0</v>
      </c>
      <c r="BF6" s="15">
        <v>-67.338798062480095</v>
      </c>
      <c r="BG6" s="15">
        <v>-173.48604838418001</v>
      </c>
      <c r="BH6" s="15">
        <v>0</v>
      </c>
      <c r="BI6" s="15">
        <v>64.966739138869997</v>
      </c>
      <c r="BJ6" s="15">
        <v>0</v>
      </c>
      <c r="BK6" s="15">
        <v>0</v>
      </c>
      <c r="BL6" s="15">
        <v>-179.84451248183001</v>
      </c>
      <c r="BM6" s="15">
        <v>528.49473292724997</v>
      </c>
      <c r="BN6" s="15">
        <v>119.97011655732</v>
      </c>
      <c r="BO6" s="15">
        <v>0</v>
      </c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</row>
    <row r="7" spans="1:146" x14ac:dyDescent="0.25">
      <c r="A7" s="14" t="s">
        <v>26</v>
      </c>
      <c r="B7" s="14" t="s">
        <v>12</v>
      </c>
      <c r="C7" s="14" t="s">
        <v>29</v>
      </c>
      <c r="D7" s="15">
        <v>1</v>
      </c>
      <c r="E7" s="14">
        <v>2025</v>
      </c>
      <c r="F7" s="16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-568.11676400468002</v>
      </c>
      <c r="S7" s="15">
        <v>0</v>
      </c>
      <c r="T7" s="15">
        <v>0</v>
      </c>
      <c r="U7" s="15">
        <v>-8712.6839183341999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5">
        <v>0</v>
      </c>
      <c r="AB7" s="15">
        <v>0</v>
      </c>
      <c r="AC7" s="15">
        <v>0</v>
      </c>
      <c r="AD7" s="15">
        <v>0</v>
      </c>
      <c r="AE7" s="15">
        <v>-7377.0659990777503</v>
      </c>
      <c r="AF7" s="15">
        <v>-3751.4932060065898</v>
      </c>
      <c r="AG7" s="15">
        <v>42.679481834720001</v>
      </c>
      <c r="AH7" s="15">
        <v>0</v>
      </c>
      <c r="AI7" s="15">
        <v>0</v>
      </c>
      <c r="AJ7" s="15">
        <v>0</v>
      </c>
      <c r="AK7" s="15">
        <v>399.95100420836002</v>
      </c>
      <c r="AL7" s="15">
        <v>0</v>
      </c>
      <c r="AM7" s="15">
        <v>0</v>
      </c>
      <c r="AN7" s="15">
        <v>0</v>
      </c>
      <c r="AO7" s="15">
        <v>0</v>
      </c>
      <c r="AP7" s="15">
        <v>0</v>
      </c>
      <c r="AQ7" s="15">
        <v>0</v>
      </c>
      <c r="AR7" s="15">
        <v>0</v>
      </c>
      <c r="AS7" s="15">
        <v>0</v>
      </c>
      <c r="AT7" s="15">
        <v>0</v>
      </c>
      <c r="AU7" s="15">
        <v>0</v>
      </c>
      <c r="AV7" s="15">
        <v>674.91731960165998</v>
      </c>
      <c r="AW7" s="15">
        <v>-41.589344330929997</v>
      </c>
      <c r="AX7" s="15">
        <v>0</v>
      </c>
      <c r="AY7" s="15">
        <v>0</v>
      </c>
      <c r="AZ7" s="15">
        <v>0</v>
      </c>
      <c r="BA7" s="15">
        <v>0</v>
      </c>
      <c r="BB7" s="15">
        <v>0</v>
      </c>
      <c r="BC7" s="15">
        <v>0</v>
      </c>
      <c r="BD7" s="15">
        <v>0</v>
      </c>
      <c r="BE7" s="15">
        <v>0</v>
      </c>
      <c r="BF7" s="15">
        <v>107.96995470853</v>
      </c>
      <c r="BG7" s="15">
        <v>646.10968038087003</v>
      </c>
      <c r="BH7" s="15">
        <v>-82.056332836229998</v>
      </c>
      <c r="BI7" s="15">
        <v>63.749488465810003</v>
      </c>
      <c r="BJ7" s="15">
        <v>0</v>
      </c>
      <c r="BK7" s="15">
        <v>0</v>
      </c>
      <c r="BL7" s="15">
        <v>215.93990941714</v>
      </c>
      <c r="BM7" s="15">
        <v>491.04335708945001</v>
      </c>
      <c r="BN7" s="15">
        <v>127.49897693164</v>
      </c>
      <c r="BO7" s="15">
        <v>0</v>
      </c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</row>
    <row r="8" spans="1:146" x14ac:dyDescent="0.25">
      <c r="A8" s="14" t="s">
        <v>26</v>
      </c>
      <c r="B8" s="14" t="s">
        <v>12</v>
      </c>
      <c r="C8" s="14" t="s">
        <v>29</v>
      </c>
      <c r="D8" s="15">
        <v>1</v>
      </c>
      <c r="E8" s="14">
        <v>2026</v>
      </c>
      <c r="F8" s="16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-582.68934155839997</v>
      </c>
      <c r="S8" s="15">
        <v>0</v>
      </c>
      <c r="T8" s="15">
        <v>0</v>
      </c>
      <c r="U8" s="15">
        <v>-8276.5419311613696</v>
      </c>
      <c r="V8" s="15">
        <v>0</v>
      </c>
      <c r="W8" s="15">
        <v>0</v>
      </c>
      <c r="X8" s="15">
        <v>0</v>
      </c>
      <c r="Y8" s="15">
        <v>0</v>
      </c>
      <c r="Z8" s="15">
        <v>0</v>
      </c>
      <c r="AA8" s="15">
        <v>0</v>
      </c>
      <c r="AB8" s="15">
        <v>0</v>
      </c>
      <c r="AC8" s="15">
        <v>0</v>
      </c>
      <c r="AD8" s="15">
        <v>0</v>
      </c>
      <c r="AE8" s="15">
        <v>-6766.6049438107402</v>
      </c>
      <c r="AF8" s="15">
        <v>-3462.43696854274</v>
      </c>
      <c r="AG8" s="15">
        <v>34.181939010770002</v>
      </c>
      <c r="AH8" s="15">
        <v>0</v>
      </c>
      <c r="AI8" s="15">
        <v>0</v>
      </c>
      <c r="AJ8" s="15">
        <v>0</v>
      </c>
      <c r="AK8" s="15">
        <v>363.86000110791002</v>
      </c>
      <c r="AL8" s="15">
        <v>0</v>
      </c>
      <c r="AM8" s="15">
        <v>0</v>
      </c>
      <c r="AN8" s="15">
        <v>0</v>
      </c>
      <c r="AO8" s="15">
        <v>0</v>
      </c>
      <c r="AP8" s="15">
        <v>0</v>
      </c>
      <c r="AQ8" s="15">
        <v>0</v>
      </c>
      <c r="AR8" s="15">
        <v>0</v>
      </c>
      <c r="AS8" s="15">
        <v>0</v>
      </c>
      <c r="AT8" s="15">
        <v>0</v>
      </c>
      <c r="AU8" s="15">
        <v>0</v>
      </c>
      <c r="AV8" s="15">
        <v>614.01375186947996</v>
      </c>
      <c r="AW8" s="15">
        <v>-7.7212298857399997</v>
      </c>
      <c r="AX8" s="15">
        <v>0</v>
      </c>
      <c r="AY8" s="15">
        <v>0</v>
      </c>
      <c r="AZ8" s="15">
        <v>0</v>
      </c>
      <c r="BA8" s="15">
        <v>0</v>
      </c>
      <c r="BB8" s="15">
        <v>0</v>
      </c>
      <c r="BC8" s="15">
        <v>0</v>
      </c>
      <c r="BD8" s="15">
        <v>0</v>
      </c>
      <c r="BE8" s="15">
        <v>0</v>
      </c>
      <c r="BF8" s="15">
        <v>97.940385304230006</v>
      </c>
      <c r="BG8" s="15">
        <v>587.37364659405</v>
      </c>
      <c r="BH8" s="15">
        <v>-45.017043364899997</v>
      </c>
      <c r="BI8" s="15">
        <v>51.062349072320004</v>
      </c>
      <c r="BJ8" s="15">
        <v>0</v>
      </c>
      <c r="BK8" s="15">
        <v>0</v>
      </c>
      <c r="BL8" s="15">
        <v>195.88077060844</v>
      </c>
      <c r="BM8" s="15">
        <v>446.40397141136998</v>
      </c>
      <c r="BN8" s="15">
        <v>102.1246981446</v>
      </c>
      <c r="BO8" s="15">
        <v>0</v>
      </c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</row>
    <row r="9" spans="1:146" x14ac:dyDescent="0.25">
      <c r="A9" s="14" t="s">
        <v>26</v>
      </c>
      <c r="B9" s="14" t="s">
        <v>12</v>
      </c>
      <c r="C9" s="14" t="s">
        <v>29</v>
      </c>
      <c r="D9" s="15">
        <v>1</v>
      </c>
      <c r="E9" s="14">
        <v>2027</v>
      </c>
      <c r="F9" s="16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-790.31367370071996</v>
      </c>
      <c r="S9" s="15">
        <v>0</v>
      </c>
      <c r="T9" s="15">
        <v>0</v>
      </c>
      <c r="U9" s="15">
        <v>-7656.8016944666897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-6271.3418424810297</v>
      </c>
      <c r="AF9" s="15">
        <v>-3242.4633635682198</v>
      </c>
      <c r="AG9" s="15">
        <v>25.730069948360001</v>
      </c>
      <c r="AH9" s="15">
        <v>0</v>
      </c>
      <c r="AI9" s="15">
        <v>0</v>
      </c>
      <c r="AJ9" s="15">
        <v>0</v>
      </c>
      <c r="AK9" s="15">
        <v>325.68434099896001</v>
      </c>
      <c r="AL9" s="15">
        <v>0</v>
      </c>
      <c r="AM9" s="15">
        <v>0</v>
      </c>
      <c r="AN9" s="15">
        <v>0</v>
      </c>
      <c r="AO9" s="15">
        <v>0</v>
      </c>
      <c r="AP9" s="15">
        <v>0</v>
      </c>
      <c r="AQ9" s="15">
        <v>0</v>
      </c>
      <c r="AR9" s="15">
        <v>0</v>
      </c>
      <c r="AS9" s="15">
        <v>0</v>
      </c>
      <c r="AT9" s="15">
        <v>0</v>
      </c>
      <c r="AU9" s="15">
        <v>0</v>
      </c>
      <c r="AV9" s="15">
        <v>549.59232543583005</v>
      </c>
      <c r="AW9" s="15">
        <v>23.530831275739999</v>
      </c>
      <c r="AX9" s="15">
        <v>0</v>
      </c>
      <c r="AY9" s="15">
        <v>0</v>
      </c>
      <c r="AZ9" s="15">
        <v>0</v>
      </c>
      <c r="BA9" s="15">
        <v>0</v>
      </c>
      <c r="BB9" s="15">
        <v>0</v>
      </c>
      <c r="BC9" s="15">
        <v>0</v>
      </c>
      <c r="BD9" s="15">
        <v>0</v>
      </c>
      <c r="BE9" s="15">
        <v>0</v>
      </c>
      <c r="BF9" s="15">
        <v>87.891254134479993</v>
      </c>
      <c r="BG9" s="15">
        <v>526.20609174957997</v>
      </c>
      <c r="BH9" s="15">
        <v>-10.2914513432</v>
      </c>
      <c r="BI9" s="15">
        <v>38.40761994455</v>
      </c>
      <c r="BJ9" s="15">
        <v>0</v>
      </c>
      <c r="BK9" s="15">
        <v>0</v>
      </c>
      <c r="BL9" s="15">
        <v>175.78250826899</v>
      </c>
      <c r="BM9" s="15">
        <v>399.91662972965997</v>
      </c>
      <c r="BN9" s="15">
        <v>76.815239888840097</v>
      </c>
      <c r="BO9" s="15">
        <v>0</v>
      </c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</row>
    <row r="10" spans="1:146" x14ac:dyDescent="0.25">
      <c r="A10" s="14" t="s">
        <v>26</v>
      </c>
      <c r="B10" s="14" t="s">
        <v>12</v>
      </c>
      <c r="C10" s="14" t="s">
        <v>29</v>
      </c>
      <c r="D10" s="15">
        <v>1</v>
      </c>
      <c r="E10" s="14">
        <v>2028</v>
      </c>
      <c r="F10" s="16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-749.04283128220004</v>
      </c>
      <c r="S10" s="15">
        <v>0</v>
      </c>
      <c r="T10" s="15">
        <v>0</v>
      </c>
      <c r="U10" s="15">
        <v>-3209.1058437911302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-968.51204123642196</v>
      </c>
      <c r="AF10" s="15">
        <v>-712.36707059415903</v>
      </c>
      <c r="AG10" s="15">
        <v>20.946858186739998</v>
      </c>
      <c r="AH10" s="15">
        <v>0</v>
      </c>
      <c r="AI10" s="15">
        <v>0</v>
      </c>
      <c r="AJ10" s="15">
        <v>0</v>
      </c>
      <c r="AK10" s="15">
        <v>341.81094339774</v>
      </c>
      <c r="AL10" s="15">
        <v>0</v>
      </c>
      <c r="AM10" s="15">
        <v>0</v>
      </c>
      <c r="AN10" s="15">
        <v>0</v>
      </c>
      <c r="AO10" s="15">
        <v>0</v>
      </c>
      <c r="AP10" s="15">
        <v>0</v>
      </c>
      <c r="AQ10" s="15">
        <v>0</v>
      </c>
      <c r="AR10" s="15">
        <v>0</v>
      </c>
      <c r="AS10" s="15">
        <v>0</v>
      </c>
      <c r="AT10" s="15">
        <v>0</v>
      </c>
      <c r="AU10" s="15">
        <v>0</v>
      </c>
      <c r="AV10" s="15">
        <v>576.80596698352997</v>
      </c>
      <c r="AW10" s="15">
        <v>73.410619540300004</v>
      </c>
      <c r="AX10" s="15">
        <v>0</v>
      </c>
      <c r="AY10" s="15">
        <v>0</v>
      </c>
      <c r="AZ10" s="15">
        <v>0</v>
      </c>
      <c r="BA10" s="15">
        <v>0</v>
      </c>
      <c r="BB10" s="15">
        <v>0</v>
      </c>
      <c r="BC10" s="15">
        <v>0</v>
      </c>
      <c r="BD10" s="15">
        <v>0</v>
      </c>
      <c r="BE10" s="15">
        <v>0</v>
      </c>
      <c r="BF10" s="15">
        <v>92.062768018619906</v>
      </c>
      <c r="BG10" s="15">
        <v>551.52370862041005</v>
      </c>
      <c r="BH10" s="15">
        <v>44.079729351730002</v>
      </c>
      <c r="BI10" s="15">
        <v>31.264288560440001</v>
      </c>
      <c r="BJ10" s="15">
        <v>0</v>
      </c>
      <c r="BK10" s="15">
        <v>0</v>
      </c>
      <c r="BL10" s="15">
        <v>184.12553603749001</v>
      </c>
      <c r="BM10" s="15">
        <v>419.15801855155001</v>
      </c>
      <c r="BN10" s="15">
        <v>62.528577120820103</v>
      </c>
      <c r="BO10" s="15">
        <v>0</v>
      </c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</row>
    <row r="11" spans="1:146" x14ac:dyDescent="0.25">
      <c r="A11" s="14" t="s">
        <v>26</v>
      </c>
      <c r="B11" s="14" t="s">
        <v>12</v>
      </c>
      <c r="C11" s="14" t="s">
        <v>29</v>
      </c>
      <c r="D11" s="15">
        <v>1</v>
      </c>
      <c r="E11" s="14">
        <v>2029</v>
      </c>
      <c r="F11" s="16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-963.03868089903904</v>
      </c>
      <c r="S11" s="15">
        <v>0</v>
      </c>
      <c r="T11" s="15">
        <v>0</v>
      </c>
      <c r="U11" s="15">
        <v>-3763.2866165431401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-1070.4147661423499</v>
      </c>
      <c r="AF11" s="15">
        <v>-793.68798087963103</v>
      </c>
      <c r="AG11" s="15">
        <v>11.73603872754</v>
      </c>
      <c r="AH11" s="15">
        <v>0</v>
      </c>
      <c r="AI11" s="15">
        <v>0</v>
      </c>
      <c r="AJ11" s="15">
        <v>0</v>
      </c>
      <c r="AK11" s="15">
        <v>279.13672137237</v>
      </c>
      <c r="AL11" s="15">
        <v>0</v>
      </c>
      <c r="AM11" s="15">
        <v>0</v>
      </c>
      <c r="AN11" s="15">
        <v>0</v>
      </c>
      <c r="AO11" s="15">
        <v>0</v>
      </c>
      <c r="AP11" s="15">
        <v>0</v>
      </c>
      <c r="AQ11" s="15">
        <v>0</v>
      </c>
      <c r="AR11" s="15">
        <v>0</v>
      </c>
      <c r="AS11" s="15">
        <v>0</v>
      </c>
      <c r="AT11" s="15">
        <v>0</v>
      </c>
      <c r="AU11" s="15">
        <v>0</v>
      </c>
      <c r="AV11" s="15">
        <v>471.04321731586998</v>
      </c>
      <c r="AW11" s="15">
        <v>79.368008859390002</v>
      </c>
      <c r="AX11" s="15">
        <v>0</v>
      </c>
      <c r="AY11" s="15">
        <v>0</v>
      </c>
      <c r="AZ11" s="15">
        <v>0</v>
      </c>
      <c r="BA11" s="15">
        <v>0</v>
      </c>
      <c r="BB11" s="15">
        <v>0</v>
      </c>
      <c r="BC11" s="15">
        <v>0</v>
      </c>
      <c r="BD11" s="15">
        <v>0</v>
      </c>
      <c r="BE11" s="15">
        <v>0</v>
      </c>
      <c r="BF11" s="15">
        <v>75.239323470139993</v>
      </c>
      <c r="BG11" s="15">
        <v>450.53736806761998</v>
      </c>
      <c r="BH11" s="15">
        <v>47.82851900507</v>
      </c>
      <c r="BI11" s="15">
        <v>17.52341331857</v>
      </c>
      <c r="BJ11" s="15">
        <v>0</v>
      </c>
      <c r="BK11" s="15">
        <v>0</v>
      </c>
      <c r="BL11" s="15">
        <v>150.47864694022999</v>
      </c>
      <c r="BM11" s="15">
        <v>342.40839973139998</v>
      </c>
      <c r="BN11" s="15">
        <v>35.046826637240002</v>
      </c>
      <c r="BO11" s="15">
        <v>0</v>
      </c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</row>
    <row r="12" spans="1:146" x14ac:dyDescent="0.25">
      <c r="A12" s="14" t="s">
        <v>26</v>
      </c>
      <c r="B12" s="14" t="s">
        <v>12</v>
      </c>
      <c r="C12" s="14" t="s">
        <v>29</v>
      </c>
      <c r="D12" s="15">
        <v>1</v>
      </c>
      <c r="E12" s="14">
        <v>2030</v>
      </c>
      <c r="F12" s="16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-1181.15190772758</v>
      </c>
      <c r="S12" s="15">
        <v>0</v>
      </c>
      <c r="T12" s="15">
        <v>0</v>
      </c>
      <c r="U12" s="15">
        <v>-3227.15807423359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-1046.16509873224</v>
      </c>
      <c r="AF12" s="15">
        <v>-800.436122941961</v>
      </c>
      <c r="AG12" s="15">
        <v>5.1077097459000003</v>
      </c>
      <c r="AH12" s="15">
        <v>0</v>
      </c>
      <c r="AI12" s="15">
        <v>0</v>
      </c>
      <c r="AJ12" s="15">
        <v>0</v>
      </c>
      <c r="AK12" s="15">
        <v>222.20534782029</v>
      </c>
      <c r="AL12" s="15">
        <v>0</v>
      </c>
      <c r="AM12" s="15">
        <v>0</v>
      </c>
      <c r="AN12" s="15">
        <v>0</v>
      </c>
      <c r="AO12" s="15">
        <v>0</v>
      </c>
      <c r="AP12" s="15">
        <v>0</v>
      </c>
      <c r="AQ12" s="15">
        <v>0</v>
      </c>
      <c r="AR12" s="15">
        <v>0</v>
      </c>
      <c r="AS12" s="15">
        <v>0</v>
      </c>
      <c r="AT12" s="15">
        <v>0</v>
      </c>
      <c r="AU12" s="15">
        <v>0</v>
      </c>
      <c r="AV12" s="15">
        <v>374.97152444691</v>
      </c>
      <c r="AW12" s="15">
        <v>129.94725983813001</v>
      </c>
      <c r="AX12" s="15">
        <v>0</v>
      </c>
      <c r="AY12" s="15">
        <v>0</v>
      </c>
      <c r="AZ12" s="15">
        <v>0</v>
      </c>
      <c r="BA12" s="15">
        <v>0</v>
      </c>
      <c r="BB12" s="15">
        <v>0</v>
      </c>
      <c r="BC12" s="15">
        <v>0</v>
      </c>
      <c r="BD12" s="15">
        <v>0</v>
      </c>
      <c r="BE12" s="15">
        <v>0</v>
      </c>
      <c r="BF12" s="15">
        <v>60.090547450940001</v>
      </c>
      <c r="BG12" s="15">
        <v>359.43500571217999</v>
      </c>
      <c r="BH12" s="15">
        <v>134.52808551878999</v>
      </c>
      <c r="BI12" s="15">
        <v>7.6278812249900003</v>
      </c>
      <c r="BJ12" s="15">
        <v>0</v>
      </c>
      <c r="BK12" s="15">
        <v>0</v>
      </c>
      <c r="BL12" s="15">
        <v>120.18109490182</v>
      </c>
      <c r="BM12" s="15">
        <v>273.17060434120998</v>
      </c>
      <c r="BN12" s="15">
        <v>15.25576245005</v>
      </c>
      <c r="BO12" s="15">
        <v>0</v>
      </c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</row>
    <row r="13" spans="1:146" x14ac:dyDescent="0.25">
      <c r="A13" s="14" t="s">
        <v>26</v>
      </c>
      <c r="B13" s="14" t="s">
        <v>12</v>
      </c>
      <c r="C13" s="14" t="s">
        <v>29</v>
      </c>
      <c r="D13" s="15">
        <v>1</v>
      </c>
      <c r="E13" s="14">
        <v>2031</v>
      </c>
      <c r="F13" s="16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-32572.708059065299</v>
      </c>
      <c r="P13" s="15">
        <v>0</v>
      </c>
      <c r="Q13" s="15">
        <v>0</v>
      </c>
      <c r="R13" s="15">
        <v>-1406.86681196631</v>
      </c>
      <c r="S13" s="15">
        <v>0</v>
      </c>
      <c r="T13" s="15">
        <v>0</v>
      </c>
      <c r="U13" s="15">
        <v>-4288.9662087564802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-811.80341564606897</v>
      </c>
      <c r="AF13" s="15">
        <v>-691.66368628363796</v>
      </c>
      <c r="AG13" s="15">
        <v>1.2266278832099999</v>
      </c>
      <c r="AH13" s="15">
        <v>0</v>
      </c>
      <c r="AI13" s="15">
        <v>0</v>
      </c>
      <c r="AJ13" s="15">
        <v>0</v>
      </c>
      <c r="AK13" s="15">
        <v>167.36978732604001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0</v>
      </c>
      <c r="AT13" s="15">
        <v>0</v>
      </c>
      <c r="AU13" s="15">
        <v>0</v>
      </c>
      <c r="AV13" s="15">
        <v>282.43651611269001</v>
      </c>
      <c r="AW13" s="15">
        <v>110.71946134308</v>
      </c>
      <c r="AX13" s="15">
        <v>0</v>
      </c>
      <c r="AY13" s="15">
        <v>0</v>
      </c>
      <c r="AZ13" s="15">
        <v>0</v>
      </c>
      <c r="BA13" s="15">
        <v>0</v>
      </c>
      <c r="BB13" s="15">
        <v>0</v>
      </c>
      <c r="BC13" s="15">
        <v>0</v>
      </c>
      <c r="BD13" s="15">
        <v>0</v>
      </c>
      <c r="BE13" s="15">
        <v>0</v>
      </c>
      <c r="BF13" s="15">
        <v>45.43661998068</v>
      </c>
      <c r="BG13" s="15">
        <v>270.96997451686002</v>
      </c>
      <c r="BH13" s="15">
        <v>114.72235302803</v>
      </c>
      <c r="BI13" s="15">
        <v>1.82992720517</v>
      </c>
      <c r="BJ13" s="15">
        <v>0</v>
      </c>
      <c r="BK13" s="15">
        <v>0</v>
      </c>
      <c r="BL13" s="15">
        <v>90.873239961210004</v>
      </c>
      <c r="BM13" s="15">
        <v>205.93718063276</v>
      </c>
      <c r="BN13" s="15">
        <v>3.6598544102699999</v>
      </c>
      <c r="BO13" s="15">
        <v>0</v>
      </c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</row>
    <row r="14" spans="1:146" x14ac:dyDescent="0.25">
      <c r="A14" s="14" t="s">
        <v>26</v>
      </c>
      <c r="B14" s="14" t="s">
        <v>12</v>
      </c>
      <c r="C14" s="14" t="s">
        <v>29</v>
      </c>
      <c r="D14" s="15">
        <v>1</v>
      </c>
      <c r="E14" s="14">
        <v>2032</v>
      </c>
      <c r="F14" s="16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-32382.3224850728</v>
      </c>
      <c r="P14" s="15">
        <v>0</v>
      </c>
      <c r="Q14" s="15">
        <v>0</v>
      </c>
      <c r="R14" s="15">
        <v>-1434.81934388083</v>
      </c>
      <c r="S14" s="15">
        <v>0</v>
      </c>
      <c r="T14" s="15">
        <v>0</v>
      </c>
      <c r="U14" s="15">
        <v>-1916.42017794344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190.70718318250999</v>
      </c>
      <c r="AF14" s="15">
        <v>-175.386324467061</v>
      </c>
      <c r="AG14" s="15">
        <v>0</v>
      </c>
      <c r="AH14" s="15">
        <v>0</v>
      </c>
      <c r="AI14" s="15">
        <v>0</v>
      </c>
      <c r="AJ14" s="15">
        <v>0</v>
      </c>
      <c r="AK14" s="15">
        <v>81.531578835559998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5">
        <v>140.82727253424</v>
      </c>
      <c r="AW14" s="15">
        <v>92.186274022930107</v>
      </c>
      <c r="AX14" s="15">
        <v>0</v>
      </c>
      <c r="AY14" s="15">
        <v>0</v>
      </c>
      <c r="AZ14" s="15">
        <v>0</v>
      </c>
      <c r="BA14" s="15">
        <v>0</v>
      </c>
      <c r="BB14" s="15">
        <v>0</v>
      </c>
      <c r="BC14" s="15">
        <v>0</v>
      </c>
      <c r="BD14" s="15">
        <v>0</v>
      </c>
      <c r="BE14" s="15">
        <v>0</v>
      </c>
      <c r="BF14" s="15">
        <v>32.514426214879897</v>
      </c>
      <c r="BG14" s="15">
        <v>192.7532305185</v>
      </c>
      <c r="BH14" s="15">
        <v>95.894731400330002</v>
      </c>
      <c r="BI14" s="15">
        <v>0</v>
      </c>
      <c r="BJ14" s="15">
        <v>0</v>
      </c>
      <c r="BK14" s="15">
        <v>0</v>
      </c>
      <c r="BL14" s="15">
        <v>65.028852429590003</v>
      </c>
      <c r="BM14" s="15">
        <v>146.49245519415001</v>
      </c>
      <c r="BN14" s="15">
        <v>0</v>
      </c>
      <c r="BO14" s="15">
        <v>0</v>
      </c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</row>
    <row r="15" spans="1:146" x14ac:dyDescent="0.25">
      <c r="A15" s="14" t="s">
        <v>26</v>
      </c>
      <c r="B15" s="14" t="s">
        <v>12</v>
      </c>
      <c r="C15" s="14" t="s">
        <v>29</v>
      </c>
      <c r="D15" s="15">
        <v>1</v>
      </c>
      <c r="E15" s="14">
        <v>2033</v>
      </c>
      <c r="F15" s="16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-32919.095038339401</v>
      </c>
      <c r="P15" s="15">
        <v>0</v>
      </c>
      <c r="Q15" s="15">
        <v>0</v>
      </c>
      <c r="R15" s="15">
        <v>-1676.6924029520401</v>
      </c>
      <c r="S15" s="15">
        <v>0</v>
      </c>
      <c r="T15" s="15">
        <v>0</v>
      </c>
      <c r="U15" s="15">
        <v>-2146.1133369368499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20.848091029878201</v>
      </c>
      <c r="AF15" s="15">
        <v>-309.10001607919997</v>
      </c>
      <c r="AG15" s="15">
        <v>0</v>
      </c>
      <c r="AH15" s="15">
        <v>0</v>
      </c>
      <c r="AI15" s="15">
        <v>0</v>
      </c>
      <c r="AJ15" s="15">
        <v>0</v>
      </c>
      <c r="AK15" s="15">
        <v>28.548878056589999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5">
        <v>0</v>
      </c>
      <c r="AU15" s="15">
        <v>0</v>
      </c>
      <c r="AV15" s="15">
        <v>47.581463427659997</v>
      </c>
      <c r="AW15" s="15">
        <v>73.256609337889998</v>
      </c>
      <c r="AX15" s="15">
        <v>0</v>
      </c>
      <c r="AY15" s="15">
        <v>0</v>
      </c>
      <c r="AZ15" s="15">
        <v>0</v>
      </c>
      <c r="BA15" s="15">
        <v>0</v>
      </c>
      <c r="BB15" s="15">
        <v>0</v>
      </c>
      <c r="BC15" s="15">
        <v>0</v>
      </c>
      <c r="BD15" s="15">
        <v>0</v>
      </c>
      <c r="BE15" s="15">
        <v>0</v>
      </c>
      <c r="BF15" s="15">
        <v>20.99881712474</v>
      </c>
      <c r="BG15" s="15">
        <v>124.03185450257</v>
      </c>
      <c r="BH15" s="15">
        <v>76.383973583300005</v>
      </c>
      <c r="BI15" s="15">
        <v>0</v>
      </c>
      <c r="BJ15" s="15">
        <v>0</v>
      </c>
      <c r="BK15" s="15">
        <v>0</v>
      </c>
      <c r="BL15" s="15">
        <v>41.997634249420003</v>
      </c>
      <c r="BM15" s="15">
        <v>94.264209421819999</v>
      </c>
      <c r="BN15" s="15">
        <v>0</v>
      </c>
      <c r="BO15" s="15">
        <v>0</v>
      </c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</row>
    <row r="16" spans="1:146" x14ac:dyDescent="0.25">
      <c r="A16" s="14" t="s">
        <v>26</v>
      </c>
      <c r="B16" s="14" t="s">
        <v>12</v>
      </c>
      <c r="C16" s="14" t="s">
        <v>29</v>
      </c>
      <c r="D16" s="15">
        <v>1</v>
      </c>
      <c r="E16" s="14">
        <v>2034</v>
      </c>
      <c r="F16" s="16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-33986.995235098802</v>
      </c>
      <c r="P16" s="15">
        <v>0</v>
      </c>
      <c r="Q16" s="15">
        <v>0</v>
      </c>
      <c r="R16" s="15">
        <v>-1935.97488529724</v>
      </c>
      <c r="S16" s="15">
        <v>0</v>
      </c>
      <c r="T16" s="15">
        <v>0</v>
      </c>
      <c r="U16" s="15">
        <v>-1154.5336287953301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1221.4159899756</v>
      </c>
      <c r="AF16" s="15">
        <v>273.89821622053898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0</v>
      </c>
      <c r="AN16" s="15">
        <v>0</v>
      </c>
      <c r="AO16" s="15">
        <v>0</v>
      </c>
      <c r="AP16" s="15">
        <v>0</v>
      </c>
      <c r="AQ16" s="15">
        <v>0</v>
      </c>
      <c r="AR16" s="15">
        <v>0</v>
      </c>
      <c r="AS16" s="15">
        <v>0</v>
      </c>
      <c r="AT16" s="15">
        <v>0</v>
      </c>
      <c r="AU16" s="15">
        <v>0</v>
      </c>
      <c r="AV16" s="15">
        <v>0</v>
      </c>
      <c r="AW16" s="15">
        <v>55.824139789029999</v>
      </c>
      <c r="AX16" s="15">
        <v>0</v>
      </c>
      <c r="AY16" s="15">
        <v>0</v>
      </c>
      <c r="AZ16" s="15">
        <v>0</v>
      </c>
      <c r="BA16" s="15">
        <v>0</v>
      </c>
      <c r="BB16" s="15">
        <v>0</v>
      </c>
      <c r="BC16" s="15">
        <v>0</v>
      </c>
      <c r="BD16" s="15">
        <v>0</v>
      </c>
      <c r="BE16" s="15">
        <v>0</v>
      </c>
      <c r="BF16" s="15">
        <v>11.7016317576</v>
      </c>
      <c r="BG16" s="15">
        <v>69.209810055250003</v>
      </c>
      <c r="BH16" s="15">
        <v>58.136240228209999</v>
      </c>
      <c r="BI16" s="15">
        <v>0</v>
      </c>
      <c r="BJ16" s="15">
        <v>0</v>
      </c>
      <c r="BK16" s="15">
        <v>0</v>
      </c>
      <c r="BL16" s="15">
        <v>23.403263514999999</v>
      </c>
      <c r="BM16" s="15">
        <v>52.599455641920002</v>
      </c>
      <c r="BN16" s="15">
        <v>0</v>
      </c>
      <c r="BO16" s="15">
        <v>0</v>
      </c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</row>
    <row r="17" spans="1:146" x14ac:dyDescent="0.25">
      <c r="A17" s="14" t="s">
        <v>26</v>
      </c>
      <c r="B17" s="14" t="s">
        <v>12</v>
      </c>
      <c r="C17" s="14" t="s">
        <v>29</v>
      </c>
      <c r="D17" s="15">
        <v>1</v>
      </c>
      <c r="E17" s="14">
        <v>2035</v>
      </c>
      <c r="F17" s="16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-32939.201237846697</v>
      </c>
      <c r="P17" s="15">
        <v>0</v>
      </c>
      <c r="Q17" s="15">
        <v>0</v>
      </c>
      <c r="R17" s="15">
        <v>-1953.1199750067799</v>
      </c>
      <c r="S17" s="15">
        <v>0</v>
      </c>
      <c r="T17" s="15">
        <v>0</v>
      </c>
      <c r="U17" s="15">
        <v>837.39167701401198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1768.22804333518</v>
      </c>
      <c r="AF17" s="15">
        <v>523.10291791821999</v>
      </c>
      <c r="AG17" s="15">
        <v>0</v>
      </c>
      <c r="AH17" s="15">
        <v>0</v>
      </c>
      <c r="AI17" s="15">
        <v>0</v>
      </c>
      <c r="AJ17" s="15">
        <v>0</v>
      </c>
      <c r="AK17" s="15">
        <v>0</v>
      </c>
      <c r="AL17" s="15">
        <v>0</v>
      </c>
      <c r="AM17" s="15">
        <v>0</v>
      </c>
      <c r="AN17" s="15">
        <v>0</v>
      </c>
      <c r="AO17" s="15">
        <v>0</v>
      </c>
      <c r="AP17" s="15">
        <v>0</v>
      </c>
      <c r="AQ17" s="15">
        <v>0</v>
      </c>
      <c r="AR17" s="15">
        <v>0</v>
      </c>
      <c r="AS17" s="15">
        <v>0</v>
      </c>
      <c r="AT17" s="15">
        <v>0</v>
      </c>
      <c r="AU17" s="15">
        <v>0</v>
      </c>
      <c r="AV17" s="15">
        <v>0</v>
      </c>
      <c r="AW17" s="15">
        <v>31.95943428963</v>
      </c>
      <c r="AX17" s="15">
        <v>0</v>
      </c>
      <c r="AY17" s="15">
        <v>0</v>
      </c>
      <c r="AZ17" s="15">
        <v>0</v>
      </c>
      <c r="BA17" s="15">
        <v>0</v>
      </c>
      <c r="BB17" s="15">
        <v>0</v>
      </c>
      <c r="BC17" s="15">
        <v>0</v>
      </c>
      <c r="BD17" s="15">
        <v>0</v>
      </c>
      <c r="BE17" s="15">
        <v>0</v>
      </c>
      <c r="BF17" s="15">
        <v>5.1071880073100004</v>
      </c>
      <c r="BG17" s="15">
        <v>30.003519595419998</v>
      </c>
      <c r="BH17" s="15">
        <v>41.744026410549999</v>
      </c>
      <c r="BI17" s="15">
        <v>0</v>
      </c>
      <c r="BJ17" s="15">
        <v>0</v>
      </c>
      <c r="BK17" s="15">
        <v>0</v>
      </c>
      <c r="BL17" s="15">
        <v>10.21437601445</v>
      </c>
      <c r="BM17" s="15">
        <v>22.802674892540001</v>
      </c>
      <c r="BN17" s="15">
        <v>0</v>
      </c>
      <c r="BO17" s="15">
        <v>0</v>
      </c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</row>
    <row r="18" spans="1:146" x14ac:dyDescent="0.25">
      <c r="A18" s="14" t="s">
        <v>26</v>
      </c>
      <c r="B18" s="14" t="s">
        <v>12</v>
      </c>
      <c r="C18" s="14" t="s">
        <v>29</v>
      </c>
      <c r="D18" s="15">
        <v>1</v>
      </c>
      <c r="E18" s="14">
        <v>2036</v>
      </c>
      <c r="F18" s="16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-34172.532723084798</v>
      </c>
      <c r="P18" s="15">
        <v>0</v>
      </c>
      <c r="Q18" s="15">
        <v>0</v>
      </c>
      <c r="R18" s="15">
        <v>-2224.9465107493302</v>
      </c>
      <c r="S18" s="15">
        <v>0</v>
      </c>
      <c r="T18" s="15">
        <v>0</v>
      </c>
      <c r="U18" s="15">
        <v>2072.53756340872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2251.7502490530901</v>
      </c>
      <c r="AF18" s="15">
        <v>789.16438763877102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15.24451951674</v>
      </c>
      <c r="AX18" s="15">
        <v>0</v>
      </c>
      <c r="AY18" s="15">
        <v>0</v>
      </c>
      <c r="AZ18" s="15">
        <v>0</v>
      </c>
      <c r="BA18" s="15">
        <v>0</v>
      </c>
      <c r="BB18" s="15">
        <v>0</v>
      </c>
      <c r="BC18" s="15">
        <v>0</v>
      </c>
      <c r="BD18" s="15">
        <v>0</v>
      </c>
      <c r="BE18" s="15">
        <v>0</v>
      </c>
      <c r="BF18" s="15">
        <v>1.1126893153099999</v>
      </c>
      <c r="BG18" s="15">
        <v>6.5589520877699998</v>
      </c>
      <c r="BH18" s="15">
        <v>26.49816772941</v>
      </c>
      <c r="BI18" s="15">
        <v>0</v>
      </c>
      <c r="BJ18" s="15">
        <v>0</v>
      </c>
      <c r="BK18" s="15">
        <v>0</v>
      </c>
      <c r="BL18" s="15">
        <v>2.2253786306799999</v>
      </c>
      <c r="BM18" s="15">
        <v>4.98480358673</v>
      </c>
      <c r="BN18" s="15">
        <v>0</v>
      </c>
      <c r="BO18" s="15">
        <v>0</v>
      </c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</row>
    <row r="19" spans="1:146" x14ac:dyDescent="0.25">
      <c r="A19" s="14" t="s">
        <v>26</v>
      </c>
      <c r="B19" s="14" t="s">
        <v>12</v>
      </c>
      <c r="C19" s="14" t="s">
        <v>29</v>
      </c>
      <c r="D19" s="15">
        <v>1</v>
      </c>
      <c r="E19" s="14">
        <v>2037</v>
      </c>
      <c r="F19" s="16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-35133.5630663704</v>
      </c>
      <c r="P19" s="15">
        <v>0</v>
      </c>
      <c r="Q19" s="15">
        <v>0</v>
      </c>
      <c r="R19" s="15">
        <v>-2274.05003200191</v>
      </c>
      <c r="S19" s="15">
        <v>0</v>
      </c>
      <c r="T19" s="15">
        <v>0</v>
      </c>
      <c r="U19" s="15">
        <v>2401.2642116918701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3089.4797041705201</v>
      </c>
      <c r="AF19" s="15">
        <v>1151.4826384063199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0</v>
      </c>
      <c r="AN19" s="15">
        <v>0</v>
      </c>
      <c r="AO19" s="15">
        <v>0</v>
      </c>
      <c r="AP19" s="15"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5.6865276803700002</v>
      </c>
      <c r="AX19" s="15">
        <v>0</v>
      </c>
      <c r="AY19" s="15">
        <v>0</v>
      </c>
      <c r="AZ19" s="15">
        <v>0</v>
      </c>
      <c r="BA19" s="15">
        <v>0</v>
      </c>
      <c r="BB19" s="15">
        <v>0</v>
      </c>
      <c r="BC19" s="15">
        <v>0</v>
      </c>
      <c r="BD19" s="15">
        <v>0</v>
      </c>
      <c r="BE19" s="15">
        <v>0</v>
      </c>
      <c r="BF19" s="15">
        <v>0</v>
      </c>
      <c r="BG19" s="15">
        <v>0</v>
      </c>
      <c r="BH19" s="15">
        <v>14.82962450254</v>
      </c>
      <c r="BI19" s="15">
        <v>0</v>
      </c>
      <c r="BJ19" s="15">
        <v>0</v>
      </c>
      <c r="BK19" s="15">
        <v>0</v>
      </c>
      <c r="BL19" s="15">
        <v>0</v>
      </c>
      <c r="BM19" s="15">
        <v>0</v>
      </c>
      <c r="BN19" s="15">
        <v>0</v>
      </c>
      <c r="BO19" s="15">
        <v>0</v>
      </c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</row>
    <row r="20" spans="1:146" x14ac:dyDescent="0.25">
      <c r="A20" s="14" t="s">
        <v>26</v>
      </c>
      <c r="B20" s="14" t="s">
        <v>12</v>
      </c>
      <c r="C20" s="14" t="s">
        <v>29</v>
      </c>
      <c r="D20" s="15">
        <v>1</v>
      </c>
      <c r="E20" s="14">
        <v>2038</v>
      </c>
      <c r="F20" s="16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-34765.649056705901</v>
      </c>
      <c r="P20" s="15">
        <v>0</v>
      </c>
      <c r="Q20" s="15">
        <v>0</v>
      </c>
      <c r="R20" s="15">
        <v>-2527.3428357995599</v>
      </c>
      <c r="S20" s="15">
        <v>0</v>
      </c>
      <c r="T20" s="15">
        <v>0</v>
      </c>
      <c r="U20" s="15">
        <v>4259.3341738844601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4219.8123681872503</v>
      </c>
      <c r="AF20" s="15">
        <v>1683.12322566178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v>0</v>
      </c>
      <c r="AV20" s="15">
        <v>0</v>
      </c>
      <c r="AW20" s="15">
        <v>1.22711574134</v>
      </c>
      <c r="AX20" s="15">
        <v>0</v>
      </c>
      <c r="AY20" s="15">
        <v>0</v>
      </c>
      <c r="AZ20" s="15">
        <v>0</v>
      </c>
      <c r="BA20" s="15">
        <v>0</v>
      </c>
      <c r="BB20" s="15">
        <v>0</v>
      </c>
      <c r="BC20" s="15">
        <v>0</v>
      </c>
      <c r="BD20" s="15">
        <v>0</v>
      </c>
      <c r="BE20" s="15">
        <v>0</v>
      </c>
      <c r="BF20" s="15">
        <v>0</v>
      </c>
      <c r="BG20" s="15">
        <v>0</v>
      </c>
      <c r="BH20" s="15">
        <v>6.4102399837300004</v>
      </c>
      <c r="BI20" s="15">
        <v>0</v>
      </c>
      <c r="BJ20" s="15">
        <v>0</v>
      </c>
      <c r="BK20" s="15">
        <v>0</v>
      </c>
      <c r="BL20" s="15">
        <v>0</v>
      </c>
      <c r="BM20" s="15">
        <v>0</v>
      </c>
      <c r="BN20" s="15">
        <v>0</v>
      </c>
      <c r="BO20" s="15">
        <v>0</v>
      </c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</row>
    <row r="21" spans="1:146" x14ac:dyDescent="0.25">
      <c r="A21" s="14" t="s">
        <v>26</v>
      </c>
      <c r="B21" s="14" t="s">
        <v>12</v>
      </c>
      <c r="C21" s="14" t="s">
        <v>29</v>
      </c>
      <c r="D21" s="15">
        <v>1</v>
      </c>
      <c r="E21" s="14">
        <v>2039</v>
      </c>
      <c r="F21" s="16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-35307.943267901901</v>
      </c>
      <c r="P21" s="15">
        <v>0</v>
      </c>
      <c r="Q21" s="15">
        <v>0</v>
      </c>
      <c r="R21" s="15">
        <v>-2563.0597965687298</v>
      </c>
      <c r="S21" s="15">
        <v>0</v>
      </c>
      <c r="T21" s="15">
        <v>0</v>
      </c>
      <c r="U21" s="15">
        <v>5446.4763184590402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4466.7168711498798</v>
      </c>
      <c r="AF21" s="15">
        <v>1781.5372008449799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0</v>
      </c>
      <c r="AW21" s="15">
        <v>0</v>
      </c>
      <c r="AX21" s="15"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5">
        <v>0</v>
      </c>
      <c r="BF21" s="15">
        <v>0</v>
      </c>
      <c r="BG21" s="15">
        <v>0</v>
      </c>
      <c r="BH21" s="15">
        <v>1.4277726928400001</v>
      </c>
      <c r="BI21" s="15">
        <v>0</v>
      </c>
      <c r="BJ21" s="15">
        <v>0</v>
      </c>
      <c r="BK21" s="15">
        <v>0</v>
      </c>
      <c r="BL21" s="15">
        <v>0</v>
      </c>
      <c r="BM21" s="15">
        <v>0</v>
      </c>
      <c r="BN21" s="15">
        <v>0</v>
      </c>
      <c r="BO21" s="15">
        <v>0</v>
      </c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</row>
    <row r="22" spans="1:146" x14ac:dyDescent="0.25">
      <c r="A22" s="14" t="s">
        <v>26</v>
      </c>
      <c r="B22" s="14" t="s">
        <v>12</v>
      </c>
      <c r="C22" s="14" t="s">
        <v>29</v>
      </c>
      <c r="D22" s="15">
        <v>1</v>
      </c>
      <c r="E22" s="14">
        <v>2040</v>
      </c>
      <c r="F22" s="16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-35594.266008406601</v>
      </c>
      <c r="P22" s="15">
        <v>0</v>
      </c>
      <c r="Q22" s="15">
        <v>0</v>
      </c>
      <c r="R22" s="15">
        <v>-2836.9450689650698</v>
      </c>
      <c r="S22" s="15">
        <v>0</v>
      </c>
      <c r="T22" s="15">
        <v>0</v>
      </c>
      <c r="U22" s="15">
        <v>7529.30290261953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5561.15909356678</v>
      </c>
      <c r="AF22" s="15">
        <v>2365.3467180848202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15">
        <v>0</v>
      </c>
      <c r="AV22" s="15">
        <v>0</v>
      </c>
      <c r="AW22" s="15">
        <v>0</v>
      </c>
      <c r="AX22" s="15">
        <v>0</v>
      </c>
      <c r="AY22" s="15">
        <v>0</v>
      </c>
      <c r="AZ22" s="15">
        <v>0</v>
      </c>
      <c r="BA22" s="15">
        <v>0</v>
      </c>
      <c r="BB22" s="15">
        <v>0</v>
      </c>
      <c r="BC22" s="15">
        <v>0</v>
      </c>
      <c r="BD22" s="15">
        <v>0</v>
      </c>
      <c r="BE22" s="15">
        <v>0</v>
      </c>
      <c r="BF22" s="15">
        <v>0</v>
      </c>
      <c r="BG22" s="15">
        <v>0</v>
      </c>
      <c r="BH22" s="15">
        <v>0</v>
      </c>
      <c r="BI22" s="15">
        <v>0</v>
      </c>
      <c r="BJ22" s="15">
        <v>0</v>
      </c>
      <c r="BK22" s="15">
        <v>0</v>
      </c>
      <c r="BL22" s="15">
        <v>0</v>
      </c>
      <c r="BM22" s="15">
        <v>0</v>
      </c>
      <c r="BN22" s="15">
        <v>0</v>
      </c>
      <c r="BO22" s="15">
        <v>0</v>
      </c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</row>
    <row r="23" spans="1:146" x14ac:dyDescent="0.25">
      <c r="A23" s="14" t="s">
        <v>26</v>
      </c>
      <c r="B23" s="14" t="s">
        <v>12</v>
      </c>
      <c r="C23" s="14" t="s">
        <v>29</v>
      </c>
      <c r="D23" s="15">
        <v>1</v>
      </c>
      <c r="E23" s="14">
        <v>2041</v>
      </c>
      <c r="F23" s="16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-37931.925379315602</v>
      </c>
      <c r="P23" s="15">
        <v>0</v>
      </c>
      <c r="Q23" s="15">
        <v>0</v>
      </c>
      <c r="R23" s="15">
        <v>-2929.79505065373</v>
      </c>
      <c r="S23" s="15">
        <v>0</v>
      </c>
      <c r="T23" s="15">
        <v>0</v>
      </c>
      <c r="U23" s="15">
        <v>6564.0690997428701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5369.3840929970702</v>
      </c>
      <c r="AF23" s="15">
        <v>2201.8521819419798</v>
      </c>
      <c r="AG23" s="15">
        <v>0</v>
      </c>
      <c r="AH23" s="15">
        <v>0</v>
      </c>
      <c r="AI23" s="15">
        <v>0</v>
      </c>
      <c r="AJ23" s="15">
        <v>0</v>
      </c>
      <c r="AK23" s="15">
        <v>0</v>
      </c>
      <c r="AL23" s="15">
        <v>0</v>
      </c>
      <c r="AM23" s="15">
        <v>0</v>
      </c>
      <c r="AN23" s="15">
        <v>0</v>
      </c>
      <c r="AO23" s="15">
        <v>0</v>
      </c>
      <c r="AP23" s="15">
        <v>0</v>
      </c>
      <c r="AQ23" s="15">
        <v>0</v>
      </c>
      <c r="AR23" s="15">
        <v>0</v>
      </c>
      <c r="AS23" s="15">
        <v>0</v>
      </c>
      <c r="AT23" s="15">
        <v>0</v>
      </c>
      <c r="AU23" s="15">
        <v>0</v>
      </c>
      <c r="AV23" s="15">
        <v>0</v>
      </c>
      <c r="AW23" s="15">
        <v>0</v>
      </c>
      <c r="AX23" s="15">
        <v>0</v>
      </c>
      <c r="AY23" s="15">
        <v>0</v>
      </c>
      <c r="AZ23" s="15">
        <v>0</v>
      </c>
      <c r="BA23" s="15">
        <v>0</v>
      </c>
      <c r="BB23" s="15">
        <v>0</v>
      </c>
      <c r="BC23" s="15">
        <v>0</v>
      </c>
      <c r="BD23" s="15">
        <v>0</v>
      </c>
      <c r="BE23" s="15">
        <v>0</v>
      </c>
      <c r="BF23" s="15">
        <v>0</v>
      </c>
      <c r="BG23" s="15">
        <v>0</v>
      </c>
      <c r="BH23" s="15">
        <v>0</v>
      </c>
      <c r="BI23" s="15">
        <v>0</v>
      </c>
      <c r="BJ23" s="15">
        <v>0</v>
      </c>
      <c r="BK23" s="15">
        <v>0</v>
      </c>
      <c r="BL23" s="15">
        <v>0</v>
      </c>
      <c r="BM23" s="15">
        <v>0</v>
      </c>
      <c r="BN23" s="15">
        <v>0</v>
      </c>
      <c r="BO23" s="15">
        <v>0</v>
      </c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</row>
    <row r="24" spans="1:146" x14ac:dyDescent="0.25">
      <c r="A24" s="14" t="s">
        <v>26</v>
      </c>
      <c r="B24" s="14" t="s">
        <v>12</v>
      </c>
      <c r="C24" s="14" t="s">
        <v>29</v>
      </c>
      <c r="D24" s="15">
        <v>1</v>
      </c>
      <c r="E24" s="14">
        <v>2042</v>
      </c>
      <c r="F24" s="16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-38868.020580619901</v>
      </c>
      <c r="P24" s="15">
        <v>0</v>
      </c>
      <c r="Q24" s="15">
        <v>0</v>
      </c>
      <c r="R24" s="15">
        <v>-3232.11018078693</v>
      </c>
      <c r="S24" s="15">
        <v>0</v>
      </c>
      <c r="T24" s="15">
        <v>0</v>
      </c>
      <c r="U24" s="15">
        <v>8072.3892625135804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6796.2801465286802</v>
      </c>
      <c r="AF24" s="15">
        <v>2891.37573603088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15">
        <v>0</v>
      </c>
      <c r="AV24" s="15">
        <v>0</v>
      </c>
      <c r="AW24" s="15">
        <v>0</v>
      </c>
      <c r="AX24" s="15">
        <v>0</v>
      </c>
      <c r="AY24" s="15">
        <v>0</v>
      </c>
      <c r="AZ24" s="15">
        <v>0</v>
      </c>
      <c r="BA24" s="15">
        <v>0</v>
      </c>
      <c r="BB24" s="15">
        <v>0</v>
      </c>
      <c r="BC24" s="15">
        <v>0</v>
      </c>
      <c r="BD24" s="15">
        <v>0</v>
      </c>
      <c r="BE24" s="15">
        <v>0</v>
      </c>
      <c r="BF24" s="15">
        <v>0</v>
      </c>
      <c r="BG24" s="15">
        <v>0</v>
      </c>
      <c r="BH24" s="15">
        <v>0</v>
      </c>
      <c r="BI24" s="15">
        <v>0</v>
      </c>
      <c r="BJ24" s="15">
        <v>0</v>
      </c>
      <c r="BK24" s="15">
        <v>0</v>
      </c>
      <c r="BL24" s="15">
        <v>0</v>
      </c>
      <c r="BM24" s="15">
        <v>0</v>
      </c>
      <c r="BN24" s="15">
        <v>0</v>
      </c>
      <c r="BO24" s="15">
        <v>0</v>
      </c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</row>
    <row r="25" spans="1:146" x14ac:dyDescent="0.25">
      <c r="A25" s="14" t="s">
        <v>26</v>
      </c>
      <c r="B25" s="14" t="s">
        <v>12</v>
      </c>
      <c r="C25" s="14" t="s">
        <v>29</v>
      </c>
      <c r="D25" s="15">
        <v>1</v>
      </c>
      <c r="E25" s="14">
        <v>2043</v>
      </c>
      <c r="F25" s="16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-40883.750744447301</v>
      </c>
      <c r="P25" s="15">
        <v>0</v>
      </c>
      <c r="Q25" s="15">
        <v>0</v>
      </c>
      <c r="R25" s="15">
        <v>-3569.0970930570402</v>
      </c>
      <c r="S25" s="15">
        <v>0</v>
      </c>
      <c r="T25" s="15">
        <v>0</v>
      </c>
      <c r="U25" s="15">
        <v>8519.0145908266604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7510.9916401955898</v>
      </c>
      <c r="AF25" s="15">
        <v>3233.72315776191</v>
      </c>
      <c r="AG25" s="15">
        <v>0</v>
      </c>
      <c r="AH25" s="15">
        <v>0</v>
      </c>
      <c r="AI25" s="15">
        <v>0</v>
      </c>
      <c r="AJ25" s="15">
        <v>0</v>
      </c>
      <c r="AK25" s="15">
        <v>0</v>
      </c>
      <c r="AL25" s="15">
        <v>0</v>
      </c>
      <c r="AM25" s="15">
        <v>0</v>
      </c>
      <c r="AN25" s="15">
        <v>0</v>
      </c>
      <c r="AO25" s="15">
        <v>0</v>
      </c>
      <c r="AP25" s="15">
        <v>0</v>
      </c>
      <c r="AQ25" s="15">
        <v>0</v>
      </c>
      <c r="AR25" s="15">
        <v>0</v>
      </c>
      <c r="AS25" s="15">
        <v>0</v>
      </c>
      <c r="AT25" s="15">
        <v>0</v>
      </c>
      <c r="AU25" s="15">
        <v>0</v>
      </c>
      <c r="AV25" s="15">
        <v>0</v>
      </c>
      <c r="AW25" s="15">
        <v>0</v>
      </c>
      <c r="AX25" s="15">
        <v>0</v>
      </c>
      <c r="AY25" s="15">
        <v>0</v>
      </c>
      <c r="AZ25" s="15">
        <v>0</v>
      </c>
      <c r="BA25" s="15">
        <v>0</v>
      </c>
      <c r="BB25" s="15">
        <v>0</v>
      </c>
      <c r="BC25" s="15">
        <v>0</v>
      </c>
      <c r="BD25" s="15">
        <v>0</v>
      </c>
      <c r="BE25" s="15">
        <v>0</v>
      </c>
      <c r="BF25" s="15">
        <v>0</v>
      </c>
      <c r="BG25" s="15">
        <v>0</v>
      </c>
      <c r="BH25" s="15">
        <v>0</v>
      </c>
      <c r="BI25" s="15">
        <v>0</v>
      </c>
      <c r="BJ25" s="15">
        <v>0</v>
      </c>
      <c r="BK25" s="15">
        <v>0</v>
      </c>
      <c r="BL25" s="15">
        <v>0</v>
      </c>
      <c r="BM25" s="15">
        <v>0</v>
      </c>
      <c r="BN25" s="15">
        <v>0</v>
      </c>
      <c r="BO25" s="15">
        <v>0</v>
      </c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</row>
    <row r="26" spans="1:146" x14ac:dyDescent="0.25">
      <c r="A26" s="14" t="s">
        <v>26</v>
      </c>
      <c r="B26" s="14" t="s">
        <v>12</v>
      </c>
      <c r="C26" s="14" t="s">
        <v>29</v>
      </c>
      <c r="D26" s="15">
        <v>1</v>
      </c>
      <c r="E26" s="14">
        <v>2044</v>
      </c>
      <c r="F26" s="16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-40580.0373765736</v>
      </c>
      <c r="P26" s="15">
        <v>0</v>
      </c>
      <c r="Q26" s="15">
        <v>0</v>
      </c>
      <c r="R26" s="15">
        <v>-3620.9888008313501</v>
      </c>
      <c r="S26" s="15">
        <v>0</v>
      </c>
      <c r="T26" s="15">
        <v>0</v>
      </c>
      <c r="U26" s="15">
        <v>12051.574768550199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8826.0079299462705</v>
      </c>
      <c r="AF26" s="15">
        <v>3890.7402769110399</v>
      </c>
      <c r="AG26" s="15"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v>0</v>
      </c>
      <c r="AR26" s="15">
        <v>0</v>
      </c>
      <c r="AS26" s="15">
        <v>0</v>
      </c>
      <c r="AT26" s="15">
        <v>0</v>
      </c>
      <c r="AU26" s="15">
        <v>0</v>
      </c>
      <c r="AV26" s="15">
        <v>0</v>
      </c>
      <c r="AW26" s="15">
        <v>0</v>
      </c>
      <c r="AX26" s="15">
        <v>0</v>
      </c>
      <c r="AY26" s="15">
        <v>0</v>
      </c>
      <c r="AZ26" s="15">
        <v>0</v>
      </c>
      <c r="BA26" s="15">
        <v>0</v>
      </c>
      <c r="BB26" s="15">
        <v>0</v>
      </c>
      <c r="BC26" s="15">
        <v>0</v>
      </c>
      <c r="BD26" s="15">
        <v>0</v>
      </c>
      <c r="BE26" s="15">
        <v>0</v>
      </c>
      <c r="BF26" s="15">
        <v>0</v>
      </c>
      <c r="BG26" s="15">
        <v>0</v>
      </c>
      <c r="BH26" s="15">
        <v>0</v>
      </c>
      <c r="BI26" s="15">
        <v>0</v>
      </c>
      <c r="BJ26" s="15">
        <v>0</v>
      </c>
      <c r="BK26" s="15">
        <v>0</v>
      </c>
      <c r="BL26" s="15">
        <v>0</v>
      </c>
      <c r="BM26" s="15">
        <v>0</v>
      </c>
      <c r="BN26" s="15">
        <v>0</v>
      </c>
      <c r="BO26" s="15">
        <v>0</v>
      </c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</row>
    <row r="27" spans="1:146" x14ac:dyDescent="0.25">
      <c r="A27" s="14" t="s">
        <v>26</v>
      </c>
      <c r="B27" s="14" t="s">
        <v>12</v>
      </c>
      <c r="C27" s="14" t="s">
        <v>29</v>
      </c>
      <c r="D27" s="15">
        <v>1</v>
      </c>
      <c r="E27" s="14">
        <v>2045</v>
      </c>
      <c r="F27" s="16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-42477.602938968899</v>
      </c>
      <c r="P27" s="15">
        <v>0</v>
      </c>
      <c r="Q27" s="15">
        <v>0</v>
      </c>
      <c r="R27" s="15">
        <v>-3997.1490860874001</v>
      </c>
      <c r="S27" s="15">
        <v>0</v>
      </c>
      <c r="T27" s="15">
        <v>0</v>
      </c>
      <c r="U27" s="15">
        <v>11127.8373100882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9381.1635465627205</v>
      </c>
      <c r="AF27" s="15">
        <v>4104.4799493601704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5">
        <v>0</v>
      </c>
      <c r="AP27" s="15">
        <v>0</v>
      </c>
      <c r="AQ27" s="15">
        <v>0</v>
      </c>
      <c r="AR27" s="15">
        <v>0</v>
      </c>
      <c r="AS27" s="15">
        <v>0</v>
      </c>
      <c r="AT27" s="15">
        <v>0</v>
      </c>
      <c r="AU27" s="15">
        <v>0</v>
      </c>
      <c r="AV27" s="15">
        <v>0</v>
      </c>
      <c r="AW27" s="15">
        <v>0</v>
      </c>
      <c r="AX27" s="15">
        <v>0</v>
      </c>
      <c r="AY27" s="15">
        <v>0</v>
      </c>
      <c r="AZ27" s="15">
        <v>0</v>
      </c>
      <c r="BA27" s="15">
        <v>0</v>
      </c>
      <c r="BB27" s="15">
        <v>0</v>
      </c>
      <c r="BC27" s="15">
        <v>0</v>
      </c>
      <c r="BD27" s="15">
        <v>0</v>
      </c>
      <c r="BE27" s="15">
        <v>0</v>
      </c>
      <c r="BF27" s="15">
        <v>0</v>
      </c>
      <c r="BG27" s="15">
        <v>0</v>
      </c>
      <c r="BH27" s="15">
        <v>0</v>
      </c>
      <c r="BI27" s="15">
        <v>0</v>
      </c>
      <c r="BJ27" s="15">
        <v>0</v>
      </c>
      <c r="BK27" s="15">
        <v>0</v>
      </c>
      <c r="BL27" s="15">
        <v>0</v>
      </c>
      <c r="BM27" s="15">
        <v>0</v>
      </c>
      <c r="BN27" s="15">
        <v>0</v>
      </c>
      <c r="BO27" s="15">
        <v>0</v>
      </c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</row>
    <row r="28" spans="1:146" x14ac:dyDescent="0.25">
      <c r="A28" s="14" t="s">
        <v>26</v>
      </c>
      <c r="B28" s="14" t="s">
        <v>12</v>
      </c>
      <c r="C28" s="14" t="s">
        <v>29</v>
      </c>
      <c r="D28" s="15">
        <v>1</v>
      </c>
      <c r="E28" s="14">
        <v>2046</v>
      </c>
      <c r="F28" s="16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-42864.119924394399</v>
      </c>
      <c r="P28" s="15">
        <v>0</v>
      </c>
      <c r="Q28" s="15">
        <v>0</v>
      </c>
      <c r="R28" s="15">
        <v>-4366.4782215367204</v>
      </c>
      <c r="S28" s="15">
        <v>0</v>
      </c>
      <c r="T28" s="15">
        <v>0</v>
      </c>
      <c r="U28" s="15">
        <v>12693.949484414001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10569.2932885188</v>
      </c>
      <c r="AF28" s="15">
        <v>4669.9277979506496</v>
      </c>
      <c r="AG28" s="15">
        <v>0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5">
        <v>0</v>
      </c>
      <c r="AT28" s="15">
        <v>0</v>
      </c>
      <c r="AU28" s="15">
        <v>0</v>
      </c>
      <c r="AV28" s="15">
        <v>0</v>
      </c>
      <c r="AW28" s="15">
        <v>0</v>
      </c>
      <c r="AX28" s="15">
        <v>0</v>
      </c>
      <c r="AY28" s="15">
        <v>0</v>
      </c>
      <c r="AZ28" s="15">
        <v>0</v>
      </c>
      <c r="BA28" s="15">
        <v>0</v>
      </c>
      <c r="BB28" s="15">
        <v>0</v>
      </c>
      <c r="BC28" s="15">
        <v>0</v>
      </c>
      <c r="BD28" s="15">
        <v>0</v>
      </c>
      <c r="BE28" s="15">
        <v>0</v>
      </c>
      <c r="BF28" s="15">
        <v>0</v>
      </c>
      <c r="BG28" s="15">
        <v>0</v>
      </c>
      <c r="BH28" s="15">
        <v>0</v>
      </c>
      <c r="BI28" s="15">
        <v>0</v>
      </c>
      <c r="BJ28" s="15">
        <v>0</v>
      </c>
      <c r="BK28" s="15">
        <v>0</v>
      </c>
      <c r="BL28" s="15">
        <v>0</v>
      </c>
      <c r="BM28" s="15">
        <v>0</v>
      </c>
      <c r="BN28" s="15">
        <v>0</v>
      </c>
      <c r="BO28" s="15">
        <v>0</v>
      </c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</row>
    <row r="29" spans="1:146" x14ac:dyDescent="0.25">
      <c r="A29" s="14" t="s">
        <v>26</v>
      </c>
      <c r="B29" s="14" t="s">
        <v>12</v>
      </c>
      <c r="C29" s="14" t="s">
        <v>29</v>
      </c>
      <c r="D29" s="15">
        <v>1</v>
      </c>
      <c r="E29" s="14">
        <v>2047</v>
      </c>
      <c r="F29" s="16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-42790.851039891597</v>
      </c>
      <c r="P29" s="15">
        <v>0</v>
      </c>
      <c r="Q29" s="15">
        <v>0</v>
      </c>
      <c r="R29" s="15">
        <v>-4744.6035439243597</v>
      </c>
      <c r="S29" s="15">
        <v>0</v>
      </c>
      <c r="T29" s="15">
        <v>0</v>
      </c>
      <c r="U29" s="15">
        <v>14296.751067790299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11094.9063000154</v>
      </c>
      <c r="AF29" s="15">
        <v>4899.50888138552</v>
      </c>
      <c r="AG29" s="15">
        <v>0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15">
        <v>0</v>
      </c>
      <c r="AN29" s="15">
        <v>0</v>
      </c>
      <c r="AO29" s="15">
        <v>0</v>
      </c>
      <c r="AP29" s="15">
        <v>0</v>
      </c>
      <c r="AQ29" s="15">
        <v>0</v>
      </c>
      <c r="AR29" s="15">
        <v>0</v>
      </c>
      <c r="AS29" s="15">
        <v>0</v>
      </c>
      <c r="AT29" s="15">
        <v>0</v>
      </c>
      <c r="AU29" s="15">
        <v>0</v>
      </c>
      <c r="AV29" s="15">
        <v>0</v>
      </c>
      <c r="AW29" s="15">
        <v>0</v>
      </c>
      <c r="AX29" s="15">
        <v>0</v>
      </c>
      <c r="AY29" s="15">
        <v>0</v>
      </c>
      <c r="AZ29" s="15">
        <v>0</v>
      </c>
      <c r="BA29" s="15">
        <v>0</v>
      </c>
      <c r="BB29" s="15">
        <v>0</v>
      </c>
      <c r="BC29" s="15">
        <v>0</v>
      </c>
      <c r="BD29" s="15">
        <v>0</v>
      </c>
      <c r="BE29" s="15">
        <v>0</v>
      </c>
      <c r="BF29" s="15">
        <v>0</v>
      </c>
      <c r="BG29" s="15">
        <v>0</v>
      </c>
      <c r="BH29" s="15">
        <v>0</v>
      </c>
      <c r="BI29" s="15">
        <v>0</v>
      </c>
      <c r="BJ29" s="15">
        <v>0</v>
      </c>
      <c r="BK29" s="15">
        <v>0</v>
      </c>
      <c r="BL29" s="15">
        <v>0</v>
      </c>
      <c r="BM29" s="15">
        <v>0</v>
      </c>
      <c r="BN29" s="15">
        <v>0</v>
      </c>
      <c r="BO29" s="15">
        <v>0</v>
      </c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</row>
    <row r="30" spans="1:146" x14ac:dyDescent="0.25">
      <c r="A30" s="14" t="s">
        <v>26</v>
      </c>
      <c r="B30" s="14" t="s">
        <v>12</v>
      </c>
      <c r="C30" s="14" t="s">
        <v>29</v>
      </c>
      <c r="D30" s="15">
        <v>1</v>
      </c>
      <c r="E30" s="14">
        <v>2048</v>
      </c>
      <c r="F30" s="16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-42999.111045171601</v>
      </c>
      <c r="P30" s="15">
        <v>0</v>
      </c>
      <c r="Q30" s="15">
        <v>0</v>
      </c>
      <c r="R30" s="15">
        <v>-5152.8149578532903</v>
      </c>
      <c r="S30" s="15">
        <v>0</v>
      </c>
      <c r="T30" s="15">
        <v>0</v>
      </c>
      <c r="U30" s="15">
        <v>17334.723147210701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12780.9555398108</v>
      </c>
      <c r="AF30" s="15">
        <v>5771.2872968573201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15">
        <v>0</v>
      </c>
      <c r="AV30" s="15">
        <v>0</v>
      </c>
      <c r="AW30" s="15">
        <v>0</v>
      </c>
      <c r="AX30" s="15">
        <v>0</v>
      </c>
      <c r="AY30" s="15">
        <v>0</v>
      </c>
      <c r="AZ30" s="15">
        <v>0</v>
      </c>
      <c r="BA30" s="15">
        <v>0</v>
      </c>
      <c r="BB30" s="15">
        <v>0</v>
      </c>
      <c r="BC30" s="15">
        <v>0</v>
      </c>
      <c r="BD30" s="15">
        <v>0</v>
      </c>
      <c r="BE30" s="15">
        <v>0</v>
      </c>
      <c r="BF30" s="15">
        <v>0</v>
      </c>
      <c r="BG30" s="15">
        <v>0</v>
      </c>
      <c r="BH30" s="15">
        <v>0</v>
      </c>
      <c r="BI30" s="15">
        <v>0</v>
      </c>
      <c r="BJ30" s="15">
        <v>0</v>
      </c>
      <c r="BK30" s="15">
        <v>0</v>
      </c>
      <c r="BL30" s="15">
        <v>0</v>
      </c>
      <c r="BM30" s="15">
        <v>0</v>
      </c>
      <c r="BN30" s="15">
        <v>0</v>
      </c>
      <c r="BO30" s="15">
        <v>0</v>
      </c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</row>
    <row r="31" spans="1:146" x14ac:dyDescent="0.25">
      <c r="A31" s="14" t="s">
        <v>26</v>
      </c>
      <c r="B31" s="14" t="s">
        <v>12</v>
      </c>
      <c r="C31" s="14" t="s">
        <v>29</v>
      </c>
      <c r="D31" s="15">
        <v>1</v>
      </c>
      <c r="E31" s="14">
        <v>2049</v>
      </c>
      <c r="F31" s="16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-44300.7980899842</v>
      </c>
      <c r="P31" s="15">
        <v>0</v>
      </c>
      <c r="Q31" s="15">
        <v>0</v>
      </c>
      <c r="R31" s="15">
        <v>-5134.64271213351</v>
      </c>
      <c r="S31" s="15">
        <v>0</v>
      </c>
      <c r="T31" s="15">
        <v>0</v>
      </c>
      <c r="U31" s="15">
        <v>16241.0752205431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13233.566271424501</v>
      </c>
      <c r="AF31" s="15">
        <v>5930.6171307283703</v>
      </c>
      <c r="AG31" s="15">
        <v>0</v>
      </c>
      <c r="AH31" s="15">
        <v>0</v>
      </c>
      <c r="AI31" s="15">
        <v>0</v>
      </c>
      <c r="AJ31" s="15">
        <v>0</v>
      </c>
      <c r="AK31" s="15">
        <v>0</v>
      </c>
      <c r="AL31" s="15">
        <v>0</v>
      </c>
      <c r="AM31" s="15">
        <v>0</v>
      </c>
      <c r="AN31" s="15">
        <v>0</v>
      </c>
      <c r="AO31" s="15">
        <v>0</v>
      </c>
      <c r="AP31" s="15">
        <v>0</v>
      </c>
      <c r="AQ31" s="15">
        <v>0</v>
      </c>
      <c r="AR31" s="15">
        <v>0</v>
      </c>
      <c r="AS31" s="15">
        <v>0</v>
      </c>
      <c r="AT31" s="15">
        <v>0</v>
      </c>
      <c r="AU31" s="15">
        <v>0</v>
      </c>
      <c r="AV31" s="15">
        <v>0</v>
      </c>
      <c r="AW31" s="15">
        <v>0</v>
      </c>
      <c r="AX31" s="15">
        <v>0</v>
      </c>
      <c r="AY31" s="15">
        <v>0</v>
      </c>
      <c r="AZ31" s="15">
        <v>0</v>
      </c>
      <c r="BA31" s="15">
        <v>0</v>
      </c>
      <c r="BB31" s="15">
        <v>0</v>
      </c>
      <c r="BC31" s="15">
        <v>0</v>
      </c>
      <c r="BD31" s="15">
        <v>0</v>
      </c>
      <c r="BE31" s="15">
        <v>0</v>
      </c>
      <c r="BF31" s="15">
        <v>0</v>
      </c>
      <c r="BG31" s="15">
        <v>0</v>
      </c>
      <c r="BH31" s="15">
        <v>0</v>
      </c>
      <c r="BI31" s="15">
        <v>0</v>
      </c>
      <c r="BJ31" s="15">
        <v>0</v>
      </c>
      <c r="BK31" s="15">
        <v>0</v>
      </c>
      <c r="BL31" s="15">
        <v>0</v>
      </c>
      <c r="BM31" s="15">
        <v>0</v>
      </c>
      <c r="BN31" s="15">
        <v>0</v>
      </c>
      <c r="BO31" s="15">
        <v>0</v>
      </c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</row>
    <row r="32" spans="1:146" x14ac:dyDescent="0.25">
      <c r="A32" s="8"/>
      <c r="B32" s="8"/>
      <c r="C32" s="8"/>
      <c r="D32" s="8"/>
      <c r="E32" s="8"/>
      <c r="F32" s="33"/>
      <c r="G32" s="33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</row>
    <row r="33" spans="1:146" x14ac:dyDescent="0.25">
      <c r="A33" s="8"/>
      <c r="B33" s="8"/>
      <c r="C33" s="8"/>
      <c r="D33" s="8"/>
      <c r="E33" s="8"/>
      <c r="F33" s="33"/>
      <c r="G33" s="33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</row>
    <row r="34" spans="1:146" x14ac:dyDescent="0.25">
      <c r="A34" s="8"/>
      <c r="B34" s="8"/>
      <c r="C34" s="8"/>
      <c r="D34" s="8"/>
      <c r="E34" s="8"/>
      <c r="F34" s="33"/>
      <c r="G34" s="33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</row>
    <row r="35" spans="1:146" x14ac:dyDescent="0.25">
      <c r="F35" s="30"/>
      <c r="G35" s="30"/>
    </row>
    <row r="36" spans="1:146" ht="15.75" thickBot="1" x14ac:dyDescent="0.3">
      <c r="F36" s="46" t="s">
        <v>30</v>
      </c>
      <c r="G36" s="29">
        <f>NPV(0.0713,G2:G31)</f>
        <v>0</v>
      </c>
      <c r="H36" s="29">
        <f t="shared" ref="H36:AB36" si="0">NPV(0.0713,H2:H31)</f>
        <v>0</v>
      </c>
      <c r="I36" s="29">
        <f t="shared" si="0"/>
        <v>0</v>
      </c>
      <c r="J36" s="29">
        <f t="shared" si="0"/>
        <v>0</v>
      </c>
      <c r="K36" s="29">
        <f t="shared" si="0"/>
        <v>0</v>
      </c>
      <c r="L36" s="29">
        <f t="shared" si="0"/>
        <v>0</v>
      </c>
      <c r="M36" s="29">
        <f t="shared" si="0"/>
        <v>0</v>
      </c>
      <c r="N36" s="29">
        <f t="shared" si="0"/>
        <v>0</v>
      </c>
      <c r="O36" s="29">
        <f t="shared" si="0"/>
        <v>-173338.5397667932</v>
      </c>
      <c r="P36" s="29">
        <f t="shared" si="0"/>
        <v>0</v>
      </c>
      <c r="Q36" s="29">
        <f t="shared" si="0"/>
        <v>-6160.0901153334007</v>
      </c>
      <c r="R36" s="29">
        <f t="shared" si="0"/>
        <v>-15850.073416475621</v>
      </c>
      <c r="S36" s="29">
        <f t="shared" si="0"/>
        <v>0</v>
      </c>
      <c r="T36" s="29">
        <f t="shared" si="0"/>
        <v>0</v>
      </c>
      <c r="U36" s="29">
        <f t="shared" si="0"/>
        <v>-10517.050286749592</v>
      </c>
      <c r="V36" s="29">
        <f t="shared" si="0"/>
        <v>0</v>
      </c>
      <c r="W36" s="29">
        <f t="shared" si="0"/>
        <v>0</v>
      </c>
      <c r="X36" s="29">
        <f t="shared" si="0"/>
        <v>0</v>
      </c>
      <c r="Y36" s="29">
        <f t="shared" si="0"/>
        <v>0</v>
      </c>
      <c r="Z36" s="29">
        <f t="shared" si="0"/>
        <v>0</v>
      </c>
      <c r="AA36" s="29">
        <f t="shared" si="0"/>
        <v>0</v>
      </c>
      <c r="AB36" s="29">
        <f t="shared" si="0"/>
        <v>0</v>
      </c>
      <c r="AC36" s="29">
        <f t="shared" ref="AC36:BO36" si="1">NPV(0.0713,AC2:AC31)</f>
        <v>0</v>
      </c>
      <c r="AD36" s="29">
        <f t="shared" si="1"/>
        <v>0</v>
      </c>
      <c r="AE36" s="29">
        <f t="shared" si="1"/>
        <v>-2539.9763491592162</v>
      </c>
      <c r="AF36" s="29">
        <f t="shared" si="1"/>
        <v>-5695.8502423779864</v>
      </c>
      <c r="AG36" s="29">
        <f t="shared" si="1"/>
        <v>12.075139268405696</v>
      </c>
      <c r="AH36" s="29">
        <f t="shared" si="1"/>
        <v>0</v>
      </c>
      <c r="AI36" s="29">
        <f t="shared" si="1"/>
        <v>0</v>
      </c>
      <c r="AJ36" s="29">
        <f t="shared" si="1"/>
        <v>0</v>
      </c>
      <c r="AK36" s="29">
        <f t="shared" si="1"/>
        <v>1198.234049911151</v>
      </c>
      <c r="AL36" s="29">
        <f t="shared" si="1"/>
        <v>0</v>
      </c>
      <c r="AM36" s="29">
        <f t="shared" si="1"/>
        <v>0</v>
      </c>
      <c r="AN36" s="29">
        <f t="shared" si="1"/>
        <v>0</v>
      </c>
      <c r="AO36" s="29">
        <f t="shared" si="1"/>
        <v>0</v>
      </c>
      <c r="AP36" s="29">
        <f t="shared" si="1"/>
        <v>0</v>
      </c>
      <c r="AQ36" s="29">
        <f t="shared" si="1"/>
        <v>0</v>
      </c>
      <c r="AR36" s="29">
        <f t="shared" si="1"/>
        <v>0</v>
      </c>
      <c r="AS36" s="29">
        <f t="shared" si="1"/>
        <v>0</v>
      </c>
      <c r="AT36" s="29">
        <f t="shared" si="1"/>
        <v>0</v>
      </c>
      <c r="AU36" s="29">
        <f t="shared" si="1"/>
        <v>0</v>
      </c>
      <c r="AV36" s="29">
        <f t="shared" si="1"/>
        <v>1785.2437737682303</v>
      </c>
      <c r="AW36" s="29">
        <f t="shared" si="1"/>
        <v>272.78418024045897</v>
      </c>
      <c r="AX36" s="29">
        <f t="shared" si="1"/>
        <v>0</v>
      </c>
      <c r="AY36" s="29">
        <f t="shared" si="1"/>
        <v>0</v>
      </c>
      <c r="AZ36" s="29">
        <f t="shared" si="1"/>
        <v>0</v>
      </c>
      <c r="BA36" s="29">
        <f t="shared" si="1"/>
        <v>0</v>
      </c>
      <c r="BB36" s="29">
        <f t="shared" si="1"/>
        <v>0</v>
      </c>
      <c r="BC36" s="29">
        <f t="shared" si="1"/>
        <v>0</v>
      </c>
      <c r="BD36" s="29">
        <f t="shared" si="1"/>
        <v>0</v>
      </c>
      <c r="BE36" s="29">
        <f t="shared" si="1"/>
        <v>0</v>
      </c>
      <c r="BF36" s="29">
        <f t="shared" si="1"/>
        <v>210.69294479134652</v>
      </c>
      <c r="BG36" s="29">
        <f t="shared" si="1"/>
        <v>1154.5245060018526</v>
      </c>
      <c r="BH36" s="29">
        <f t="shared" si="1"/>
        <v>190.44764419791215</v>
      </c>
      <c r="BI36" s="29">
        <f t="shared" si="1"/>
        <v>219.6403036490025</v>
      </c>
      <c r="BJ36" s="29">
        <f t="shared" si="1"/>
        <v>0</v>
      </c>
      <c r="BK36" s="29">
        <f t="shared" si="1"/>
        <v>0</v>
      </c>
      <c r="BL36" s="29">
        <f t="shared" si="1"/>
        <v>141.57152835486792</v>
      </c>
      <c r="BM36" s="29">
        <f t="shared" si="1"/>
        <v>208.71222548366833</v>
      </c>
      <c r="BN36" s="29">
        <f t="shared" si="1"/>
        <v>413.55284109702603</v>
      </c>
      <c r="BO36" s="29">
        <f t="shared" si="1"/>
        <v>0</v>
      </c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</row>
    <row r="37" spans="1:146" ht="15.75" thickBot="1" x14ac:dyDescent="0.3">
      <c r="B37" s="45" t="s">
        <v>72</v>
      </c>
      <c r="C37" s="44">
        <v>1.7765495410432337</v>
      </c>
      <c r="E37" s="41"/>
      <c r="F37" s="46" t="s">
        <v>28</v>
      </c>
      <c r="G37" s="31">
        <f>$C$37*G31</f>
        <v>0</v>
      </c>
      <c r="H37" s="31">
        <f t="shared" ref="H37:AB37" si="2">$C$37*H31</f>
        <v>0</v>
      </c>
      <c r="I37" s="31">
        <f t="shared" si="2"/>
        <v>0</v>
      </c>
      <c r="J37" s="31">
        <f t="shared" si="2"/>
        <v>0</v>
      </c>
      <c r="K37" s="31">
        <f t="shared" si="2"/>
        <v>0</v>
      </c>
      <c r="L37" s="31">
        <f t="shared" si="2"/>
        <v>0</v>
      </c>
      <c r="M37" s="31">
        <f t="shared" si="2"/>
        <v>0</v>
      </c>
      <c r="N37" s="31">
        <f t="shared" si="2"/>
        <v>0</v>
      </c>
      <c r="O37" s="31">
        <f t="shared" si="2"/>
        <v>-78702.562514610399</v>
      </c>
      <c r="P37" s="31">
        <f t="shared" si="2"/>
        <v>0</v>
      </c>
      <c r="Q37" s="31">
        <f t="shared" si="2"/>
        <v>0</v>
      </c>
      <c r="R37" s="31">
        <f t="shared" si="2"/>
        <v>-9121.9471536617712</v>
      </c>
      <c r="S37" s="31">
        <f t="shared" si="2"/>
        <v>0</v>
      </c>
      <c r="T37" s="31">
        <f t="shared" si="2"/>
        <v>0</v>
      </c>
      <c r="U37" s="31">
        <f t="shared" si="2"/>
        <v>28853.074729104479</v>
      </c>
      <c r="V37" s="31">
        <f t="shared" si="2"/>
        <v>0</v>
      </c>
      <c r="W37" s="31">
        <f t="shared" si="2"/>
        <v>0</v>
      </c>
      <c r="X37" s="31">
        <f t="shared" si="2"/>
        <v>0</v>
      </c>
      <c r="Y37" s="31">
        <f t="shared" si="2"/>
        <v>0</v>
      </c>
      <c r="Z37" s="31">
        <f t="shared" si="2"/>
        <v>0</v>
      </c>
      <c r="AA37" s="31">
        <f t="shared" si="2"/>
        <v>0</v>
      </c>
      <c r="AB37" s="31">
        <f t="shared" si="2"/>
        <v>0</v>
      </c>
      <c r="AC37" s="31">
        <f t="shared" ref="AC37:BO37" si="3">$C$37*AC31</f>
        <v>0</v>
      </c>
      <c r="AD37" s="31">
        <f t="shared" si="3"/>
        <v>0</v>
      </c>
      <c r="AE37" s="31">
        <f t="shared" si="3"/>
        <v>23510.086085864416</v>
      </c>
      <c r="AF37" s="31">
        <f t="shared" si="3"/>
        <v>10536.035141698625</v>
      </c>
      <c r="AG37" s="31">
        <f t="shared" si="3"/>
        <v>0</v>
      </c>
      <c r="AH37" s="31">
        <f t="shared" si="3"/>
        <v>0</v>
      </c>
      <c r="AI37" s="31">
        <f t="shared" si="3"/>
        <v>0</v>
      </c>
      <c r="AJ37" s="31">
        <f t="shared" si="3"/>
        <v>0</v>
      </c>
      <c r="AK37" s="31">
        <f t="shared" si="3"/>
        <v>0</v>
      </c>
      <c r="AL37" s="31">
        <f t="shared" si="3"/>
        <v>0</v>
      </c>
      <c r="AM37" s="31">
        <f t="shared" si="3"/>
        <v>0</v>
      </c>
      <c r="AN37" s="31">
        <f t="shared" si="3"/>
        <v>0</v>
      </c>
      <c r="AO37" s="31">
        <f t="shared" si="3"/>
        <v>0</v>
      </c>
      <c r="AP37" s="31">
        <f t="shared" si="3"/>
        <v>0</v>
      </c>
      <c r="AQ37" s="31">
        <f t="shared" si="3"/>
        <v>0</v>
      </c>
      <c r="AR37" s="31">
        <f t="shared" si="3"/>
        <v>0</v>
      </c>
      <c r="AS37" s="31">
        <f t="shared" si="3"/>
        <v>0</v>
      </c>
      <c r="AT37" s="31">
        <f t="shared" si="3"/>
        <v>0</v>
      </c>
      <c r="AU37" s="31">
        <f t="shared" si="3"/>
        <v>0</v>
      </c>
      <c r="AV37" s="31">
        <f t="shared" si="3"/>
        <v>0</v>
      </c>
      <c r="AW37" s="31">
        <f t="shared" si="3"/>
        <v>0</v>
      </c>
      <c r="AX37" s="31">
        <f t="shared" si="3"/>
        <v>0</v>
      </c>
      <c r="AY37" s="31">
        <f t="shared" si="3"/>
        <v>0</v>
      </c>
      <c r="AZ37" s="31">
        <f t="shared" si="3"/>
        <v>0</v>
      </c>
      <c r="BA37" s="31">
        <f t="shared" si="3"/>
        <v>0</v>
      </c>
      <c r="BB37" s="31">
        <f t="shared" si="3"/>
        <v>0</v>
      </c>
      <c r="BC37" s="31">
        <f t="shared" si="3"/>
        <v>0</v>
      </c>
      <c r="BD37" s="31">
        <f t="shared" si="3"/>
        <v>0</v>
      </c>
      <c r="BE37" s="31">
        <f t="shared" si="3"/>
        <v>0</v>
      </c>
      <c r="BF37" s="31">
        <f t="shared" si="3"/>
        <v>0</v>
      </c>
      <c r="BG37" s="31">
        <f t="shared" si="3"/>
        <v>0</v>
      </c>
      <c r="BH37" s="31">
        <f t="shared" si="3"/>
        <v>0</v>
      </c>
      <c r="BI37" s="31">
        <f t="shared" si="3"/>
        <v>0</v>
      </c>
      <c r="BJ37" s="31">
        <f t="shared" si="3"/>
        <v>0</v>
      </c>
      <c r="BK37" s="31">
        <f t="shared" si="3"/>
        <v>0</v>
      </c>
      <c r="BL37" s="31">
        <f t="shared" si="3"/>
        <v>0</v>
      </c>
      <c r="BM37" s="31">
        <f t="shared" si="3"/>
        <v>0</v>
      </c>
      <c r="BN37" s="31">
        <f t="shared" si="3"/>
        <v>0</v>
      </c>
      <c r="BO37" s="31">
        <f t="shared" si="3"/>
        <v>0</v>
      </c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</row>
    <row r="38" spans="1:146" x14ac:dyDescent="0.25">
      <c r="C38" s="43">
        <v>43724</v>
      </c>
      <c r="F38" s="46" t="s">
        <v>27</v>
      </c>
      <c r="G38" s="29">
        <f>SUM(G36:G37)</f>
        <v>0</v>
      </c>
      <c r="H38" s="29">
        <f t="shared" ref="H38:AB38" si="4">SUM(H36:H37)</f>
        <v>0</v>
      </c>
      <c r="I38" s="29">
        <f t="shared" si="4"/>
        <v>0</v>
      </c>
      <c r="J38" s="29">
        <f t="shared" si="4"/>
        <v>0</v>
      </c>
      <c r="K38" s="29">
        <f t="shared" si="4"/>
        <v>0</v>
      </c>
      <c r="L38" s="29">
        <f t="shared" si="4"/>
        <v>0</v>
      </c>
      <c r="M38" s="29">
        <f t="shared" ref="M38" si="5">SUM(M36:M37)</f>
        <v>0</v>
      </c>
      <c r="N38" s="29">
        <f t="shared" si="4"/>
        <v>0</v>
      </c>
      <c r="O38" s="29">
        <f t="shared" si="4"/>
        <v>-252041.10228140361</v>
      </c>
      <c r="P38" s="29">
        <f t="shared" si="4"/>
        <v>0</v>
      </c>
      <c r="Q38" s="29">
        <f t="shared" si="4"/>
        <v>-6160.0901153334007</v>
      </c>
      <c r="R38" s="29">
        <f t="shared" si="4"/>
        <v>-24972.020570137392</v>
      </c>
      <c r="S38" s="29">
        <f t="shared" si="4"/>
        <v>0</v>
      </c>
      <c r="T38" s="29">
        <f t="shared" si="4"/>
        <v>0</v>
      </c>
      <c r="U38" s="29">
        <f t="shared" si="4"/>
        <v>18336.024442354887</v>
      </c>
      <c r="V38" s="29">
        <f t="shared" si="4"/>
        <v>0</v>
      </c>
      <c r="W38" s="29">
        <f t="shared" si="4"/>
        <v>0</v>
      </c>
      <c r="X38" s="29">
        <f t="shared" si="4"/>
        <v>0</v>
      </c>
      <c r="Y38" s="29">
        <f t="shared" si="4"/>
        <v>0</v>
      </c>
      <c r="Z38" s="29">
        <f t="shared" si="4"/>
        <v>0</v>
      </c>
      <c r="AA38" s="29">
        <f t="shared" si="4"/>
        <v>0</v>
      </c>
      <c r="AB38" s="29">
        <f t="shared" si="4"/>
        <v>0</v>
      </c>
      <c r="AC38" s="29">
        <f t="shared" ref="AC38:BO38" si="6">SUM(AC36:AC37)</f>
        <v>0</v>
      </c>
      <c r="AD38" s="29">
        <f t="shared" si="6"/>
        <v>0</v>
      </c>
      <c r="AE38" s="29">
        <f t="shared" si="6"/>
        <v>20970.109736705199</v>
      </c>
      <c r="AF38" s="29">
        <f t="shared" si="6"/>
        <v>4840.1848993206386</v>
      </c>
      <c r="AG38" s="29">
        <f t="shared" si="6"/>
        <v>12.075139268405696</v>
      </c>
      <c r="AH38" s="29">
        <f t="shared" si="6"/>
        <v>0</v>
      </c>
      <c r="AI38" s="29">
        <f t="shared" si="6"/>
        <v>0</v>
      </c>
      <c r="AJ38" s="29">
        <f t="shared" si="6"/>
        <v>0</v>
      </c>
      <c r="AK38" s="29">
        <f t="shared" si="6"/>
        <v>1198.234049911151</v>
      </c>
      <c r="AL38" s="29">
        <f t="shared" si="6"/>
        <v>0</v>
      </c>
      <c r="AM38" s="29">
        <f t="shared" si="6"/>
        <v>0</v>
      </c>
      <c r="AN38" s="29">
        <f t="shared" si="6"/>
        <v>0</v>
      </c>
      <c r="AO38" s="29">
        <f t="shared" si="6"/>
        <v>0</v>
      </c>
      <c r="AP38" s="29">
        <f t="shared" si="6"/>
        <v>0</v>
      </c>
      <c r="AQ38" s="29">
        <f t="shared" si="6"/>
        <v>0</v>
      </c>
      <c r="AR38" s="29">
        <f t="shared" si="6"/>
        <v>0</v>
      </c>
      <c r="AS38" s="29">
        <f t="shared" si="6"/>
        <v>0</v>
      </c>
      <c r="AT38" s="29">
        <f t="shared" si="6"/>
        <v>0</v>
      </c>
      <c r="AU38" s="29">
        <f t="shared" si="6"/>
        <v>0</v>
      </c>
      <c r="AV38" s="29">
        <f t="shared" si="6"/>
        <v>1785.2437737682303</v>
      </c>
      <c r="AW38" s="29">
        <f t="shared" si="6"/>
        <v>272.78418024045897</v>
      </c>
      <c r="AX38" s="29">
        <f t="shared" si="6"/>
        <v>0</v>
      </c>
      <c r="AY38" s="29">
        <f t="shared" si="6"/>
        <v>0</v>
      </c>
      <c r="AZ38" s="29">
        <f t="shared" si="6"/>
        <v>0</v>
      </c>
      <c r="BA38" s="29">
        <f t="shared" si="6"/>
        <v>0</v>
      </c>
      <c r="BB38" s="29">
        <f t="shared" si="6"/>
        <v>0</v>
      </c>
      <c r="BC38" s="29">
        <f t="shared" si="6"/>
        <v>0</v>
      </c>
      <c r="BD38" s="29">
        <f t="shared" si="6"/>
        <v>0</v>
      </c>
      <c r="BE38" s="29">
        <f t="shared" si="6"/>
        <v>0</v>
      </c>
      <c r="BF38" s="29">
        <f t="shared" si="6"/>
        <v>210.69294479134652</v>
      </c>
      <c r="BG38" s="29">
        <f t="shared" si="6"/>
        <v>1154.5245060018526</v>
      </c>
      <c r="BH38" s="29">
        <f t="shared" si="6"/>
        <v>190.44764419791215</v>
      </c>
      <c r="BI38" s="29">
        <f t="shared" si="6"/>
        <v>219.6403036490025</v>
      </c>
      <c r="BJ38" s="29">
        <f t="shared" si="6"/>
        <v>0</v>
      </c>
      <c r="BK38" s="29">
        <f t="shared" si="6"/>
        <v>0</v>
      </c>
      <c r="BL38" s="29">
        <f t="shared" si="6"/>
        <v>141.57152835486792</v>
      </c>
      <c r="BM38" s="29">
        <f t="shared" si="6"/>
        <v>208.71222548366833</v>
      </c>
      <c r="BN38" s="29">
        <f t="shared" si="6"/>
        <v>413.55284109702603</v>
      </c>
      <c r="BO38" s="29">
        <f t="shared" si="6"/>
        <v>0</v>
      </c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</row>
    <row r="43" spans="1:146" x14ac:dyDescent="0.25">
      <c r="E43" s="23" t="s">
        <v>40</v>
      </c>
      <c r="F43" s="29">
        <f>SUM(G38:BO38)*1000</f>
        <v>-233219414.75172979</v>
      </c>
      <c r="G43" s="29"/>
    </row>
    <row r="44" spans="1:146" x14ac:dyDescent="0.25">
      <c r="E44" s="23" t="s">
        <v>35</v>
      </c>
      <c r="F44" s="31">
        <v>233276943.88999999</v>
      </c>
      <c r="G44" s="31"/>
    </row>
    <row r="45" spans="1:146" x14ac:dyDescent="0.25">
      <c r="E45" s="23" t="s">
        <v>36</v>
      </c>
      <c r="F45" s="29">
        <f>SUM(F43:F44)</f>
        <v>57529.138270199299</v>
      </c>
      <c r="G45" s="29"/>
      <c r="H45" s="32">
        <f>F45/F44</f>
        <v>2.4661304846880511E-4</v>
      </c>
      <c r="I45" s="36" t="s">
        <v>44</v>
      </c>
      <c r="BX45" s="32"/>
    </row>
    <row r="48" spans="1:146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</row>
    <row r="49" spans="1:99" x14ac:dyDescent="0.25">
      <c r="A49" s="11"/>
      <c r="B49" s="11"/>
      <c r="C49" s="11"/>
      <c r="D49" s="12"/>
      <c r="E49" s="11"/>
      <c r="F49" s="13"/>
      <c r="G49" s="13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</row>
    <row r="50" spans="1:99" x14ac:dyDescent="0.25">
      <c r="A50" s="11"/>
      <c r="B50" s="11"/>
      <c r="C50" s="11"/>
      <c r="D50" s="12"/>
      <c r="E50" s="11"/>
      <c r="F50" s="13"/>
      <c r="G50" s="13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</row>
    <row r="51" spans="1:99" x14ac:dyDescent="0.25">
      <c r="A51" s="11"/>
      <c r="B51" s="11"/>
      <c r="C51" s="11"/>
      <c r="D51" s="12"/>
      <c r="E51" s="11"/>
      <c r="F51" s="13"/>
      <c r="G51" s="13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</row>
    <row r="52" spans="1:99" x14ac:dyDescent="0.25">
      <c r="A52" s="11"/>
      <c r="B52" s="11"/>
      <c r="C52" s="11"/>
      <c r="D52" s="12"/>
      <c r="E52" s="11"/>
      <c r="F52" s="13"/>
      <c r="G52" s="13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</row>
    <row r="53" spans="1:99" x14ac:dyDescent="0.25">
      <c r="A53" s="11"/>
      <c r="B53" s="11"/>
      <c r="C53" s="11"/>
      <c r="D53" s="12"/>
      <c r="E53" s="11"/>
      <c r="F53" s="13"/>
      <c r="G53" s="13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</row>
    <row r="54" spans="1:99" x14ac:dyDescent="0.25">
      <c r="A54" s="11"/>
      <c r="B54" s="11"/>
      <c r="C54" s="11"/>
      <c r="D54" s="12"/>
      <c r="E54" s="11"/>
      <c r="F54" s="13"/>
      <c r="G54" s="13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</row>
    <row r="55" spans="1:99" x14ac:dyDescent="0.25">
      <c r="A55" s="11"/>
      <c r="B55" s="11"/>
      <c r="C55" s="11"/>
      <c r="D55" s="12"/>
      <c r="E55" s="11"/>
      <c r="F55" s="13"/>
      <c r="G55" s="13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</row>
    <row r="56" spans="1:99" x14ac:dyDescent="0.25">
      <c r="A56" s="11"/>
      <c r="B56" s="11"/>
      <c r="C56" s="11"/>
      <c r="D56" s="12"/>
      <c r="E56" s="11"/>
      <c r="F56" s="13"/>
      <c r="G56" s="13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</row>
    <row r="57" spans="1:99" x14ac:dyDescent="0.25">
      <c r="A57" s="11"/>
      <c r="B57" s="11"/>
      <c r="C57" s="11"/>
      <c r="D57" s="12"/>
      <c r="E57" s="11"/>
      <c r="F57" s="13"/>
      <c r="G57" s="13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</row>
    <row r="58" spans="1:99" x14ac:dyDescent="0.25">
      <c r="A58" s="11"/>
      <c r="B58" s="11"/>
      <c r="C58" s="11"/>
      <c r="D58" s="12"/>
      <c r="E58" s="11"/>
      <c r="F58" s="13"/>
      <c r="G58" s="13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</row>
    <row r="59" spans="1:99" x14ac:dyDescent="0.25">
      <c r="A59" s="11"/>
      <c r="B59" s="11"/>
      <c r="C59" s="11"/>
      <c r="D59" s="12"/>
      <c r="E59" s="11"/>
      <c r="F59" s="13"/>
      <c r="G59" s="13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</row>
    <row r="60" spans="1:99" x14ac:dyDescent="0.25">
      <c r="A60" s="11"/>
      <c r="B60" s="11"/>
      <c r="C60" s="11"/>
      <c r="D60" s="12"/>
      <c r="E60" s="11"/>
      <c r="F60" s="13"/>
      <c r="G60" s="13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</row>
    <row r="61" spans="1:99" x14ac:dyDescent="0.25">
      <c r="A61" s="11"/>
      <c r="B61" s="11"/>
      <c r="C61" s="11"/>
      <c r="D61" s="12"/>
      <c r="E61" s="11"/>
      <c r="F61" s="13"/>
      <c r="G61" s="13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</row>
    <row r="62" spans="1:99" x14ac:dyDescent="0.25">
      <c r="A62" s="11"/>
      <c r="B62" s="11"/>
      <c r="C62" s="11"/>
      <c r="D62" s="12"/>
      <c r="E62" s="11"/>
      <c r="F62" s="13"/>
      <c r="G62" s="13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</row>
    <row r="63" spans="1:99" x14ac:dyDescent="0.25">
      <c r="A63" s="11"/>
      <c r="B63" s="11"/>
      <c r="C63" s="11"/>
      <c r="D63" s="12"/>
      <c r="E63" s="11"/>
      <c r="F63" s="13"/>
      <c r="G63" s="13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</row>
    <row r="64" spans="1:99" x14ac:dyDescent="0.25">
      <c r="A64" s="11"/>
      <c r="B64" s="11"/>
      <c r="C64" s="11"/>
      <c r="D64" s="12"/>
      <c r="E64" s="11"/>
      <c r="F64" s="13"/>
      <c r="G64" s="13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</row>
    <row r="65" spans="1:99" x14ac:dyDescent="0.25">
      <c r="A65" s="11"/>
      <c r="B65" s="11"/>
      <c r="C65" s="11"/>
      <c r="D65" s="12"/>
      <c r="E65" s="11"/>
      <c r="F65" s="13"/>
      <c r="G65" s="13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</row>
    <row r="66" spans="1:99" x14ac:dyDescent="0.25">
      <c r="A66" s="11"/>
      <c r="B66" s="11"/>
      <c r="C66" s="11"/>
      <c r="D66" s="12"/>
      <c r="E66" s="11"/>
      <c r="F66" s="13"/>
      <c r="G66" s="13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</row>
    <row r="67" spans="1:99" x14ac:dyDescent="0.25">
      <c r="A67" s="11"/>
      <c r="B67" s="11"/>
      <c r="C67" s="11"/>
      <c r="D67" s="12"/>
      <c r="E67" s="11"/>
      <c r="F67" s="13"/>
      <c r="G67" s="13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</row>
    <row r="68" spans="1:99" x14ac:dyDescent="0.25">
      <c r="A68" s="11"/>
      <c r="B68" s="11"/>
      <c r="C68" s="11"/>
      <c r="D68" s="12"/>
      <c r="E68" s="11"/>
      <c r="F68" s="13"/>
      <c r="G68" s="13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</row>
    <row r="69" spans="1:99" x14ac:dyDescent="0.25">
      <c r="A69" s="11"/>
      <c r="B69" s="11"/>
      <c r="C69" s="11"/>
      <c r="D69" s="12"/>
      <c r="E69" s="11"/>
      <c r="F69" s="13"/>
      <c r="G69" s="13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</row>
    <row r="70" spans="1:99" x14ac:dyDescent="0.25">
      <c r="A70" s="11"/>
      <c r="B70" s="11"/>
      <c r="C70" s="11"/>
      <c r="D70" s="12"/>
      <c r="E70" s="11"/>
      <c r="F70" s="13"/>
      <c r="G70" s="13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</row>
    <row r="71" spans="1:99" x14ac:dyDescent="0.25">
      <c r="A71" s="11"/>
      <c r="B71" s="11"/>
      <c r="C71" s="11"/>
      <c r="D71" s="12"/>
      <c r="E71" s="11"/>
      <c r="F71" s="13"/>
      <c r="G71" s="13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</row>
    <row r="72" spans="1:99" x14ac:dyDescent="0.25">
      <c r="A72" s="11"/>
      <c r="B72" s="11"/>
      <c r="C72" s="11"/>
      <c r="D72" s="12"/>
      <c r="E72" s="11"/>
      <c r="F72" s="13"/>
      <c r="G72" s="13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</row>
    <row r="73" spans="1:99" x14ac:dyDescent="0.25">
      <c r="A73" s="11"/>
      <c r="B73" s="11"/>
      <c r="C73" s="11"/>
      <c r="D73" s="12"/>
      <c r="E73" s="11"/>
      <c r="F73" s="13"/>
      <c r="G73" s="13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</row>
    <row r="74" spans="1:99" x14ac:dyDescent="0.25">
      <c r="A74" s="11"/>
      <c r="B74" s="11"/>
      <c r="C74" s="11"/>
      <c r="D74" s="12"/>
      <c r="E74" s="11"/>
      <c r="F74" s="13"/>
      <c r="G74" s="13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</row>
    <row r="75" spans="1:99" x14ac:dyDescent="0.25">
      <c r="A75" s="11"/>
      <c r="B75" s="11"/>
      <c r="C75" s="11"/>
      <c r="D75" s="12"/>
      <c r="E75" s="11"/>
      <c r="F75" s="13"/>
      <c r="G75" s="13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</row>
    <row r="76" spans="1:99" x14ac:dyDescent="0.25">
      <c r="A76" s="11"/>
      <c r="B76" s="11"/>
      <c r="C76" s="11"/>
      <c r="D76" s="12"/>
      <c r="E76" s="11"/>
      <c r="F76" s="13"/>
      <c r="G76" s="13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</row>
    <row r="77" spans="1:99" x14ac:dyDescent="0.25">
      <c r="A77" s="11"/>
      <c r="B77" s="11"/>
      <c r="C77" s="11"/>
      <c r="D77" s="12"/>
      <c r="E77" s="11"/>
      <c r="F77" s="13"/>
      <c r="G77" s="13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</row>
    <row r="78" spans="1:99" x14ac:dyDescent="0.25">
      <c r="A78" s="11"/>
      <c r="B78" s="11"/>
      <c r="C78" s="11"/>
      <c r="D78" s="12"/>
      <c r="E78" s="11"/>
      <c r="F78" s="13"/>
      <c r="G78" s="13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topLeftCell="A33" workbookViewId="0">
      <selection activeCell="G34" sqref="G34:G63"/>
    </sheetView>
  </sheetViews>
  <sheetFormatPr defaultRowHeight="15" x14ac:dyDescent="0.25"/>
  <cols>
    <col min="1" max="1" width="12.5703125" bestFit="1" customWidth="1"/>
    <col min="2" max="2" width="10" bestFit="1" customWidth="1"/>
    <col min="3" max="3" width="20.5703125" bestFit="1" customWidth="1"/>
    <col min="4" max="4" width="5.42578125" bestFit="1" customWidth="1"/>
    <col min="5" max="5" width="9.28515625" bestFit="1" customWidth="1"/>
    <col min="6" max="6" width="5.5703125" bestFit="1" customWidth="1"/>
    <col min="7" max="7" width="14.5703125" bestFit="1" customWidth="1"/>
    <col min="8" max="8" width="15.85546875" bestFit="1" customWidth="1"/>
    <col min="9" max="9" width="10.140625" bestFit="1" customWidth="1"/>
    <col min="11" max="11" width="17.42578125" bestFit="1" customWidth="1"/>
  </cols>
  <sheetData>
    <row r="1" spans="1:11" x14ac:dyDescent="0.25">
      <c r="A1" s="11" t="s">
        <v>6</v>
      </c>
      <c r="B1" s="11" t="s">
        <v>7</v>
      </c>
      <c r="C1" s="11" t="s">
        <v>8</v>
      </c>
      <c r="D1" s="11" t="s">
        <v>9</v>
      </c>
      <c r="E1" s="11" t="s">
        <v>10</v>
      </c>
      <c r="F1" s="11" t="s">
        <v>11</v>
      </c>
      <c r="G1" s="11" t="s">
        <v>25</v>
      </c>
      <c r="H1" s="11" t="s">
        <v>33</v>
      </c>
      <c r="I1" s="11" t="s">
        <v>23</v>
      </c>
      <c r="K1" s="11" t="s">
        <v>34</v>
      </c>
    </row>
    <row r="2" spans="1:11" x14ac:dyDescent="0.25">
      <c r="A2" s="11" t="s">
        <v>26</v>
      </c>
      <c r="B2" s="11" t="s">
        <v>12</v>
      </c>
      <c r="C2" s="11" t="s">
        <v>32</v>
      </c>
      <c r="D2" s="12">
        <v>1</v>
      </c>
      <c r="E2" s="11">
        <v>2016</v>
      </c>
      <c r="F2" s="13">
        <v>0</v>
      </c>
      <c r="G2" s="12"/>
      <c r="H2" s="12"/>
      <c r="I2" s="12"/>
      <c r="K2">
        <f>H2</f>
        <v>0</v>
      </c>
    </row>
    <row r="3" spans="1:11" x14ac:dyDescent="0.25">
      <c r="A3" s="11" t="s">
        <v>26</v>
      </c>
      <c r="B3" s="11" t="s">
        <v>12</v>
      </c>
      <c r="C3" s="11" t="s">
        <v>32</v>
      </c>
      <c r="D3" s="12">
        <v>1</v>
      </c>
      <c r="E3" s="11">
        <v>2017</v>
      </c>
      <c r="F3" s="13">
        <v>0</v>
      </c>
      <c r="G3" s="12"/>
      <c r="H3" s="12"/>
      <c r="I3" s="12"/>
      <c r="K3" s="9">
        <f t="shared" ref="K3:K11" si="0">H3</f>
        <v>0</v>
      </c>
    </row>
    <row r="4" spans="1:11" x14ac:dyDescent="0.25">
      <c r="A4" s="11" t="s">
        <v>26</v>
      </c>
      <c r="B4" s="11" t="s">
        <v>12</v>
      </c>
      <c r="C4" s="11" t="s">
        <v>32</v>
      </c>
      <c r="D4" s="12">
        <v>1</v>
      </c>
      <c r="E4" s="11">
        <v>2018</v>
      </c>
      <c r="F4" s="13">
        <v>0</v>
      </c>
      <c r="G4" s="12"/>
      <c r="H4" s="12"/>
      <c r="I4" s="12"/>
      <c r="K4" s="9">
        <f t="shared" si="0"/>
        <v>0</v>
      </c>
    </row>
    <row r="5" spans="1:11" x14ac:dyDescent="0.25">
      <c r="A5" s="11" t="s">
        <v>26</v>
      </c>
      <c r="B5" s="11" t="s">
        <v>12</v>
      </c>
      <c r="C5" s="11" t="s">
        <v>32</v>
      </c>
      <c r="D5" s="12">
        <v>1</v>
      </c>
      <c r="E5" s="11">
        <v>2019</v>
      </c>
      <c r="F5" s="13">
        <v>0</v>
      </c>
      <c r="G5" s="12"/>
      <c r="H5" s="12"/>
      <c r="I5" s="12"/>
      <c r="K5" s="9">
        <f t="shared" si="0"/>
        <v>0</v>
      </c>
    </row>
    <row r="6" spans="1:11" x14ac:dyDescent="0.25">
      <c r="A6" s="11" t="s">
        <v>26</v>
      </c>
      <c r="B6" s="11" t="s">
        <v>12</v>
      </c>
      <c r="C6" s="11" t="s">
        <v>32</v>
      </c>
      <c r="D6" s="12">
        <v>1</v>
      </c>
      <c r="E6" s="11">
        <v>2020</v>
      </c>
      <c r="F6" s="13">
        <v>0</v>
      </c>
      <c r="G6" s="12"/>
      <c r="H6" s="12"/>
      <c r="I6" s="12"/>
      <c r="K6" s="9">
        <f t="shared" si="0"/>
        <v>0</v>
      </c>
    </row>
    <row r="7" spans="1:11" x14ac:dyDescent="0.25">
      <c r="A7" s="11" t="s">
        <v>26</v>
      </c>
      <c r="B7" s="11" t="s">
        <v>12</v>
      </c>
      <c r="C7" s="11" t="s">
        <v>32</v>
      </c>
      <c r="D7" s="12">
        <v>1</v>
      </c>
      <c r="E7" s="11">
        <v>2021</v>
      </c>
      <c r="F7" s="13">
        <v>0</v>
      </c>
      <c r="G7" s="12"/>
      <c r="H7" s="12"/>
      <c r="I7" s="12"/>
      <c r="K7" s="9">
        <f t="shared" si="0"/>
        <v>0</v>
      </c>
    </row>
    <row r="8" spans="1:11" x14ac:dyDescent="0.25">
      <c r="A8" s="11" t="s">
        <v>26</v>
      </c>
      <c r="B8" s="11" t="s">
        <v>12</v>
      </c>
      <c r="C8" s="11" t="s">
        <v>32</v>
      </c>
      <c r="D8" s="12">
        <v>1</v>
      </c>
      <c r="E8" s="11">
        <v>2022</v>
      </c>
      <c r="F8" s="13">
        <v>0</v>
      </c>
      <c r="G8" s="12"/>
      <c r="H8" s="12"/>
      <c r="I8" s="12"/>
      <c r="K8" s="9">
        <f t="shared" si="0"/>
        <v>0</v>
      </c>
    </row>
    <row r="9" spans="1:11" x14ac:dyDescent="0.25">
      <c r="A9" s="11" t="s">
        <v>26</v>
      </c>
      <c r="B9" s="11" t="s">
        <v>12</v>
      </c>
      <c r="C9" s="11" t="s">
        <v>32</v>
      </c>
      <c r="D9" s="12">
        <v>1</v>
      </c>
      <c r="E9" s="11">
        <v>2023</v>
      </c>
      <c r="F9" s="13">
        <v>0</v>
      </c>
      <c r="G9" s="12"/>
      <c r="H9" s="12"/>
      <c r="I9" s="12"/>
      <c r="K9" s="9">
        <f t="shared" si="0"/>
        <v>0</v>
      </c>
    </row>
    <row r="10" spans="1:11" x14ac:dyDescent="0.25">
      <c r="A10" s="11" t="s">
        <v>26</v>
      </c>
      <c r="B10" s="11" t="s">
        <v>12</v>
      </c>
      <c r="C10" s="11" t="s">
        <v>32</v>
      </c>
      <c r="D10" s="12">
        <v>1</v>
      </c>
      <c r="E10" s="11">
        <v>2024</v>
      </c>
      <c r="F10" s="13">
        <v>0</v>
      </c>
      <c r="G10" s="12"/>
      <c r="H10" s="12"/>
      <c r="I10" s="12"/>
      <c r="K10" s="9">
        <f t="shared" si="0"/>
        <v>0</v>
      </c>
    </row>
    <row r="11" spans="1:11" x14ac:dyDescent="0.25">
      <c r="A11" s="11" t="s">
        <v>26</v>
      </c>
      <c r="B11" s="11" t="s">
        <v>12</v>
      </c>
      <c r="C11" s="11" t="s">
        <v>32</v>
      </c>
      <c r="D11" s="12">
        <v>1</v>
      </c>
      <c r="E11" s="11">
        <v>2025</v>
      </c>
      <c r="F11" s="13">
        <v>0</v>
      </c>
      <c r="G11" s="12"/>
      <c r="H11" s="12"/>
      <c r="I11" s="12"/>
      <c r="K11" s="9">
        <f t="shared" si="0"/>
        <v>0</v>
      </c>
    </row>
    <row r="12" spans="1:11" x14ac:dyDescent="0.25">
      <c r="A12" s="11" t="s">
        <v>26</v>
      </c>
      <c r="B12" s="11" t="s">
        <v>12</v>
      </c>
      <c r="C12" s="11" t="s">
        <v>32</v>
      </c>
      <c r="D12" s="12">
        <v>1</v>
      </c>
      <c r="E12" s="11">
        <v>2026</v>
      </c>
      <c r="F12" s="13">
        <v>0</v>
      </c>
      <c r="G12" s="12"/>
      <c r="H12" s="12"/>
      <c r="I12" s="12"/>
      <c r="K12">
        <f>G12-G$11</f>
        <v>0</v>
      </c>
    </row>
    <row r="13" spans="1:11" x14ac:dyDescent="0.25">
      <c r="A13" s="11" t="s">
        <v>26</v>
      </c>
      <c r="B13" s="11" t="s">
        <v>12</v>
      </c>
      <c r="C13" s="11" t="s">
        <v>32</v>
      </c>
      <c r="D13" s="12">
        <v>1</v>
      </c>
      <c r="E13" s="11">
        <v>2027</v>
      </c>
      <c r="F13" s="13">
        <v>0</v>
      </c>
      <c r="G13" s="12"/>
      <c r="H13" s="12"/>
      <c r="I13" s="12"/>
      <c r="K13" s="9">
        <f t="shared" ref="K13:K28" si="1">G13-G$11</f>
        <v>0</v>
      </c>
    </row>
    <row r="14" spans="1:11" x14ac:dyDescent="0.25">
      <c r="A14" s="11" t="s">
        <v>26</v>
      </c>
      <c r="B14" s="11" t="s">
        <v>12</v>
      </c>
      <c r="C14" s="11" t="s">
        <v>32</v>
      </c>
      <c r="D14" s="12">
        <v>1</v>
      </c>
      <c r="E14" s="11">
        <v>2028</v>
      </c>
      <c r="F14" s="13">
        <v>0</v>
      </c>
      <c r="G14" s="12"/>
      <c r="H14" s="12"/>
      <c r="I14" s="12"/>
      <c r="K14" s="9">
        <f t="shared" si="1"/>
        <v>0</v>
      </c>
    </row>
    <row r="15" spans="1:11" x14ac:dyDescent="0.25">
      <c r="A15" s="11" t="s">
        <v>26</v>
      </c>
      <c r="B15" s="11" t="s">
        <v>12</v>
      </c>
      <c r="C15" s="11" t="s">
        <v>32</v>
      </c>
      <c r="D15" s="12">
        <v>1</v>
      </c>
      <c r="E15" s="11">
        <v>2029</v>
      </c>
      <c r="F15" s="13">
        <v>0</v>
      </c>
      <c r="G15" s="12"/>
      <c r="H15" s="12"/>
      <c r="I15" s="12"/>
      <c r="K15" s="9">
        <f t="shared" si="1"/>
        <v>0</v>
      </c>
    </row>
    <row r="16" spans="1:11" x14ac:dyDescent="0.25">
      <c r="A16" s="11" t="s">
        <v>26</v>
      </c>
      <c r="B16" s="11" t="s">
        <v>12</v>
      </c>
      <c r="C16" s="11" t="s">
        <v>32</v>
      </c>
      <c r="D16" s="12">
        <v>1</v>
      </c>
      <c r="E16" s="11">
        <v>2030</v>
      </c>
      <c r="F16" s="13">
        <v>0</v>
      </c>
      <c r="G16" s="12"/>
      <c r="H16" s="12"/>
      <c r="I16" s="12"/>
      <c r="K16" s="9">
        <f t="shared" si="1"/>
        <v>0</v>
      </c>
    </row>
    <row r="17" spans="1:11" x14ac:dyDescent="0.25">
      <c r="A17" s="11" t="s">
        <v>26</v>
      </c>
      <c r="B17" s="11" t="s">
        <v>12</v>
      </c>
      <c r="C17" s="11" t="s">
        <v>32</v>
      </c>
      <c r="D17" s="12">
        <v>1</v>
      </c>
      <c r="E17" s="11">
        <v>2031</v>
      </c>
      <c r="F17" s="13">
        <v>0</v>
      </c>
      <c r="G17" s="12"/>
      <c r="H17" s="12"/>
      <c r="I17" s="12"/>
      <c r="K17" s="9">
        <f t="shared" si="1"/>
        <v>0</v>
      </c>
    </row>
    <row r="18" spans="1:11" x14ac:dyDescent="0.25">
      <c r="A18" s="11" t="s">
        <v>26</v>
      </c>
      <c r="B18" s="11" t="s">
        <v>12</v>
      </c>
      <c r="C18" s="11" t="s">
        <v>32</v>
      </c>
      <c r="D18" s="12">
        <v>1</v>
      </c>
      <c r="E18" s="11">
        <v>2032</v>
      </c>
      <c r="F18" s="13">
        <v>0</v>
      </c>
      <c r="G18" s="12"/>
      <c r="H18" s="12"/>
      <c r="I18" s="12"/>
      <c r="K18" s="9">
        <f t="shared" si="1"/>
        <v>0</v>
      </c>
    </row>
    <row r="19" spans="1:11" x14ac:dyDescent="0.25">
      <c r="A19" s="11" t="s">
        <v>26</v>
      </c>
      <c r="B19" s="11" t="s">
        <v>12</v>
      </c>
      <c r="C19" s="11" t="s">
        <v>32</v>
      </c>
      <c r="D19" s="12">
        <v>1</v>
      </c>
      <c r="E19" s="11">
        <v>2033</v>
      </c>
      <c r="F19" s="13">
        <v>0</v>
      </c>
      <c r="G19" s="12"/>
      <c r="H19" s="12"/>
      <c r="I19" s="12"/>
      <c r="K19" s="9">
        <f t="shared" si="1"/>
        <v>0</v>
      </c>
    </row>
    <row r="20" spans="1:11" x14ac:dyDescent="0.25">
      <c r="A20" s="11" t="s">
        <v>26</v>
      </c>
      <c r="B20" s="11" t="s">
        <v>12</v>
      </c>
      <c r="C20" s="11" t="s">
        <v>32</v>
      </c>
      <c r="D20" s="12">
        <v>1</v>
      </c>
      <c r="E20" s="11">
        <v>2034</v>
      </c>
      <c r="F20" s="13">
        <v>0</v>
      </c>
      <c r="G20" s="12"/>
      <c r="H20" s="12"/>
      <c r="I20" s="12"/>
      <c r="K20" s="9">
        <f t="shared" si="1"/>
        <v>0</v>
      </c>
    </row>
    <row r="21" spans="1:11" x14ac:dyDescent="0.25">
      <c r="A21" s="11" t="s">
        <v>26</v>
      </c>
      <c r="B21" s="11" t="s">
        <v>12</v>
      </c>
      <c r="C21" s="11" t="s">
        <v>32</v>
      </c>
      <c r="D21" s="12">
        <v>1</v>
      </c>
      <c r="E21" s="11">
        <v>2035</v>
      </c>
      <c r="F21" s="13">
        <v>0</v>
      </c>
      <c r="G21" s="12"/>
      <c r="H21" s="12"/>
      <c r="I21" s="12"/>
      <c r="K21" s="9">
        <f t="shared" si="1"/>
        <v>0</v>
      </c>
    </row>
    <row r="22" spans="1:11" x14ac:dyDescent="0.25">
      <c r="A22" s="11" t="s">
        <v>26</v>
      </c>
      <c r="B22" s="11" t="s">
        <v>12</v>
      </c>
      <c r="C22" s="11" t="s">
        <v>32</v>
      </c>
      <c r="D22" s="12">
        <v>1</v>
      </c>
      <c r="E22" s="11">
        <v>2036</v>
      </c>
      <c r="F22" s="13">
        <v>0</v>
      </c>
      <c r="G22" s="12"/>
      <c r="H22" s="12"/>
      <c r="I22" s="12"/>
      <c r="K22" s="9">
        <f t="shared" si="1"/>
        <v>0</v>
      </c>
    </row>
    <row r="23" spans="1:11" x14ac:dyDescent="0.25">
      <c r="A23" s="11" t="s">
        <v>26</v>
      </c>
      <c r="B23" s="11" t="s">
        <v>12</v>
      </c>
      <c r="C23" s="11" t="s">
        <v>32</v>
      </c>
      <c r="D23" s="12">
        <v>1</v>
      </c>
      <c r="E23" s="11">
        <v>2037</v>
      </c>
      <c r="F23" s="13">
        <v>0</v>
      </c>
      <c r="G23" s="12"/>
      <c r="H23" s="12"/>
      <c r="I23" s="12"/>
      <c r="K23" s="9">
        <f t="shared" si="1"/>
        <v>0</v>
      </c>
    </row>
    <row r="24" spans="1:11" x14ac:dyDescent="0.25">
      <c r="A24" s="11" t="s">
        <v>26</v>
      </c>
      <c r="B24" s="11" t="s">
        <v>12</v>
      </c>
      <c r="C24" s="11" t="s">
        <v>32</v>
      </c>
      <c r="D24" s="12">
        <v>1</v>
      </c>
      <c r="E24" s="11">
        <v>2038</v>
      </c>
      <c r="F24" s="13">
        <v>0</v>
      </c>
      <c r="G24" s="12"/>
      <c r="H24" s="12"/>
      <c r="I24" s="12"/>
      <c r="K24" s="9">
        <f t="shared" si="1"/>
        <v>0</v>
      </c>
    </row>
    <row r="25" spans="1:11" x14ac:dyDescent="0.25">
      <c r="A25" s="11" t="s">
        <v>26</v>
      </c>
      <c r="B25" s="11" t="s">
        <v>12</v>
      </c>
      <c r="C25" s="11" t="s">
        <v>32</v>
      </c>
      <c r="D25" s="12">
        <v>1</v>
      </c>
      <c r="E25" s="11">
        <v>2039</v>
      </c>
      <c r="F25" s="13">
        <v>0</v>
      </c>
      <c r="G25" s="12"/>
      <c r="H25" s="12"/>
      <c r="I25" s="12"/>
      <c r="K25" s="9">
        <f t="shared" si="1"/>
        <v>0</v>
      </c>
    </row>
    <row r="26" spans="1:11" x14ac:dyDescent="0.25">
      <c r="A26" s="11" t="s">
        <v>26</v>
      </c>
      <c r="B26" s="11" t="s">
        <v>12</v>
      </c>
      <c r="C26" s="11" t="s">
        <v>32</v>
      </c>
      <c r="D26" s="12">
        <v>1</v>
      </c>
      <c r="E26" s="11">
        <v>2040</v>
      </c>
      <c r="F26" s="13">
        <v>0</v>
      </c>
      <c r="G26" s="12"/>
      <c r="H26" s="12"/>
      <c r="I26" s="12"/>
      <c r="K26" s="9">
        <f t="shared" si="1"/>
        <v>0</v>
      </c>
    </row>
    <row r="27" spans="1:11" x14ac:dyDescent="0.25">
      <c r="A27" s="11" t="s">
        <v>26</v>
      </c>
      <c r="B27" s="11" t="s">
        <v>12</v>
      </c>
      <c r="C27" s="11" t="s">
        <v>32</v>
      </c>
      <c r="D27" s="12">
        <v>1</v>
      </c>
      <c r="E27" s="11">
        <v>2041</v>
      </c>
      <c r="F27" s="13">
        <v>0</v>
      </c>
      <c r="G27" s="12"/>
      <c r="H27" s="12"/>
      <c r="I27" s="12"/>
      <c r="K27" s="9">
        <f t="shared" si="1"/>
        <v>0</v>
      </c>
    </row>
    <row r="28" spans="1:11" x14ac:dyDescent="0.25">
      <c r="A28" s="11" t="s">
        <v>26</v>
      </c>
      <c r="B28" s="11" t="s">
        <v>12</v>
      </c>
      <c r="C28" s="11" t="s">
        <v>32</v>
      </c>
      <c r="D28" s="12">
        <v>1</v>
      </c>
      <c r="E28" s="11">
        <v>2042</v>
      </c>
      <c r="F28" s="13">
        <v>0</v>
      </c>
      <c r="G28" s="12"/>
      <c r="H28" s="12"/>
      <c r="I28" s="12"/>
      <c r="K28" s="9">
        <f t="shared" si="1"/>
        <v>0</v>
      </c>
    </row>
    <row r="29" spans="1:11" x14ac:dyDescent="0.25">
      <c r="A29" s="11" t="s">
        <v>26</v>
      </c>
      <c r="B29" s="11" t="s">
        <v>12</v>
      </c>
      <c r="C29" s="11" t="s">
        <v>32</v>
      </c>
      <c r="D29" s="12">
        <v>1</v>
      </c>
      <c r="E29" s="11">
        <v>2043</v>
      </c>
      <c r="F29" s="13">
        <v>0</v>
      </c>
      <c r="G29" s="12"/>
      <c r="H29" s="12"/>
      <c r="I29" s="12"/>
      <c r="K29" s="9">
        <f>G29-(G$11-G9)</f>
        <v>0</v>
      </c>
    </row>
    <row r="30" spans="1:11" x14ac:dyDescent="0.25">
      <c r="A30" s="11" t="s">
        <v>26</v>
      </c>
      <c r="B30" s="11" t="s">
        <v>12</v>
      </c>
      <c r="C30" s="11" t="s">
        <v>32</v>
      </c>
      <c r="D30" s="12">
        <v>1</v>
      </c>
      <c r="E30" s="11">
        <v>2044</v>
      </c>
      <c r="F30" s="13">
        <v>0</v>
      </c>
      <c r="G30" s="12"/>
      <c r="H30" s="12"/>
      <c r="I30" s="12"/>
      <c r="K30" s="9">
        <f>G30-(G$11-G10)</f>
        <v>0</v>
      </c>
    </row>
    <row r="31" spans="1:11" x14ac:dyDescent="0.25">
      <c r="A31" s="11" t="s">
        <v>26</v>
      </c>
      <c r="B31" s="11" t="s">
        <v>12</v>
      </c>
      <c r="C31" s="11" t="s">
        <v>32</v>
      </c>
      <c r="D31" s="12">
        <v>1</v>
      </c>
      <c r="E31" s="11">
        <v>2045</v>
      </c>
      <c r="F31" s="13">
        <v>0</v>
      </c>
      <c r="G31" s="12"/>
      <c r="H31" s="12"/>
      <c r="I31" s="12"/>
      <c r="K31" s="9">
        <f>G31</f>
        <v>0</v>
      </c>
    </row>
    <row r="33" spans="1:7" x14ac:dyDescent="0.25">
      <c r="A33" s="14" t="s">
        <v>6</v>
      </c>
      <c r="B33" s="14" t="s">
        <v>7</v>
      </c>
      <c r="C33" s="14" t="s">
        <v>8</v>
      </c>
      <c r="D33" s="14" t="s">
        <v>9</v>
      </c>
      <c r="E33" s="14" t="s">
        <v>10</v>
      </c>
      <c r="F33" s="14" t="s">
        <v>11</v>
      </c>
      <c r="G33" s="14" t="s">
        <v>25</v>
      </c>
    </row>
    <row r="34" spans="1:7" x14ac:dyDescent="0.25">
      <c r="A34" s="14" t="s">
        <v>26</v>
      </c>
      <c r="B34" s="14" t="s">
        <v>12</v>
      </c>
      <c r="C34" s="14" t="s">
        <v>31</v>
      </c>
      <c r="D34" s="15">
        <v>1</v>
      </c>
      <c r="E34" s="14">
        <v>2016</v>
      </c>
      <c r="F34" s="16">
        <v>0</v>
      </c>
      <c r="G34" s="15"/>
    </row>
    <row r="35" spans="1:7" x14ac:dyDescent="0.25">
      <c r="A35" s="14" t="s">
        <v>26</v>
      </c>
      <c r="B35" s="14" t="s">
        <v>12</v>
      </c>
      <c r="C35" s="14" t="s">
        <v>31</v>
      </c>
      <c r="D35" s="15">
        <v>1</v>
      </c>
      <c r="E35" s="14">
        <v>2017</v>
      </c>
      <c r="F35" s="16">
        <v>0</v>
      </c>
      <c r="G35" s="15"/>
    </row>
    <row r="36" spans="1:7" x14ac:dyDescent="0.25">
      <c r="A36" s="14" t="s">
        <v>26</v>
      </c>
      <c r="B36" s="14" t="s">
        <v>12</v>
      </c>
      <c r="C36" s="14" t="s">
        <v>31</v>
      </c>
      <c r="D36" s="15">
        <v>1</v>
      </c>
      <c r="E36" s="14">
        <v>2018</v>
      </c>
      <c r="F36" s="16">
        <v>0</v>
      </c>
      <c r="G36" s="15"/>
    </row>
    <row r="37" spans="1:7" x14ac:dyDescent="0.25">
      <c r="A37" s="14" t="s">
        <v>26</v>
      </c>
      <c r="B37" s="14" t="s">
        <v>12</v>
      </c>
      <c r="C37" s="14" t="s">
        <v>31</v>
      </c>
      <c r="D37" s="15">
        <v>1</v>
      </c>
      <c r="E37" s="14">
        <v>2019</v>
      </c>
      <c r="F37" s="16">
        <v>0</v>
      </c>
      <c r="G37" s="15"/>
    </row>
    <row r="38" spans="1:7" x14ac:dyDescent="0.25">
      <c r="A38" s="14" t="s">
        <v>26</v>
      </c>
      <c r="B38" s="14" t="s">
        <v>12</v>
      </c>
      <c r="C38" s="14" t="s">
        <v>31</v>
      </c>
      <c r="D38" s="15">
        <v>1</v>
      </c>
      <c r="E38" s="14">
        <v>2020</v>
      </c>
      <c r="F38" s="16">
        <v>0</v>
      </c>
      <c r="G38" s="15"/>
    </row>
    <row r="39" spans="1:7" x14ac:dyDescent="0.25">
      <c r="A39" s="14" t="s">
        <v>26</v>
      </c>
      <c r="B39" s="14" t="s">
        <v>12</v>
      </c>
      <c r="C39" s="14" t="s">
        <v>31</v>
      </c>
      <c r="D39" s="15">
        <v>1</v>
      </c>
      <c r="E39" s="14">
        <v>2021</v>
      </c>
      <c r="F39" s="16">
        <v>0</v>
      </c>
      <c r="G39" s="15"/>
    </row>
    <row r="40" spans="1:7" x14ac:dyDescent="0.25">
      <c r="A40" s="14" t="s">
        <v>26</v>
      </c>
      <c r="B40" s="14" t="s">
        <v>12</v>
      </c>
      <c r="C40" s="14" t="s">
        <v>31</v>
      </c>
      <c r="D40" s="15">
        <v>1</v>
      </c>
      <c r="E40" s="14">
        <v>2022</v>
      </c>
      <c r="F40" s="16">
        <v>0</v>
      </c>
      <c r="G40" s="15"/>
    </row>
    <row r="41" spans="1:7" x14ac:dyDescent="0.25">
      <c r="A41" s="14" t="s">
        <v>26</v>
      </c>
      <c r="B41" s="14" t="s">
        <v>12</v>
      </c>
      <c r="C41" s="14" t="s">
        <v>31</v>
      </c>
      <c r="D41" s="15">
        <v>1</v>
      </c>
      <c r="E41" s="14">
        <v>2023</v>
      </c>
      <c r="F41" s="16">
        <v>0</v>
      </c>
      <c r="G41" s="15"/>
    </row>
    <row r="42" spans="1:7" x14ac:dyDescent="0.25">
      <c r="A42" s="14" t="s">
        <v>26</v>
      </c>
      <c r="B42" s="14" t="s">
        <v>12</v>
      </c>
      <c r="C42" s="14" t="s">
        <v>31</v>
      </c>
      <c r="D42" s="15">
        <v>1</v>
      </c>
      <c r="E42" s="14">
        <v>2024</v>
      </c>
      <c r="F42" s="16">
        <v>0</v>
      </c>
      <c r="G42" s="15"/>
    </row>
    <row r="43" spans="1:7" x14ac:dyDescent="0.25">
      <c r="A43" s="14" t="s">
        <v>26</v>
      </c>
      <c r="B43" s="14" t="s">
        <v>12</v>
      </c>
      <c r="C43" s="14" t="s">
        <v>31</v>
      </c>
      <c r="D43" s="15">
        <v>1</v>
      </c>
      <c r="E43" s="14">
        <v>2025</v>
      </c>
      <c r="F43" s="16">
        <v>0</v>
      </c>
      <c r="G43" s="15"/>
    </row>
    <row r="44" spans="1:7" x14ac:dyDescent="0.25">
      <c r="A44" s="14" t="s">
        <v>26</v>
      </c>
      <c r="B44" s="14" t="s">
        <v>12</v>
      </c>
      <c r="C44" s="14" t="s">
        <v>31</v>
      </c>
      <c r="D44" s="15">
        <v>1</v>
      </c>
      <c r="E44" s="14">
        <v>2026</v>
      </c>
      <c r="F44" s="16">
        <v>0</v>
      </c>
      <c r="G44" s="15"/>
    </row>
    <row r="45" spans="1:7" x14ac:dyDescent="0.25">
      <c r="A45" s="14" t="s">
        <v>26</v>
      </c>
      <c r="B45" s="14" t="s">
        <v>12</v>
      </c>
      <c r="C45" s="14" t="s">
        <v>31</v>
      </c>
      <c r="D45" s="15">
        <v>1</v>
      </c>
      <c r="E45" s="14">
        <v>2027</v>
      </c>
      <c r="F45" s="16">
        <v>0</v>
      </c>
      <c r="G45" s="15"/>
    </row>
    <row r="46" spans="1:7" x14ac:dyDescent="0.25">
      <c r="A46" s="14" t="s">
        <v>26</v>
      </c>
      <c r="B46" s="14" t="s">
        <v>12</v>
      </c>
      <c r="C46" s="14" t="s">
        <v>31</v>
      </c>
      <c r="D46" s="15">
        <v>1</v>
      </c>
      <c r="E46" s="14">
        <v>2028</v>
      </c>
      <c r="F46" s="16">
        <v>0</v>
      </c>
      <c r="G46" s="15"/>
    </row>
    <row r="47" spans="1:7" x14ac:dyDescent="0.25">
      <c r="A47" s="14" t="s">
        <v>26</v>
      </c>
      <c r="B47" s="14" t="s">
        <v>12</v>
      </c>
      <c r="C47" s="14" t="s">
        <v>31</v>
      </c>
      <c r="D47" s="15">
        <v>1</v>
      </c>
      <c r="E47" s="14">
        <v>2029</v>
      </c>
      <c r="F47" s="16">
        <v>0</v>
      </c>
      <c r="G47" s="15"/>
    </row>
    <row r="48" spans="1:7" x14ac:dyDescent="0.25">
      <c r="A48" s="14" t="s">
        <v>26</v>
      </c>
      <c r="B48" s="14" t="s">
        <v>12</v>
      </c>
      <c r="C48" s="14" t="s">
        <v>31</v>
      </c>
      <c r="D48" s="15">
        <v>1</v>
      </c>
      <c r="E48" s="14">
        <v>2030</v>
      </c>
      <c r="F48" s="16">
        <v>0</v>
      </c>
      <c r="G48" s="15"/>
    </row>
    <row r="49" spans="1:7" x14ac:dyDescent="0.25">
      <c r="A49" s="14" t="s">
        <v>26</v>
      </c>
      <c r="B49" s="14" t="s">
        <v>12</v>
      </c>
      <c r="C49" s="14" t="s">
        <v>31</v>
      </c>
      <c r="D49" s="15">
        <v>1</v>
      </c>
      <c r="E49" s="14">
        <v>2031</v>
      </c>
      <c r="F49" s="16">
        <v>0</v>
      </c>
      <c r="G49" s="15"/>
    </row>
    <row r="50" spans="1:7" x14ac:dyDescent="0.25">
      <c r="A50" s="14" t="s">
        <v>26</v>
      </c>
      <c r="B50" s="14" t="s">
        <v>12</v>
      </c>
      <c r="C50" s="14" t="s">
        <v>31</v>
      </c>
      <c r="D50" s="15">
        <v>1</v>
      </c>
      <c r="E50" s="14">
        <v>2032</v>
      </c>
      <c r="F50" s="16">
        <v>0</v>
      </c>
      <c r="G50" s="15"/>
    </row>
    <row r="51" spans="1:7" x14ac:dyDescent="0.25">
      <c r="A51" s="14" t="s">
        <v>26</v>
      </c>
      <c r="B51" s="14" t="s">
        <v>12</v>
      </c>
      <c r="C51" s="14" t="s">
        <v>31</v>
      </c>
      <c r="D51" s="15">
        <v>1</v>
      </c>
      <c r="E51" s="14">
        <v>2033</v>
      </c>
      <c r="F51" s="16">
        <v>0</v>
      </c>
      <c r="G51" s="15"/>
    </row>
    <row r="52" spans="1:7" x14ac:dyDescent="0.25">
      <c r="A52" s="14" t="s">
        <v>26</v>
      </c>
      <c r="B52" s="14" t="s">
        <v>12</v>
      </c>
      <c r="C52" s="14" t="s">
        <v>31</v>
      </c>
      <c r="D52" s="15">
        <v>1</v>
      </c>
      <c r="E52" s="14">
        <v>2034</v>
      </c>
      <c r="F52" s="16">
        <v>0</v>
      </c>
      <c r="G52" s="15"/>
    </row>
    <row r="53" spans="1:7" x14ac:dyDescent="0.25">
      <c r="A53" s="14" t="s">
        <v>26</v>
      </c>
      <c r="B53" s="14" t="s">
        <v>12</v>
      </c>
      <c r="C53" s="14" t="s">
        <v>31</v>
      </c>
      <c r="D53" s="15">
        <v>1</v>
      </c>
      <c r="E53" s="14">
        <v>2035</v>
      </c>
      <c r="F53" s="16">
        <v>0</v>
      </c>
      <c r="G53" s="15"/>
    </row>
    <row r="54" spans="1:7" x14ac:dyDescent="0.25">
      <c r="A54" s="14" t="s">
        <v>26</v>
      </c>
      <c r="B54" s="14" t="s">
        <v>12</v>
      </c>
      <c r="C54" s="14" t="s">
        <v>31</v>
      </c>
      <c r="D54" s="15">
        <v>1</v>
      </c>
      <c r="E54" s="14">
        <v>2036</v>
      </c>
      <c r="F54" s="16">
        <v>0</v>
      </c>
      <c r="G54" s="15"/>
    </row>
    <row r="55" spans="1:7" x14ac:dyDescent="0.25">
      <c r="A55" s="14" t="s">
        <v>26</v>
      </c>
      <c r="B55" s="14" t="s">
        <v>12</v>
      </c>
      <c r="C55" s="14" t="s">
        <v>31</v>
      </c>
      <c r="D55" s="15">
        <v>1</v>
      </c>
      <c r="E55" s="14">
        <v>2037</v>
      </c>
      <c r="F55" s="16">
        <v>0</v>
      </c>
      <c r="G55" s="15"/>
    </row>
    <row r="56" spans="1:7" x14ac:dyDescent="0.25">
      <c r="A56" s="14" t="s">
        <v>26</v>
      </c>
      <c r="B56" s="14" t="s">
        <v>12</v>
      </c>
      <c r="C56" s="14" t="s">
        <v>31</v>
      </c>
      <c r="D56" s="15">
        <v>1</v>
      </c>
      <c r="E56" s="14">
        <v>2038</v>
      </c>
      <c r="F56" s="16">
        <v>0</v>
      </c>
      <c r="G56" s="15"/>
    </row>
    <row r="57" spans="1:7" x14ac:dyDescent="0.25">
      <c r="A57" s="14" t="s">
        <v>26</v>
      </c>
      <c r="B57" s="14" t="s">
        <v>12</v>
      </c>
      <c r="C57" s="14" t="s">
        <v>31</v>
      </c>
      <c r="D57" s="15">
        <v>1</v>
      </c>
      <c r="E57" s="14">
        <v>2039</v>
      </c>
      <c r="F57" s="16">
        <v>0</v>
      </c>
      <c r="G57" s="15"/>
    </row>
    <row r="58" spans="1:7" x14ac:dyDescent="0.25">
      <c r="A58" s="14" t="s">
        <v>26</v>
      </c>
      <c r="B58" s="14" t="s">
        <v>12</v>
      </c>
      <c r="C58" s="14" t="s">
        <v>31</v>
      </c>
      <c r="D58" s="15">
        <v>1</v>
      </c>
      <c r="E58" s="14">
        <v>2040</v>
      </c>
      <c r="F58" s="16">
        <v>0</v>
      </c>
      <c r="G58" s="15"/>
    </row>
    <row r="59" spans="1:7" x14ac:dyDescent="0.25">
      <c r="A59" s="14" t="s">
        <v>26</v>
      </c>
      <c r="B59" s="14" t="s">
        <v>12</v>
      </c>
      <c r="C59" s="14" t="s">
        <v>31</v>
      </c>
      <c r="D59" s="15">
        <v>1</v>
      </c>
      <c r="E59" s="14">
        <v>2041</v>
      </c>
      <c r="F59" s="16">
        <v>0</v>
      </c>
      <c r="G59" s="15"/>
    </row>
    <row r="60" spans="1:7" x14ac:dyDescent="0.25">
      <c r="A60" s="14" t="s">
        <v>26</v>
      </c>
      <c r="B60" s="14" t="s">
        <v>12</v>
      </c>
      <c r="C60" s="14" t="s">
        <v>31</v>
      </c>
      <c r="D60" s="15">
        <v>1</v>
      </c>
      <c r="E60" s="14">
        <v>2042</v>
      </c>
      <c r="F60" s="16">
        <v>0</v>
      </c>
      <c r="G60" s="15"/>
    </row>
    <row r="61" spans="1:7" x14ac:dyDescent="0.25">
      <c r="A61" s="14" t="s">
        <v>26</v>
      </c>
      <c r="B61" s="14" t="s">
        <v>12</v>
      </c>
      <c r="C61" s="14" t="s">
        <v>31</v>
      </c>
      <c r="D61" s="15">
        <v>1</v>
      </c>
      <c r="E61" s="14">
        <v>2043</v>
      </c>
      <c r="F61" s="16">
        <v>0</v>
      </c>
      <c r="G61" s="15"/>
    </row>
    <row r="62" spans="1:7" x14ac:dyDescent="0.25">
      <c r="A62" s="14" t="s">
        <v>26</v>
      </c>
      <c r="B62" s="14" t="s">
        <v>12</v>
      </c>
      <c r="C62" s="14" t="s">
        <v>31</v>
      </c>
      <c r="D62" s="15">
        <v>1</v>
      </c>
      <c r="E62" s="14">
        <v>2044</v>
      </c>
      <c r="F62" s="16">
        <v>0</v>
      </c>
      <c r="G62" s="15"/>
    </row>
    <row r="63" spans="1:7" x14ac:dyDescent="0.25">
      <c r="A63" s="14" t="s">
        <v>26</v>
      </c>
      <c r="B63" s="14" t="s">
        <v>12</v>
      </c>
      <c r="C63" s="14" t="s">
        <v>31</v>
      </c>
      <c r="D63" s="15">
        <v>1</v>
      </c>
      <c r="E63" s="14">
        <v>2045</v>
      </c>
      <c r="F63" s="16">
        <v>0</v>
      </c>
      <c r="G63" s="15"/>
    </row>
    <row r="65" spans="1:7" x14ac:dyDescent="0.25">
      <c r="A65" s="14"/>
      <c r="B65" s="14"/>
      <c r="C65" s="14" t="s">
        <v>29</v>
      </c>
      <c r="D65" s="14"/>
      <c r="E65" s="14" t="s">
        <v>10</v>
      </c>
      <c r="F65" s="14"/>
      <c r="G65" s="14" t="s">
        <v>25</v>
      </c>
    </row>
    <row r="66" spans="1:7" x14ac:dyDescent="0.25">
      <c r="A66" s="14"/>
      <c r="B66" s="14"/>
      <c r="C66" s="14"/>
      <c r="D66" s="15"/>
      <c r="E66" s="14">
        <v>2016</v>
      </c>
      <c r="F66" s="16"/>
      <c r="G66" s="15">
        <f>G34-K2</f>
        <v>0</v>
      </c>
    </row>
    <row r="67" spans="1:7" x14ac:dyDescent="0.25">
      <c r="A67" s="14"/>
      <c r="B67" s="14"/>
      <c r="C67" s="14"/>
      <c r="D67" s="15"/>
      <c r="E67" s="14">
        <v>2017</v>
      </c>
      <c r="F67" s="16"/>
      <c r="G67" s="15">
        <f t="shared" ref="G67:G95" si="2">G35-K3</f>
        <v>0</v>
      </c>
    </row>
    <row r="68" spans="1:7" x14ac:dyDescent="0.25">
      <c r="A68" s="14"/>
      <c r="B68" s="14"/>
      <c r="C68" s="14"/>
      <c r="D68" s="15"/>
      <c r="E68" s="14">
        <v>2018</v>
      </c>
      <c r="F68" s="16"/>
      <c r="G68" s="15">
        <f t="shared" si="2"/>
        <v>0</v>
      </c>
    </row>
    <row r="69" spans="1:7" x14ac:dyDescent="0.25">
      <c r="A69" s="14"/>
      <c r="B69" s="14"/>
      <c r="C69" s="14"/>
      <c r="D69" s="15"/>
      <c r="E69" s="14">
        <v>2019</v>
      </c>
      <c r="F69" s="16"/>
      <c r="G69" s="15">
        <f t="shared" si="2"/>
        <v>0</v>
      </c>
    </row>
    <row r="70" spans="1:7" x14ac:dyDescent="0.25">
      <c r="A70" s="14"/>
      <c r="B70" s="14"/>
      <c r="C70" s="14"/>
      <c r="D70" s="15"/>
      <c r="E70" s="14">
        <v>2020</v>
      </c>
      <c r="F70" s="16"/>
      <c r="G70" s="15">
        <f t="shared" si="2"/>
        <v>0</v>
      </c>
    </row>
    <row r="71" spans="1:7" x14ac:dyDescent="0.25">
      <c r="A71" s="14"/>
      <c r="B71" s="14"/>
      <c r="C71" s="14"/>
      <c r="D71" s="15"/>
      <c r="E71" s="14">
        <v>2021</v>
      </c>
      <c r="F71" s="16"/>
      <c r="G71" s="15">
        <f t="shared" si="2"/>
        <v>0</v>
      </c>
    </row>
    <row r="72" spans="1:7" x14ac:dyDescent="0.25">
      <c r="A72" s="14"/>
      <c r="B72" s="14"/>
      <c r="C72" s="14"/>
      <c r="D72" s="15"/>
      <c r="E72" s="14">
        <v>2022</v>
      </c>
      <c r="F72" s="16"/>
      <c r="G72" s="15">
        <f t="shared" si="2"/>
        <v>0</v>
      </c>
    </row>
    <row r="73" spans="1:7" x14ac:dyDescent="0.25">
      <c r="A73" s="14"/>
      <c r="B73" s="14"/>
      <c r="C73" s="14"/>
      <c r="D73" s="15"/>
      <c r="E73" s="14">
        <v>2023</v>
      </c>
      <c r="F73" s="16"/>
      <c r="G73" s="15">
        <f t="shared" si="2"/>
        <v>0</v>
      </c>
    </row>
    <row r="74" spans="1:7" x14ac:dyDescent="0.25">
      <c r="A74" s="14"/>
      <c r="B74" s="14"/>
      <c r="C74" s="14"/>
      <c r="D74" s="15"/>
      <c r="E74" s="14">
        <v>2024</v>
      </c>
      <c r="F74" s="16"/>
      <c r="G74" s="15">
        <f t="shared" si="2"/>
        <v>0</v>
      </c>
    </row>
    <row r="75" spans="1:7" x14ac:dyDescent="0.25">
      <c r="A75" s="14"/>
      <c r="B75" s="14"/>
      <c r="C75" s="14"/>
      <c r="D75" s="15"/>
      <c r="E75" s="14">
        <v>2025</v>
      </c>
      <c r="F75" s="16"/>
      <c r="G75" s="15">
        <f t="shared" si="2"/>
        <v>0</v>
      </c>
    </row>
    <row r="76" spans="1:7" x14ac:dyDescent="0.25">
      <c r="A76" s="14"/>
      <c r="B76" s="14"/>
      <c r="C76" s="14"/>
      <c r="D76" s="15"/>
      <c r="E76" s="14">
        <v>2026</v>
      </c>
      <c r="F76" s="16"/>
      <c r="G76" s="15">
        <f t="shared" si="2"/>
        <v>0</v>
      </c>
    </row>
    <row r="77" spans="1:7" x14ac:dyDescent="0.25">
      <c r="A77" s="14"/>
      <c r="B77" s="14"/>
      <c r="C77" s="14"/>
      <c r="D77" s="15"/>
      <c r="E77" s="14">
        <v>2027</v>
      </c>
      <c r="F77" s="16"/>
      <c r="G77" s="15">
        <f t="shared" si="2"/>
        <v>0</v>
      </c>
    </row>
    <row r="78" spans="1:7" x14ac:dyDescent="0.25">
      <c r="A78" s="14"/>
      <c r="B78" s="14"/>
      <c r="C78" s="14"/>
      <c r="D78" s="15"/>
      <c r="E78" s="14">
        <v>2028</v>
      </c>
      <c r="F78" s="16"/>
      <c r="G78" s="15">
        <f t="shared" si="2"/>
        <v>0</v>
      </c>
    </row>
    <row r="79" spans="1:7" x14ac:dyDescent="0.25">
      <c r="A79" s="14"/>
      <c r="B79" s="14"/>
      <c r="C79" s="14"/>
      <c r="D79" s="15"/>
      <c r="E79" s="14">
        <v>2029</v>
      </c>
      <c r="F79" s="16"/>
      <c r="G79" s="15">
        <f t="shared" si="2"/>
        <v>0</v>
      </c>
    </row>
    <row r="80" spans="1:7" x14ac:dyDescent="0.25">
      <c r="A80" s="14"/>
      <c r="B80" s="14"/>
      <c r="C80" s="14"/>
      <c r="D80" s="15"/>
      <c r="E80" s="14">
        <v>2030</v>
      </c>
      <c r="F80" s="16"/>
      <c r="G80" s="15">
        <f t="shared" si="2"/>
        <v>0</v>
      </c>
    </row>
    <row r="81" spans="1:7" x14ac:dyDescent="0.25">
      <c r="A81" s="14"/>
      <c r="B81" s="14"/>
      <c r="C81" s="14"/>
      <c r="D81" s="15"/>
      <c r="E81" s="14">
        <v>2031</v>
      </c>
      <c r="F81" s="16"/>
      <c r="G81" s="15">
        <f t="shared" si="2"/>
        <v>0</v>
      </c>
    </row>
    <row r="82" spans="1:7" x14ac:dyDescent="0.25">
      <c r="A82" s="14"/>
      <c r="B82" s="14"/>
      <c r="C82" s="14"/>
      <c r="D82" s="15"/>
      <c r="E82" s="14">
        <v>2032</v>
      </c>
      <c r="F82" s="16"/>
      <c r="G82" s="15">
        <f t="shared" si="2"/>
        <v>0</v>
      </c>
    </row>
    <row r="83" spans="1:7" x14ac:dyDescent="0.25">
      <c r="A83" s="14"/>
      <c r="B83" s="14"/>
      <c r="C83" s="14"/>
      <c r="D83" s="15"/>
      <c r="E83" s="14">
        <v>2033</v>
      </c>
      <c r="F83" s="16"/>
      <c r="G83" s="15">
        <f t="shared" si="2"/>
        <v>0</v>
      </c>
    </row>
    <row r="84" spans="1:7" x14ac:dyDescent="0.25">
      <c r="A84" s="14"/>
      <c r="B84" s="14"/>
      <c r="C84" s="14"/>
      <c r="D84" s="15"/>
      <c r="E84" s="14">
        <v>2034</v>
      </c>
      <c r="F84" s="16"/>
      <c r="G84" s="15">
        <f t="shared" si="2"/>
        <v>0</v>
      </c>
    </row>
    <row r="85" spans="1:7" x14ac:dyDescent="0.25">
      <c r="A85" s="14"/>
      <c r="B85" s="14"/>
      <c r="C85" s="14"/>
      <c r="D85" s="15"/>
      <c r="E85" s="14">
        <v>2035</v>
      </c>
      <c r="F85" s="16"/>
      <c r="G85" s="15">
        <f t="shared" si="2"/>
        <v>0</v>
      </c>
    </row>
    <row r="86" spans="1:7" x14ac:dyDescent="0.25">
      <c r="A86" s="14"/>
      <c r="B86" s="14"/>
      <c r="C86" s="14"/>
      <c r="D86" s="15"/>
      <c r="E86" s="14">
        <v>2036</v>
      </c>
      <c r="F86" s="16"/>
      <c r="G86" s="15">
        <f t="shared" si="2"/>
        <v>0</v>
      </c>
    </row>
    <row r="87" spans="1:7" x14ac:dyDescent="0.25">
      <c r="A87" s="14"/>
      <c r="B87" s="14"/>
      <c r="C87" s="14"/>
      <c r="D87" s="15"/>
      <c r="E87" s="14">
        <v>2037</v>
      </c>
      <c r="F87" s="16"/>
      <c r="G87" s="15">
        <f t="shared" si="2"/>
        <v>0</v>
      </c>
    </row>
    <row r="88" spans="1:7" x14ac:dyDescent="0.25">
      <c r="A88" s="14"/>
      <c r="B88" s="14"/>
      <c r="C88" s="14"/>
      <c r="D88" s="15"/>
      <c r="E88" s="14">
        <v>2038</v>
      </c>
      <c r="F88" s="16"/>
      <c r="G88" s="15">
        <f t="shared" si="2"/>
        <v>0</v>
      </c>
    </row>
    <row r="89" spans="1:7" x14ac:dyDescent="0.25">
      <c r="A89" s="14"/>
      <c r="B89" s="14"/>
      <c r="C89" s="14"/>
      <c r="D89" s="15"/>
      <c r="E89" s="14">
        <v>2039</v>
      </c>
      <c r="F89" s="16"/>
      <c r="G89" s="15">
        <f t="shared" si="2"/>
        <v>0</v>
      </c>
    </row>
    <row r="90" spans="1:7" x14ac:dyDescent="0.25">
      <c r="A90" s="14"/>
      <c r="B90" s="14"/>
      <c r="C90" s="14"/>
      <c r="D90" s="15"/>
      <c r="E90" s="14">
        <v>2040</v>
      </c>
      <c r="F90" s="16"/>
      <c r="G90" s="15">
        <f t="shared" si="2"/>
        <v>0</v>
      </c>
    </row>
    <row r="91" spans="1:7" x14ac:dyDescent="0.25">
      <c r="A91" s="14"/>
      <c r="B91" s="14"/>
      <c r="C91" s="14"/>
      <c r="D91" s="15"/>
      <c r="E91" s="14">
        <v>2041</v>
      </c>
      <c r="F91" s="16"/>
      <c r="G91" s="15">
        <f t="shared" si="2"/>
        <v>0</v>
      </c>
    </row>
    <row r="92" spans="1:7" x14ac:dyDescent="0.25">
      <c r="A92" s="14"/>
      <c r="B92" s="14"/>
      <c r="C92" s="14"/>
      <c r="D92" s="15"/>
      <c r="E92" s="14">
        <v>2042</v>
      </c>
      <c r="F92" s="16"/>
      <c r="G92" s="15">
        <f t="shared" si="2"/>
        <v>0</v>
      </c>
    </row>
    <row r="93" spans="1:7" x14ac:dyDescent="0.25">
      <c r="A93" s="14"/>
      <c r="B93" s="14"/>
      <c r="C93" s="14"/>
      <c r="D93" s="15"/>
      <c r="E93" s="14">
        <v>2043</v>
      </c>
      <c r="F93" s="16"/>
      <c r="G93" s="15">
        <f t="shared" si="2"/>
        <v>0</v>
      </c>
    </row>
    <row r="94" spans="1:7" x14ac:dyDescent="0.25">
      <c r="A94" s="14"/>
      <c r="B94" s="14"/>
      <c r="C94" s="14"/>
      <c r="D94" s="15"/>
      <c r="E94" s="14">
        <v>2044</v>
      </c>
      <c r="F94" s="16"/>
      <c r="G94" s="15">
        <f t="shared" si="2"/>
        <v>0</v>
      </c>
    </row>
    <row r="95" spans="1:7" x14ac:dyDescent="0.25">
      <c r="A95" s="14"/>
      <c r="B95" s="14"/>
      <c r="C95" s="14"/>
      <c r="D95" s="15"/>
      <c r="E95" s="14">
        <v>2045</v>
      </c>
      <c r="F95" s="16"/>
      <c r="G95" s="15">
        <f t="shared" si="2"/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autoSelectedSuggestion">
  <element uid="50c31824-0780-4910-87d1-eaaffd182d42" value=""/>
  <element uid="c64218ab-b8d1-40b6-a478-cb8be1e10ecc" value=""/>
</sisl>
</file>

<file path=customXml/itemProps1.xml><?xml version="1.0" encoding="utf-8"?>
<ds:datastoreItem xmlns:ds="http://schemas.openxmlformats.org/officeDocument/2006/customXml" ds:itemID="{C090449C-F7A1-4911-B10A-520592DAD68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Capacity Position</vt:lpstr>
      <vt:lpstr>Additions Data</vt:lpstr>
      <vt:lpstr>Net Profitability</vt:lpstr>
      <vt:lpstr>Wind Net Profit</vt:lpstr>
      <vt:lpstr>Sheet1</vt:lpstr>
      <vt:lpstr>'Capacity Position'!Print_Area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Becker</dc:creator>
  <cp:keywords/>
  <cp:lastModifiedBy>s290792</cp:lastModifiedBy>
  <cp:lastPrinted>2018-03-28T13:35:49Z</cp:lastPrinted>
  <dcterms:created xsi:type="dcterms:W3CDTF">2014-01-27T16:42:03Z</dcterms:created>
  <dcterms:modified xsi:type="dcterms:W3CDTF">2020-05-21T12:37:27Z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30644eda-d208-4715-b1a5-0aaaa096d4b0</vt:lpwstr>
  </property>
  <property fmtid="{D5CDD505-2E9C-101B-9397-08002B2CF9AE}" pid="3" name="bjSaver">
    <vt:lpwstr>TcbvLi4e86fzy7tBpGOiJMJb99tIFtN+</vt:lpwstr>
  </property>
  <property fmtid="{D5CDD505-2E9C-101B-9397-08002B2CF9AE}" pid="4" name="bjDocumentSecurityLabel">
    <vt:lpwstr>AEP Internal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policy="e9c0b8d7-bdb4-4fd3-b62a-f50327aaefce" origin="autoSelectedSuggestion" xmlns="http://w</vt:lpwstr>
  </property>
  <property fmtid="{D5CDD505-2E9C-101B-9397-08002B2CF9AE}" pid="6" name="bjDocumentLabelXML-0">
    <vt:lpwstr>ww.boldonjames.com/2008/01/sie/internal/label"&gt;&lt;element uid="50c31824-0780-4910-87d1-eaaffd182d42" value="" /&gt;&lt;element uid="c64218ab-b8d1-40b6-a478-cb8be1e10ecc" value="" /&gt;&lt;/sisl&gt;</vt:lpwstr>
  </property>
  <property fmtid="{D5CDD505-2E9C-101B-9397-08002B2CF9AE}" pid="7" name="Visual Markings Removed">
    <vt:lpwstr>No</vt:lpwstr>
  </property>
</Properties>
</file>