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2_Cases\2019 Cases\2019-00443 Integrated Resource Plan\08_Discovery\Staff\Set 1\Attachments\"/>
    </mc:Choice>
  </mc:AlternateContent>
  <bookViews>
    <workbookView xWindow="195" yWindow="225" windowWidth="22995" windowHeight="13680"/>
  </bookViews>
  <sheets>
    <sheet name="Battery Inputs" sheetId="2" r:id="rId1"/>
    <sheet name="Battery Financial Model" sheetId="1" r:id="rId2"/>
    <sheet name="Solar Inputs" sheetId="3" r:id="rId3"/>
    <sheet name="Solar Financial Model" sheetId="4" r:id="rId4"/>
    <sheet name="Sheet1" sheetId="5" r:id="rId5"/>
  </sheets>
  <calcPr calcId="162913"/>
</workbook>
</file>

<file path=xl/calcChain.xml><?xml version="1.0" encoding="utf-8"?>
<calcChain xmlns="http://schemas.openxmlformats.org/spreadsheetml/2006/main">
  <c r="B11" i="4" l="1"/>
  <c r="A7" i="1" l="1"/>
  <c r="B9" i="4"/>
  <c r="L10" i="3" l="1"/>
  <c r="M10" i="3"/>
  <c r="K10" i="3"/>
  <c r="J10" i="3"/>
  <c r="I10" i="3"/>
  <c r="H10" i="3"/>
  <c r="G10" i="3"/>
  <c r="F10" i="3"/>
  <c r="E10" i="3"/>
  <c r="D10" i="3"/>
  <c r="C10" i="3"/>
  <c r="C7" i="4"/>
  <c r="C10" i="4" s="1"/>
  <c r="A7" i="4"/>
  <c r="M4" i="3"/>
  <c r="L4" i="3"/>
  <c r="K4" i="3"/>
  <c r="J4" i="3"/>
  <c r="I4" i="3"/>
  <c r="H4" i="3"/>
  <c r="G4" i="3"/>
  <c r="F4" i="3"/>
  <c r="E4" i="3"/>
  <c r="D4" i="3"/>
  <c r="C4" i="3"/>
  <c r="C6" i="3" s="1"/>
  <c r="C12" i="3" s="1"/>
  <c r="B4" i="3"/>
  <c r="C2" i="3"/>
  <c r="D2" i="3"/>
  <c r="E2" i="3" s="1"/>
  <c r="F2" i="3" s="1"/>
  <c r="G2" i="3" s="1"/>
  <c r="H2" i="3" s="1"/>
  <c r="I2" i="3" s="1"/>
  <c r="J2" i="3" s="1"/>
  <c r="K2" i="3" s="1"/>
  <c r="L2" i="3" s="1"/>
  <c r="M2" i="3" s="1"/>
  <c r="A4" i="3"/>
  <c r="B3" i="3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D2" i="2"/>
  <c r="E2" i="2"/>
  <c r="F2" i="2" s="1"/>
  <c r="G2" i="2" s="1"/>
  <c r="H2" i="2" s="1"/>
  <c r="I2" i="2" s="1"/>
  <c r="J2" i="2" s="1"/>
  <c r="K2" i="2" s="1"/>
  <c r="L2" i="2" s="1"/>
  <c r="M2" i="2" s="1"/>
  <c r="B16" i="2"/>
  <c r="B21" i="3"/>
  <c r="B17" i="4" s="1"/>
  <c r="C18" i="4" s="1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B21" i="2"/>
  <c r="B17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M6" i="2"/>
  <c r="M12" i="2" s="1"/>
  <c r="L6" i="2"/>
  <c r="L10" i="2" s="1"/>
  <c r="K6" i="2"/>
  <c r="K12" i="2" s="1"/>
  <c r="J6" i="2"/>
  <c r="J10" i="2" s="1"/>
  <c r="I6" i="2"/>
  <c r="I10" i="2" s="1"/>
  <c r="H6" i="2"/>
  <c r="H10" i="2" s="1"/>
  <c r="G6" i="2"/>
  <c r="G10" i="2" s="1"/>
  <c r="F6" i="2"/>
  <c r="F10" i="2" s="1"/>
  <c r="E6" i="2"/>
  <c r="E10" i="2" s="1"/>
  <c r="D6" i="2"/>
  <c r="D10" i="2" s="1"/>
  <c r="C6" i="2"/>
  <c r="C10" i="2" s="1"/>
  <c r="C10" i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D7" i="1"/>
  <c r="D9" i="1" s="1"/>
  <c r="C12" i="2"/>
  <c r="H12" i="2"/>
  <c r="I12" i="2" l="1"/>
  <c r="I6" i="3"/>
  <c r="I12" i="3" s="1"/>
  <c r="E12" i="2"/>
  <c r="K6" i="3"/>
  <c r="K12" i="3" s="1"/>
  <c r="J6" i="3"/>
  <c r="J12" i="3" s="1"/>
  <c r="D6" i="3"/>
  <c r="D12" i="3" s="1"/>
  <c r="H6" i="3"/>
  <c r="H12" i="3" s="1"/>
  <c r="L6" i="3"/>
  <c r="L12" i="3" s="1"/>
  <c r="M6" i="3"/>
  <c r="M12" i="3" s="1"/>
  <c r="G6" i="3"/>
  <c r="G12" i="3" s="1"/>
  <c r="F6" i="3"/>
  <c r="F12" i="3" s="1"/>
  <c r="M10" i="2"/>
  <c r="J12" i="2"/>
  <c r="G12" i="2"/>
  <c r="D12" i="2"/>
  <c r="D10" i="1"/>
  <c r="E7" i="1"/>
  <c r="E6" i="3"/>
  <c r="E12" i="3" s="1"/>
  <c r="L12" i="2"/>
  <c r="K10" i="2"/>
  <c r="F12" i="2"/>
  <c r="C22" i="4"/>
  <c r="C23" i="1"/>
  <c r="C22" i="1"/>
  <c r="C23" i="4"/>
  <c r="D7" i="4"/>
  <c r="D10" i="4" s="1"/>
  <c r="E10" i="1" l="1"/>
  <c r="E9" i="1"/>
  <c r="F7" i="1"/>
  <c r="F9" i="1" s="1"/>
  <c r="E7" i="4"/>
  <c r="E9" i="4" s="1"/>
  <c r="F10" i="1"/>
  <c r="G7" i="1"/>
  <c r="G9" i="1" s="1"/>
  <c r="D9" i="4"/>
  <c r="E10" i="4"/>
  <c r="H7" i="1" l="1"/>
  <c r="G10" i="1"/>
  <c r="F7" i="4"/>
  <c r="F9" i="4" s="1"/>
  <c r="H10" i="1"/>
  <c r="I7" i="1"/>
  <c r="H9" i="1"/>
  <c r="G7" i="4" l="1"/>
  <c r="F10" i="4"/>
  <c r="J7" i="1"/>
  <c r="I9" i="1"/>
  <c r="I10" i="1" s="1"/>
  <c r="H7" i="4"/>
  <c r="G9" i="4"/>
  <c r="G10" i="4"/>
  <c r="J10" i="1" l="1"/>
  <c r="K7" i="1"/>
  <c r="J9" i="1"/>
  <c r="I7" i="4"/>
  <c r="H9" i="4"/>
  <c r="H10" i="4" s="1"/>
  <c r="K9" i="1" l="1"/>
  <c r="L7" i="1"/>
  <c r="K10" i="1"/>
  <c r="I9" i="4"/>
  <c r="I10" i="4" s="1"/>
  <c r="J7" i="4"/>
  <c r="J9" i="4" l="1"/>
  <c r="J10" i="4"/>
  <c r="K7" i="4"/>
  <c r="L9" i="1"/>
  <c r="L10" i="1" s="1"/>
  <c r="M7" i="1"/>
  <c r="K9" i="4" l="1"/>
  <c r="K10" i="4"/>
  <c r="L7" i="4"/>
  <c r="M9" i="1"/>
  <c r="M10" i="1" s="1"/>
  <c r="N7" i="1"/>
  <c r="M7" i="4" l="1"/>
  <c r="L9" i="4"/>
  <c r="L10" i="4" s="1"/>
  <c r="N10" i="1"/>
  <c r="O7" i="1"/>
  <c r="N9" i="1"/>
  <c r="N7" i="4" l="1"/>
  <c r="M9" i="4"/>
  <c r="M10" i="4" s="1"/>
  <c r="O10" i="1"/>
  <c r="P7" i="1"/>
  <c r="O9" i="1"/>
  <c r="N9" i="4" l="1"/>
  <c r="N10" i="4"/>
  <c r="O7" i="4"/>
  <c r="P9" i="1"/>
  <c r="Q7" i="1"/>
  <c r="P10" i="1"/>
  <c r="R7" i="1" l="1"/>
  <c r="Q10" i="1"/>
  <c r="Q9" i="1"/>
  <c r="O9" i="4"/>
  <c r="O10" i="4"/>
  <c r="P7" i="4"/>
  <c r="P10" i="4" l="1"/>
  <c r="Q7" i="4"/>
  <c r="P9" i="4"/>
  <c r="R10" i="1"/>
  <c r="R9" i="1"/>
  <c r="S7" i="1"/>
  <c r="S9" i="1" l="1"/>
  <c r="S10" i="1"/>
  <c r="T7" i="1"/>
  <c r="Q9" i="4"/>
  <c r="Q10" i="4"/>
  <c r="R7" i="4"/>
  <c r="R9" i="4" l="1"/>
  <c r="R10" i="4"/>
  <c r="S7" i="4"/>
  <c r="U7" i="1"/>
  <c r="T10" i="1"/>
  <c r="T9" i="1"/>
  <c r="U9" i="1" l="1"/>
  <c r="V7" i="1"/>
  <c r="U10" i="1"/>
  <c r="S9" i="4"/>
  <c r="T7" i="4"/>
  <c r="S10" i="4"/>
  <c r="T10" i="4" l="1"/>
  <c r="U7" i="4"/>
  <c r="T9" i="4"/>
  <c r="V10" i="1"/>
  <c r="W7" i="1"/>
  <c r="V9" i="1"/>
  <c r="U9" i="4" l="1"/>
  <c r="V7" i="4"/>
  <c r="U10" i="4"/>
  <c r="W9" i="1"/>
  <c r="W10" i="1"/>
  <c r="C21" i="1" s="1"/>
  <c r="C25" i="1" s="1"/>
  <c r="V9" i="4" l="1"/>
  <c r="V10" i="4"/>
  <c r="W7" i="4"/>
  <c r="W10" i="4" l="1"/>
  <c r="C21" i="4" s="1"/>
  <c r="C25" i="4" s="1"/>
  <c r="W9" i="4"/>
</calcChain>
</file>

<file path=xl/comments1.xml><?xml version="1.0" encoding="utf-8"?>
<comments xmlns="http://schemas.openxmlformats.org/spreadsheetml/2006/main">
  <authors>
    <author>AEP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Current year associated with recorded peak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DLF forecast being utilized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name of capacity element being studied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MVA peak by year per DLF load forecast</t>
        </r>
      </text>
    </comment>
  </commentList>
</comments>
</file>

<file path=xl/comments2.xml><?xml version="1.0" encoding="utf-8"?>
<comments xmlns="http://schemas.openxmlformats.org/spreadsheetml/2006/main">
  <authors>
    <author>AEP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Year of overload (in red in DLF)</t>
        </r>
      </text>
    </comment>
  </commentList>
</comments>
</file>

<file path=xl/comments3.xml><?xml version="1.0" encoding="utf-8"?>
<comments xmlns="http://schemas.openxmlformats.org/spreadsheetml/2006/main">
  <authors>
    <author>AEP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Current year associated with recorded peak</t>
        </r>
      </text>
    </comment>
  </commentList>
</comments>
</file>

<file path=xl/comments4.xml><?xml version="1.0" encoding="utf-8"?>
<comments xmlns="http://schemas.openxmlformats.org/spreadsheetml/2006/main">
  <authors>
    <author>AEP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Year of overload (in red in DLF)</t>
        </r>
      </text>
    </comment>
  </commentList>
</comments>
</file>

<file path=xl/sharedStrings.xml><?xml version="1.0" encoding="utf-8"?>
<sst xmlns="http://schemas.openxmlformats.org/spreadsheetml/2006/main" count="91" uniqueCount="56">
  <si>
    <t>Installed Cost (000s)</t>
  </si>
  <si>
    <t>Carrying cost rate (%)</t>
  </si>
  <si>
    <t>Inflation rate (%)</t>
  </si>
  <si>
    <t xml:space="preserve"> </t>
  </si>
  <si>
    <t>Discount rate (%)</t>
  </si>
  <si>
    <t>Traditional Solution</t>
  </si>
  <si>
    <t>Alternative Cap Solution</t>
  </si>
  <si>
    <t>Carrying Cost (000s)</t>
  </si>
  <si>
    <t>Deferral Period (yrs)</t>
  </si>
  <si>
    <t>=</t>
  </si>
  <si>
    <t>Carrying Cost (000s) no deferral</t>
  </si>
  <si>
    <t>20-Yr NPV Alternative Capacity Solution</t>
  </si>
  <si>
    <t>20-Yr NPV Traditional Solution Capital Cost (no deferral)</t>
  </si>
  <si>
    <t>20-Yr NPV Capital Cost Traditional Solution (including deferral)</t>
  </si>
  <si>
    <r>
      <t>Net Savings /</t>
    </r>
    <r>
      <rPr>
        <sz val="11"/>
        <color indexed="10"/>
        <rFont val="Calibri"/>
        <family val="2"/>
      </rPr>
      <t xml:space="preserve"> (Loss)</t>
    </r>
  </si>
  <si>
    <t>Capacity Element</t>
  </si>
  <si>
    <t>Capacity Rating of Element (MVA)</t>
  </si>
  <si>
    <t>Battery Size (MW)</t>
  </si>
  <si>
    <t>Installed Cost of Battery (000s)</t>
  </si>
  <si>
    <t>$ per MWhr</t>
  </si>
  <si>
    <t>Selection Table for Battery Cost</t>
  </si>
  <si>
    <t>Cost of Battery (000s)</t>
  </si>
  <si>
    <t>Balance of System Cost (000s)</t>
  </si>
  <si>
    <t>MWhr Battery Requirement</t>
  </si>
  <si>
    <t>MW Battery Requirement</t>
  </si>
  <si>
    <t>Capacity Deficit (MVA)</t>
  </si>
  <si>
    <t>MW/Hr</t>
  </si>
  <si>
    <t>Peak Hrs of Violation (peak day)</t>
  </si>
  <si>
    <t>Coincident Factor (%)</t>
  </si>
  <si>
    <t>MW Solar Requirement</t>
  </si>
  <si>
    <t>Battery Size (Hrs at Rated MW)</t>
  </si>
  <si>
    <t>MWhr Requirement</t>
  </si>
  <si>
    <t>No. of Years of Capacity Deferred</t>
  </si>
  <si>
    <t>Cost of Solar (000s)</t>
  </si>
  <si>
    <t>Installed Cost of Solar (000s)</t>
  </si>
  <si>
    <t>2016-2017 load forecast</t>
  </si>
  <si>
    <t>Battery Financial Model</t>
  </si>
  <si>
    <t>Battery Input Model</t>
  </si>
  <si>
    <t>Solar Input Model</t>
  </si>
  <si>
    <t>Solar Financial Model</t>
  </si>
  <si>
    <t xml:space="preserve">Peak Hour </t>
  </si>
  <si>
    <t>Peak Hour</t>
  </si>
  <si>
    <t>Summer Solar Coincident Factors</t>
  </si>
  <si>
    <t>Solar Capacity (MW)</t>
  </si>
  <si>
    <t>Comments:</t>
  </si>
  <si>
    <t>PV Capacity Tier</t>
  </si>
  <si>
    <t>5 - 20 kW</t>
  </si>
  <si>
    <t>100 - 400 kW</t>
  </si>
  <si>
    <t>2,000 - 12,000 kW</t>
  </si>
  <si>
    <t>Install Cost per KW</t>
  </si>
  <si>
    <t>Space constrained at this location.</t>
  </si>
  <si>
    <t>Ramey Sta.  (Howard Collins OL)</t>
  </si>
  <si>
    <t>Added additional costs for land.</t>
  </si>
  <si>
    <t>Not financially viable.</t>
  </si>
  <si>
    <t>No data - values estimated.</t>
  </si>
  <si>
    <t>Solar financial model based on size sufficient to achieve peak which extends beyond 17:00.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</si>
</sst>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0.0%"/>
    <numFmt numFmtId="165" formatCode="0.0"/>
    <numFmt numFmtId="166" formatCode="h:mm;@"/>
  </numFmts>
  <fonts count="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 applyFill="1"/>
    <xf numFmtId="0" fontId="0" fillId="0" borderId="0" xfId="0" applyFill="1"/>
    <xf numFmtId="0" fontId="6" fillId="0" borderId="0" xfId="0" quotePrefix="1" applyFont="1" applyFill="1" applyAlignment="1">
      <alignment horizontal="center"/>
    </xf>
    <xf numFmtId="0" fontId="0" fillId="0" borderId="0" xfId="0" applyFill="1" applyAlignment="1"/>
    <xf numFmtId="2" fontId="0" fillId="0" borderId="0" xfId="0" applyNumberFormat="1" applyFill="1"/>
    <xf numFmtId="0" fontId="0" fillId="0" borderId="0" xfId="0" applyFont="1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 applyProtection="1">
      <protection locked="0"/>
    </xf>
    <xf numFmtId="0" fontId="6" fillId="0" borderId="0" xfId="0" quotePrefix="1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165" fontId="0" fillId="0" borderId="0" xfId="0" applyNumberForma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0" fillId="0" borderId="0" xfId="0" applyNumberFormat="1" applyFill="1" applyProtection="1">
      <protection locked="0"/>
    </xf>
    <xf numFmtId="0" fontId="0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0" fontId="0" fillId="0" borderId="0" xfId="0" applyFill="1" applyAlignment="1">
      <alignment wrapText="1"/>
    </xf>
    <xf numFmtId="0" fontId="0" fillId="0" borderId="0" xfId="0" quotePrefix="1" applyFill="1" applyAlignment="1">
      <alignment horizontal="center"/>
    </xf>
    <xf numFmtId="38" fontId="0" fillId="0" borderId="0" xfId="0" applyNumberFormat="1" applyFill="1"/>
    <xf numFmtId="166" fontId="0" fillId="0" borderId="0" xfId="0" applyNumberFormat="1" applyFill="1" applyProtection="1">
      <protection locked="0"/>
    </xf>
    <xf numFmtId="0" fontId="7" fillId="0" borderId="0" xfId="0" applyFont="1" applyFill="1"/>
    <xf numFmtId="166" fontId="5" fillId="0" borderId="0" xfId="0" applyNumberFormat="1" applyFont="1" applyFill="1"/>
    <xf numFmtId="9" fontId="5" fillId="0" borderId="0" xfId="0" applyNumberFormat="1" applyFont="1" applyFill="1"/>
    <xf numFmtId="0" fontId="0" fillId="0" borderId="0" xfId="0" applyFill="1" applyAlignment="1" applyProtection="1">
      <alignment wrapText="1"/>
      <protection locked="0"/>
    </xf>
    <xf numFmtId="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255924</xdr:colOff>
      <xdr:row>35</xdr:row>
      <xdr:rowOff>27762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009524" cy="6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abSelected="1" view="pageLayout" topLeftCell="B1" zoomScaleNormal="100" workbookViewId="0">
      <selection activeCell="B14" sqref="B14"/>
    </sheetView>
  </sheetViews>
  <sheetFormatPr defaultRowHeight="15" x14ac:dyDescent="0.25"/>
  <cols>
    <col min="1" max="1" width="34" style="2" customWidth="1"/>
    <col min="2" max="2" width="33" style="2" customWidth="1"/>
    <col min="3" max="13" width="12.7109375" style="2" customWidth="1"/>
    <col min="14" max="16384" width="9.140625" style="2"/>
  </cols>
  <sheetData>
    <row r="1" spans="1:13" x14ac:dyDescent="0.25">
      <c r="A1" s="8" t="s">
        <v>37</v>
      </c>
    </row>
    <row r="2" spans="1:13" x14ac:dyDescent="0.25">
      <c r="A2" s="2" t="s">
        <v>15</v>
      </c>
      <c r="B2" s="2" t="s">
        <v>16</v>
      </c>
      <c r="C2" s="9">
        <v>2016</v>
      </c>
      <c r="D2" s="4">
        <f>C2+1</f>
        <v>2017</v>
      </c>
      <c r="E2" s="4">
        <f t="shared" ref="E2:M2" si="0">D2+1</f>
        <v>2018</v>
      </c>
      <c r="F2" s="4">
        <f t="shared" si="0"/>
        <v>2019</v>
      </c>
      <c r="G2" s="4">
        <f t="shared" si="0"/>
        <v>2020</v>
      </c>
      <c r="H2" s="4">
        <f t="shared" si="0"/>
        <v>2021</v>
      </c>
      <c r="I2" s="4">
        <f t="shared" si="0"/>
        <v>2022</v>
      </c>
      <c r="J2" s="4">
        <f t="shared" si="0"/>
        <v>2023</v>
      </c>
      <c r="K2" s="4">
        <f t="shared" si="0"/>
        <v>2024</v>
      </c>
      <c r="L2" s="4">
        <f t="shared" si="0"/>
        <v>2025</v>
      </c>
      <c r="M2" s="4">
        <f t="shared" si="0"/>
        <v>2026</v>
      </c>
    </row>
    <row r="3" spans="1:13" x14ac:dyDescent="0.25">
      <c r="B3" s="10" t="s">
        <v>35</v>
      </c>
    </row>
    <row r="4" spans="1:13" x14ac:dyDescent="0.25">
      <c r="A4" s="11" t="s">
        <v>51</v>
      </c>
      <c r="B4" s="12">
        <v>12.89</v>
      </c>
      <c r="C4" s="12">
        <v>12.32</v>
      </c>
      <c r="D4" s="12">
        <v>12.42</v>
      </c>
      <c r="E4" s="12">
        <v>12.52</v>
      </c>
      <c r="F4" s="12">
        <v>12.62</v>
      </c>
      <c r="G4" s="12">
        <v>12.72</v>
      </c>
      <c r="H4" s="12">
        <v>12.82</v>
      </c>
      <c r="I4" s="12">
        <v>12.92</v>
      </c>
      <c r="J4" s="12">
        <v>13.02</v>
      </c>
      <c r="K4" s="12">
        <v>13.12</v>
      </c>
      <c r="L4" s="12">
        <v>13.22</v>
      </c>
      <c r="M4" s="12">
        <v>13.32</v>
      </c>
    </row>
    <row r="6" spans="1:13" x14ac:dyDescent="0.25">
      <c r="A6" s="2" t="s">
        <v>25</v>
      </c>
      <c r="C6" s="13">
        <f>C4-$B$4</f>
        <v>-0.57000000000000028</v>
      </c>
      <c r="D6" s="13">
        <f t="shared" ref="D6:M6" si="1">D4-$B$4</f>
        <v>-0.47000000000000064</v>
      </c>
      <c r="E6" s="13">
        <f t="shared" si="1"/>
        <v>-0.37000000000000099</v>
      </c>
      <c r="F6" s="13">
        <f t="shared" si="1"/>
        <v>-0.27000000000000135</v>
      </c>
      <c r="G6" s="13">
        <f t="shared" si="1"/>
        <v>-0.16999999999999993</v>
      </c>
      <c r="H6" s="13">
        <f t="shared" si="1"/>
        <v>-7.0000000000000284E-2</v>
      </c>
      <c r="I6" s="13">
        <f t="shared" si="1"/>
        <v>2.9999999999999361E-2</v>
      </c>
      <c r="J6" s="13">
        <f t="shared" si="1"/>
        <v>0.12999999999999901</v>
      </c>
      <c r="K6" s="13">
        <f t="shared" si="1"/>
        <v>0.22999999999999865</v>
      </c>
      <c r="L6" s="13">
        <f t="shared" si="1"/>
        <v>0.33000000000000007</v>
      </c>
      <c r="M6" s="13">
        <f t="shared" si="1"/>
        <v>0.42999999999999972</v>
      </c>
    </row>
    <row r="8" spans="1:13" x14ac:dyDescent="0.25">
      <c r="A8" s="2" t="s">
        <v>27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4</v>
      </c>
      <c r="J8" s="11">
        <v>4</v>
      </c>
      <c r="K8" s="11">
        <v>4</v>
      </c>
      <c r="L8" s="11">
        <v>4</v>
      </c>
      <c r="M8" s="11">
        <v>4</v>
      </c>
    </row>
    <row r="10" spans="1:13" x14ac:dyDescent="0.25">
      <c r="A10" s="2" t="s">
        <v>23</v>
      </c>
      <c r="C10" s="2">
        <f>C6*C8</f>
        <v>0</v>
      </c>
      <c r="D10" s="2">
        <f t="shared" ref="D10:M10" si="2">D6*D8</f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  <c r="H10" s="2">
        <f t="shared" si="2"/>
        <v>0</v>
      </c>
      <c r="I10" s="2">
        <f t="shared" si="2"/>
        <v>0.11999999999999744</v>
      </c>
      <c r="J10" s="2">
        <f t="shared" si="2"/>
        <v>0.51999999999999602</v>
      </c>
      <c r="K10" s="2">
        <f t="shared" si="2"/>
        <v>0.9199999999999946</v>
      </c>
      <c r="L10" s="2">
        <f t="shared" si="2"/>
        <v>1.3200000000000003</v>
      </c>
      <c r="M10" s="2">
        <f t="shared" si="2"/>
        <v>1.7199999999999989</v>
      </c>
    </row>
    <row r="12" spans="1:13" x14ac:dyDescent="0.25">
      <c r="A12" s="2" t="s">
        <v>24</v>
      </c>
      <c r="C12" s="13">
        <f>IF(C4&lt;=$B$4,0,ABS(C6))</f>
        <v>0</v>
      </c>
      <c r="D12" s="13">
        <f t="shared" ref="D12:M12" si="3">IF(D4&lt;=$B$4,0,ABS(D6))</f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2.9999999999999361E-2</v>
      </c>
      <c r="J12" s="13">
        <f t="shared" si="3"/>
        <v>0.12999999999999901</v>
      </c>
      <c r="K12" s="13">
        <f t="shared" si="3"/>
        <v>0.22999999999999865</v>
      </c>
      <c r="L12" s="13">
        <f t="shared" si="3"/>
        <v>0.33000000000000007</v>
      </c>
      <c r="M12" s="13">
        <f t="shared" si="3"/>
        <v>0.42999999999999972</v>
      </c>
    </row>
    <row r="14" spans="1:13" x14ac:dyDescent="0.25">
      <c r="A14" s="2" t="s">
        <v>17</v>
      </c>
      <c r="B14" s="11">
        <v>1</v>
      </c>
    </row>
    <row r="15" spans="1:13" x14ac:dyDescent="0.25">
      <c r="A15" s="2" t="s">
        <v>30</v>
      </c>
      <c r="B15" s="11">
        <v>4</v>
      </c>
    </row>
    <row r="16" spans="1:13" x14ac:dyDescent="0.25">
      <c r="A16" s="2" t="s">
        <v>31</v>
      </c>
      <c r="B16" s="2">
        <f>B14*B15</f>
        <v>4</v>
      </c>
    </row>
    <row r="18" spans="1:7" x14ac:dyDescent="0.25">
      <c r="A18" s="2" t="s">
        <v>21</v>
      </c>
      <c r="B18" s="11">
        <v>2800</v>
      </c>
    </row>
    <row r="19" spans="1:7" x14ac:dyDescent="0.25">
      <c r="A19" s="2" t="s">
        <v>22</v>
      </c>
      <c r="B19" s="11">
        <v>1150</v>
      </c>
    </row>
    <row r="21" spans="1:7" x14ac:dyDescent="0.25">
      <c r="A21" s="2" t="s">
        <v>18</v>
      </c>
      <c r="B21" s="2">
        <f>B18+B19</f>
        <v>3950</v>
      </c>
    </row>
    <row r="23" spans="1:7" x14ac:dyDescent="0.25">
      <c r="A23" s="2" t="s">
        <v>44</v>
      </c>
      <c r="B23" s="26" t="s">
        <v>50</v>
      </c>
      <c r="C23" s="26"/>
      <c r="D23" s="26"/>
      <c r="E23" s="26"/>
      <c r="F23" s="26"/>
      <c r="G23" s="26"/>
    </row>
    <row r="29" spans="1:7" x14ac:dyDescent="0.25">
      <c r="A29" s="14" t="s">
        <v>20</v>
      </c>
      <c r="B29" s="14" t="s">
        <v>19</v>
      </c>
      <c r="C29" s="14"/>
      <c r="D29" s="14"/>
      <c r="E29" s="14"/>
      <c r="F29" s="14"/>
      <c r="G29" s="14"/>
    </row>
    <row r="30" spans="1:7" x14ac:dyDescent="0.25">
      <c r="A30" s="15" t="s">
        <v>26</v>
      </c>
      <c r="B30" s="14">
        <v>1</v>
      </c>
      <c r="C30" s="14">
        <v>2</v>
      </c>
      <c r="D30" s="14">
        <v>3</v>
      </c>
      <c r="E30" s="14">
        <v>4</v>
      </c>
      <c r="F30" s="14">
        <v>5</v>
      </c>
      <c r="G30" s="14">
        <v>6</v>
      </c>
    </row>
    <row r="31" spans="1:7" x14ac:dyDescent="0.25">
      <c r="A31" s="14">
        <v>1</v>
      </c>
      <c r="B31" s="14">
        <v>700000</v>
      </c>
      <c r="C31" s="14">
        <v>1200000</v>
      </c>
      <c r="D31" s="14">
        <v>1800000</v>
      </c>
      <c r="E31" s="14">
        <v>2400000</v>
      </c>
      <c r="F31" s="14">
        <v>3000000</v>
      </c>
      <c r="G31" s="14">
        <v>3600000</v>
      </c>
    </row>
    <row r="32" spans="1:7" x14ac:dyDescent="0.25">
      <c r="A32" s="14">
        <v>2</v>
      </c>
      <c r="B32" s="14">
        <v>1400000</v>
      </c>
      <c r="C32" s="14">
        <v>2400000</v>
      </c>
      <c r="D32" s="14">
        <v>3600000</v>
      </c>
      <c r="E32" s="14">
        <v>4800000</v>
      </c>
      <c r="F32" s="14">
        <v>6000000</v>
      </c>
      <c r="G32" s="14">
        <v>7200000</v>
      </c>
    </row>
    <row r="33" spans="1:7" x14ac:dyDescent="0.25">
      <c r="A33" s="14">
        <v>3</v>
      </c>
      <c r="B33" s="14">
        <v>2100000</v>
      </c>
      <c r="C33" s="14">
        <v>3600000</v>
      </c>
      <c r="D33" s="14">
        <v>5400000</v>
      </c>
      <c r="E33" s="14">
        <v>7200000</v>
      </c>
      <c r="F33" s="14">
        <v>9000000</v>
      </c>
      <c r="G33" s="14">
        <v>10800000</v>
      </c>
    </row>
    <row r="34" spans="1:7" x14ac:dyDescent="0.25">
      <c r="A34" s="14">
        <v>4</v>
      </c>
      <c r="B34" s="14">
        <v>2800000</v>
      </c>
      <c r="C34" s="14">
        <v>4800000</v>
      </c>
      <c r="D34" s="14">
        <v>7200000</v>
      </c>
      <c r="E34" s="14">
        <v>9600000</v>
      </c>
      <c r="F34" s="14">
        <v>12000000</v>
      </c>
      <c r="G34" s="14">
        <v>14400000</v>
      </c>
    </row>
    <row r="35" spans="1:7" x14ac:dyDescent="0.25">
      <c r="A35" s="14">
        <v>5</v>
      </c>
      <c r="B35" s="14">
        <v>3500000</v>
      </c>
      <c r="C35" s="14">
        <v>6000000</v>
      </c>
      <c r="D35" s="14">
        <v>9000000</v>
      </c>
      <c r="E35" s="14">
        <v>12000000</v>
      </c>
      <c r="F35" s="14">
        <v>15000000</v>
      </c>
      <c r="G35" s="14">
        <v>18000000</v>
      </c>
    </row>
    <row r="36" spans="1:7" x14ac:dyDescent="0.25">
      <c r="A36" s="14">
        <v>6</v>
      </c>
      <c r="B36" s="14">
        <v>4200000</v>
      </c>
      <c r="C36" s="14">
        <v>7200000</v>
      </c>
      <c r="D36" s="14">
        <v>18800000</v>
      </c>
      <c r="E36" s="14">
        <v>14400000</v>
      </c>
      <c r="F36" s="14">
        <v>18000000</v>
      </c>
      <c r="G36" s="14">
        <v>21600000</v>
      </c>
    </row>
    <row r="37" spans="1:7" x14ac:dyDescent="0.25">
      <c r="A37" s="14">
        <v>7</v>
      </c>
      <c r="B37" s="14">
        <v>4900000</v>
      </c>
      <c r="C37" s="14">
        <v>8400000</v>
      </c>
      <c r="D37" s="14">
        <v>12600000</v>
      </c>
      <c r="E37" s="14">
        <v>16800000</v>
      </c>
      <c r="F37" s="14">
        <v>21000000</v>
      </c>
      <c r="G37" s="14">
        <v>25200000</v>
      </c>
    </row>
    <row r="38" spans="1:7" x14ac:dyDescent="0.25">
      <c r="A38" s="14">
        <v>8</v>
      </c>
      <c r="B38" s="14">
        <v>5600000</v>
      </c>
      <c r="C38" s="14">
        <v>9600000</v>
      </c>
      <c r="D38" s="14">
        <v>14400000</v>
      </c>
      <c r="E38" s="14">
        <v>19200000</v>
      </c>
      <c r="F38" s="14">
        <v>24000000</v>
      </c>
      <c r="G38" s="14">
        <v>28800000</v>
      </c>
    </row>
    <row r="39" spans="1:7" x14ac:dyDescent="0.25">
      <c r="A39" s="14">
        <v>9</v>
      </c>
      <c r="B39" s="14">
        <v>6300000</v>
      </c>
      <c r="C39" s="14">
        <v>10800000</v>
      </c>
      <c r="D39" s="14">
        <v>16200000</v>
      </c>
      <c r="E39" s="14">
        <v>21600000</v>
      </c>
      <c r="F39" s="14">
        <v>27000000</v>
      </c>
      <c r="G39" s="14">
        <v>32400000</v>
      </c>
    </row>
    <row r="40" spans="1:7" x14ac:dyDescent="0.25">
      <c r="A40" s="14">
        <v>10</v>
      </c>
      <c r="B40" s="14">
        <v>7000000</v>
      </c>
      <c r="C40" s="14">
        <v>12000000</v>
      </c>
      <c r="D40" s="14">
        <v>18000000</v>
      </c>
      <c r="E40" s="14">
        <v>24000000</v>
      </c>
      <c r="F40" s="14">
        <v>30000000</v>
      </c>
      <c r="G40" s="14">
        <v>36000000</v>
      </c>
    </row>
    <row r="41" spans="1:7" x14ac:dyDescent="0.25">
      <c r="A41" s="14"/>
      <c r="B41" s="14"/>
      <c r="C41" s="14"/>
      <c r="D41" s="14"/>
      <c r="E41" s="14"/>
      <c r="F41" s="14"/>
      <c r="G41" s="14"/>
    </row>
  </sheetData>
  <sheetProtection algorithmName="SHA-512" hashValue="RYMDvCZZzuQysCrrKY+9/w1yF9KJxEb8Srr6skTGzV2vNJBS8q2gjzLXWXyD+0OZcMRXb73kpvanXXJC7IF7Cw==" saltValue="vNgoWq7FdVPhSDHvWErXsg==" spinCount="100000" sheet="1" objects="1" scenarios="1"/>
  <mergeCells count="1">
    <mergeCell ref="B23:G23"/>
  </mergeCells>
  <pageMargins left="0.7" right="0.7" top="1.25" bottom="0.75" header="0.3" footer="0.3"/>
  <pageSetup paperSize="5" scale="70" orientation="landscape" r:id="rId1"/>
  <headerFooter>
    <oddHeader>&amp;RKPSC Case No. 2019-00443
Commission Staff's First Set of Data Requests
Dated April 28, 2020
Item No. 35
Attachment 1
Page 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"/>
  <sheetViews>
    <sheetView view="pageLayout" zoomScaleNormal="100" workbookViewId="0">
      <selection activeCell="P17" sqref="P17"/>
    </sheetView>
  </sheetViews>
  <sheetFormatPr defaultRowHeight="15" x14ac:dyDescent="0.25"/>
  <cols>
    <col min="1" max="1" width="31.5703125" style="2" customWidth="1"/>
    <col min="2" max="23" width="13.7109375" style="2" customWidth="1"/>
    <col min="24" max="16384" width="9.140625" style="2"/>
  </cols>
  <sheetData>
    <row r="1" spans="1:23" x14ac:dyDescent="0.25">
      <c r="A1" s="8" t="s">
        <v>36</v>
      </c>
    </row>
    <row r="2" spans="1:23" x14ac:dyDescent="0.25">
      <c r="A2" s="2" t="s">
        <v>1</v>
      </c>
      <c r="B2" s="16">
        <v>0.17</v>
      </c>
    </row>
    <row r="3" spans="1:23" x14ac:dyDescent="0.25">
      <c r="A3" s="2" t="s">
        <v>2</v>
      </c>
      <c r="B3" s="16">
        <v>0.02</v>
      </c>
    </row>
    <row r="4" spans="1:23" x14ac:dyDescent="0.25">
      <c r="A4" s="2" t="s">
        <v>4</v>
      </c>
      <c r="B4" s="16">
        <v>7.0000000000000007E-2</v>
      </c>
    </row>
    <row r="7" spans="1:23" x14ac:dyDescent="0.25">
      <c r="A7" s="17" t="str">
        <f>'Battery Inputs'!A4</f>
        <v>Ramey Sta.  (Howard Collins OL)</v>
      </c>
      <c r="B7" s="8"/>
      <c r="C7" s="11">
        <v>2018</v>
      </c>
      <c r="D7" s="2">
        <f>C7+1</f>
        <v>2019</v>
      </c>
      <c r="E7" s="2">
        <f>D7+1</f>
        <v>2020</v>
      </c>
      <c r="F7" s="2">
        <f>E7+1</f>
        <v>2021</v>
      </c>
      <c r="G7" s="2">
        <f t="shared" ref="G7:V7" si="0">F7+1</f>
        <v>2022</v>
      </c>
      <c r="H7" s="2">
        <f t="shared" si="0"/>
        <v>2023</v>
      </c>
      <c r="I7" s="2">
        <f t="shared" si="0"/>
        <v>2024</v>
      </c>
      <c r="J7" s="2">
        <f t="shared" si="0"/>
        <v>2025</v>
      </c>
      <c r="K7" s="2">
        <f t="shared" si="0"/>
        <v>2026</v>
      </c>
      <c r="L7" s="2">
        <f t="shared" si="0"/>
        <v>2027</v>
      </c>
      <c r="M7" s="2">
        <f t="shared" si="0"/>
        <v>2028</v>
      </c>
      <c r="N7" s="2">
        <f t="shared" si="0"/>
        <v>2029</v>
      </c>
      <c r="O7" s="2">
        <f t="shared" si="0"/>
        <v>2030</v>
      </c>
      <c r="P7" s="2">
        <f t="shared" si="0"/>
        <v>2031</v>
      </c>
      <c r="Q7" s="2">
        <f t="shared" si="0"/>
        <v>2032</v>
      </c>
      <c r="R7" s="2">
        <f t="shared" si="0"/>
        <v>2033</v>
      </c>
      <c r="S7" s="2">
        <f t="shared" si="0"/>
        <v>2034</v>
      </c>
      <c r="T7" s="2">
        <f t="shared" si="0"/>
        <v>2035</v>
      </c>
      <c r="U7" s="2">
        <f t="shared" si="0"/>
        <v>2036</v>
      </c>
      <c r="V7" s="2">
        <f t="shared" si="0"/>
        <v>2037</v>
      </c>
      <c r="W7" s="2">
        <f>V7+1</f>
        <v>2038</v>
      </c>
    </row>
    <row r="8" spans="1:23" x14ac:dyDescent="0.25">
      <c r="A8" s="6" t="s">
        <v>5</v>
      </c>
      <c r="B8" s="8"/>
    </row>
    <row r="9" spans="1:23" x14ac:dyDescent="0.25">
      <c r="A9" s="2" t="s">
        <v>0</v>
      </c>
      <c r="B9" s="18">
        <v>4824</v>
      </c>
      <c r="C9" s="1"/>
      <c r="D9" s="1" t="str">
        <f t="shared" ref="D9:W9" si="1">IF(D7-$C$7=$B$11,($B$9*(1+$B$3)^$B$11),"")</f>
        <v/>
      </c>
      <c r="E9" s="1" t="str">
        <f t="shared" si="1"/>
        <v/>
      </c>
      <c r="F9" s="1" t="str">
        <f t="shared" si="1"/>
        <v/>
      </c>
      <c r="G9" s="1" t="str">
        <f t="shared" si="1"/>
        <v/>
      </c>
      <c r="H9" s="1" t="str">
        <f t="shared" si="1"/>
        <v/>
      </c>
      <c r="I9" s="1">
        <f t="shared" si="1"/>
        <v>5432.6075105295367</v>
      </c>
      <c r="J9" s="1" t="str">
        <f t="shared" si="1"/>
        <v/>
      </c>
      <c r="K9" s="1" t="str">
        <f t="shared" si="1"/>
        <v/>
      </c>
      <c r="L9" s="1" t="str">
        <f t="shared" si="1"/>
        <v/>
      </c>
      <c r="M9" s="1" t="str">
        <f t="shared" si="1"/>
        <v/>
      </c>
      <c r="N9" s="1" t="str">
        <f t="shared" si="1"/>
        <v/>
      </c>
      <c r="O9" s="1" t="str">
        <f t="shared" si="1"/>
        <v/>
      </c>
      <c r="P9" s="1" t="str">
        <f t="shared" si="1"/>
        <v/>
      </c>
      <c r="Q9" s="1" t="str">
        <f t="shared" si="1"/>
        <v/>
      </c>
      <c r="R9" s="1" t="str">
        <f t="shared" si="1"/>
        <v/>
      </c>
      <c r="S9" s="1" t="str">
        <f t="shared" si="1"/>
        <v/>
      </c>
      <c r="T9" s="1" t="str">
        <f t="shared" si="1"/>
        <v/>
      </c>
      <c r="U9" s="1" t="str">
        <f t="shared" si="1"/>
        <v/>
      </c>
      <c r="V9" s="1" t="str">
        <f t="shared" si="1"/>
        <v/>
      </c>
      <c r="W9" s="1" t="str">
        <f t="shared" si="1"/>
        <v/>
      </c>
    </row>
    <row r="10" spans="1:23" x14ac:dyDescent="0.25">
      <c r="A10" s="2" t="s">
        <v>7</v>
      </c>
      <c r="B10" s="1"/>
      <c r="C10" s="1">
        <f>IF($B$11=0,($B$9*$B$2),IF(C7-$C$7=$B$11,(C9*$B$2),IF(C7-$C$7&lt;$B$11,0,B10)))</f>
        <v>0</v>
      </c>
      <c r="D10" s="1">
        <f t="shared" ref="D10:W10" si="2">IF($B$11=0,($B$9*$B$2),IF(D7-$C$7=$B$11,(D9*$B$2),IF(D7-$C$7&lt;$B$11,0,C10)))</f>
        <v>0</v>
      </c>
      <c r="E10" s="1">
        <f t="shared" si="2"/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923.54327679002131</v>
      </c>
      <c r="J10" s="1">
        <f t="shared" si="2"/>
        <v>923.54327679002131</v>
      </c>
      <c r="K10" s="1">
        <f t="shared" si="2"/>
        <v>923.54327679002131</v>
      </c>
      <c r="L10" s="1">
        <f t="shared" si="2"/>
        <v>923.54327679002131</v>
      </c>
      <c r="M10" s="1">
        <f t="shared" si="2"/>
        <v>923.54327679002131</v>
      </c>
      <c r="N10" s="1">
        <f t="shared" si="2"/>
        <v>923.54327679002131</v>
      </c>
      <c r="O10" s="1">
        <f t="shared" si="2"/>
        <v>923.54327679002131</v>
      </c>
      <c r="P10" s="1">
        <f t="shared" si="2"/>
        <v>923.54327679002131</v>
      </c>
      <c r="Q10" s="1">
        <f t="shared" si="2"/>
        <v>923.54327679002131</v>
      </c>
      <c r="R10" s="1">
        <f t="shared" si="2"/>
        <v>923.54327679002131</v>
      </c>
      <c r="S10" s="1">
        <f t="shared" si="2"/>
        <v>923.54327679002131</v>
      </c>
      <c r="T10" s="1">
        <f t="shared" si="2"/>
        <v>923.54327679002131</v>
      </c>
      <c r="U10" s="1">
        <f t="shared" si="2"/>
        <v>923.54327679002131</v>
      </c>
      <c r="V10" s="1">
        <f t="shared" si="2"/>
        <v>923.54327679002131</v>
      </c>
      <c r="W10" s="1">
        <f t="shared" si="2"/>
        <v>923.54327679002131</v>
      </c>
    </row>
    <row r="11" spans="1:23" x14ac:dyDescent="0.25">
      <c r="A11" s="2" t="s">
        <v>8</v>
      </c>
      <c r="B11" s="18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2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2" t="s">
        <v>10</v>
      </c>
      <c r="B14" s="1"/>
      <c r="C14" s="1">
        <f>B9*B2</f>
        <v>820.08</v>
      </c>
      <c r="D14" s="1">
        <f>C14</f>
        <v>820.08</v>
      </c>
      <c r="E14" s="1">
        <f t="shared" ref="E14:V14" si="3">D14</f>
        <v>820.08</v>
      </c>
      <c r="F14" s="1">
        <f t="shared" si="3"/>
        <v>820.08</v>
      </c>
      <c r="G14" s="1">
        <f t="shared" si="3"/>
        <v>820.08</v>
      </c>
      <c r="H14" s="1">
        <f t="shared" si="3"/>
        <v>820.08</v>
      </c>
      <c r="I14" s="1">
        <f t="shared" si="3"/>
        <v>820.08</v>
      </c>
      <c r="J14" s="1">
        <f t="shared" si="3"/>
        <v>820.08</v>
      </c>
      <c r="K14" s="1">
        <f t="shared" si="3"/>
        <v>820.08</v>
      </c>
      <c r="L14" s="1">
        <f t="shared" si="3"/>
        <v>820.08</v>
      </c>
      <c r="M14" s="1">
        <f t="shared" si="3"/>
        <v>820.08</v>
      </c>
      <c r="N14" s="1">
        <f t="shared" si="3"/>
        <v>820.08</v>
      </c>
      <c r="O14" s="1">
        <f t="shared" si="3"/>
        <v>820.08</v>
      </c>
      <c r="P14" s="1">
        <f t="shared" si="3"/>
        <v>820.08</v>
      </c>
      <c r="Q14" s="1">
        <f t="shared" si="3"/>
        <v>820.08</v>
      </c>
      <c r="R14" s="1">
        <f t="shared" si="3"/>
        <v>820.08</v>
      </c>
      <c r="S14" s="1">
        <f t="shared" si="3"/>
        <v>820.08</v>
      </c>
      <c r="T14" s="1">
        <f t="shared" si="3"/>
        <v>820.08</v>
      </c>
      <c r="U14" s="1">
        <f t="shared" si="3"/>
        <v>820.08</v>
      </c>
      <c r="V14" s="1">
        <f t="shared" si="3"/>
        <v>820.08</v>
      </c>
      <c r="W14" s="1">
        <f>V14</f>
        <v>820.08</v>
      </c>
    </row>
    <row r="15" spans="1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2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2" t="s">
        <v>0</v>
      </c>
      <c r="B17" s="18">
        <f>'Battery Inputs'!B21</f>
        <v>3950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2" t="s">
        <v>7</v>
      </c>
      <c r="B18" s="1"/>
      <c r="C18" s="1">
        <f>B17*B2</f>
        <v>671.5</v>
      </c>
      <c r="D18" s="1">
        <f>C18</f>
        <v>671.5</v>
      </c>
      <c r="E18" s="1">
        <f t="shared" ref="E18:V18" si="4">D18</f>
        <v>671.5</v>
      </c>
      <c r="F18" s="1">
        <f t="shared" si="4"/>
        <v>671.5</v>
      </c>
      <c r="G18" s="1">
        <f t="shared" si="4"/>
        <v>671.5</v>
      </c>
      <c r="H18" s="1">
        <f t="shared" si="4"/>
        <v>671.5</v>
      </c>
      <c r="I18" s="1">
        <f t="shared" si="4"/>
        <v>671.5</v>
      </c>
      <c r="J18" s="1">
        <f t="shared" si="4"/>
        <v>671.5</v>
      </c>
      <c r="K18" s="1">
        <f t="shared" si="4"/>
        <v>671.5</v>
      </c>
      <c r="L18" s="1">
        <f t="shared" si="4"/>
        <v>671.5</v>
      </c>
      <c r="M18" s="1">
        <f t="shared" si="4"/>
        <v>671.5</v>
      </c>
      <c r="N18" s="1">
        <f t="shared" si="4"/>
        <v>671.5</v>
      </c>
      <c r="O18" s="1">
        <f t="shared" si="4"/>
        <v>671.5</v>
      </c>
      <c r="P18" s="1">
        <f t="shared" si="4"/>
        <v>671.5</v>
      </c>
      <c r="Q18" s="1">
        <f t="shared" si="4"/>
        <v>671.5</v>
      </c>
      <c r="R18" s="1">
        <f t="shared" si="4"/>
        <v>671.5</v>
      </c>
      <c r="S18" s="1">
        <f t="shared" si="4"/>
        <v>671.5</v>
      </c>
      <c r="T18" s="1">
        <f t="shared" si="4"/>
        <v>671.5</v>
      </c>
      <c r="U18" s="1">
        <f t="shared" si="4"/>
        <v>671.5</v>
      </c>
      <c r="V18" s="1">
        <f t="shared" si="4"/>
        <v>671.5</v>
      </c>
      <c r="W18" s="1">
        <f>V18</f>
        <v>671.5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0" x14ac:dyDescent="0.25">
      <c r="A21" s="19" t="s">
        <v>13</v>
      </c>
      <c r="B21" s="20" t="s">
        <v>9</v>
      </c>
      <c r="C21" s="21">
        <f>NPV($B$4,C10:W10)</f>
        <v>5604.972761853337</v>
      </c>
    </row>
    <row r="22" spans="1:23" ht="30" x14ac:dyDescent="0.25">
      <c r="A22" s="19" t="s">
        <v>12</v>
      </c>
      <c r="B22" s="20" t="s">
        <v>9</v>
      </c>
      <c r="C22" s="21">
        <f>NPV($B$4,C14:W14)</f>
        <v>8885.9992546382127</v>
      </c>
    </row>
    <row r="23" spans="1:23" ht="30" x14ac:dyDescent="0.25">
      <c r="A23" s="19" t="s">
        <v>11</v>
      </c>
      <c r="B23" s="20" t="s">
        <v>9</v>
      </c>
      <c r="C23" s="21">
        <f>NPV($B$4,C18:W18)</f>
        <v>7276.0566036113069</v>
      </c>
    </row>
    <row r="24" spans="1:23" x14ac:dyDescent="0.25">
      <c r="A24" s="2" t="s">
        <v>3</v>
      </c>
    </row>
    <row r="25" spans="1:23" x14ac:dyDescent="0.25">
      <c r="A25" s="19" t="s">
        <v>14</v>
      </c>
      <c r="B25" s="20" t="s">
        <v>9</v>
      </c>
      <c r="C25" s="21">
        <f>C22-C21-C23</f>
        <v>-3995.0301108264312</v>
      </c>
    </row>
    <row r="27" spans="1:23" x14ac:dyDescent="0.25">
      <c r="A27" s="19" t="s">
        <v>44</v>
      </c>
      <c r="B27" s="26" t="s">
        <v>53</v>
      </c>
      <c r="C27" s="26"/>
      <c r="D27" s="26"/>
      <c r="E27" s="26"/>
      <c r="F27" s="26"/>
      <c r="G27" s="26"/>
      <c r="H27" s="26"/>
      <c r="I27" s="26"/>
    </row>
  </sheetData>
  <sheetProtection algorithmName="SHA-512" hashValue="Fj+VTau6t7m8//032EXvUQFqU1fKYMl5U+abcmXnLewgPlhzqzB9005yNsws+NAUaVNJ7KGFtUdUGJQhOkx+yg==" saltValue="AsuD5ly3EusIF9g1eqlIxg==" spinCount="100000" sheet="1" objects="1" scenarios="1"/>
  <mergeCells count="1">
    <mergeCell ref="B27:I27"/>
  </mergeCells>
  <pageMargins left="0.7" right="0.7" top="1.25" bottom="0.75" header="0.3" footer="0.3"/>
  <pageSetup paperSize="5" scale="70" orientation="landscape" r:id="rId1"/>
  <headerFooter>
    <oddHeader>&amp;RKPSC Case No. 2019-00443
Commission Staff's First Set of Data Requests
Dated April 28, 2020
Item No. 35
Attachment 1
Page  &amp;P of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view="pageLayout" topLeftCell="B13" zoomScaleNormal="100" workbookViewId="0">
      <selection activeCell="P17" sqref="P17"/>
    </sheetView>
  </sheetViews>
  <sheetFormatPr defaultRowHeight="15" x14ac:dyDescent="0.25"/>
  <cols>
    <col min="1" max="1" width="34" style="2" customWidth="1"/>
    <col min="2" max="2" width="33" style="2" customWidth="1"/>
    <col min="3" max="13" width="12.7109375" style="2" customWidth="1"/>
    <col min="14" max="16384" width="9.140625" style="2"/>
  </cols>
  <sheetData>
    <row r="1" spans="1:13" x14ac:dyDescent="0.25">
      <c r="A1" s="8" t="s">
        <v>38</v>
      </c>
    </row>
    <row r="2" spans="1:13" x14ac:dyDescent="0.25">
      <c r="A2" s="2" t="s">
        <v>15</v>
      </c>
      <c r="B2" s="2" t="s">
        <v>16</v>
      </c>
      <c r="C2" s="4">
        <f>'Battery Inputs'!C2</f>
        <v>2016</v>
      </c>
      <c r="D2" s="4">
        <f>C2+1</f>
        <v>2017</v>
      </c>
      <c r="E2" s="4">
        <f t="shared" ref="E2:M2" si="0">D2+1</f>
        <v>2018</v>
      </c>
      <c r="F2" s="4">
        <f t="shared" si="0"/>
        <v>2019</v>
      </c>
      <c r="G2" s="4">
        <f t="shared" si="0"/>
        <v>2020</v>
      </c>
      <c r="H2" s="4">
        <f t="shared" si="0"/>
        <v>2021</v>
      </c>
      <c r="I2" s="4">
        <f t="shared" si="0"/>
        <v>2022</v>
      </c>
      <c r="J2" s="4">
        <f t="shared" si="0"/>
        <v>2023</v>
      </c>
      <c r="K2" s="4">
        <f t="shared" si="0"/>
        <v>2024</v>
      </c>
      <c r="L2" s="4">
        <f t="shared" si="0"/>
        <v>2025</v>
      </c>
      <c r="M2" s="4">
        <f t="shared" si="0"/>
        <v>2026</v>
      </c>
    </row>
    <row r="3" spans="1:13" x14ac:dyDescent="0.25">
      <c r="B3" s="3" t="str">
        <f>'Battery Inputs'!B3</f>
        <v>2016-2017 load forecast</v>
      </c>
    </row>
    <row r="4" spans="1:13" x14ac:dyDescent="0.25">
      <c r="A4" s="2" t="str">
        <f>'Battery Inputs'!A4</f>
        <v>Ramey Sta.  (Howard Collins OL)</v>
      </c>
      <c r="B4" s="5">
        <f>'Battery Inputs'!B4</f>
        <v>12.89</v>
      </c>
      <c r="C4" s="5">
        <f>'Battery Inputs'!C4</f>
        <v>12.32</v>
      </c>
      <c r="D4" s="5">
        <f>'Battery Inputs'!D4</f>
        <v>12.42</v>
      </c>
      <c r="E4" s="5">
        <f>'Battery Inputs'!E4</f>
        <v>12.52</v>
      </c>
      <c r="F4" s="5">
        <f>'Battery Inputs'!F4</f>
        <v>12.62</v>
      </c>
      <c r="G4" s="5">
        <f>'Battery Inputs'!G4</f>
        <v>12.72</v>
      </c>
      <c r="H4" s="5">
        <f>'Battery Inputs'!H4</f>
        <v>12.82</v>
      </c>
      <c r="I4" s="5">
        <f>'Battery Inputs'!I4</f>
        <v>12.92</v>
      </c>
      <c r="J4" s="5">
        <f>'Battery Inputs'!J4</f>
        <v>13.02</v>
      </c>
      <c r="K4" s="5">
        <f>'Battery Inputs'!K4</f>
        <v>13.12</v>
      </c>
      <c r="L4" s="5">
        <f>'Battery Inputs'!L4</f>
        <v>13.22</v>
      </c>
      <c r="M4" s="5">
        <f>'Battery Inputs'!M4</f>
        <v>13.32</v>
      </c>
    </row>
    <row r="6" spans="1:13" x14ac:dyDescent="0.25">
      <c r="A6" s="2" t="s">
        <v>25</v>
      </c>
      <c r="C6" s="13">
        <f>C4-$B$4</f>
        <v>-0.57000000000000028</v>
      </c>
      <c r="D6" s="13">
        <f t="shared" ref="D6:M6" si="1">D4-$B$4</f>
        <v>-0.47000000000000064</v>
      </c>
      <c r="E6" s="13">
        <f t="shared" si="1"/>
        <v>-0.37000000000000099</v>
      </c>
      <c r="F6" s="13">
        <f t="shared" si="1"/>
        <v>-0.27000000000000135</v>
      </c>
      <c r="G6" s="13">
        <f t="shared" si="1"/>
        <v>-0.16999999999999993</v>
      </c>
      <c r="H6" s="13">
        <f t="shared" si="1"/>
        <v>-7.0000000000000284E-2</v>
      </c>
      <c r="I6" s="13">
        <f t="shared" si="1"/>
        <v>2.9999999999999361E-2</v>
      </c>
      <c r="J6" s="13">
        <f t="shared" si="1"/>
        <v>0.12999999999999901</v>
      </c>
      <c r="K6" s="13">
        <f t="shared" si="1"/>
        <v>0.22999999999999865</v>
      </c>
      <c r="L6" s="13">
        <f t="shared" si="1"/>
        <v>0.33000000000000007</v>
      </c>
      <c r="M6" s="13">
        <f t="shared" si="1"/>
        <v>0.42999999999999972</v>
      </c>
    </row>
    <row r="8" spans="1:13" x14ac:dyDescent="0.25">
      <c r="A8" s="2" t="s">
        <v>40</v>
      </c>
      <c r="C8" s="22">
        <v>0.70833333333333337</v>
      </c>
      <c r="D8" s="22">
        <v>0.70833333333333337</v>
      </c>
      <c r="E8" s="22">
        <v>0.70833333333333337</v>
      </c>
      <c r="F8" s="22">
        <v>0.70833333333333337</v>
      </c>
      <c r="G8" s="22">
        <v>0.70833333333333337</v>
      </c>
      <c r="H8" s="22">
        <v>0.70833333333333337</v>
      </c>
      <c r="I8" s="22">
        <v>0.70833333333333337</v>
      </c>
      <c r="J8" s="22">
        <v>0.70833333333333337</v>
      </c>
      <c r="K8" s="22">
        <v>0.70833333333333337</v>
      </c>
      <c r="L8" s="22">
        <v>0.70833333333333337</v>
      </c>
      <c r="M8" s="22">
        <v>0.70833333333333337</v>
      </c>
    </row>
    <row r="10" spans="1:13" x14ac:dyDescent="0.25">
      <c r="A10" s="2" t="s">
        <v>28</v>
      </c>
      <c r="C10" s="7">
        <f>VLOOKUP(C8,$A$30:$B$53,2,TRUE)</f>
        <v>0.4</v>
      </c>
      <c r="D10" s="7">
        <f t="shared" ref="D10:K10" si="2">VLOOKUP(D8,$A$30:$B$53,2,TRUE)</f>
        <v>0.4</v>
      </c>
      <c r="E10" s="7">
        <f t="shared" si="2"/>
        <v>0.4</v>
      </c>
      <c r="F10" s="7">
        <f t="shared" si="2"/>
        <v>0.4</v>
      </c>
      <c r="G10" s="7">
        <f t="shared" si="2"/>
        <v>0.4</v>
      </c>
      <c r="H10" s="7">
        <f t="shared" si="2"/>
        <v>0.4</v>
      </c>
      <c r="I10" s="7">
        <f t="shared" si="2"/>
        <v>0.4</v>
      </c>
      <c r="J10" s="7">
        <f t="shared" si="2"/>
        <v>0.4</v>
      </c>
      <c r="K10" s="7">
        <f t="shared" si="2"/>
        <v>0.4</v>
      </c>
      <c r="L10" s="7">
        <f>VLOOKUP(L8,$A$30:$B$53,2,TRUE)</f>
        <v>0.4</v>
      </c>
      <c r="M10" s="7">
        <f>VLOOKUP(M8,$A$30:$B$53,2,TRUE)</f>
        <v>0.4</v>
      </c>
    </row>
    <row r="12" spans="1:13" x14ac:dyDescent="0.25">
      <c r="A12" s="2" t="s">
        <v>29</v>
      </c>
      <c r="C12" s="5">
        <f>IF(C6&lt;0,0,(C6/C10))</f>
        <v>0</v>
      </c>
      <c r="D12" s="5">
        <f t="shared" ref="D12:M12" si="3">IF(D6&lt;0,0,(D6/D10))</f>
        <v>0</v>
      </c>
      <c r="E12" s="5">
        <f t="shared" si="3"/>
        <v>0</v>
      </c>
      <c r="F12" s="5">
        <f t="shared" si="3"/>
        <v>0</v>
      </c>
      <c r="G12" s="5">
        <f t="shared" si="3"/>
        <v>0</v>
      </c>
      <c r="H12" s="5">
        <f t="shared" si="3"/>
        <v>0</v>
      </c>
      <c r="I12" s="5">
        <f t="shared" si="3"/>
        <v>7.4999999999998401E-2</v>
      </c>
      <c r="J12" s="5">
        <f t="shared" si="3"/>
        <v>0.32499999999999751</v>
      </c>
      <c r="K12" s="5">
        <f t="shared" si="3"/>
        <v>0.57499999999999662</v>
      </c>
      <c r="L12" s="5">
        <f t="shared" si="3"/>
        <v>0.82500000000000018</v>
      </c>
      <c r="M12" s="5">
        <f t="shared" si="3"/>
        <v>1.0749999999999993</v>
      </c>
    </row>
    <row r="15" spans="1:13" x14ac:dyDescent="0.25">
      <c r="A15" s="2" t="s">
        <v>43</v>
      </c>
      <c r="B15" s="11">
        <v>1</v>
      </c>
    </row>
    <row r="16" spans="1:13" x14ac:dyDescent="0.25">
      <c r="A16" s="2" t="s">
        <v>32</v>
      </c>
      <c r="B16" s="18">
        <v>6</v>
      </c>
    </row>
    <row r="18" spans="1:12" x14ac:dyDescent="0.25">
      <c r="A18" s="2" t="s">
        <v>33</v>
      </c>
      <c r="B18" s="11">
        <v>2300</v>
      </c>
    </row>
    <row r="19" spans="1:12" x14ac:dyDescent="0.25">
      <c r="A19" s="2" t="s">
        <v>22</v>
      </c>
      <c r="B19" s="11">
        <v>1150</v>
      </c>
    </row>
    <row r="21" spans="1:12" x14ac:dyDescent="0.25">
      <c r="A21" s="2" t="s">
        <v>34</v>
      </c>
      <c r="B21" s="2">
        <f>B18+B19</f>
        <v>3450</v>
      </c>
    </row>
    <row r="24" spans="1:12" x14ac:dyDescent="0.25">
      <c r="A24" s="2" t="s">
        <v>44</v>
      </c>
      <c r="B24" s="26" t="s">
        <v>52</v>
      </c>
      <c r="C24" s="26"/>
      <c r="D24" s="26"/>
      <c r="E24" s="26"/>
      <c r="F24" s="26"/>
      <c r="G24" s="26"/>
    </row>
    <row r="28" spans="1:12" ht="15.75" thickBot="1" x14ac:dyDescent="0.3">
      <c r="A28" s="23" t="s">
        <v>42</v>
      </c>
      <c r="E28" s="31" t="s">
        <v>45</v>
      </c>
      <c r="F28" s="31"/>
      <c r="G28" s="32" t="s">
        <v>46</v>
      </c>
      <c r="H28" s="32"/>
      <c r="I28" s="32" t="s">
        <v>47</v>
      </c>
      <c r="J28" s="32"/>
      <c r="K28" s="32" t="s">
        <v>48</v>
      </c>
      <c r="L28" s="32"/>
    </row>
    <row r="29" spans="1:12" x14ac:dyDescent="0.25">
      <c r="A29" s="15" t="s">
        <v>41</v>
      </c>
      <c r="B29" s="15" t="s">
        <v>28</v>
      </c>
      <c r="C29" s="14"/>
      <c r="D29" s="14"/>
      <c r="E29" s="23" t="s">
        <v>49</v>
      </c>
      <c r="F29" s="23"/>
      <c r="G29" s="27">
        <v>4500</v>
      </c>
      <c r="H29" s="28"/>
      <c r="I29" s="29">
        <v>3500</v>
      </c>
      <c r="J29" s="30"/>
      <c r="K29" s="29">
        <v>2300</v>
      </c>
      <c r="L29" s="30"/>
    </row>
    <row r="30" spans="1:12" x14ac:dyDescent="0.25">
      <c r="A30" s="24">
        <v>0</v>
      </c>
      <c r="B30" s="25">
        <v>0</v>
      </c>
    </row>
    <row r="31" spans="1:12" x14ac:dyDescent="0.25">
      <c r="A31" s="24">
        <v>4.1666666666666664E-2</v>
      </c>
      <c r="B31" s="25">
        <v>0</v>
      </c>
    </row>
    <row r="32" spans="1:12" x14ac:dyDescent="0.25">
      <c r="A32" s="24">
        <v>8.3333333333333329E-2</v>
      </c>
      <c r="B32" s="25">
        <v>0</v>
      </c>
    </row>
    <row r="33" spans="1:2" x14ac:dyDescent="0.25">
      <c r="A33" s="24">
        <v>0.125</v>
      </c>
      <c r="B33" s="25">
        <v>0</v>
      </c>
    </row>
    <row r="34" spans="1:2" x14ac:dyDescent="0.25">
      <c r="A34" s="24">
        <v>0.16666666666666666</v>
      </c>
      <c r="B34" s="25">
        <v>0</v>
      </c>
    </row>
    <row r="35" spans="1:2" x14ac:dyDescent="0.25">
      <c r="A35" s="24">
        <v>0.20833333333333334</v>
      </c>
      <c r="B35" s="25">
        <v>0</v>
      </c>
    </row>
    <row r="36" spans="1:2" x14ac:dyDescent="0.25">
      <c r="A36" s="24">
        <v>0.25</v>
      </c>
      <c r="B36" s="25">
        <v>0</v>
      </c>
    </row>
    <row r="37" spans="1:2" x14ac:dyDescent="0.25">
      <c r="A37" s="24">
        <v>0.29166666666666669</v>
      </c>
      <c r="B37" s="25">
        <v>0.05</v>
      </c>
    </row>
    <row r="38" spans="1:2" x14ac:dyDescent="0.25">
      <c r="A38" s="24">
        <v>0.33333333333333331</v>
      </c>
      <c r="B38" s="25">
        <v>0.1</v>
      </c>
    </row>
    <row r="39" spans="1:2" x14ac:dyDescent="0.25">
      <c r="A39" s="24">
        <v>0.375</v>
      </c>
      <c r="B39" s="25">
        <v>0.3</v>
      </c>
    </row>
    <row r="40" spans="1:2" x14ac:dyDescent="0.25">
      <c r="A40" s="24">
        <v>0.41666666666666669</v>
      </c>
      <c r="B40" s="25">
        <v>0.6</v>
      </c>
    </row>
    <row r="41" spans="1:2" x14ac:dyDescent="0.25">
      <c r="A41" s="24">
        <v>0.45833333333333331</v>
      </c>
      <c r="B41" s="25">
        <v>0.7</v>
      </c>
    </row>
    <row r="42" spans="1:2" x14ac:dyDescent="0.25">
      <c r="A42" s="24">
        <v>0.5</v>
      </c>
      <c r="B42" s="25">
        <v>0.7</v>
      </c>
    </row>
    <row r="43" spans="1:2" x14ac:dyDescent="0.25">
      <c r="A43" s="24">
        <v>0.54166666666666663</v>
      </c>
      <c r="B43" s="25">
        <v>0.7</v>
      </c>
    </row>
    <row r="44" spans="1:2" x14ac:dyDescent="0.25">
      <c r="A44" s="24">
        <v>0.58333333333333337</v>
      </c>
      <c r="B44" s="25">
        <v>0.8</v>
      </c>
    </row>
    <row r="45" spans="1:2" x14ac:dyDescent="0.25">
      <c r="A45" s="24">
        <v>0.625</v>
      </c>
      <c r="B45" s="25">
        <v>0.6</v>
      </c>
    </row>
    <row r="46" spans="1:2" x14ac:dyDescent="0.25">
      <c r="A46" s="24">
        <v>0.66666666666666663</v>
      </c>
      <c r="B46" s="25">
        <v>0.5</v>
      </c>
    </row>
    <row r="47" spans="1:2" x14ac:dyDescent="0.25">
      <c r="A47" s="24">
        <v>0.70833333333333337</v>
      </c>
      <c r="B47" s="25">
        <v>0.4</v>
      </c>
    </row>
    <row r="48" spans="1:2" x14ac:dyDescent="0.25">
      <c r="A48" s="24">
        <v>0.75</v>
      </c>
      <c r="B48" s="25">
        <v>0.2</v>
      </c>
    </row>
    <row r="49" spans="1:2" x14ac:dyDescent="0.25">
      <c r="A49" s="24">
        <v>0.79166666666666663</v>
      </c>
      <c r="B49" s="25">
        <v>0.1</v>
      </c>
    </row>
    <row r="50" spans="1:2" x14ac:dyDescent="0.25">
      <c r="A50" s="24">
        <v>0.83333333333333337</v>
      </c>
      <c r="B50" s="25">
        <v>0</v>
      </c>
    </row>
    <row r="51" spans="1:2" x14ac:dyDescent="0.25">
      <c r="A51" s="24">
        <v>0.875</v>
      </c>
      <c r="B51" s="25">
        <v>0</v>
      </c>
    </row>
    <row r="52" spans="1:2" x14ac:dyDescent="0.25">
      <c r="A52" s="24">
        <v>0.91666666666666663</v>
      </c>
      <c r="B52" s="25">
        <v>0</v>
      </c>
    </row>
    <row r="53" spans="1:2" x14ac:dyDescent="0.25">
      <c r="A53" s="24">
        <v>0.95833333333333337</v>
      </c>
      <c r="B53" s="25">
        <v>0</v>
      </c>
    </row>
  </sheetData>
  <sheetProtection algorithmName="SHA-512" hashValue="AyfXmHSE+iGgmpF6Er8ATJbkDCFvZY4PZkbM/rXxg3Te4Bg0cCDLYSCh2v9EEb5Y6IaGlamnGwTPffeKlcVsDQ==" saltValue="gzeOPpJTdi06oOY8bV/w7Q==" spinCount="100000" sheet="1" objects="1" scenarios="1"/>
  <mergeCells count="8">
    <mergeCell ref="G29:H29"/>
    <mergeCell ref="I29:J29"/>
    <mergeCell ref="K29:L29"/>
    <mergeCell ref="B24:G24"/>
    <mergeCell ref="E28:F28"/>
    <mergeCell ref="G28:H28"/>
    <mergeCell ref="I28:J28"/>
    <mergeCell ref="K28:L28"/>
  </mergeCells>
  <pageMargins left="0.7" right="0.7" top="1.25" bottom="0.75" header="0.3" footer="0.3"/>
  <pageSetup paperSize="5" scale="70" orientation="landscape" r:id="rId1"/>
  <headerFooter>
    <oddHeader>&amp;RKPSC Case No. 2019-00443
Commission Staff's First Set of Data Requests
Dated April 28, 2020
Item No. 35
Attachment 1
Page 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"/>
  <sheetViews>
    <sheetView view="pageLayout" zoomScaleNormal="100" workbookViewId="0">
      <selection activeCell="P17" sqref="P17"/>
    </sheetView>
  </sheetViews>
  <sheetFormatPr defaultRowHeight="15" x14ac:dyDescent="0.25"/>
  <cols>
    <col min="1" max="1" width="31.5703125" style="2" customWidth="1"/>
    <col min="2" max="23" width="13.7109375" style="2" customWidth="1"/>
    <col min="24" max="16384" width="9.140625" style="2"/>
  </cols>
  <sheetData>
    <row r="1" spans="1:23" x14ac:dyDescent="0.25">
      <c r="A1" s="8" t="s">
        <v>39</v>
      </c>
    </row>
    <row r="2" spans="1:23" x14ac:dyDescent="0.25">
      <c r="A2" s="2" t="s">
        <v>1</v>
      </c>
      <c r="B2" s="16">
        <v>0.17</v>
      </c>
    </row>
    <row r="3" spans="1:23" x14ac:dyDescent="0.25">
      <c r="A3" s="2" t="s">
        <v>2</v>
      </c>
      <c r="B3" s="16">
        <v>0.02</v>
      </c>
    </row>
    <row r="4" spans="1:23" x14ac:dyDescent="0.25">
      <c r="A4" s="2" t="s">
        <v>4</v>
      </c>
      <c r="B4" s="16">
        <v>7.0000000000000007E-2</v>
      </c>
    </row>
    <row r="7" spans="1:23" x14ac:dyDescent="0.25">
      <c r="A7" s="6" t="str">
        <f>'Battery Financial Model'!A7</f>
        <v>Ramey Sta.  (Howard Collins OL)</v>
      </c>
      <c r="B7" s="8"/>
      <c r="C7" s="2">
        <f>'Battery Financial Model'!C7</f>
        <v>2018</v>
      </c>
      <c r="D7" s="2">
        <f>C7+1</f>
        <v>2019</v>
      </c>
      <c r="E7" s="2">
        <f>D7+1</f>
        <v>2020</v>
      </c>
      <c r="F7" s="2">
        <f>E7+1</f>
        <v>2021</v>
      </c>
      <c r="G7" s="2">
        <f t="shared" ref="G7:V7" si="0">F7+1</f>
        <v>2022</v>
      </c>
      <c r="H7" s="2">
        <f t="shared" si="0"/>
        <v>2023</v>
      </c>
      <c r="I7" s="2">
        <f t="shared" si="0"/>
        <v>2024</v>
      </c>
      <c r="J7" s="2">
        <f t="shared" si="0"/>
        <v>2025</v>
      </c>
      <c r="K7" s="2">
        <f t="shared" si="0"/>
        <v>2026</v>
      </c>
      <c r="L7" s="2">
        <f t="shared" si="0"/>
        <v>2027</v>
      </c>
      <c r="M7" s="2">
        <f t="shared" si="0"/>
        <v>2028</v>
      </c>
      <c r="N7" s="2">
        <f t="shared" si="0"/>
        <v>2029</v>
      </c>
      <c r="O7" s="2">
        <f t="shared" si="0"/>
        <v>2030</v>
      </c>
      <c r="P7" s="2">
        <f t="shared" si="0"/>
        <v>2031</v>
      </c>
      <c r="Q7" s="2">
        <f t="shared" si="0"/>
        <v>2032</v>
      </c>
      <c r="R7" s="2">
        <f t="shared" si="0"/>
        <v>2033</v>
      </c>
      <c r="S7" s="2">
        <f t="shared" si="0"/>
        <v>2034</v>
      </c>
      <c r="T7" s="2">
        <f t="shared" si="0"/>
        <v>2035</v>
      </c>
      <c r="U7" s="2">
        <f t="shared" si="0"/>
        <v>2036</v>
      </c>
      <c r="V7" s="2">
        <f t="shared" si="0"/>
        <v>2037</v>
      </c>
      <c r="W7" s="2">
        <f>V7+1</f>
        <v>2038</v>
      </c>
    </row>
    <row r="8" spans="1:23" x14ac:dyDescent="0.25">
      <c r="A8" s="6" t="s">
        <v>5</v>
      </c>
      <c r="B8" s="8"/>
    </row>
    <row r="9" spans="1:23" x14ac:dyDescent="0.25">
      <c r="A9" s="2" t="s">
        <v>0</v>
      </c>
      <c r="B9" s="18">
        <f>'Battery Financial Model'!B9</f>
        <v>4824</v>
      </c>
      <c r="C9" s="1"/>
      <c r="D9" s="1" t="str">
        <f t="shared" ref="D9:W9" si="1">IF(D7-$C$7=$B$11,($B$9*(1+$B$3)^$B$11),"")</f>
        <v/>
      </c>
      <c r="E9" s="1" t="str">
        <f t="shared" si="1"/>
        <v/>
      </c>
      <c r="F9" s="1" t="str">
        <f t="shared" si="1"/>
        <v/>
      </c>
      <c r="G9" s="1" t="str">
        <f t="shared" si="1"/>
        <v/>
      </c>
      <c r="H9" s="1" t="str">
        <f t="shared" si="1"/>
        <v/>
      </c>
      <c r="I9" s="1">
        <f t="shared" si="1"/>
        <v>5432.6075105295367</v>
      </c>
      <c r="J9" s="1" t="str">
        <f t="shared" si="1"/>
        <v/>
      </c>
      <c r="K9" s="1" t="str">
        <f t="shared" si="1"/>
        <v/>
      </c>
      <c r="L9" s="1" t="str">
        <f t="shared" si="1"/>
        <v/>
      </c>
      <c r="M9" s="1" t="str">
        <f t="shared" si="1"/>
        <v/>
      </c>
      <c r="N9" s="1" t="str">
        <f t="shared" si="1"/>
        <v/>
      </c>
      <c r="O9" s="1" t="str">
        <f t="shared" si="1"/>
        <v/>
      </c>
      <c r="P9" s="1" t="str">
        <f t="shared" si="1"/>
        <v/>
      </c>
      <c r="Q9" s="1" t="str">
        <f t="shared" si="1"/>
        <v/>
      </c>
      <c r="R9" s="1" t="str">
        <f t="shared" si="1"/>
        <v/>
      </c>
      <c r="S9" s="1" t="str">
        <f t="shared" si="1"/>
        <v/>
      </c>
      <c r="T9" s="1" t="str">
        <f t="shared" si="1"/>
        <v/>
      </c>
      <c r="U9" s="1" t="str">
        <f t="shared" si="1"/>
        <v/>
      </c>
      <c r="V9" s="1" t="str">
        <f t="shared" si="1"/>
        <v/>
      </c>
      <c r="W9" s="1" t="str">
        <f t="shared" si="1"/>
        <v/>
      </c>
    </row>
    <row r="10" spans="1:23" x14ac:dyDescent="0.25">
      <c r="A10" s="2" t="s">
        <v>7</v>
      </c>
      <c r="B10" s="1"/>
      <c r="C10" s="1">
        <f>IF($B$11=0,($B$9*$B$2),IF(C7-$C$7=$B$11,(C9*$B$2),IF(C7-$C$7&lt;$B$11,0,B10)))</f>
        <v>0</v>
      </c>
      <c r="D10" s="1">
        <f t="shared" ref="D10:W10" si="2">IF($B$11=0,($B$9*$B$2),IF(D7-$C$7=$B$11,(D9*$B$2),IF(D7-$C$7&lt;$B$11,0,C10)))</f>
        <v>0</v>
      </c>
      <c r="E10" s="1">
        <f t="shared" si="2"/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923.54327679002131</v>
      </c>
      <c r="J10" s="1">
        <f t="shared" si="2"/>
        <v>923.54327679002131</v>
      </c>
      <c r="K10" s="1">
        <f t="shared" si="2"/>
        <v>923.54327679002131</v>
      </c>
      <c r="L10" s="1">
        <f t="shared" si="2"/>
        <v>923.54327679002131</v>
      </c>
      <c r="M10" s="1">
        <f t="shared" si="2"/>
        <v>923.54327679002131</v>
      </c>
      <c r="N10" s="1">
        <f t="shared" si="2"/>
        <v>923.54327679002131</v>
      </c>
      <c r="O10" s="1">
        <f t="shared" si="2"/>
        <v>923.54327679002131</v>
      </c>
      <c r="P10" s="1">
        <f t="shared" si="2"/>
        <v>923.54327679002131</v>
      </c>
      <c r="Q10" s="1">
        <f t="shared" si="2"/>
        <v>923.54327679002131</v>
      </c>
      <c r="R10" s="1">
        <f t="shared" si="2"/>
        <v>923.54327679002131</v>
      </c>
      <c r="S10" s="1">
        <f t="shared" si="2"/>
        <v>923.54327679002131</v>
      </c>
      <c r="T10" s="1">
        <f t="shared" si="2"/>
        <v>923.54327679002131</v>
      </c>
      <c r="U10" s="1">
        <f t="shared" si="2"/>
        <v>923.54327679002131</v>
      </c>
      <c r="V10" s="1">
        <f t="shared" si="2"/>
        <v>923.54327679002131</v>
      </c>
      <c r="W10" s="1">
        <f t="shared" si="2"/>
        <v>923.54327679002131</v>
      </c>
    </row>
    <row r="11" spans="1:23" x14ac:dyDescent="0.25">
      <c r="A11" s="2" t="s">
        <v>8</v>
      </c>
      <c r="B11" s="18">
        <f>'Solar Inputs'!B16</f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2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2" t="s">
        <v>10</v>
      </c>
      <c r="B14" s="1"/>
      <c r="C14" s="1">
        <f>B9*B2</f>
        <v>820.08</v>
      </c>
      <c r="D14" s="1">
        <f>C14</f>
        <v>820.08</v>
      </c>
      <c r="E14" s="1">
        <f t="shared" ref="E14:V14" si="3">D14</f>
        <v>820.08</v>
      </c>
      <c r="F14" s="1">
        <f t="shared" si="3"/>
        <v>820.08</v>
      </c>
      <c r="G14" s="1">
        <f t="shared" si="3"/>
        <v>820.08</v>
      </c>
      <c r="H14" s="1">
        <f t="shared" si="3"/>
        <v>820.08</v>
      </c>
      <c r="I14" s="1">
        <f t="shared" si="3"/>
        <v>820.08</v>
      </c>
      <c r="J14" s="1">
        <f t="shared" si="3"/>
        <v>820.08</v>
      </c>
      <c r="K14" s="1">
        <f t="shared" si="3"/>
        <v>820.08</v>
      </c>
      <c r="L14" s="1">
        <f t="shared" si="3"/>
        <v>820.08</v>
      </c>
      <c r="M14" s="1">
        <f t="shared" si="3"/>
        <v>820.08</v>
      </c>
      <c r="N14" s="1">
        <f t="shared" si="3"/>
        <v>820.08</v>
      </c>
      <c r="O14" s="1">
        <f t="shared" si="3"/>
        <v>820.08</v>
      </c>
      <c r="P14" s="1">
        <f t="shared" si="3"/>
        <v>820.08</v>
      </c>
      <c r="Q14" s="1">
        <f t="shared" si="3"/>
        <v>820.08</v>
      </c>
      <c r="R14" s="1">
        <f t="shared" si="3"/>
        <v>820.08</v>
      </c>
      <c r="S14" s="1">
        <f t="shared" si="3"/>
        <v>820.08</v>
      </c>
      <c r="T14" s="1">
        <f t="shared" si="3"/>
        <v>820.08</v>
      </c>
      <c r="U14" s="1">
        <f t="shared" si="3"/>
        <v>820.08</v>
      </c>
      <c r="V14" s="1">
        <f t="shared" si="3"/>
        <v>820.08</v>
      </c>
      <c r="W14" s="1">
        <f>V14</f>
        <v>820.08</v>
      </c>
    </row>
    <row r="15" spans="1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2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2" t="s">
        <v>0</v>
      </c>
      <c r="B17" s="18">
        <f>'Solar Inputs'!B21</f>
        <v>3450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2" t="s">
        <v>7</v>
      </c>
      <c r="B18" s="1"/>
      <c r="C18" s="1">
        <f>B17*B2</f>
        <v>586.5</v>
      </c>
      <c r="D18" s="1">
        <f>C18</f>
        <v>586.5</v>
      </c>
      <c r="E18" s="1">
        <f t="shared" ref="E18:V18" si="4">D18</f>
        <v>586.5</v>
      </c>
      <c r="F18" s="1">
        <f t="shared" si="4"/>
        <v>586.5</v>
      </c>
      <c r="G18" s="1">
        <f t="shared" si="4"/>
        <v>586.5</v>
      </c>
      <c r="H18" s="1">
        <f t="shared" si="4"/>
        <v>586.5</v>
      </c>
      <c r="I18" s="1">
        <f t="shared" si="4"/>
        <v>586.5</v>
      </c>
      <c r="J18" s="1">
        <f t="shared" si="4"/>
        <v>586.5</v>
      </c>
      <c r="K18" s="1">
        <f t="shared" si="4"/>
        <v>586.5</v>
      </c>
      <c r="L18" s="1">
        <f t="shared" si="4"/>
        <v>586.5</v>
      </c>
      <c r="M18" s="1">
        <f t="shared" si="4"/>
        <v>586.5</v>
      </c>
      <c r="N18" s="1">
        <f t="shared" si="4"/>
        <v>586.5</v>
      </c>
      <c r="O18" s="1">
        <f t="shared" si="4"/>
        <v>586.5</v>
      </c>
      <c r="P18" s="1">
        <f t="shared" si="4"/>
        <v>586.5</v>
      </c>
      <c r="Q18" s="1">
        <f t="shared" si="4"/>
        <v>586.5</v>
      </c>
      <c r="R18" s="1">
        <f t="shared" si="4"/>
        <v>586.5</v>
      </c>
      <c r="S18" s="1">
        <f t="shared" si="4"/>
        <v>586.5</v>
      </c>
      <c r="T18" s="1">
        <f t="shared" si="4"/>
        <v>586.5</v>
      </c>
      <c r="U18" s="1">
        <f t="shared" si="4"/>
        <v>586.5</v>
      </c>
      <c r="V18" s="1">
        <f t="shared" si="4"/>
        <v>586.5</v>
      </c>
      <c r="W18" s="1">
        <f>V18</f>
        <v>586.5</v>
      </c>
    </row>
    <row r="19" spans="1:2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0" x14ac:dyDescent="0.25">
      <c r="A21" s="19" t="s">
        <v>13</v>
      </c>
      <c r="B21" s="20" t="s">
        <v>9</v>
      </c>
      <c r="C21" s="21">
        <f>NPV($B$4,C10:W10)</f>
        <v>5604.972761853337</v>
      </c>
    </row>
    <row r="22" spans="1:23" ht="30" x14ac:dyDescent="0.25">
      <c r="A22" s="19" t="s">
        <v>12</v>
      </c>
      <c r="B22" s="20" t="s">
        <v>9</v>
      </c>
      <c r="C22" s="21">
        <f>NPV($B$4,C14:W14)</f>
        <v>8885.9992546382127</v>
      </c>
    </row>
    <row r="23" spans="1:23" ht="30" x14ac:dyDescent="0.25">
      <c r="A23" s="19" t="s">
        <v>11</v>
      </c>
      <c r="B23" s="20" t="s">
        <v>9</v>
      </c>
      <c r="C23" s="21">
        <f>NPV($B$4,C18:W18)</f>
        <v>6355.0367803693707</v>
      </c>
    </row>
    <row r="24" spans="1:23" x14ac:dyDescent="0.25">
      <c r="A24" s="2" t="s">
        <v>3</v>
      </c>
    </row>
    <row r="25" spans="1:23" x14ac:dyDescent="0.25">
      <c r="A25" s="19" t="s">
        <v>14</v>
      </c>
      <c r="B25" s="20" t="s">
        <v>9</v>
      </c>
      <c r="C25" s="21">
        <f>C22-C21-C23</f>
        <v>-3074.010287584495</v>
      </c>
    </row>
    <row r="27" spans="1:23" x14ac:dyDescent="0.25">
      <c r="A27" s="19" t="s">
        <v>44</v>
      </c>
      <c r="B27" s="26" t="s">
        <v>55</v>
      </c>
      <c r="C27" s="26"/>
      <c r="D27" s="26"/>
      <c r="E27" s="26"/>
      <c r="F27" s="26"/>
      <c r="G27" s="26"/>
      <c r="H27" s="26"/>
      <c r="I27" s="26"/>
    </row>
  </sheetData>
  <sheetProtection algorithmName="SHA-512" hashValue="xIjgc2jBmBGqmgH1VX6gf2MoxW0Ns47RH7GugqyA15X6gm2nQYnsEGh5vvl3QLukOR8IilbpiXZox3DP1iK4wg==" saltValue="zytvCU1sKPvlatMgaO3RkQ==" spinCount="100000" sheet="1" objects="1" scenarios="1"/>
  <mergeCells count="1">
    <mergeCell ref="B27:I27"/>
  </mergeCells>
  <pageMargins left="0.7" right="0.7" top="1.25" bottom="0.75" header="0.3" footer="0.3"/>
  <pageSetup paperSize="5" scale="70" orientation="landscape" r:id="rId1"/>
  <headerFooter>
    <oddHeader>&amp;RKPSC Case No. 2019-00443
Commission Staff's First Set of Data Requests
Dated April 28, 2020
Item No. 35
Attachment 1
Page 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3"/>
  <sheetViews>
    <sheetView workbookViewId="0">
      <selection activeCell="U6" sqref="U6"/>
    </sheetView>
  </sheetViews>
  <sheetFormatPr defaultRowHeight="15" x14ac:dyDescent="0.25"/>
  <sheetData>
    <row r="3" spans="19:19" x14ac:dyDescent="0.25">
      <c r="S3" t="s">
        <v>54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067C4FAB4EB4392AD9DFEF4A63FBF" ma:contentTypeVersion="1" ma:contentTypeDescription="Create a new document." ma:contentTypeScope="" ma:versionID="a2f4fff1b438bdad57a11590815256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c5f8eb12-5b27-439d-aaa6-3402af626fa3" value=""/>
</sisl>
</file>

<file path=customXml/itemProps1.xml><?xml version="1.0" encoding="utf-8"?>
<ds:datastoreItem xmlns:ds="http://schemas.openxmlformats.org/officeDocument/2006/customXml" ds:itemID="{3878E93F-4D77-40C7-A3CE-405E9A817F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B5A28B-A9C4-4CC9-ACF8-CBBF86CE2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FBA16E-3925-442C-80A0-5513CAA81D6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8F09E96-92FB-495D-8B36-797019718D8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Battery Inputs</vt:lpstr>
      <vt:lpstr>Battery Financial Model</vt:lpstr>
      <vt:lpstr>Solar Inputs</vt:lpstr>
      <vt:lpstr>Solar Financial Model</vt:lpstr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s007506</cp:lastModifiedBy>
  <cp:lastPrinted>2020-05-21T15:08:46Z</cp:lastPrinted>
  <dcterms:created xsi:type="dcterms:W3CDTF">2017-01-09T17:54:39Z</dcterms:created>
  <dcterms:modified xsi:type="dcterms:W3CDTF">2020-05-21T15:14:19Z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0x01010047B067C4FAB4EB4392AD9DFEF4A63FBF</vt:lpwstr>
  </property>
  <property fmtid="{D5CDD505-2E9C-101B-9397-08002B2CF9AE}" pid="3" name="docIndexRef">
    <vt:lpwstr>430fcbaa-3b66-4bec-8259-81df2e1aea54</vt:lpwstr>
  </property>
  <property fmtid="{D5CDD505-2E9C-101B-9397-08002B2CF9AE}" pid="4" name="bjSaver">
    <vt:lpwstr>zGOW1M/EjFbYfJB6EnuGVdN4ZiQ8IChs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/&gt;&lt;/sisl&gt;</vt:lpwstr>
  </property>
  <property fmtid="{D5CDD505-2E9C-101B-9397-08002B2CF9AE}" pid="7" name="bjDocumentSecurityLabel">
    <vt:lpwstr>AEP Public</vt:lpwstr>
  </property>
</Properties>
</file>