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19 Cases\2019-00443 Integrated Resource Plan\08_Discovery\KIUC\Set 1\Public Attachments\"/>
    </mc:Choice>
  </mc:AlternateContent>
  <bookViews>
    <workbookView xWindow="0" yWindow="0" windowWidth="28800" windowHeight="11400" activeTab="4"/>
  </bookViews>
  <sheets>
    <sheet name="Assumptions" sheetId="2" r:id="rId1"/>
    <sheet name="System Output" sheetId="1" r:id="rId2"/>
    <sheet name="Electric Rate Prices" sheetId="3" r:id="rId3"/>
    <sheet name="System Value" sheetId="4" r:id="rId4"/>
    <sheet name="Breakeven Comparison" sheetId="6" r:id="rId5"/>
    <sheet name="PRICES (2)" sheetId="8" r:id="rId6"/>
  </sheets>
  <definedNames>
    <definedName name="CF">Assumptions!$C$3</definedName>
    <definedName name="COM_WACC">Assumptions!$C$8</definedName>
    <definedName name="DC_to_AC">Assumptions!$C$5</definedName>
    <definedName name="Degradation">Assumptions!$C$6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C_2016">Assumptions!$C$9</definedName>
    <definedName name="ITC_2020">Assumptions!$C$10</definedName>
    <definedName name="ITC_2021">Assumptions!$C$11</definedName>
    <definedName name="ITC_2022">Assumptions!$C$12</definedName>
    <definedName name="PRICES" localSheetId="5">'PRICES (2)'!$A$8:$D$42</definedName>
    <definedName name="PRICES">#REF!</definedName>
    <definedName name="_xlnm.Print_Area" localSheetId="5">'PRICES (2)'!$A$1:$D$56</definedName>
    <definedName name="RES_WACC">Assumptions!$C$7</definedName>
    <definedName name="Size_kW">Assumptions!$C$4</definedName>
    <definedName name="Size_kW_DC">Assumptions!$C$4</definedName>
    <definedName name="VA_CF">Assumptions!$C$3</definedName>
    <definedName name="WACC">Assumptions!$C$7</definedName>
  </definedNames>
  <calcPr calcId="162913"/>
</workbook>
</file>

<file path=xl/calcChain.xml><?xml version="1.0" encoding="utf-8"?>
<calcChain xmlns="http://schemas.openxmlformats.org/spreadsheetml/2006/main">
  <c r="D8" i="4" l="1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D7" i="4"/>
  <c r="B7" i="3" l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P6" i="6" l="1"/>
  <c r="T7" i="6"/>
  <c r="T8" i="6"/>
  <c r="T9" i="6"/>
  <c r="T10" i="6"/>
  <c r="T11" i="6"/>
  <c r="T12" i="6"/>
  <c r="T13" i="6"/>
  <c r="T14" i="6"/>
  <c r="T15" i="6"/>
  <c r="T16" i="6"/>
  <c r="T6" i="6"/>
  <c r="D68" i="3" l="1"/>
  <c r="E68" i="3"/>
  <c r="C68" i="3"/>
  <c r="I16" i="6" l="1"/>
  <c r="J16" i="6" s="1"/>
  <c r="K16" i="6" s="1"/>
  <c r="B46" i="6" l="1"/>
  <c r="B47" i="6" s="1"/>
  <c r="B48" i="6" s="1"/>
  <c r="B49" i="6" s="1"/>
  <c r="B50" i="6" s="1"/>
  <c r="B51" i="6" s="1"/>
  <c r="B52" i="6" s="1"/>
  <c r="B53" i="6" s="1"/>
  <c r="B54" i="6" s="1"/>
  <c r="I7" i="6" l="1"/>
  <c r="J7" i="6" s="1"/>
  <c r="K7" i="6" s="1"/>
  <c r="I8" i="6"/>
  <c r="J8" i="6" s="1"/>
  <c r="K8" i="6" s="1"/>
  <c r="I9" i="6"/>
  <c r="J9" i="6" s="1"/>
  <c r="K9" i="6" s="1"/>
  <c r="I10" i="6"/>
  <c r="J10" i="6" s="1"/>
  <c r="K10" i="6" s="1"/>
  <c r="I11" i="6"/>
  <c r="J11" i="6" s="1"/>
  <c r="K11" i="6" s="1"/>
  <c r="I12" i="6"/>
  <c r="J12" i="6" s="1"/>
  <c r="K12" i="6" s="1"/>
  <c r="I13" i="6"/>
  <c r="J13" i="6" s="1"/>
  <c r="K13" i="6" s="1"/>
  <c r="I14" i="6"/>
  <c r="J14" i="6" s="1"/>
  <c r="K14" i="6" s="1"/>
  <c r="I15" i="6"/>
  <c r="J15" i="6" s="1"/>
  <c r="K15" i="6" s="1"/>
  <c r="I6" i="6"/>
  <c r="J6" i="6" s="1"/>
  <c r="K6" i="6" s="1"/>
  <c r="B6" i="1"/>
  <c r="B7" i="6"/>
  <c r="C74" i="3"/>
  <c r="D74" i="3"/>
  <c r="E74" i="3"/>
  <c r="C75" i="3"/>
  <c r="D75" i="3"/>
  <c r="E75" i="3"/>
  <c r="C76" i="3"/>
  <c r="D76" i="3"/>
  <c r="E76" i="3"/>
  <c r="C77" i="3"/>
  <c r="D77" i="3"/>
  <c r="E77" i="3"/>
  <c r="C78" i="3"/>
  <c r="D78" i="3"/>
  <c r="E78" i="3"/>
  <c r="C79" i="3"/>
  <c r="D79" i="3"/>
  <c r="E79" i="3"/>
  <c r="C80" i="3"/>
  <c r="D80" i="3"/>
  <c r="E80" i="3"/>
  <c r="C81" i="3"/>
  <c r="D81" i="3"/>
  <c r="E81" i="3"/>
  <c r="C82" i="3"/>
  <c r="D82" i="3"/>
  <c r="E82" i="3"/>
  <c r="C83" i="3"/>
  <c r="D83" i="3"/>
  <c r="E83" i="3"/>
  <c r="C84" i="3"/>
  <c r="D84" i="3"/>
  <c r="E84" i="3"/>
  <c r="C85" i="3"/>
  <c r="D85" i="3"/>
  <c r="E85" i="3"/>
  <c r="C86" i="3"/>
  <c r="D86" i="3"/>
  <c r="E86" i="3"/>
  <c r="C87" i="3"/>
  <c r="D87" i="3"/>
  <c r="E87" i="3"/>
  <c r="C88" i="3"/>
  <c r="D88" i="3"/>
  <c r="E88" i="3"/>
  <c r="C89" i="3"/>
  <c r="D89" i="3"/>
  <c r="E89" i="3"/>
  <c r="C90" i="3"/>
  <c r="D90" i="3"/>
  <c r="E90" i="3"/>
  <c r="C91" i="3"/>
  <c r="D91" i="3"/>
  <c r="E91" i="3"/>
  <c r="C92" i="3"/>
  <c r="D92" i="3"/>
  <c r="E92" i="3"/>
  <c r="C93" i="3"/>
  <c r="D93" i="3"/>
  <c r="E93" i="3"/>
  <c r="C94" i="3"/>
  <c r="D94" i="3"/>
  <c r="E94" i="3"/>
  <c r="C95" i="3"/>
  <c r="D95" i="3"/>
  <c r="E95" i="3"/>
  <c r="C96" i="3"/>
  <c r="D96" i="3"/>
  <c r="E96" i="3"/>
  <c r="C97" i="3"/>
  <c r="D97" i="3"/>
  <c r="E97" i="3"/>
  <c r="C98" i="3"/>
  <c r="D98" i="3"/>
  <c r="E98" i="3"/>
  <c r="C99" i="3"/>
  <c r="D99" i="3"/>
  <c r="E99" i="3"/>
  <c r="C100" i="3"/>
  <c r="D100" i="3"/>
  <c r="E100" i="3"/>
  <c r="C101" i="3"/>
  <c r="D101" i="3"/>
  <c r="E101" i="3"/>
  <c r="C102" i="3"/>
  <c r="D102" i="3"/>
  <c r="E102" i="3"/>
  <c r="D73" i="3"/>
  <c r="E73" i="3"/>
  <c r="C73" i="3"/>
  <c r="B74" i="3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F6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D103" i="3"/>
  <c r="B46" i="3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B8" i="6" l="1"/>
  <c r="P7" i="6"/>
  <c r="G6" i="4"/>
  <c r="B7" i="1"/>
  <c r="C103" i="3"/>
  <c r="E103" i="3"/>
  <c r="B9" i="6" l="1"/>
  <c r="P8" i="6"/>
  <c r="H6" i="4"/>
  <c r="B8" i="1"/>
  <c r="D104" i="3"/>
  <c r="E104" i="3"/>
  <c r="C104" i="3"/>
  <c r="B10" i="6" l="1"/>
  <c r="P9" i="6"/>
  <c r="B9" i="1"/>
  <c r="I6" i="4"/>
  <c r="D105" i="3"/>
  <c r="C105" i="3"/>
  <c r="E105" i="3"/>
  <c r="B11" i="6" l="1"/>
  <c r="P10" i="6"/>
  <c r="B10" i="1"/>
  <c r="J6" i="4"/>
  <c r="D106" i="3"/>
  <c r="E106" i="3"/>
  <c r="C106" i="3"/>
  <c r="B12" i="6" l="1"/>
  <c r="P11" i="6"/>
  <c r="B11" i="1"/>
  <c r="K6" i="4"/>
  <c r="D107" i="3"/>
  <c r="C107" i="3"/>
  <c r="E107" i="3"/>
  <c r="B13" i="6" l="1"/>
  <c r="P12" i="6"/>
  <c r="B12" i="1"/>
  <c r="L6" i="4"/>
  <c r="E108" i="3"/>
  <c r="C108" i="3"/>
  <c r="D108" i="3"/>
  <c r="B14" i="6" l="1"/>
  <c r="P13" i="6"/>
  <c r="B13" i="1"/>
  <c r="M6" i="4"/>
  <c r="D109" i="3"/>
  <c r="C109" i="3"/>
  <c r="E109" i="3"/>
  <c r="B15" i="6" l="1"/>
  <c r="P14" i="6"/>
  <c r="B14" i="1"/>
  <c r="N6" i="4"/>
  <c r="E110" i="3"/>
  <c r="C110" i="3"/>
  <c r="D110" i="3"/>
  <c r="B16" i="6" l="1"/>
  <c r="P16" i="6" s="1"/>
  <c r="P15" i="6"/>
  <c r="B15" i="1"/>
  <c r="O6" i="4"/>
  <c r="D111" i="3"/>
  <c r="C111" i="3"/>
  <c r="E111" i="3"/>
  <c r="B16" i="1" l="1"/>
  <c r="P6" i="4"/>
  <c r="E112" i="3"/>
  <c r="C112" i="3"/>
  <c r="D112" i="3"/>
  <c r="B17" i="1" l="1"/>
  <c r="Q6" i="4"/>
  <c r="D113" i="3"/>
  <c r="C113" i="3"/>
  <c r="E113" i="3"/>
  <c r="B18" i="1" l="1"/>
  <c r="R6" i="4"/>
  <c r="E114" i="3"/>
  <c r="C114" i="3"/>
  <c r="D114" i="3"/>
  <c r="B19" i="1" l="1"/>
  <c r="S6" i="4"/>
  <c r="D115" i="3"/>
  <c r="C115" i="3"/>
  <c r="E115" i="3"/>
  <c r="B20" i="1" l="1"/>
  <c r="T6" i="4"/>
  <c r="E116" i="3"/>
  <c r="C116" i="3"/>
  <c r="D116" i="3"/>
  <c r="B21" i="1" l="1"/>
  <c r="U6" i="4"/>
  <c r="D117" i="3"/>
  <c r="C117" i="3"/>
  <c r="E117" i="3"/>
  <c r="B22" i="1" l="1"/>
  <c r="V6" i="4"/>
  <c r="E118" i="3"/>
  <c r="C118" i="3"/>
  <c r="D118" i="3"/>
  <c r="B23" i="1" l="1"/>
  <c r="W6" i="4"/>
  <c r="D119" i="3"/>
  <c r="C119" i="3"/>
  <c r="E119" i="3"/>
  <c r="B24" i="1" l="1"/>
  <c r="X6" i="4"/>
  <c r="E120" i="3"/>
  <c r="C120" i="3"/>
  <c r="D120" i="3"/>
  <c r="B25" i="1" l="1"/>
  <c r="Y6" i="4"/>
  <c r="D121" i="3"/>
  <c r="C121" i="3"/>
  <c r="E121" i="3"/>
  <c r="B26" i="1" l="1"/>
  <c r="Z6" i="4"/>
  <c r="E122" i="3"/>
  <c r="C122" i="3"/>
  <c r="D122" i="3"/>
  <c r="B27" i="1" l="1"/>
  <c r="AA6" i="4"/>
  <c r="D123" i="3"/>
  <c r="C123" i="3"/>
  <c r="E123" i="3"/>
  <c r="B28" i="1" l="1"/>
  <c r="AB6" i="4"/>
  <c r="E124" i="3"/>
  <c r="C124" i="3"/>
  <c r="D124" i="3"/>
  <c r="B29" i="1" l="1"/>
  <c r="C125" i="3"/>
  <c r="D125" i="3"/>
  <c r="E125" i="3"/>
  <c r="B30" i="1" l="1"/>
  <c r="E126" i="3"/>
  <c r="D126" i="3"/>
  <c r="C126" i="3"/>
  <c r="C7" i="4" l="1"/>
  <c r="AD7" i="4" s="1"/>
  <c r="C6" i="6" s="1"/>
  <c r="C8" i="4"/>
  <c r="AD8" i="4" s="1"/>
  <c r="C11" i="4"/>
  <c r="AD11" i="4" s="1"/>
  <c r="C9" i="4"/>
  <c r="C12" i="4"/>
  <c r="AD12" i="4" s="1"/>
  <c r="C13" i="4"/>
  <c r="AD13" i="4" s="1"/>
  <c r="C12" i="6" s="1"/>
  <c r="C14" i="4"/>
  <c r="AD14" i="4" s="1"/>
  <c r="C15" i="4"/>
  <c r="AD15" i="4" s="1"/>
  <c r="C16" i="4"/>
  <c r="AD16" i="4" s="1"/>
  <c r="C17" i="4"/>
  <c r="AD17" i="4" s="1"/>
  <c r="C10" i="4"/>
  <c r="AD10" i="4" s="1"/>
  <c r="C49" i="6"/>
  <c r="C51" i="6"/>
  <c r="C50" i="6"/>
  <c r="C52" i="6"/>
  <c r="C54" i="6"/>
  <c r="C46" i="6"/>
  <c r="C47" i="6"/>
  <c r="C48" i="6"/>
  <c r="C45" i="6"/>
  <c r="C53" i="6"/>
  <c r="B31" i="1"/>
  <c r="B32" i="1" s="1"/>
  <c r="B33" i="1" s="1"/>
  <c r="B34" i="1" s="1"/>
  <c r="B35" i="1" s="1"/>
  <c r="D127" i="3"/>
  <c r="C127" i="3"/>
  <c r="E127" i="3"/>
  <c r="D52" i="6"/>
  <c r="D47" i="6"/>
  <c r="D46" i="6"/>
  <c r="D48" i="6"/>
  <c r="D53" i="6"/>
  <c r="D51" i="6"/>
  <c r="D54" i="6"/>
  <c r="D50" i="6"/>
  <c r="D49" i="6"/>
  <c r="D45" i="6"/>
  <c r="AD9" i="4" l="1"/>
  <c r="C8" i="6" s="1"/>
  <c r="C11" i="6"/>
  <c r="C9" i="6"/>
  <c r="C16" i="6"/>
  <c r="C7" i="6"/>
  <c r="C13" i="6"/>
  <c r="C14" i="6"/>
  <c r="C10" i="6"/>
  <c r="C15" i="6"/>
  <c r="C128" i="3"/>
  <c r="D128" i="3"/>
  <c r="E128" i="3"/>
  <c r="E129" i="3" l="1"/>
  <c r="D129" i="3"/>
  <c r="C129" i="3"/>
  <c r="D130" i="3" l="1"/>
  <c r="C130" i="3"/>
  <c r="E130" i="3"/>
  <c r="E132" i="3" l="1"/>
  <c r="E131" i="3"/>
  <c r="C131" i="3"/>
  <c r="C132" i="3"/>
  <c r="D131" i="3"/>
  <c r="D132" i="3"/>
</calcChain>
</file>

<file path=xl/comments1.xml><?xml version="1.0" encoding="utf-8"?>
<comments xmlns="http://schemas.openxmlformats.org/spreadsheetml/2006/main">
  <authors>
    <author>s187281</author>
  </authors>
  <commentList>
    <comment ref="B1" authorId="0" shapeId="0">
      <text>
        <r>
          <rPr>
            <sz val="9"/>
            <color indexed="81"/>
            <rFont val="Tahoma"/>
            <family val="2"/>
          </rPr>
          <t>Offset function in columns D-AB refers year in Electric Rate Prices.  Initial reference is currently set to cell $C76. Make sure this aligns to correct starting year</t>
        </r>
      </text>
    </comment>
    <comment ref="D5" authorId="0" shapeId="0">
      <text>
        <r>
          <rPr>
            <sz val="9"/>
            <color indexed="81"/>
            <rFont val="Tahoma"/>
            <family val="2"/>
          </rPr>
          <t>calcs an annual revenue based on system output of year * associated electric rate price for the same output year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NPV based on series of revenues calculated in rows D-AB.
Assumes the Residential Discount Rate in Assumptions tab</t>
        </r>
      </text>
    </comment>
    <comment ref="AD6" authorId="0" shapeId="0">
      <text>
        <r>
          <rPr>
            <sz val="9"/>
            <color indexed="81"/>
            <rFont val="Tahoma"/>
            <family val="2"/>
          </rPr>
          <t>Spreads calculated NPV across the assumed installed KW and adjusts to include any tax credits identified in Assumptions tab for a given year</t>
        </r>
      </text>
    </comment>
  </commentList>
</comments>
</file>

<file path=xl/comments2.xml><?xml version="1.0" encoding="utf-8"?>
<comments xmlns="http://schemas.openxmlformats.org/spreadsheetml/2006/main">
  <authors>
    <author>Ben Mears</author>
  </authors>
  <commentList>
    <comment ref="F5" authorId="0" shapeId="0">
      <text>
        <r>
          <rPr>
            <sz val="9"/>
            <color indexed="81"/>
            <rFont val="Tahoma"/>
            <family val="2"/>
          </rPr>
          <t xml:space="preserve">This data provided by BNEF - Source Solar Pricing Forecast H22018 US Renewable Energy Market Outlook, PJM Residential. Taken from file Solar Bundles R6.xls  (KY File)
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Ben Mears:</t>
        </r>
        <r>
          <rPr>
            <sz val="9"/>
            <color indexed="81"/>
            <rFont val="Tahoma"/>
            <family val="2"/>
          </rPr>
          <t xml:space="preserve">
BNEF's 2015 H2 Forecast, modified to show the average of APCo states. Taken from file Solar pricing Forecasts Update H22015 SF.xls, tab BNEF US States H22015
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>Ben Mears:</t>
        </r>
        <r>
          <rPr>
            <sz val="9"/>
            <color indexed="81"/>
            <rFont val="Tahoma"/>
            <family val="2"/>
          </rPr>
          <t xml:space="preserve">
BNEF's 2015 H2 Forecast, modified to show the average of APCo states. Taken from file Solar pricing Forecasts Update H22015 SF.xls, tab BNEF US States H22015
</t>
        </r>
      </text>
    </comment>
  </commentList>
</comments>
</file>

<file path=xl/sharedStrings.xml><?xml version="1.0" encoding="utf-8"?>
<sst xmlns="http://schemas.openxmlformats.org/spreadsheetml/2006/main" count="90" uniqueCount="71">
  <si>
    <t>Year</t>
  </si>
  <si>
    <t>Description</t>
  </si>
  <si>
    <t>Value</t>
  </si>
  <si>
    <t>Units</t>
  </si>
  <si>
    <t>System Size</t>
  </si>
  <si>
    <t>DC to AC Conversion</t>
  </si>
  <si>
    <t>--</t>
  </si>
  <si>
    <t>Annual System Degradation</t>
  </si>
  <si>
    <t>Annual Energy Output (kWh)</t>
  </si>
  <si>
    <r>
      <t>Residential Rate Pricing (</t>
    </r>
    <r>
      <rPr>
        <sz val="11"/>
        <color indexed="8"/>
        <rFont val="Calibri"/>
        <family val="2"/>
      </rPr>
      <t>¢/kWh)</t>
    </r>
  </si>
  <si>
    <t>2015-2044 CAGR</t>
  </si>
  <si>
    <t>Install Year</t>
  </si>
  <si>
    <t>NPV</t>
  </si>
  <si>
    <t>Virginia</t>
  </si>
  <si>
    <t>Annual System Value ($)</t>
  </si>
  <si>
    <r>
      <t>Residential Rate Pricing ($</t>
    </r>
    <r>
      <rPr>
        <sz val="11"/>
        <color indexed="8"/>
        <rFont val="Calibri"/>
        <family val="2"/>
      </rPr>
      <t>/kWh)</t>
    </r>
  </si>
  <si>
    <r>
      <t>Rooftop solar system value. Calculated as the NPV of 25 years of system value (calculated as $ = kWh * $</t>
    </r>
    <r>
      <rPr>
        <sz val="11"/>
        <color indexed="8"/>
        <rFont val="Calibri"/>
        <family val="2"/>
      </rPr>
      <t>/kWh).</t>
    </r>
  </si>
  <si>
    <t>Investment Tax Credit 2016-2019</t>
  </si>
  <si>
    <t>Investment Tax Credit 2020</t>
  </si>
  <si>
    <t>Investment Tax Credit 2021</t>
  </si>
  <si>
    <t>Investment Tax Credit 2022</t>
  </si>
  <si>
    <t>Breakeven</t>
  </si>
  <si>
    <t xml:space="preserve"> Install Year</t>
  </si>
  <si>
    <t>West Virginia</t>
  </si>
  <si>
    <r>
      <t>BNEF - APCo States ($/W</t>
    </r>
    <r>
      <rPr>
        <vertAlign val="subscript"/>
        <sz val="11"/>
        <color indexed="8"/>
        <rFont val="Calibri"/>
        <family val="2"/>
      </rPr>
      <t>AC</t>
    </r>
    <r>
      <rPr>
        <sz val="11"/>
        <color indexed="8"/>
        <rFont val="Calibri"/>
        <family val="2"/>
      </rPr>
      <t>)</t>
    </r>
  </si>
  <si>
    <r>
      <t>kW</t>
    </r>
    <r>
      <rPr>
        <vertAlign val="subscript"/>
        <sz val="11"/>
        <color indexed="8"/>
        <rFont val="Calibri"/>
        <family val="2"/>
      </rPr>
      <t>AC</t>
    </r>
  </si>
  <si>
    <r>
      <t>Rooftop solar system output. Calculated as kWh = kW</t>
    </r>
    <r>
      <rPr>
        <vertAlign val="subscript"/>
        <sz val="11"/>
        <color indexed="8"/>
        <rFont val="Calibri"/>
        <family val="2"/>
      </rPr>
      <t>DC</t>
    </r>
    <r>
      <rPr>
        <sz val="11"/>
        <color theme="1"/>
        <rFont val="Calibri"/>
        <family val="2"/>
        <scheme val="minor"/>
      </rPr>
      <t xml:space="preserve"> * 8,760 * CF</t>
    </r>
    <r>
      <rPr>
        <vertAlign val="subscript"/>
        <sz val="11"/>
        <color indexed="8"/>
        <rFont val="Calibri"/>
        <family val="2"/>
      </rPr>
      <t>AC</t>
    </r>
  </si>
  <si>
    <r>
      <t>Breakeven Cost ($/W</t>
    </r>
    <r>
      <rPr>
        <vertAlign val="subscript"/>
        <sz val="11"/>
        <color indexed="8"/>
        <rFont val="Calibri"/>
        <family val="2"/>
      </rPr>
      <t>AC</t>
    </r>
    <r>
      <rPr>
        <sz val="11"/>
        <color theme="1"/>
        <rFont val="Calibri"/>
        <family val="2"/>
        <scheme val="minor"/>
      </rPr>
      <t>)= NPV / kW * 1000</t>
    </r>
  </si>
  <si>
    <t>10%</t>
  </si>
  <si>
    <t>Notes</t>
  </si>
  <si>
    <t>per indsutry guidance from Jay Godfrey</t>
  </si>
  <si>
    <t>RESIDENTIAL</t>
  </si>
  <si>
    <t>COMMERCIAL</t>
  </si>
  <si>
    <t>Residential Discount Rate</t>
  </si>
  <si>
    <t>Commercial Discount Rate</t>
  </si>
  <si>
    <t>Residential and Commercial Prices (cents per kWh)</t>
  </si>
  <si>
    <t>Change this value and copy past values from "System Value" to "Breakeven Comparison"</t>
  </si>
  <si>
    <t>AR</t>
  </si>
  <si>
    <t>LA</t>
  </si>
  <si>
    <t>TX</t>
  </si>
  <si>
    <t>&lt;----This value doesn't change when Disc. Rate Assumption is changed</t>
  </si>
  <si>
    <t>Workbook Instructions</t>
  </si>
  <si>
    <t>Assumptions</t>
  </si>
  <si>
    <t>TAB</t>
  </si>
  <si>
    <t>Comments</t>
  </si>
  <si>
    <t>Electric Rate Prices</t>
  </si>
  <si>
    <t>System Value</t>
  </si>
  <si>
    <t>Breakeven Comparison</t>
  </si>
  <si>
    <t>Review Capacity factor, confirm if applied factor is appropriate</t>
  </si>
  <si>
    <t>Values are calculated based on inputs from Assumptions and Electric Rate Prices</t>
  </si>
  <si>
    <t>This table assumes a net output on year one based on an assumed Capacity Factor.  Beginning in Yr2, the output is degraded by a factor in the Assumptions tab</t>
  </si>
  <si>
    <t>Years need to be updated in cells B6:B65 and also in Cells B73:B132</t>
  </si>
  <si>
    <t>Offset function in columns D-AB refers year in Electric Rate Prices.  Initial reference is currently set to cell $C76. Make sure this aligns to correct starting year</t>
  </si>
  <si>
    <t>Update prices based on Load Forecasting updates.  Be careful how the rates are loaded to worksheet, sensitive to System Value Tab.</t>
  </si>
  <si>
    <t>Change Discount Rate in Assumptions Tab and paste values in Col C:E, when complete change Disc. Rate back to 10</t>
  </si>
  <si>
    <t>Res. Discount rate on this tab will be modified to get breakeven high and low values for chart.  See Tab for addl instructions 
Change start year in column B accordingly</t>
  </si>
  <si>
    <t>KY</t>
  </si>
  <si>
    <t>Forecasted pricing for electricity rates. From Load Forecasting 8-27-19</t>
  </si>
  <si>
    <t>Kentucky</t>
  </si>
  <si>
    <t>This chart shows a comparison of KY value at 10% discount rate compared with BNEF prices</t>
  </si>
  <si>
    <t>Kentucky Power Company</t>
  </si>
  <si>
    <t>Residential</t>
  </si>
  <si>
    <t>Commercial</t>
  </si>
  <si>
    <t>Prices</t>
  </si>
  <si>
    <t>Source:  2019 Load Forecast (June 2019)</t>
  </si>
  <si>
    <r>
      <t>BNEF - PJM ($/W</t>
    </r>
    <r>
      <rPr>
        <vertAlign val="subscript"/>
        <sz val="11"/>
        <color indexed="8"/>
        <rFont val="Calibri"/>
        <family val="2"/>
      </rPr>
      <t>AC</t>
    </r>
    <r>
      <rPr>
        <sz val="11"/>
        <color indexed="8"/>
        <rFont val="Calibri"/>
        <family val="2"/>
      </rPr>
      <t>)</t>
    </r>
  </si>
  <si>
    <t>This chart shows the variation in value based on the change in discount rate for Kentucky Residential Customers</t>
  </si>
  <si>
    <t>Started with ~23.7% CF from AEP territory solar study spreadsheet. Reduced it by 22% to 18.5% to reflect the fact that residential systems are mounted on rooftops</t>
  </si>
  <si>
    <t>AC Capacity Factor - PJM</t>
  </si>
  <si>
    <t>Wholesale Value</t>
  </si>
  <si>
    <t>See Modified Version of this file for the development of these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</si>
</sst>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[$-409]mmmm\-yy;@"/>
    <numFmt numFmtId="167" formatCode="0.000000"/>
    <numFmt numFmtId="168" formatCode="mmmm\ d\,\ yyyy"/>
    <numFmt numFmtId="169" formatCode="0.00000000"/>
    <numFmt numFmtId="170" formatCode="#,##0.000"/>
  </numFmts>
  <fonts count="5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.5"/>
      <color rgb="FF00806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12"/>
      <color indexed="8"/>
      <name val="Calibri"/>
      <family val="2"/>
    </font>
    <font>
      <sz val="10"/>
      <name val="Helv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</borders>
  <cellStyleXfs count="579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9" fillId="0" borderId="0"/>
    <xf numFmtId="166" fontId="5" fillId="0" borderId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2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5" fillId="32" borderId="0" applyNumberFormat="0" applyBorder="0" applyAlignment="0" applyProtection="0"/>
    <xf numFmtId="167" fontId="5" fillId="0" borderId="0">
      <alignment horizontal="left" wrapText="1"/>
    </xf>
    <xf numFmtId="167" fontId="5" fillId="0" borderId="0">
      <alignment horizontal="left" wrapText="1"/>
    </xf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50" borderId="0" applyNumberFormat="0" applyBorder="0" applyAlignment="0" applyProtection="0"/>
    <xf numFmtId="0" fontId="29" fillId="34" borderId="0" applyNumberFormat="0" applyBorder="0" applyAlignment="0" applyProtection="0"/>
    <xf numFmtId="0" fontId="30" fillId="51" borderId="11" applyNumberFormat="0" applyAlignment="0" applyProtection="0"/>
    <xf numFmtId="0" fontId="31" fillId="52" borderId="12" applyNumberFormat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ill="0" applyBorder="0" applyAlignment="0" applyProtection="0"/>
    <xf numFmtId="0" fontId="44" fillId="0" borderId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0" fontId="32" fillId="0" borderId="0" applyNumberFormat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0" fontId="44" fillId="0" borderId="0"/>
    <xf numFmtId="0" fontId="26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6" fillId="38" borderId="11" applyNumberFormat="0" applyAlignment="0" applyProtection="0"/>
    <xf numFmtId="0" fontId="37" fillId="0" borderId="16" applyNumberFormat="0" applyFill="0" applyAlignment="0" applyProtection="0"/>
    <xf numFmtId="0" fontId="38" fillId="53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48" fillId="0" borderId="0"/>
    <xf numFmtId="0" fontId="5" fillId="0" borderId="0"/>
    <xf numFmtId="0" fontId="51" fillId="0" borderId="0"/>
    <xf numFmtId="0" fontId="6" fillId="0" borderId="0"/>
    <xf numFmtId="0" fontId="5" fillId="0" borderId="0"/>
    <xf numFmtId="166" fontId="5" fillId="0" borderId="0"/>
    <xf numFmtId="0" fontId="45" fillId="0" borderId="0"/>
    <xf numFmtId="0" fontId="4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54" borderId="17" applyNumberFormat="0" applyFont="0" applyAlignment="0" applyProtection="0"/>
    <xf numFmtId="0" fontId="5" fillId="54" borderId="17" applyNumberFormat="0" applyFont="0" applyAlignment="0" applyProtection="0"/>
    <xf numFmtId="0" fontId="39" fillId="51" borderId="18" applyNumberFormat="0" applyAlignment="0" applyProtection="0"/>
    <xf numFmtId="0" fontId="44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0" fillId="0" borderId="19">
      <alignment horizontal="center"/>
    </xf>
    <xf numFmtId="0" fontId="50" fillId="0" borderId="19">
      <alignment horizontal="center"/>
    </xf>
    <xf numFmtId="0" fontId="50" fillId="0" borderId="19">
      <alignment horizontal="center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41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2" fillId="0" borderId="0"/>
    <xf numFmtId="9" fontId="52" fillId="0" borderId="0" applyFont="0" applyFill="0" applyBorder="0" applyAlignment="0" applyProtection="0"/>
    <xf numFmtId="43" fontId="52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164" fontId="6" fillId="0" borderId="0" xfId="7" applyNumberFormat="1" applyFont="1" applyAlignment="1">
      <alignment horizontal="center"/>
    </xf>
    <xf numFmtId="0" fontId="0" fillId="0" borderId="0" xfId="0" quotePrefix="1" applyAlignment="1">
      <alignment horizontal="center"/>
    </xf>
    <xf numFmtId="9" fontId="6" fillId="0" borderId="0" xfId="7" applyFont="1" applyAlignment="1">
      <alignment horizontal="center"/>
    </xf>
    <xf numFmtId="0" fontId="7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0" fontId="6" fillId="0" borderId="0" xfId="7" applyNumberFormat="1" applyFont="1" applyAlignment="1">
      <alignment horizontal="center" vertical="center"/>
    </xf>
    <xf numFmtId="44" fontId="6" fillId="0" borderId="0" xfId="1" applyFont="1"/>
    <xf numFmtId="165" fontId="0" fillId="0" borderId="0" xfId="0" applyNumberFormat="1"/>
    <xf numFmtId="0" fontId="7" fillId="0" borderId="0" xfId="0" applyFont="1"/>
    <xf numFmtId="44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44" fontId="0" fillId="0" borderId="0" xfId="0" applyNumberFormat="1"/>
    <xf numFmtId="9" fontId="0" fillId="0" borderId="1" xfId="0" quotePrefix="1" applyNumberFormat="1" applyFont="1" applyBorder="1" applyAlignment="1">
      <alignment horizontal="center"/>
    </xf>
    <xf numFmtId="9" fontId="0" fillId="0" borderId="0" xfId="0" applyNumberFormat="1"/>
    <xf numFmtId="0" fontId="0" fillId="0" borderId="0" xfId="0" applyFont="1" applyBorder="1" applyAlignment="1">
      <alignment horizontal="center"/>
    </xf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10" fillId="0" borderId="0" xfId="0" applyFont="1"/>
    <xf numFmtId="0" fontId="0" fillId="0" borderId="0" xfId="0" applyFont="1" applyBorder="1" applyAlignment="1"/>
    <xf numFmtId="2" fontId="0" fillId="0" borderId="0" xfId="0" applyNumberFormat="1"/>
    <xf numFmtId="8" fontId="0" fillId="0" borderId="0" xfId="0" applyNumberFormat="1"/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/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55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wrapText="1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56" borderId="0" xfId="0" applyFill="1" applyAlignment="1">
      <alignment horizontal="left" wrapText="1"/>
    </xf>
    <xf numFmtId="0" fontId="0" fillId="0" borderId="0" xfId="0" applyAlignment="1">
      <alignment horizontal="center"/>
    </xf>
  </cellXfs>
  <cellStyles count="579">
    <cellStyle name=" 1" xfId="49"/>
    <cellStyle name=" 1 2" xfId="50"/>
    <cellStyle name="20% - Accent1" xfId="26" builtinId="30" customBuiltin="1"/>
    <cellStyle name="20% - Accent1 2" xfId="51"/>
    <cellStyle name="20% - Accent1 2 2" xfId="52"/>
    <cellStyle name="20% - Accent1 3" xfId="53"/>
    <cellStyle name="20% - Accent2" xfId="30" builtinId="34" customBuiltin="1"/>
    <cellStyle name="20% - Accent2 2" xfId="54"/>
    <cellStyle name="20% - Accent2 2 2" xfId="55"/>
    <cellStyle name="20% - Accent2 3" xfId="56"/>
    <cellStyle name="20% - Accent3" xfId="34" builtinId="38" customBuiltin="1"/>
    <cellStyle name="20% - Accent3 2" xfId="57"/>
    <cellStyle name="20% - Accent3 2 2" xfId="58"/>
    <cellStyle name="20% - Accent3 3" xfId="59"/>
    <cellStyle name="20% - Accent4" xfId="38" builtinId="42" customBuiltin="1"/>
    <cellStyle name="20% - Accent4 2" xfId="60"/>
    <cellStyle name="20% - Accent4 2 2" xfId="61"/>
    <cellStyle name="20% - Accent4 3" xfId="62"/>
    <cellStyle name="20% - Accent5" xfId="42" builtinId="46" customBuiltin="1"/>
    <cellStyle name="20% - Accent5 2" xfId="63"/>
    <cellStyle name="20% - Accent5 2 2" xfId="64"/>
    <cellStyle name="20% - Accent5 3" xfId="65"/>
    <cellStyle name="20% - Accent6" xfId="46" builtinId="50" customBuiltin="1"/>
    <cellStyle name="20% - Accent6 2" xfId="66"/>
    <cellStyle name="20% - Accent6 2 2" xfId="67"/>
    <cellStyle name="20% - Accent6 3" xfId="68"/>
    <cellStyle name="40% - Accent1" xfId="27" builtinId="31" customBuiltin="1"/>
    <cellStyle name="40% - Accent1 2" xfId="69"/>
    <cellStyle name="40% - Accent1 2 2" xfId="70"/>
    <cellStyle name="40% - Accent1 3" xfId="71"/>
    <cellStyle name="40% - Accent2" xfId="31" builtinId="35" customBuiltin="1"/>
    <cellStyle name="40% - Accent2 2" xfId="72"/>
    <cellStyle name="40% - Accent2 2 2" xfId="73"/>
    <cellStyle name="40% - Accent2 3" xfId="74"/>
    <cellStyle name="40% - Accent3" xfId="35" builtinId="39" customBuiltin="1"/>
    <cellStyle name="40% - Accent3 2" xfId="75"/>
    <cellStyle name="40% - Accent3 2 2" xfId="76"/>
    <cellStyle name="40% - Accent3 3" xfId="77"/>
    <cellStyle name="40% - Accent4" xfId="39" builtinId="43" customBuiltin="1"/>
    <cellStyle name="40% - Accent4 2" xfId="78"/>
    <cellStyle name="40% - Accent4 2 2" xfId="79"/>
    <cellStyle name="40% - Accent4 3" xfId="80"/>
    <cellStyle name="40% - Accent5" xfId="43" builtinId="47" customBuiltin="1"/>
    <cellStyle name="40% - Accent5 2" xfId="81"/>
    <cellStyle name="40% - Accent5 2 2" xfId="82"/>
    <cellStyle name="40% - Accent5 3" xfId="83"/>
    <cellStyle name="40% - Accent6" xfId="47" builtinId="51" customBuiltin="1"/>
    <cellStyle name="40% - Accent6 2" xfId="84"/>
    <cellStyle name="40% - Accent6 2 2" xfId="85"/>
    <cellStyle name="40% - Accent6 3" xfId="86"/>
    <cellStyle name="60% - Accent1" xfId="28" builtinId="32" customBuiltin="1"/>
    <cellStyle name="60% - Accent1 2" xfId="87"/>
    <cellStyle name="60% - Accent2" xfId="32" builtinId="36" customBuiltin="1"/>
    <cellStyle name="60% - Accent2 2" xfId="88"/>
    <cellStyle name="60% - Accent3" xfId="36" builtinId="40" customBuiltin="1"/>
    <cellStyle name="60% - Accent3 2" xfId="89"/>
    <cellStyle name="60% - Accent4" xfId="40" builtinId="44" customBuiltin="1"/>
    <cellStyle name="60% - Accent4 2" xfId="90"/>
    <cellStyle name="60% - Accent5" xfId="44" builtinId="48" customBuiltin="1"/>
    <cellStyle name="60% - Accent5 2" xfId="91"/>
    <cellStyle name="60% - Accent6" xfId="48" builtinId="52" customBuiltin="1"/>
    <cellStyle name="60% - Accent6 2" xfId="92"/>
    <cellStyle name="Accent1" xfId="25" builtinId="29" customBuiltin="1"/>
    <cellStyle name="Accent1 2" xfId="93"/>
    <cellStyle name="Accent2" xfId="29" builtinId="33" customBuiltin="1"/>
    <cellStyle name="Accent2 2" xfId="94"/>
    <cellStyle name="Accent3" xfId="33" builtinId="37" customBuiltin="1"/>
    <cellStyle name="Accent3 2" xfId="95"/>
    <cellStyle name="Accent4" xfId="37" builtinId="41" customBuiltin="1"/>
    <cellStyle name="Accent4 2" xfId="96"/>
    <cellStyle name="Accent5" xfId="41" builtinId="45" customBuiltin="1"/>
    <cellStyle name="Accent5 2" xfId="97"/>
    <cellStyle name="Accent6" xfId="45" builtinId="49" customBuiltin="1"/>
    <cellStyle name="Accent6 2" xfId="98"/>
    <cellStyle name="Bad" xfId="14" builtinId="27" customBuiltin="1"/>
    <cellStyle name="Bad 2" xfId="99"/>
    <cellStyle name="Calculation" xfId="18" builtinId="22" customBuiltin="1"/>
    <cellStyle name="Calculation 2" xfId="100"/>
    <cellStyle name="Check Cell" xfId="20" builtinId="23" customBuiltin="1"/>
    <cellStyle name="Check Cell 2" xfId="101"/>
    <cellStyle name="Comma 10" xfId="102"/>
    <cellStyle name="Comma 11" xfId="103"/>
    <cellStyle name="Comma 11 2" xfId="104"/>
    <cellStyle name="Comma 12" xfId="105"/>
    <cellStyle name="Comma 13" xfId="578"/>
    <cellStyle name="Comma 2" xfId="106"/>
    <cellStyle name="Comma 2 2" xfId="107"/>
    <cellStyle name="Comma 2 2 2" xfId="108"/>
    <cellStyle name="Comma 2 3" xfId="109"/>
    <cellStyle name="Comma 2 3 2" xfId="110"/>
    <cellStyle name="Comma 2 4" xfId="111"/>
    <cellStyle name="Comma 2 4 2" xfId="112"/>
    <cellStyle name="Comma 2 5" xfId="113"/>
    <cellStyle name="Comma 2 5 2" xfId="114"/>
    <cellStyle name="Comma 2 6" xfId="115"/>
    <cellStyle name="Comma 2 6 2" xfId="116"/>
    <cellStyle name="Comma 2 7" xfId="117"/>
    <cellStyle name="Comma 3" xfId="118"/>
    <cellStyle name="Comma 3 2" xfId="119"/>
    <cellStyle name="Comma 3 2 2" xfId="120"/>
    <cellStyle name="Comma 3 2 2 2" xfId="121"/>
    <cellStyle name="Comma 3 2 3" xfId="122"/>
    <cellStyle name="Comma 3 3" xfId="123"/>
    <cellStyle name="Comma 3 3 2" xfId="124"/>
    <cellStyle name="Comma 3 4" xfId="125"/>
    <cellStyle name="Comma 3 4 2" xfId="126"/>
    <cellStyle name="Comma 3 5" xfId="127"/>
    <cellStyle name="Comma 4" xfId="128"/>
    <cellStyle name="Comma 4 2" xfId="129"/>
    <cellStyle name="Comma 5" xfId="130"/>
    <cellStyle name="Comma 5 2" xfId="131"/>
    <cellStyle name="Comma 6" xfId="132"/>
    <cellStyle name="Comma 6 2" xfId="133"/>
    <cellStyle name="Comma 7" xfId="134"/>
    <cellStyle name="Comma 7 2" xfId="135"/>
    <cellStyle name="Comma 7 3" xfId="136"/>
    <cellStyle name="Comma 8" xfId="137"/>
    <cellStyle name="Comma 8 2" xfId="138"/>
    <cellStyle name="Comma 9" xfId="139"/>
    <cellStyle name="Comma 9 2" xfId="140"/>
    <cellStyle name="Comma0" xfId="141"/>
    <cellStyle name="Comma0 - Style3" xfId="142"/>
    <cellStyle name="Comma0 10" xfId="143"/>
    <cellStyle name="Comma0 10 2" xfId="144"/>
    <cellStyle name="Comma0 10 2 2" xfId="145"/>
    <cellStyle name="Comma0 10 3" xfId="146"/>
    <cellStyle name="Comma0 11" xfId="147"/>
    <cellStyle name="Comma0 11 2" xfId="148"/>
    <cellStyle name="Comma0 11 2 2" xfId="149"/>
    <cellStyle name="Comma0 11 3" xfId="150"/>
    <cellStyle name="Comma0 12" xfId="151"/>
    <cellStyle name="Comma0 12 2" xfId="152"/>
    <cellStyle name="Comma0 12 2 2" xfId="153"/>
    <cellStyle name="Comma0 12 3" xfId="154"/>
    <cellStyle name="Comma0 13" xfId="155"/>
    <cellStyle name="Comma0 13 2" xfId="156"/>
    <cellStyle name="Comma0 13 2 2" xfId="157"/>
    <cellStyle name="Comma0 13 3" xfId="158"/>
    <cellStyle name="Comma0 14" xfId="159"/>
    <cellStyle name="Comma0 14 2" xfId="160"/>
    <cellStyle name="Comma0 15" xfId="161"/>
    <cellStyle name="Comma0 15 2" xfId="162"/>
    <cellStyle name="Comma0 16" xfId="163"/>
    <cellStyle name="Comma0 16 2" xfId="164"/>
    <cellStyle name="Comma0 17" xfId="165"/>
    <cellStyle name="Comma0 17 2" xfId="166"/>
    <cellStyle name="Comma0 18" xfId="167"/>
    <cellStyle name="Comma0 18 2" xfId="168"/>
    <cellStyle name="Comma0 19" xfId="169"/>
    <cellStyle name="Comma0 19 2" xfId="170"/>
    <cellStyle name="Comma0 2" xfId="171"/>
    <cellStyle name="Comma0 2 2" xfId="172"/>
    <cellStyle name="Comma0 2 2 2" xfId="173"/>
    <cellStyle name="Comma0 2 3" xfId="174"/>
    <cellStyle name="Comma0 2 3 2" xfId="175"/>
    <cellStyle name="Comma0 2 4" xfId="176"/>
    <cellStyle name="Comma0 2 4 2" xfId="177"/>
    <cellStyle name="Comma0 2 5" xfId="178"/>
    <cellStyle name="Comma0 20" xfId="179"/>
    <cellStyle name="Comma0 20 2" xfId="180"/>
    <cellStyle name="Comma0 21" xfId="181"/>
    <cellStyle name="Comma0 21 2" xfId="182"/>
    <cellStyle name="Comma0 22" xfId="183"/>
    <cellStyle name="Comma0 22 2" xfId="184"/>
    <cellStyle name="Comma0 23" xfId="185"/>
    <cellStyle name="Comma0 23 2" xfId="186"/>
    <cellStyle name="Comma0 24" xfId="187"/>
    <cellStyle name="Comma0 24 2" xfId="188"/>
    <cellStyle name="Comma0 25" xfId="189"/>
    <cellStyle name="Comma0 25 2" xfId="190"/>
    <cellStyle name="Comma0 26" xfId="191"/>
    <cellStyle name="Comma0 26 2" xfId="192"/>
    <cellStyle name="Comma0 27" xfId="193"/>
    <cellStyle name="Comma0 27 2" xfId="194"/>
    <cellStyle name="Comma0 28" xfId="195"/>
    <cellStyle name="Comma0 28 2" xfId="196"/>
    <cellStyle name="Comma0 29" xfId="197"/>
    <cellStyle name="Comma0 29 2" xfId="198"/>
    <cellStyle name="Comma0 3" xfId="199"/>
    <cellStyle name="Comma0 3 2" xfId="200"/>
    <cellStyle name="Comma0 3 2 2" xfId="201"/>
    <cellStyle name="Comma0 3 3" xfId="202"/>
    <cellStyle name="Comma0 3 3 2" xfId="203"/>
    <cellStyle name="Comma0 3 4" xfId="204"/>
    <cellStyle name="Comma0 3 4 2" xfId="205"/>
    <cellStyle name="Comma0 3 5" xfId="206"/>
    <cellStyle name="Comma0 30" xfId="207"/>
    <cellStyle name="Comma0 30 2" xfId="208"/>
    <cellStyle name="Comma0 31" xfId="209"/>
    <cellStyle name="Comma0 31 2" xfId="210"/>
    <cellStyle name="Comma0 32" xfId="211"/>
    <cellStyle name="Comma0 32 2" xfId="212"/>
    <cellStyle name="Comma0 33" xfId="213"/>
    <cellStyle name="Comma0 33 2" xfId="214"/>
    <cellStyle name="Comma0 34" xfId="215"/>
    <cellStyle name="Comma0 34 2" xfId="216"/>
    <cellStyle name="Comma0 35" xfId="217"/>
    <cellStyle name="Comma0 35 2" xfId="218"/>
    <cellStyle name="Comma0 36" xfId="219"/>
    <cellStyle name="Comma0 36 2" xfId="220"/>
    <cellStyle name="Comma0 37" xfId="221"/>
    <cellStyle name="Comma0 38" xfId="222"/>
    <cellStyle name="Comma0 39" xfId="223"/>
    <cellStyle name="Comma0 4" xfId="224"/>
    <cellStyle name="Comma0 4 2" xfId="225"/>
    <cellStyle name="Comma0 4 2 2" xfId="226"/>
    <cellStyle name="Comma0 4 3" xfId="227"/>
    <cellStyle name="Comma0 4 3 2" xfId="228"/>
    <cellStyle name="Comma0 4 4" xfId="229"/>
    <cellStyle name="Comma0 4 4 2" xfId="230"/>
    <cellStyle name="Comma0 4 5" xfId="231"/>
    <cellStyle name="Comma0 40" xfId="232"/>
    <cellStyle name="Comma0 41" xfId="233"/>
    <cellStyle name="Comma0 42" xfId="234"/>
    <cellStyle name="Comma0 43" xfId="235"/>
    <cellStyle name="Comma0 44" xfId="236"/>
    <cellStyle name="Comma0 45" xfId="237"/>
    <cellStyle name="Comma0 5" xfId="238"/>
    <cellStyle name="Comma0 5 2" xfId="239"/>
    <cellStyle name="Comma0 5 2 2" xfId="240"/>
    <cellStyle name="Comma0 5 3" xfId="241"/>
    <cellStyle name="Comma0 5 3 2" xfId="242"/>
    <cellStyle name="Comma0 5 4" xfId="243"/>
    <cellStyle name="Comma0 5 4 2" xfId="244"/>
    <cellStyle name="Comma0 5 5" xfId="245"/>
    <cellStyle name="Comma0 6" xfId="246"/>
    <cellStyle name="Comma0 6 2" xfId="247"/>
    <cellStyle name="Comma0 6 2 2" xfId="248"/>
    <cellStyle name="Comma0 6 3" xfId="249"/>
    <cellStyle name="Comma0 6 3 2" xfId="250"/>
    <cellStyle name="Comma0 6 4" xfId="251"/>
    <cellStyle name="Comma0 6 4 2" xfId="252"/>
    <cellStyle name="Comma0 6 5" xfId="253"/>
    <cellStyle name="Comma0 7" xfId="254"/>
    <cellStyle name="Comma0 7 2" xfId="255"/>
    <cellStyle name="Comma0 7 2 2" xfId="256"/>
    <cellStyle name="Comma0 7 2 2 2" xfId="257"/>
    <cellStyle name="Comma0 7 2 3" xfId="258"/>
    <cellStyle name="Comma0 7 3" xfId="259"/>
    <cellStyle name="Comma0 7 3 2" xfId="260"/>
    <cellStyle name="Comma0 7 4" xfId="261"/>
    <cellStyle name="Comma0 7 4 2" xfId="262"/>
    <cellStyle name="Comma0 7 5" xfId="263"/>
    <cellStyle name="Comma0 8" xfId="264"/>
    <cellStyle name="Comma0 8 2" xfId="265"/>
    <cellStyle name="Comma0 8 2 2" xfId="266"/>
    <cellStyle name="Comma0 8 2 2 2" xfId="267"/>
    <cellStyle name="Comma0 8 2 3" xfId="268"/>
    <cellStyle name="Comma0 8 3" xfId="269"/>
    <cellStyle name="Comma0 8 3 2" xfId="270"/>
    <cellStyle name="Comma0 8 4" xfId="271"/>
    <cellStyle name="Comma0 8 4 2" xfId="272"/>
    <cellStyle name="Comma0 8 5" xfId="273"/>
    <cellStyle name="Comma0 9" xfId="274"/>
    <cellStyle name="Comma0 9 2" xfId="275"/>
    <cellStyle name="Comma0 9 2 2" xfId="276"/>
    <cellStyle name="Comma0 9 3" xfId="277"/>
    <cellStyle name="Currency" xfId="1" builtinId="4"/>
    <cellStyle name="Currency 2" xfId="278"/>
    <cellStyle name="Currency 2 2" xfId="279"/>
    <cellStyle name="Currency 3" xfId="280"/>
    <cellStyle name="Currency 3 2" xfId="281"/>
    <cellStyle name="Currency 4" xfId="282"/>
    <cellStyle name="Currency 4 2" xfId="283"/>
    <cellStyle name="Currency 5" xfId="284"/>
    <cellStyle name="Currency 6" xfId="285"/>
    <cellStyle name="Currency 7" xfId="286"/>
    <cellStyle name="Currency 7 2" xfId="287"/>
    <cellStyle name="Currency 7 2 2" xfId="288"/>
    <cellStyle name="Currency 7 3" xfId="289"/>
    <cellStyle name="Currency0" xfId="290"/>
    <cellStyle name="Currency0 2" xfId="291"/>
    <cellStyle name="Currency0 2 2" xfId="292"/>
    <cellStyle name="Currency0 2 2 2" xfId="293"/>
    <cellStyle name="Currency0 2 3" xfId="294"/>
    <cellStyle name="Currency0 2 3 2" xfId="295"/>
    <cellStyle name="Currency0 2 4" xfId="296"/>
    <cellStyle name="Currency0 2 4 2" xfId="297"/>
    <cellStyle name="Currency0 2 5" xfId="298"/>
    <cellStyle name="Currency0 3" xfId="299"/>
    <cellStyle name="Currency0 3 2" xfId="300"/>
    <cellStyle name="Currency0 3 2 2" xfId="301"/>
    <cellStyle name="Currency0 3 2 2 2" xfId="302"/>
    <cellStyle name="Currency0 3 2 3" xfId="303"/>
    <cellStyle name="Currency0 3 3" xfId="304"/>
    <cellStyle name="Currency0 3 3 2" xfId="305"/>
    <cellStyle name="Currency0 3 4" xfId="306"/>
    <cellStyle name="Currency0 3 4 2" xfId="307"/>
    <cellStyle name="Currency0 3 5" xfId="308"/>
    <cellStyle name="Currency0 4" xfId="309"/>
    <cellStyle name="Currency0 4 2" xfId="310"/>
    <cellStyle name="Currency0 5" xfId="311"/>
    <cellStyle name="Currency0 5 2" xfId="312"/>
    <cellStyle name="Currency0 6" xfId="313"/>
    <cellStyle name="Currency0 6 2" xfId="314"/>
    <cellStyle name="Currency0 7" xfId="315"/>
    <cellStyle name="Date" xfId="316"/>
    <cellStyle name="Date 2" xfId="317"/>
    <cellStyle name="Date 2 2" xfId="318"/>
    <cellStyle name="Date 2 2 2" xfId="319"/>
    <cellStyle name="Date 2 3" xfId="320"/>
    <cellStyle name="Date 2 3 2" xfId="321"/>
    <cellStyle name="Date 2 4" xfId="322"/>
    <cellStyle name="Date 2 4 2" xfId="323"/>
    <cellStyle name="Date 2 5" xfId="324"/>
    <cellStyle name="Date 3" xfId="325"/>
    <cellStyle name="Date 3 2" xfId="326"/>
    <cellStyle name="Date 3 2 2" xfId="327"/>
    <cellStyle name="Date 3 2 2 2" xfId="328"/>
    <cellStyle name="Date 3 2 3" xfId="329"/>
    <cellStyle name="Date 3 3" xfId="330"/>
    <cellStyle name="Date 3 3 2" xfId="331"/>
    <cellStyle name="Date 3 4" xfId="332"/>
    <cellStyle name="Date 3 4 2" xfId="333"/>
    <cellStyle name="Date 3 5" xfId="334"/>
    <cellStyle name="Date 4" xfId="335"/>
    <cellStyle name="Date 4 2" xfId="336"/>
    <cellStyle name="Date 5" xfId="337"/>
    <cellStyle name="Date 5 2" xfId="338"/>
    <cellStyle name="Date 6" xfId="339"/>
    <cellStyle name="Date 6 2" xfId="340"/>
    <cellStyle name="Date 7" xfId="341"/>
    <cellStyle name="Explanatory Text" xfId="23" builtinId="53" customBuiltin="1"/>
    <cellStyle name="Explanatory Text 2" xfId="342"/>
    <cellStyle name="Fixed" xfId="343"/>
    <cellStyle name="Fixed 2" xfId="344"/>
    <cellStyle name="Fixed 2 2" xfId="345"/>
    <cellStyle name="Fixed 2 2 2" xfId="346"/>
    <cellStyle name="Fixed 2 3" xfId="347"/>
    <cellStyle name="Fixed 2 3 2" xfId="348"/>
    <cellStyle name="Fixed 2 4" xfId="349"/>
    <cellStyle name="Fixed 2 4 2" xfId="350"/>
    <cellStyle name="Fixed 2 5" xfId="351"/>
    <cellStyle name="Fixed 3" xfId="352"/>
    <cellStyle name="Fixed 3 2" xfId="353"/>
    <cellStyle name="Fixed 3 2 2" xfId="354"/>
    <cellStyle name="Fixed 3 2 2 2" xfId="355"/>
    <cellStyle name="Fixed 3 2 3" xfId="356"/>
    <cellStyle name="Fixed 3 3" xfId="357"/>
    <cellStyle name="Fixed 3 3 2" xfId="358"/>
    <cellStyle name="Fixed 3 4" xfId="359"/>
    <cellStyle name="Fixed 3 4 2" xfId="360"/>
    <cellStyle name="Fixed 3 5" xfId="361"/>
    <cellStyle name="Fixed 4" xfId="362"/>
    <cellStyle name="Fixed 4 2" xfId="363"/>
    <cellStyle name="Fixed 5" xfId="364"/>
    <cellStyle name="Fixed 5 2" xfId="365"/>
    <cellStyle name="Fixed 6" xfId="366"/>
    <cellStyle name="Fixed 6 2" xfId="367"/>
    <cellStyle name="Fixed 7" xfId="368"/>
    <cellStyle name="Fixed 7 2" xfId="369"/>
    <cellStyle name="Fixed 8" xfId="370"/>
    <cellStyle name="Fixed2 - Style2" xfId="371"/>
    <cellStyle name="Good" xfId="13" builtinId="26" customBuiltin="1"/>
    <cellStyle name="Good 2" xfId="372"/>
    <cellStyle name="Heading 1" xfId="9" builtinId="16" customBuiltin="1"/>
    <cellStyle name="Heading 1 2" xfId="373"/>
    <cellStyle name="Heading 1 2 2" xfId="374"/>
    <cellStyle name="Heading 1 3" xfId="375"/>
    <cellStyle name="Heading 1 4" xfId="376"/>
    <cellStyle name="Heading 1 5" xfId="377"/>
    <cellStyle name="Heading 1 6" xfId="378"/>
    <cellStyle name="Heading 1 6 2" xfId="379"/>
    <cellStyle name="Heading 1 6 2 2" xfId="380"/>
    <cellStyle name="Heading 1 6 3" xfId="381"/>
    <cellStyle name="Heading 2" xfId="10" builtinId="17" customBuiltin="1"/>
    <cellStyle name="Heading 2 2" xfId="382"/>
    <cellStyle name="Heading 2 2 2" xfId="383"/>
    <cellStyle name="Heading 2 3" xfId="384"/>
    <cellStyle name="Heading 2 3 2" xfId="385"/>
    <cellStyle name="Heading 2 4" xfId="386"/>
    <cellStyle name="Heading 2 5" xfId="387"/>
    <cellStyle name="Heading 2 6" xfId="388"/>
    <cellStyle name="Heading 2 7" xfId="389"/>
    <cellStyle name="Heading 2 7 2" xfId="390"/>
    <cellStyle name="Heading 2 7 2 2" xfId="391"/>
    <cellStyle name="Heading 2 7 3" xfId="392"/>
    <cellStyle name="Heading 3" xfId="11" builtinId="18" customBuiltin="1"/>
    <cellStyle name="Heading 3 2" xfId="393"/>
    <cellStyle name="Heading 3 2 2" xfId="394"/>
    <cellStyle name="Heading 3 2 2 2" xfId="395"/>
    <cellStyle name="Heading 3 2 3" xfId="396"/>
    <cellStyle name="Heading 4" xfId="12" builtinId="19" customBuiltin="1"/>
    <cellStyle name="Heading 4 2" xfId="397"/>
    <cellStyle name="Heading 4 2 2" xfId="398"/>
    <cellStyle name="Heading 4 2 2 2" xfId="399"/>
    <cellStyle name="Heading 4 2 3" xfId="400"/>
    <cellStyle name="HEADING1" xfId="401"/>
    <cellStyle name="HEADING1 2" xfId="402"/>
    <cellStyle name="HEADING1 2 2" xfId="403"/>
    <cellStyle name="HEADING1 2 2 2" xfId="404"/>
    <cellStyle name="HEADING1 2 3" xfId="405"/>
    <cellStyle name="HEADING1 2 3 2" xfId="406"/>
    <cellStyle name="HEADING1 2 4" xfId="407"/>
    <cellStyle name="HEADING1 2 4 2" xfId="408"/>
    <cellStyle name="HEADING1 2 5" xfId="409"/>
    <cellStyle name="HEADING1 3" xfId="410"/>
    <cellStyle name="HEADING1 3 2" xfId="411"/>
    <cellStyle name="HEADING1 3 2 2" xfId="412"/>
    <cellStyle name="HEADING1 3 2 2 2" xfId="413"/>
    <cellStyle name="HEADING1 3 2 3" xfId="414"/>
    <cellStyle name="HEADING1 3 3" xfId="415"/>
    <cellStyle name="HEADING1 3 3 2" xfId="416"/>
    <cellStyle name="HEADING1 3 4" xfId="417"/>
    <cellStyle name="HEADING1 3 4 2" xfId="418"/>
    <cellStyle name="HEADING1 3 5" xfId="419"/>
    <cellStyle name="HEADING1 4" xfId="420"/>
    <cellStyle name="HEADING1 4 2" xfId="421"/>
    <cellStyle name="HEADING1 5" xfId="422"/>
    <cellStyle name="HEADING1 5 2" xfId="423"/>
    <cellStyle name="HEADING1 6" xfId="424"/>
    <cellStyle name="HEADING1 6 2" xfId="425"/>
    <cellStyle name="HEADING1 7" xfId="426"/>
    <cellStyle name="HEADING2" xfId="427"/>
    <cellStyle name="HEADING2 2" xfId="428"/>
    <cellStyle name="HEADING2 2 2" xfId="429"/>
    <cellStyle name="Hyperlink 2" xfId="430"/>
    <cellStyle name="Hyperlink 2 3 2" xfId="2"/>
    <cellStyle name="Input" xfId="16" builtinId="20" customBuiltin="1"/>
    <cellStyle name="Input 2" xfId="431"/>
    <cellStyle name="Linked Cell" xfId="19" builtinId="24" customBuiltin="1"/>
    <cellStyle name="Linked Cell 2" xfId="432"/>
    <cellStyle name="Neutral" xfId="15" builtinId="28" customBuiltin="1"/>
    <cellStyle name="Neutral 2" xfId="433"/>
    <cellStyle name="Normal" xfId="0" builtinId="0"/>
    <cellStyle name="Normal 10" xfId="434"/>
    <cellStyle name="Normal 10 2" xfId="435"/>
    <cellStyle name="Normal 10 3" xfId="436"/>
    <cellStyle name="Normal 10 4" xfId="3"/>
    <cellStyle name="Normal 11" xfId="437"/>
    <cellStyle name="Normal 11 2" xfId="438"/>
    <cellStyle name="Normal 12" xfId="439"/>
    <cellStyle name="Normal 13" xfId="574"/>
    <cellStyle name="Normal 14" xfId="576"/>
    <cellStyle name="Normal 2" xfId="4"/>
    <cellStyle name="Normal 2 10" xfId="440"/>
    <cellStyle name="Normal 2 2" xfId="441"/>
    <cellStyle name="Normal 2 2 2" xfId="442"/>
    <cellStyle name="Normal 2 2 2 2" xfId="443"/>
    <cellStyle name="Normal 2 2 3" xfId="444"/>
    <cellStyle name="Normal 2 3" xfId="445"/>
    <cellStyle name="Normal 2 3 2" xfId="446"/>
    <cellStyle name="Normal 2 4" xfId="447"/>
    <cellStyle name="Normal 2 4 2" xfId="448"/>
    <cellStyle name="Normal 2 5" xfId="449"/>
    <cellStyle name="Normal 2 5 2" xfId="450"/>
    <cellStyle name="Normal 2 6" xfId="5"/>
    <cellStyle name="Normal 2 6 2" xfId="452"/>
    <cellStyle name="Normal 2 6 3" xfId="451"/>
    <cellStyle name="Normal 2 7" xfId="453"/>
    <cellStyle name="Normal 2 8" xfId="454"/>
    <cellStyle name="Normal 2 8 2" xfId="455"/>
    <cellStyle name="Normal 2 9" xfId="456"/>
    <cellStyle name="Normal 3" xfId="457"/>
    <cellStyle name="Normal 3 2" xfId="458"/>
    <cellStyle name="Normal 3 2 2" xfId="459"/>
    <cellStyle name="Normal 3 3" xfId="460"/>
    <cellStyle name="Normal 3 3 2" xfId="461"/>
    <cellStyle name="Normal 3 4" xfId="462"/>
    <cellStyle name="Normal 3 4 2" xfId="463"/>
    <cellStyle name="Normal 3 4 3" xfId="464"/>
    <cellStyle name="Normal 3 5" xfId="465"/>
    <cellStyle name="Normal 3 6" xfId="466"/>
    <cellStyle name="Normal 3 7" xfId="467"/>
    <cellStyle name="Normal 4" xfId="6"/>
    <cellStyle name="Normal 4 2" xfId="468"/>
    <cellStyle name="Normal 4 3" xfId="469"/>
    <cellStyle name="Normal 5" xfId="470"/>
    <cellStyle name="Normal 5 2" xfId="471"/>
    <cellStyle name="Normal 5 2 2" xfId="472"/>
    <cellStyle name="Normal 5 3" xfId="473"/>
    <cellStyle name="Normal 6" xfId="474"/>
    <cellStyle name="Normal 7" xfId="475"/>
    <cellStyle name="Normal 7 2" xfId="476"/>
    <cellStyle name="Normal 8" xfId="477"/>
    <cellStyle name="Normal 8 2" xfId="478"/>
    <cellStyle name="Normal 8 3" xfId="479"/>
    <cellStyle name="Normal 9" xfId="480"/>
    <cellStyle name="Normal 9 2" xfId="481"/>
    <cellStyle name="Note" xfId="22" builtinId="10" customBuiltin="1"/>
    <cellStyle name="Note 2" xfId="482"/>
    <cellStyle name="Note 2 2" xfId="483"/>
    <cellStyle name="Output" xfId="17" builtinId="21" customBuiltin="1"/>
    <cellStyle name="Output 2" xfId="484"/>
    <cellStyle name="Percen - Style1" xfId="485"/>
    <cellStyle name="Percent" xfId="7" builtinId="5"/>
    <cellStyle name="Percent 10" xfId="486"/>
    <cellStyle name="Percent 11" xfId="487"/>
    <cellStyle name="Percent 12" xfId="488"/>
    <cellStyle name="Percent 12 2" xfId="489"/>
    <cellStyle name="Percent 13" xfId="490"/>
    <cellStyle name="Percent 14" xfId="575"/>
    <cellStyle name="Percent 15" xfId="577"/>
    <cellStyle name="Percent 2" xfId="491"/>
    <cellStyle name="Percent 2 2" xfId="492"/>
    <cellStyle name="Percent 2 2 2" xfId="493"/>
    <cellStyle name="Percent 2 3" xfId="494"/>
    <cellStyle name="Percent 2 3 2" xfId="495"/>
    <cellStyle name="Percent 2 4" xfId="496"/>
    <cellStyle name="Percent 2 4 2" xfId="497"/>
    <cellStyle name="Percent 3" xfId="498"/>
    <cellStyle name="Percent 3 2" xfId="499"/>
    <cellStyle name="Percent 3 2 2" xfId="500"/>
    <cellStyle name="Percent 3 2 2 2" xfId="501"/>
    <cellStyle name="Percent 3 2 3" xfId="502"/>
    <cellStyle name="Percent 3 3" xfId="503"/>
    <cellStyle name="Percent 3 3 2" xfId="504"/>
    <cellStyle name="Percent 3 4" xfId="505"/>
    <cellStyle name="Percent 3 4 2" xfId="506"/>
    <cellStyle name="Percent 3 5" xfId="507"/>
    <cellStyle name="Percent 4" xfId="508"/>
    <cellStyle name="Percent 4 2" xfId="509"/>
    <cellStyle name="Percent 5" xfId="510"/>
    <cellStyle name="Percent 5 2" xfId="511"/>
    <cellStyle name="Percent 5 2 2" xfId="512"/>
    <cellStyle name="Percent 5 3" xfId="513"/>
    <cellStyle name="Percent 6" xfId="514"/>
    <cellStyle name="Percent 6 2" xfId="515"/>
    <cellStyle name="Percent 7" xfId="516"/>
    <cellStyle name="Percent 7 2" xfId="517"/>
    <cellStyle name="Percent 7 3" xfId="518"/>
    <cellStyle name="Percent 8" xfId="519"/>
    <cellStyle name="Percent 8 2" xfId="520"/>
    <cellStyle name="Percent 8 2 2" xfId="521"/>
    <cellStyle name="Percent 8 3" xfId="522"/>
    <cellStyle name="Percent 9" xfId="523"/>
    <cellStyle name="Percent 9 2" xfId="524"/>
    <cellStyle name="PSChar" xfId="525"/>
    <cellStyle name="PSChar 2" xfId="526"/>
    <cellStyle name="PSChar 2 2" xfId="527"/>
    <cellStyle name="PSDec" xfId="528"/>
    <cellStyle name="PSDec 2" xfId="529"/>
    <cellStyle name="PSDec 2 2" xfId="530"/>
    <cellStyle name="PSHeading" xfId="531"/>
    <cellStyle name="PSHeading 2" xfId="532"/>
    <cellStyle name="PSHeading 2 2" xfId="533"/>
    <cellStyle name="Style 1" xfId="534"/>
    <cellStyle name="Style 1 2" xfId="535"/>
    <cellStyle name="Style 1 2 2" xfId="536"/>
    <cellStyle name="Style 1 3" xfId="537"/>
    <cellStyle name="Style 1 4" xfId="538"/>
    <cellStyle name="Style 1 5" xfId="539"/>
    <cellStyle name="Title" xfId="8" builtinId="15" customBuiltin="1"/>
    <cellStyle name="Title 2" xfId="540"/>
    <cellStyle name="Title 2 2" xfId="541"/>
    <cellStyle name="Title 2 2 2" xfId="542"/>
    <cellStyle name="Title 2 3" xfId="543"/>
    <cellStyle name="Total" xfId="24" builtinId="25" customBuiltin="1"/>
    <cellStyle name="Total 2" xfId="544"/>
    <cellStyle name="Total 2 2" xfId="545"/>
    <cellStyle name="Total 2 2 2" xfId="546"/>
    <cellStyle name="Total 2 3" xfId="547"/>
    <cellStyle name="Total 2 3 2" xfId="548"/>
    <cellStyle name="Total 2 4" xfId="549"/>
    <cellStyle name="Total 2 4 2" xfId="550"/>
    <cellStyle name="Total 2 5" xfId="551"/>
    <cellStyle name="Total 3" xfId="552"/>
    <cellStyle name="Total 3 2" xfId="553"/>
    <cellStyle name="Total 3 2 2" xfId="554"/>
    <cellStyle name="Total 3 2 2 2" xfId="555"/>
    <cellStyle name="Total 3 2 3" xfId="556"/>
    <cellStyle name="Total 3 3" xfId="557"/>
    <cellStyle name="Total 3 3 2" xfId="558"/>
    <cellStyle name="Total 3 4" xfId="559"/>
    <cellStyle name="Total 3 4 2" xfId="560"/>
    <cellStyle name="Total 3 5" xfId="561"/>
    <cellStyle name="Total 4" xfId="562"/>
    <cellStyle name="Total 4 2" xfId="563"/>
    <cellStyle name="Total 5" xfId="564"/>
    <cellStyle name="Total 5 2" xfId="565"/>
    <cellStyle name="Total 5 2 2" xfId="566"/>
    <cellStyle name="Total 5 3" xfId="567"/>
    <cellStyle name="Total 6" xfId="568"/>
    <cellStyle name="Total 6 2" xfId="569"/>
    <cellStyle name="Total 7" xfId="570"/>
    <cellStyle name="Total 7 2" xfId="571"/>
    <cellStyle name="Total 8" xfId="572"/>
    <cellStyle name="Warning Text" xfId="21" builtinId="11" customBuiltin="1"/>
    <cellStyle name="Warning Text 2" xfId="573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'Breakeven Comparison'!$Q$5</c:f>
              <c:strCache>
                <c:ptCount val="1"/>
                <c:pt idx="0">
                  <c:v>5%</c:v>
                </c:pt>
              </c:strCache>
            </c:strRef>
          </c:tx>
          <c:spPr>
            <a:pattFill prst="dkUpDiag">
              <a:fgClr>
                <a:schemeClr val="accent2">
                  <a:lumMod val="20000"/>
                  <a:lumOff val="80000"/>
                </a:schemeClr>
              </a:fgClr>
              <a:bgClr>
                <a:schemeClr val="bg1"/>
              </a:bgClr>
            </a:pattFill>
            <a:ln w="19050">
              <a:solidFill>
                <a:sysClr val="windowText" lastClr="000000"/>
              </a:solidFill>
              <a:prstDash val="solid"/>
            </a:ln>
          </c:spPr>
          <c:cat>
            <c:numRef>
              <c:f>'Breakeven Comparison'!$P$6:$P$16</c:f>
              <c:numCache>
                <c:formatCode>General</c:formatCod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numCache>
            </c:numRef>
          </c:cat>
          <c:val>
            <c:numRef>
              <c:f>'Breakeven Comparison'!$Q$6:$Q$16</c:f>
              <c:numCache>
                <c:formatCode>_("$"* #,##0.00_);_("$"* \(#,##0.00\);_("$"* "-"??_);_(@_)</c:formatCode>
                <c:ptCount val="11"/>
                <c:pt idx="0">
                  <c:v>4.8263238415241378</c:v>
                </c:pt>
                <c:pt idx="1">
                  <c:v>4.6667154267610238</c:v>
                </c:pt>
                <c:pt idx="2">
                  <c:v>4.53020939401482</c:v>
                </c:pt>
                <c:pt idx="3">
                  <c:v>4.0122104771848255</c:v>
                </c:pt>
                <c:pt idx="4">
                  <c:v>3.6909278513836972</c:v>
                </c:pt>
                <c:pt idx="5">
                  <c:v>3.773500926922988</c:v>
                </c:pt>
                <c:pt idx="6">
                  <c:v>3.8575883233404791</c:v>
                </c:pt>
                <c:pt idx="7">
                  <c:v>3.9428346080124976</c:v>
                </c:pt>
                <c:pt idx="8">
                  <c:v>4.0290351304054761</c:v>
                </c:pt>
                <c:pt idx="9">
                  <c:v>4.1170510874243567</c:v>
                </c:pt>
                <c:pt idx="10">
                  <c:v>4.2066489233036624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D-468E-A546-55C24C659F1D}"/>
            </c:ext>
          </c:extLst>
        </c:ser>
        <c:ser>
          <c:idx val="3"/>
          <c:order val="1"/>
          <c:tx>
            <c:strRef>
              <c:f>'Breakeven Comparison'!$S$5</c:f>
              <c:strCache>
                <c:ptCount val="1"/>
                <c:pt idx="0">
                  <c:v>15%</c:v>
                </c:pt>
              </c:strCache>
            </c:strRef>
          </c:tx>
          <c:spPr>
            <a:solidFill>
              <a:sysClr val="window" lastClr="FFFFFF"/>
            </a:solidFill>
            <a:ln w="19050">
              <a:solidFill>
                <a:sysClr val="windowText" lastClr="000000"/>
              </a:solidFill>
              <a:prstDash val="solid"/>
            </a:ln>
          </c:spPr>
          <c:cat>
            <c:numRef>
              <c:f>'Breakeven Comparison'!$P$6:$P$16</c:f>
              <c:numCache>
                <c:formatCode>General</c:formatCod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numCache>
            </c:numRef>
          </c:cat>
          <c:val>
            <c:numRef>
              <c:f>'Breakeven Comparison'!$S$6:$S$16</c:f>
              <c:numCache>
                <c:formatCode>_("$"* #,##0.00_);_("$"* \(#,##0.00\);_("$"* "-"??_);_(@_)</c:formatCode>
                <c:ptCount val="11"/>
                <c:pt idx="0">
                  <c:v>2.0564541911385295</c:v>
                </c:pt>
                <c:pt idx="1">
                  <c:v>1.9894864855669434</c:v>
                </c:pt>
                <c:pt idx="2">
                  <c:v>1.934825415639974</c:v>
                </c:pt>
                <c:pt idx="3">
                  <c:v>1.7140467882080885</c:v>
                </c:pt>
                <c:pt idx="4">
                  <c:v>1.5775494165401835</c:v>
                </c:pt>
                <c:pt idx="5">
                  <c:v>1.6140014397586617</c:v>
                </c:pt>
                <c:pt idx="6">
                  <c:v>1.6509283361036053</c:v>
                </c:pt>
                <c:pt idx="7">
                  <c:v>1.6880534734332986</c:v>
                </c:pt>
                <c:pt idx="8">
                  <c:v>1.7250927681602268</c:v>
                </c:pt>
                <c:pt idx="9">
                  <c:v>1.7628084656056549</c:v>
                </c:pt>
                <c:pt idx="10">
                  <c:v>1.8008967416175299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6D-468E-A546-55C24C659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188352"/>
        <c:axId val="167189888"/>
      </c:areaChart>
      <c:lineChart>
        <c:grouping val="standard"/>
        <c:varyColors val="0"/>
        <c:ser>
          <c:idx val="4"/>
          <c:order val="2"/>
          <c:tx>
            <c:strRef>
              <c:f>'Breakeven Comparison'!$T$5</c:f>
              <c:strCache>
                <c:ptCount val="1"/>
                <c:pt idx="0">
                  <c:v>BNEF - PJM ($/WAC)</c:v>
                </c:pt>
              </c:strCache>
            </c:strRef>
          </c:tx>
          <c:spPr>
            <a:ln w="28575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'Breakeven Comparison'!$P$6:$P$16</c:f>
              <c:numCache>
                <c:formatCode>General</c:formatCod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numCache>
            </c:numRef>
          </c:cat>
          <c:val>
            <c:numRef>
              <c:f>'Breakeven Comparison'!$T$6:$T$16</c:f>
              <c:numCache>
                <c:formatCode>_("$"* #,##0.00_);_("$"* \(#,##0.00\);_("$"* "-"??_);_(@_)</c:formatCode>
                <c:ptCount val="11"/>
                <c:pt idx="0">
                  <c:v>3.2002725106459051</c:v>
                </c:pt>
                <c:pt idx="1">
                  <c:v>2.8999999999999995</c:v>
                </c:pt>
                <c:pt idx="2">
                  <c:v>2.6005845813072352</c:v>
                </c:pt>
                <c:pt idx="3">
                  <c:v>1.4954919563675166</c:v>
                </c:pt>
                <c:pt idx="4">
                  <c:v>1.4713377828506344</c:v>
                </c:pt>
                <c:pt idx="5">
                  <c:v>1.3918045129634167</c:v>
                </c:pt>
                <c:pt idx="6">
                  <c:v>1.3633202550231422</c:v>
                </c:pt>
                <c:pt idx="7">
                  <c:v>1.3470709159679803</c:v>
                </c:pt>
                <c:pt idx="8">
                  <c:v>1.315610882913562</c:v>
                </c:pt>
                <c:pt idx="9">
                  <c:v>1.3115783893165263</c:v>
                </c:pt>
                <c:pt idx="10">
                  <c:v>1.2774585835285943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6D-468E-A546-55C24C659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188352"/>
        <c:axId val="167189888"/>
      </c:lineChart>
      <c:catAx>
        <c:axId val="16718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189888"/>
        <c:crosses val="autoZero"/>
        <c:auto val="1"/>
        <c:lblAlgn val="ctr"/>
        <c:lblOffset val="100"/>
        <c:noMultiLvlLbl val="0"/>
      </c:catAx>
      <c:valAx>
        <c:axId val="167189888"/>
        <c:scaling>
          <c:orientation val="minMax"/>
          <c:max val="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$/W</a:t>
                </a:r>
                <a:r>
                  <a:rPr lang="en-US" sz="1100" baseline="-25000"/>
                  <a:t>AC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6203703703703703E-2"/>
              <c:y val="0.40730178258967631"/>
            </c:manualLayout>
          </c:layout>
          <c:overlay val="0"/>
        </c:title>
        <c:numFmt formatCode="\$#,##0.00" sourceLinked="0"/>
        <c:majorTickMark val="out"/>
        <c:minorTickMark val="none"/>
        <c:tickLblPos val="nextTo"/>
        <c:crossAx val="167188352"/>
        <c:crosses val="autoZero"/>
        <c:crossBetween val="midCat"/>
        <c:majorUnit val="1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KY Residential Retail</c:v>
          </c:tx>
          <c:marker>
            <c:symbol val="none"/>
          </c:marker>
          <c:cat>
            <c:numRef>
              <c:f>'Breakeven Comparison'!$B$6:$B$16</c:f>
              <c:numCache>
                <c:formatCode>General</c:formatCod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numCache>
            </c:numRef>
          </c:cat>
          <c:val>
            <c:numRef>
              <c:f>'Breakeven Comparison'!$C$6:$C$16</c:f>
              <c:numCache>
                <c:formatCode>_("$"* #,##0.00_);_("$"* \(#,##0.00\);_("$"* "-"??_);_(@_)</c:formatCode>
                <c:ptCount val="11"/>
                <c:pt idx="0">
                  <c:v>2.9829012430726918</c:v>
                </c:pt>
                <c:pt idx="1">
                  <c:v>2.8852251363218171</c:v>
                </c:pt>
                <c:pt idx="2">
                  <c:v>2.8034135861047074</c:v>
                </c:pt>
                <c:pt idx="3">
                  <c:v>2.4832730938403258</c:v>
                </c:pt>
                <c:pt idx="4">
                  <c:v>2.285000507019006</c:v>
                </c:pt>
                <c:pt idx="5">
                  <c:v>2.3369277699781619</c:v>
                </c:pt>
                <c:pt idx="6">
                  <c:v>2.3896249991111271</c:v>
                </c:pt>
                <c:pt idx="7">
                  <c:v>2.4428020335306639</c:v>
                </c:pt>
                <c:pt idx="8">
                  <c:v>2.4962052129987353</c:v>
                </c:pt>
                <c:pt idx="9">
                  <c:v>2.5506415115171426</c:v>
                </c:pt>
                <c:pt idx="10">
                  <c:v>2.6058281631435829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8A-4946-9052-E54570EE6A05}"/>
            </c:ext>
          </c:extLst>
        </c:ser>
        <c:ser>
          <c:idx val="1"/>
          <c:order val="1"/>
          <c:tx>
            <c:v>KY Residential Wholesale</c:v>
          </c:tx>
          <c:marker>
            <c:symbol val="none"/>
          </c:marker>
          <c:val>
            <c:numRef>
              <c:f>'Breakeven Comparison'!$V$6:$V$16</c:f>
              <c:numCache>
                <c:formatCode>_("$"* #,##0.00_);_("$"* \(#,##0.00\);_("$"* "-"??_);_(@_)</c:formatCode>
                <c:ptCount val="11"/>
                <c:pt idx="0">
                  <c:v>0.83155043600484457</c:v>
                </c:pt>
                <c:pt idx="1">
                  <c:v>0.8132755259703377</c:v>
                </c:pt>
                <c:pt idx="2">
                  <c:v>0.79875333349210031</c:v>
                </c:pt>
                <c:pt idx="3">
                  <c:v>0.71820064558394969</c:v>
                </c:pt>
                <c:pt idx="4">
                  <c:v>0.67055951050609186</c:v>
                </c:pt>
                <c:pt idx="5">
                  <c:v>0.69522905998482343</c:v>
                </c:pt>
                <c:pt idx="6">
                  <c:v>0.72021446232865083</c:v>
                </c:pt>
                <c:pt idx="7">
                  <c:v>0.74613484860295398</c:v>
                </c:pt>
                <c:pt idx="8">
                  <c:v>0.77318564380505539</c:v>
                </c:pt>
                <c:pt idx="9">
                  <c:v>0.80090082009225982</c:v>
                </c:pt>
                <c:pt idx="10">
                  <c:v>0.81725287684070436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A-4A83-A4F0-F80B44F86F51}"/>
            </c:ext>
          </c:extLst>
        </c:ser>
        <c:ser>
          <c:idx val="3"/>
          <c:order val="2"/>
          <c:tx>
            <c:strRef>
              <c:f>'Breakeven Comparison'!$F$5</c:f>
              <c:strCache>
                <c:ptCount val="1"/>
                <c:pt idx="0">
                  <c:v>BNEF - PJM ($/WAC)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'Breakeven Comparison'!$B$6:$B$16</c:f>
              <c:numCache>
                <c:formatCode>General</c:formatCod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numCache>
            </c:numRef>
          </c:cat>
          <c:val>
            <c:numRef>
              <c:f>'Breakeven Comparison'!$F$6:$F$16</c:f>
              <c:numCache>
                <c:formatCode>0.00</c:formatCode>
                <c:ptCount val="11"/>
                <c:pt idx="0">
                  <c:v>3.2002725106459051</c:v>
                </c:pt>
                <c:pt idx="1">
                  <c:v>2.8999999999999995</c:v>
                </c:pt>
                <c:pt idx="2">
                  <c:v>2.6005845813072352</c:v>
                </c:pt>
                <c:pt idx="3">
                  <c:v>1.4954919563675166</c:v>
                </c:pt>
                <c:pt idx="4">
                  <c:v>1.4713377828506344</c:v>
                </c:pt>
                <c:pt idx="5">
                  <c:v>1.3918045129634167</c:v>
                </c:pt>
                <c:pt idx="6">
                  <c:v>1.3633202550231422</c:v>
                </c:pt>
                <c:pt idx="7">
                  <c:v>1.3470709159679803</c:v>
                </c:pt>
                <c:pt idx="8">
                  <c:v>1.315610882913562</c:v>
                </c:pt>
                <c:pt idx="9">
                  <c:v>1.3115783893165263</c:v>
                </c:pt>
                <c:pt idx="10">
                  <c:v>1.2774585835285943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8A-4946-9052-E54570EE6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212928"/>
        <c:axId val="167214464"/>
      </c:lineChart>
      <c:catAx>
        <c:axId val="16721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214464"/>
        <c:crosses val="autoZero"/>
        <c:auto val="1"/>
        <c:lblAlgn val="ctr"/>
        <c:lblOffset val="100"/>
        <c:noMultiLvlLbl val="0"/>
      </c:catAx>
      <c:valAx>
        <c:axId val="1672144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(S/W</a:t>
                </a:r>
                <a:r>
                  <a:rPr lang="en-US" sz="1100" baseline="-25000"/>
                  <a:t>AC</a:t>
                </a:r>
                <a:r>
                  <a:rPr lang="en-US" sz="1100"/>
                  <a:t>)</a:t>
                </a:r>
              </a:p>
            </c:rich>
          </c:tx>
          <c:layout>
            <c:manualLayout>
              <c:xMode val="edge"/>
              <c:yMode val="edge"/>
              <c:x val="1.6203703703703703E-2"/>
              <c:y val="0.3626700568678915"/>
            </c:manualLayout>
          </c:layout>
          <c:overlay val="0"/>
        </c:title>
        <c:numFmt formatCode="&quot;$&quot;#,##0.00" sourceLinked="0"/>
        <c:majorTickMark val="out"/>
        <c:minorTickMark val="none"/>
        <c:tickLblPos val="nextTo"/>
        <c:crossAx val="167212928"/>
        <c:crosses val="autoZero"/>
        <c:crossBetween val="midCat"/>
        <c:majorUnit val="1"/>
      </c:valAx>
      <c:spPr>
        <a:ln>
          <a:solidFill>
            <a:sysClr val="windowText" lastClr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'Breakeven Comparison'!$C$43</c:f>
              <c:strCache>
                <c:ptCount val="1"/>
                <c:pt idx="0">
                  <c:v>Virginia</c:v>
                </c:pt>
              </c:strCache>
            </c:strRef>
          </c:tx>
          <c:marker>
            <c:symbol val="none"/>
          </c:marker>
          <c:cat>
            <c:numRef>
              <c:f>'Breakeven Comparison'!$B$6:$B$15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'Breakeven Comparison'!$C$45:$C$54</c:f>
            </c:numRef>
          </c:val>
          <c:smooth val="0"/>
          <c:extLst>
            <c:ext xmlns:c16="http://schemas.microsoft.com/office/drawing/2014/chart" uri="{C3380CC4-5D6E-409C-BE32-E72D297353CC}">
              <c16:uniqueId val="{00000000-9076-44AB-A814-C1B28A92516F}"/>
            </c:ext>
          </c:extLst>
        </c:ser>
        <c:ser>
          <c:idx val="1"/>
          <c:order val="1"/>
          <c:tx>
            <c:strRef>
              <c:f>'Breakeven Comparison'!$D$43</c:f>
              <c:strCache>
                <c:ptCount val="1"/>
                <c:pt idx="0">
                  <c:v>West Virginia</c:v>
                </c:pt>
              </c:strCache>
            </c:strRef>
          </c:tx>
          <c:spPr>
            <a:ln w="15875">
              <a:prstDash val="dash"/>
            </a:ln>
          </c:spPr>
          <c:marker>
            <c:symbol val="square"/>
            <c:size val="5"/>
            <c:spPr>
              <a:ln>
                <a:prstDash val="dash"/>
              </a:ln>
            </c:spPr>
          </c:marker>
          <c:cat>
            <c:numRef>
              <c:f>'Breakeven Comparison'!$B$6:$B$15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'Breakeven Comparison'!$D$45:$D$54</c:f>
            </c:numRef>
          </c:val>
          <c:smooth val="0"/>
          <c:extLst>
            <c:ext xmlns:c16="http://schemas.microsoft.com/office/drawing/2014/chart" uri="{C3380CC4-5D6E-409C-BE32-E72D297353CC}">
              <c16:uniqueId val="{00000001-9076-44AB-A814-C1B28A92516F}"/>
            </c:ext>
          </c:extLst>
        </c:ser>
        <c:ser>
          <c:idx val="2"/>
          <c:order val="2"/>
          <c:tx>
            <c:strRef>
              <c:f>'Breakeven Comparison'!$E$43</c:f>
              <c:strCache>
                <c:ptCount val="1"/>
                <c:pt idx="0">
                  <c:v>BNEF - APCo States ($/WAC)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'Breakeven Comparison'!$B$6:$B$15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'Breakeven Comparison'!$E$45:$E$54</c:f>
            </c:numRef>
          </c:val>
          <c:smooth val="0"/>
          <c:extLst>
            <c:ext xmlns:c16="http://schemas.microsoft.com/office/drawing/2014/chart" uri="{C3380CC4-5D6E-409C-BE32-E72D297353CC}">
              <c16:uniqueId val="{00000002-9076-44AB-A814-C1B28A925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24832"/>
        <c:axId val="167226368"/>
      </c:lineChart>
      <c:catAx>
        <c:axId val="16722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226368"/>
        <c:crosses val="autoZero"/>
        <c:auto val="1"/>
        <c:lblAlgn val="ctr"/>
        <c:lblOffset val="100"/>
        <c:noMultiLvlLbl val="0"/>
      </c:catAx>
      <c:valAx>
        <c:axId val="1672263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($/W</a:t>
                </a:r>
                <a:r>
                  <a:rPr lang="en-US" sz="1100" baseline="-25000"/>
                  <a:t>AC</a:t>
                </a:r>
                <a:r>
                  <a:rPr lang="en-US" sz="1100"/>
                  <a:t>)</a:t>
                </a:r>
              </a:p>
            </c:rich>
          </c:tx>
          <c:layout>
            <c:manualLayout>
              <c:xMode val="edge"/>
              <c:yMode val="edge"/>
              <c:x val="1.6203703703703703E-2"/>
              <c:y val="0.36201908355205598"/>
            </c:manualLayout>
          </c:layout>
          <c:overlay val="0"/>
        </c:title>
        <c:numFmt formatCode="&quot;$&quot;#,##0.00" sourceLinked="0"/>
        <c:majorTickMark val="out"/>
        <c:minorTickMark val="none"/>
        <c:tickLblPos val="nextTo"/>
        <c:crossAx val="167224832"/>
        <c:crosses val="autoZero"/>
        <c:crossBetween val="midCat"/>
        <c:majorUnit val="1"/>
      </c:valAx>
      <c:spPr>
        <a:ln>
          <a:solidFill>
            <a:sysClr val="windowText" lastClr="00000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47626</xdr:colOff>
      <xdr:row>19</xdr:row>
      <xdr:rowOff>0</xdr:rowOff>
    </xdr:from>
    <xdr:to>
      <xdr:col>21</xdr:col>
      <xdr:colOff>571501</xdr:colOff>
      <xdr:row>38</xdr:row>
      <xdr:rowOff>9525</xdr:rowOff>
    </xdr:to>
    <xdr:graphicFrame macro="">
      <xdr:nvGraphicFramePr>
        <xdr:cNvPr id="6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95249</xdr:colOff>
      <xdr:row>19</xdr:row>
      <xdr:rowOff>4762</xdr:rowOff>
    </xdr:from>
    <xdr:to>
      <xdr:col>8</xdr:col>
      <xdr:colOff>371475</xdr:colOff>
      <xdr:row>38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6</xdr:col>
      <xdr:colOff>447675</xdr:colOff>
      <xdr:row>75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0.56338</cdr:x>
      <cdr:y>0.55122</cdr:y>
    </cdr:from>
    <cdr:to>
      <cdr:x>0.79775</cdr:x>
      <cdr:y>0.61111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6528" y="2000396"/>
          <a:ext cx="1259059" cy="217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Discount Rate = 15%</a:t>
          </a:r>
        </a:p>
      </cdr:txBody>
    </cdr:sp>
  </cdr:relSizeAnchor>
  <cdr:relSizeAnchor xmlns:cdr="http://schemas.openxmlformats.org/drawingml/2006/chartDrawing">
    <cdr:from>
      <cdr:x>0.51832</cdr:x>
      <cdr:y>0.14584</cdr:y>
    </cdr:from>
    <cdr:to>
      <cdr:x>0.78163</cdr:x>
      <cdr:y>0.20487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784482" y="529252"/>
          <a:ext cx="1414527" cy="21422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Discount Rate = 5%</a:t>
          </a:r>
        </a:p>
      </cdr:txBody>
    </cdr:sp>
  </cdr:relSizeAnchor>
  <cdr:relSizeAnchor xmlns:cdr="http://schemas.openxmlformats.org/drawingml/2006/chartDrawing">
    <cdr:from>
      <cdr:x>0.25298</cdr:x>
      <cdr:y>0.37485</cdr:y>
    </cdr:from>
    <cdr:to>
      <cdr:x>0.51629</cdr:x>
      <cdr:y>0.43387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359054" y="1360344"/>
          <a:ext cx="1414528" cy="21418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BNEF - PJM Cost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0.15948</cdr:x>
      <cdr:y>0.75651</cdr:y>
    </cdr:from>
    <cdr:to>
      <cdr:x>0.75323</cdr:x>
      <cdr:y>0.82162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83817" y="2766999"/>
          <a:ext cx="2918222" cy="238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*</a:t>
          </a:r>
          <a:r>
            <a:rPr lang="en-US" sz="1000" baseline="0"/>
            <a:t> Residential discount rate assumed to be 10%</a:t>
          </a:r>
          <a:endParaRPr lang="en-US" sz="1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1"/>
  <sheetViews>
    <sheetView workbookViewId="0">
      <selection activeCell="C8" sqref="C8"/>
    </sheetView>
  </sheetViews>
  <sheetFormatPr defaultRowHeight="15" x14ac:dyDescent="0.25"/>
  <cols>
    <col min="1" max="1" width="21.140625" customWidth="1"/>
    <col min="2" max="2" width="31.28515625" bestFit="1" customWidth="1"/>
    <col min="3" max="4" width="9.140625" style="1"/>
    <col min="5" max="5" width="82.42578125" customWidth="1"/>
  </cols>
  <sheetData>
    <row r="2" spans="2:5" x14ac:dyDescent="0.25">
      <c r="B2" s="1" t="s">
        <v>1</v>
      </c>
      <c r="C2" s="1" t="s">
        <v>2</v>
      </c>
      <c r="D2" s="1" t="s">
        <v>3</v>
      </c>
      <c r="E2" s="9" t="s">
        <v>29</v>
      </c>
    </row>
    <row r="3" spans="2:5" ht="30" x14ac:dyDescent="0.25">
      <c r="B3" t="s">
        <v>68</v>
      </c>
      <c r="C3" s="2">
        <v>0.185</v>
      </c>
      <c r="D3" s="3" t="s">
        <v>6</v>
      </c>
      <c r="E3" s="54" t="s">
        <v>67</v>
      </c>
    </row>
    <row r="4" spans="2:5" ht="18" x14ac:dyDescent="0.35">
      <c r="B4" t="s">
        <v>4</v>
      </c>
      <c r="C4" s="1">
        <v>5</v>
      </c>
      <c r="D4" s="1" t="s">
        <v>25</v>
      </c>
    </row>
    <row r="5" spans="2:5" x14ac:dyDescent="0.25">
      <c r="B5" t="s">
        <v>5</v>
      </c>
      <c r="C5" s="1">
        <v>0.8</v>
      </c>
      <c r="D5" s="3" t="s">
        <v>6</v>
      </c>
    </row>
    <row r="6" spans="2:5" x14ac:dyDescent="0.25">
      <c r="B6" t="s">
        <v>7</v>
      </c>
      <c r="C6" s="2">
        <v>3.0000000000000001E-3</v>
      </c>
      <c r="D6" s="3" t="s">
        <v>6</v>
      </c>
      <c r="E6" t="s">
        <v>30</v>
      </c>
    </row>
    <row r="7" spans="2:5" x14ac:dyDescent="0.25">
      <c r="B7" t="s">
        <v>33</v>
      </c>
      <c r="C7" s="2">
        <v>0.1</v>
      </c>
      <c r="D7" s="3" t="s">
        <v>6</v>
      </c>
      <c r="E7" t="s">
        <v>36</v>
      </c>
    </row>
    <row r="8" spans="2:5" s="23" customFormat="1" x14ac:dyDescent="0.25">
      <c r="B8" s="23" t="s">
        <v>34</v>
      </c>
      <c r="C8" s="2">
        <v>0.12</v>
      </c>
      <c r="D8" s="3"/>
    </row>
    <row r="9" spans="2:5" x14ac:dyDescent="0.25">
      <c r="B9" t="s">
        <v>17</v>
      </c>
      <c r="C9" s="4">
        <v>0.3</v>
      </c>
      <c r="D9" s="3" t="s">
        <v>6</v>
      </c>
    </row>
    <row r="10" spans="2:5" x14ac:dyDescent="0.25">
      <c r="B10" s="8" t="s">
        <v>18</v>
      </c>
      <c r="C10" s="4">
        <v>0.26</v>
      </c>
      <c r="D10" s="3" t="s">
        <v>6</v>
      </c>
    </row>
    <row r="11" spans="2:5" x14ac:dyDescent="0.25">
      <c r="B11" s="8" t="s">
        <v>19</v>
      </c>
      <c r="C11" s="4">
        <v>0.22</v>
      </c>
      <c r="D11" s="3" t="s">
        <v>6</v>
      </c>
    </row>
    <row r="12" spans="2:5" x14ac:dyDescent="0.25">
      <c r="B12" s="8" t="s">
        <v>20</v>
      </c>
      <c r="C12" s="4">
        <v>0.1</v>
      </c>
      <c r="D12" s="3" t="s">
        <v>6</v>
      </c>
    </row>
    <row r="13" spans="2:5" x14ac:dyDescent="0.25">
      <c r="B13" s="8"/>
    </row>
    <row r="26" spans="1:2" x14ac:dyDescent="0.25">
      <c r="A26" t="s">
        <v>41</v>
      </c>
    </row>
    <row r="27" spans="1:2" x14ac:dyDescent="0.25">
      <c r="A27" s="48" t="s">
        <v>43</v>
      </c>
      <c r="B27" s="48" t="s">
        <v>44</v>
      </c>
    </row>
    <row r="28" spans="1:2" x14ac:dyDescent="0.25">
      <c r="A28" t="s">
        <v>42</v>
      </c>
      <c r="B28" t="s">
        <v>48</v>
      </c>
    </row>
    <row r="29" spans="1:2" x14ac:dyDescent="0.25">
      <c r="A29" t="s">
        <v>45</v>
      </c>
      <c r="B29" t="s">
        <v>53</v>
      </c>
    </row>
    <row r="30" spans="1:2" x14ac:dyDescent="0.25">
      <c r="A30" t="s">
        <v>46</v>
      </c>
      <c r="B30" t="s">
        <v>49</v>
      </c>
    </row>
    <row r="31" spans="1:2" ht="30.75" customHeight="1" x14ac:dyDescent="0.25">
      <c r="A31" t="s">
        <v>47</v>
      </c>
      <c r="B31" s="51" t="s">
        <v>55</v>
      </c>
    </row>
  </sheetData>
  <pageMargins left="0.7" right="0.7" top="0.75" bottom="0.75" header="0.3" footer="0.3"/>
  <pageSetup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C25" sqref="C25"/>
    </sheetView>
  </sheetViews>
  <sheetFormatPr defaultRowHeight="15" x14ac:dyDescent="0.25"/>
  <cols>
    <col min="1" max="1" width="9.140625" style="1"/>
    <col min="2" max="2" width="15.7109375" customWidth="1"/>
    <col min="3" max="3" width="13.140625" style="9" customWidth="1"/>
  </cols>
  <sheetData>
    <row r="1" spans="1:12" s="8" customFormat="1" ht="18" customHeight="1" x14ac:dyDescent="0.35">
      <c r="A1" s="7" t="s">
        <v>26</v>
      </c>
      <c r="C1" s="9"/>
      <c r="H1" s="57" t="s">
        <v>50</v>
      </c>
      <c r="I1" s="57"/>
      <c r="J1" s="57"/>
      <c r="K1" s="57"/>
      <c r="L1" s="57"/>
    </row>
    <row r="2" spans="1:12" s="8" customFormat="1" x14ac:dyDescent="0.25">
      <c r="A2" s="7"/>
      <c r="C2" s="9"/>
      <c r="H2" s="57"/>
      <c r="I2" s="57"/>
      <c r="J2" s="57"/>
      <c r="K2" s="57"/>
      <c r="L2" s="57"/>
    </row>
    <row r="3" spans="1:12" s="8" customFormat="1" x14ac:dyDescent="0.25">
      <c r="A3" s="9"/>
      <c r="C3" s="9"/>
      <c r="H3" s="57"/>
      <c r="I3" s="57"/>
      <c r="J3" s="57"/>
      <c r="K3" s="57"/>
      <c r="L3" s="57"/>
    </row>
    <row r="4" spans="1:12" x14ac:dyDescent="0.25">
      <c r="B4" t="s">
        <v>8</v>
      </c>
      <c r="H4" s="57"/>
      <c r="I4" s="57"/>
      <c r="J4" s="57"/>
      <c r="K4" s="57"/>
      <c r="L4" s="57"/>
    </row>
    <row r="5" spans="1:12" x14ac:dyDescent="0.25">
      <c r="A5" s="5" t="s">
        <v>0</v>
      </c>
      <c r="B5" s="5" t="s">
        <v>56</v>
      </c>
      <c r="C5" s="5"/>
      <c r="D5" s="5"/>
      <c r="H5" s="57"/>
      <c r="I5" s="57"/>
      <c r="J5" s="57"/>
      <c r="K5" s="57"/>
      <c r="L5" s="57"/>
    </row>
    <row r="6" spans="1:12" x14ac:dyDescent="0.25">
      <c r="A6" s="1">
        <v>1</v>
      </c>
      <c r="B6" s="6">
        <f>Size_kW*8760*VA_CF</f>
        <v>8103</v>
      </c>
      <c r="C6" s="55"/>
      <c r="D6" s="56"/>
      <c r="E6" s="6"/>
      <c r="H6" s="37"/>
      <c r="I6" s="37"/>
      <c r="J6" s="37"/>
      <c r="K6" s="37"/>
      <c r="L6" s="37"/>
    </row>
    <row r="7" spans="1:12" x14ac:dyDescent="0.25">
      <c r="A7" s="1">
        <f>A6+1</f>
        <v>2</v>
      </c>
      <c r="B7" s="6">
        <f t="shared" ref="B7:B35" si="0">B6*(1-Degradation)</f>
        <v>8078.6909999999998</v>
      </c>
      <c r="C7" s="6"/>
      <c r="D7" s="6"/>
    </row>
    <row r="8" spans="1:12" x14ac:dyDescent="0.25">
      <c r="A8" s="1">
        <f t="shared" ref="A8:A35" si="1">A7+1</f>
        <v>3</v>
      </c>
      <c r="B8" s="6">
        <f t="shared" si="0"/>
        <v>8054.4549269999998</v>
      </c>
      <c r="C8" s="6"/>
      <c r="D8" s="6"/>
    </row>
    <row r="9" spans="1:12" x14ac:dyDescent="0.25">
      <c r="A9" s="1">
        <f t="shared" si="1"/>
        <v>4</v>
      </c>
      <c r="B9" s="6">
        <f t="shared" si="0"/>
        <v>8030.2915622189994</v>
      </c>
      <c r="C9" s="6"/>
      <c r="D9" s="6"/>
    </row>
    <row r="10" spans="1:12" x14ac:dyDescent="0.25">
      <c r="A10" s="1">
        <f t="shared" si="1"/>
        <v>5</v>
      </c>
      <c r="B10" s="6">
        <f t="shared" si="0"/>
        <v>8006.2006875323423</v>
      </c>
      <c r="C10" s="6"/>
      <c r="D10" s="6"/>
    </row>
    <row r="11" spans="1:12" x14ac:dyDescent="0.25">
      <c r="A11" s="1">
        <f t="shared" si="1"/>
        <v>6</v>
      </c>
      <c r="B11" s="6">
        <f t="shared" si="0"/>
        <v>7982.1820854697453</v>
      </c>
      <c r="C11" s="6"/>
      <c r="D11" s="6"/>
    </row>
    <row r="12" spans="1:12" x14ac:dyDescent="0.25">
      <c r="A12" s="1">
        <f t="shared" si="1"/>
        <v>7</v>
      </c>
      <c r="B12" s="6">
        <f t="shared" si="0"/>
        <v>7958.2355392133359</v>
      </c>
      <c r="C12" s="6"/>
      <c r="D12" s="6"/>
    </row>
    <row r="13" spans="1:12" x14ac:dyDescent="0.25">
      <c r="A13" s="1">
        <f t="shared" si="1"/>
        <v>8</v>
      </c>
      <c r="B13" s="6">
        <f t="shared" si="0"/>
        <v>7934.3608325956957</v>
      </c>
      <c r="C13" s="6"/>
      <c r="D13" s="6"/>
    </row>
    <row r="14" spans="1:12" x14ac:dyDescent="0.25">
      <c r="A14" s="1">
        <f t="shared" si="1"/>
        <v>9</v>
      </c>
      <c r="B14" s="6">
        <f t="shared" si="0"/>
        <v>7910.5577500979089</v>
      </c>
      <c r="C14" s="6"/>
      <c r="D14" s="6"/>
    </row>
    <row r="15" spans="1:12" x14ac:dyDescent="0.25">
      <c r="A15" s="1">
        <f t="shared" si="1"/>
        <v>10</v>
      </c>
      <c r="B15" s="6">
        <f t="shared" si="0"/>
        <v>7886.8260768476148</v>
      </c>
      <c r="C15" s="6"/>
      <c r="D15" s="6"/>
    </row>
    <row r="16" spans="1:12" x14ac:dyDescent="0.25">
      <c r="A16" s="1">
        <f t="shared" si="1"/>
        <v>11</v>
      </c>
      <c r="B16" s="6">
        <f t="shared" si="0"/>
        <v>7863.1655986170717</v>
      </c>
      <c r="C16" s="6"/>
      <c r="D16" s="6"/>
    </row>
    <row r="17" spans="1:4" x14ac:dyDescent="0.25">
      <c r="A17" s="1">
        <f t="shared" si="1"/>
        <v>12</v>
      </c>
      <c r="B17" s="6">
        <f t="shared" si="0"/>
        <v>7839.5761018212206</v>
      </c>
      <c r="C17" s="6"/>
      <c r="D17" s="6"/>
    </row>
    <row r="18" spans="1:4" x14ac:dyDescent="0.25">
      <c r="A18" s="1">
        <f t="shared" si="1"/>
        <v>13</v>
      </c>
      <c r="B18" s="6">
        <f t="shared" si="0"/>
        <v>7816.0573735157568</v>
      </c>
      <c r="C18" s="6"/>
      <c r="D18" s="6"/>
    </row>
    <row r="19" spans="1:4" x14ac:dyDescent="0.25">
      <c r="A19" s="1">
        <f t="shared" si="1"/>
        <v>14</v>
      </c>
      <c r="B19" s="6">
        <f t="shared" si="0"/>
        <v>7792.6092013952093</v>
      </c>
      <c r="C19" s="6"/>
      <c r="D19" s="6"/>
    </row>
    <row r="20" spans="1:4" x14ac:dyDescent="0.25">
      <c r="A20" s="1">
        <f t="shared" si="1"/>
        <v>15</v>
      </c>
      <c r="B20" s="6">
        <f t="shared" si="0"/>
        <v>7769.2313737910235</v>
      </c>
      <c r="C20" s="6"/>
      <c r="D20" s="6"/>
    </row>
    <row r="21" spans="1:4" x14ac:dyDescent="0.25">
      <c r="A21" s="1">
        <f t="shared" si="1"/>
        <v>16</v>
      </c>
      <c r="B21" s="6">
        <f t="shared" si="0"/>
        <v>7745.9236796696505</v>
      </c>
      <c r="C21" s="6"/>
      <c r="D21" s="6"/>
    </row>
    <row r="22" spans="1:4" x14ac:dyDescent="0.25">
      <c r="A22" s="1">
        <f t="shared" si="1"/>
        <v>17</v>
      </c>
      <c r="B22" s="6">
        <f t="shared" si="0"/>
        <v>7722.6859086306413</v>
      </c>
      <c r="C22" s="6"/>
      <c r="D22" s="6"/>
    </row>
    <row r="23" spans="1:4" x14ac:dyDescent="0.25">
      <c r="A23" s="1">
        <f t="shared" si="1"/>
        <v>18</v>
      </c>
      <c r="B23" s="6">
        <f t="shared" si="0"/>
        <v>7699.5178509047491</v>
      </c>
      <c r="C23" s="6"/>
      <c r="D23" s="6"/>
    </row>
    <row r="24" spans="1:4" x14ac:dyDescent="0.25">
      <c r="A24" s="1">
        <f t="shared" si="1"/>
        <v>19</v>
      </c>
      <c r="B24" s="6">
        <f t="shared" si="0"/>
        <v>7676.4192973520348</v>
      </c>
      <c r="C24" s="6"/>
      <c r="D24" s="6"/>
    </row>
    <row r="25" spans="1:4" x14ac:dyDescent="0.25">
      <c r="A25" s="1">
        <f t="shared" si="1"/>
        <v>20</v>
      </c>
      <c r="B25" s="6">
        <f t="shared" si="0"/>
        <v>7653.3900394599787</v>
      </c>
      <c r="C25" s="6"/>
      <c r="D25" s="6"/>
    </row>
    <row r="26" spans="1:4" x14ac:dyDescent="0.25">
      <c r="A26" s="1">
        <f t="shared" si="1"/>
        <v>21</v>
      </c>
      <c r="B26" s="6">
        <f t="shared" si="0"/>
        <v>7630.4298693415985</v>
      </c>
      <c r="C26" s="6"/>
      <c r="D26" s="6"/>
    </row>
    <row r="27" spans="1:4" x14ac:dyDescent="0.25">
      <c r="A27" s="1">
        <f t="shared" si="1"/>
        <v>22</v>
      </c>
      <c r="B27" s="6">
        <f t="shared" si="0"/>
        <v>7607.5385797335739</v>
      </c>
      <c r="C27" s="6"/>
      <c r="D27" s="6"/>
    </row>
    <row r="28" spans="1:4" x14ac:dyDescent="0.25">
      <c r="A28" s="1">
        <f t="shared" si="1"/>
        <v>23</v>
      </c>
      <c r="B28" s="6">
        <f t="shared" si="0"/>
        <v>7584.7159639943729</v>
      </c>
      <c r="C28" s="6"/>
      <c r="D28" s="6"/>
    </row>
    <row r="29" spans="1:4" x14ac:dyDescent="0.25">
      <c r="A29" s="1">
        <f t="shared" si="1"/>
        <v>24</v>
      </c>
      <c r="B29" s="6">
        <f t="shared" si="0"/>
        <v>7561.96181610239</v>
      </c>
      <c r="C29" s="6"/>
      <c r="D29" s="6"/>
    </row>
    <row r="30" spans="1:4" x14ac:dyDescent="0.25">
      <c r="A30" s="1">
        <f t="shared" si="1"/>
        <v>25</v>
      </c>
      <c r="B30" s="6">
        <f t="shared" si="0"/>
        <v>7539.2759306540829</v>
      </c>
      <c r="C30" s="6"/>
      <c r="D30" s="6"/>
    </row>
    <row r="31" spans="1:4" x14ac:dyDescent="0.25">
      <c r="A31" s="1">
        <f t="shared" si="1"/>
        <v>26</v>
      </c>
      <c r="B31" s="6">
        <f t="shared" si="0"/>
        <v>7516.6581028621204</v>
      </c>
      <c r="C31" s="6"/>
      <c r="D31" s="6"/>
    </row>
    <row r="32" spans="1:4" x14ac:dyDescent="0.25">
      <c r="A32" s="1">
        <f t="shared" si="1"/>
        <v>27</v>
      </c>
      <c r="B32" s="6">
        <f t="shared" si="0"/>
        <v>7494.1081285535338</v>
      </c>
      <c r="C32" s="6"/>
      <c r="D32" s="6"/>
    </row>
    <row r="33" spans="1:4" x14ac:dyDescent="0.25">
      <c r="A33" s="1">
        <f t="shared" si="1"/>
        <v>28</v>
      </c>
      <c r="B33" s="6">
        <f t="shared" si="0"/>
        <v>7471.625804167873</v>
      </c>
      <c r="C33" s="6"/>
      <c r="D33" s="6"/>
    </row>
    <row r="34" spans="1:4" x14ac:dyDescent="0.25">
      <c r="A34" s="1">
        <f t="shared" si="1"/>
        <v>29</v>
      </c>
      <c r="B34" s="6">
        <f t="shared" si="0"/>
        <v>7449.2109267553697</v>
      </c>
      <c r="C34" s="6"/>
      <c r="D34" s="6"/>
    </row>
    <row r="35" spans="1:4" x14ac:dyDescent="0.25">
      <c r="A35" s="1">
        <f t="shared" si="1"/>
        <v>30</v>
      </c>
      <c r="B35" s="6">
        <f t="shared" si="0"/>
        <v>7426.8632939751033</v>
      </c>
      <c r="C35" s="6"/>
      <c r="D35" s="6"/>
    </row>
  </sheetData>
  <mergeCells count="1">
    <mergeCell ref="H1:L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>
      <selection activeCell="A10" sqref="A10:A39"/>
    </sheetView>
  </sheetViews>
  <sheetFormatPr defaultRowHeight="15" x14ac:dyDescent="0.25"/>
  <cols>
    <col min="1" max="1" width="8.85546875" style="37"/>
    <col min="2" max="2" width="10.7109375" style="1" customWidth="1"/>
    <col min="3" max="3" width="11.140625" customWidth="1"/>
    <col min="4" max="4" width="10.28515625" customWidth="1"/>
    <col min="5" max="5" width="11.85546875" customWidth="1"/>
  </cols>
  <sheetData>
    <row r="1" spans="1:12" s="8" customFormat="1" ht="15" customHeight="1" x14ac:dyDescent="0.25">
      <c r="A1" s="37"/>
      <c r="B1" s="7" t="s">
        <v>57</v>
      </c>
      <c r="I1" s="57" t="s">
        <v>51</v>
      </c>
      <c r="J1" s="57"/>
      <c r="K1" s="57"/>
      <c r="L1" s="57"/>
    </row>
    <row r="2" spans="1:12" s="8" customFormat="1" x14ac:dyDescent="0.25">
      <c r="A2" s="37"/>
      <c r="B2" s="9"/>
      <c r="I2" s="57"/>
      <c r="J2" s="57"/>
      <c r="K2" s="57"/>
      <c r="L2" s="57"/>
    </row>
    <row r="3" spans="1:12" x14ac:dyDescent="0.25">
      <c r="I3" s="49"/>
      <c r="J3" s="49"/>
      <c r="K3" s="49"/>
      <c r="L3" s="49"/>
    </row>
    <row r="4" spans="1:12" x14ac:dyDescent="0.25">
      <c r="C4" s="58" t="s">
        <v>9</v>
      </c>
      <c r="D4" s="58"/>
      <c r="E4" s="58"/>
      <c r="I4" s="49"/>
      <c r="J4" s="49"/>
      <c r="K4" s="49"/>
      <c r="L4" s="49"/>
    </row>
    <row r="5" spans="1:12" x14ac:dyDescent="0.25">
      <c r="B5" s="5" t="s">
        <v>0</v>
      </c>
      <c r="C5" s="5" t="s">
        <v>56</v>
      </c>
      <c r="D5" s="5"/>
      <c r="E5" s="5"/>
    </row>
    <row r="6" spans="1:12" x14ac:dyDescent="0.25">
      <c r="B6" s="1">
        <v>2015</v>
      </c>
      <c r="C6" s="39">
        <v>10.242794288399882</v>
      </c>
      <c r="D6" s="39"/>
      <c r="E6" s="39"/>
      <c r="H6" s="33"/>
      <c r="I6" s="35"/>
      <c r="J6" s="39"/>
    </row>
    <row r="7" spans="1:12" x14ac:dyDescent="0.25">
      <c r="B7" s="1">
        <f t="shared" ref="B7:B65" si="0">B6+1</f>
        <v>2016</v>
      </c>
      <c r="C7" s="39">
        <v>11.93518282924488</v>
      </c>
      <c r="D7" s="39"/>
      <c r="E7" s="39"/>
      <c r="H7" s="33"/>
      <c r="I7" s="35"/>
      <c r="J7" s="39"/>
    </row>
    <row r="8" spans="1:12" x14ac:dyDescent="0.25">
      <c r="B8" s="1">
        <f t="shared" si="0"/>
        <v>2017</v>
      </c>
      <c r="C8" s="39">
        <v>12.064851735503085</v>
      </c>
      <c r="D8" s="39"/>
      <c r="E8" s="39"/>
      <c r="H8" s="33"/>
      <c r="I8" s="35"/>
      <c r="J8" s="39"/>
    </row>
    <row r="9" spans="1:12" x14ac:dyDescent="0.25">
      <c r="B9" s="1">
        <f t="shared" si="0"/>
        <v>2018</v>
      </c>
      <c r="C9" s="39">
        <v>12.234839863540774</v>
      </c>
      <c r="D9" s="39"/>
      <c r="E9" s="39"/>
      <c r="H9" s="33"/>
      <c r="I9" s="35"/>
      <c r="J9" s="39"/>
    </row>
    <row r="10" spans="1:12" x14ac:dyDescent="0.25">
      <c r="A10" s="37">
        <v>1</v>
      </c>
      <c r="B10" s="1">
        <f t="shared" si="0"/>
        <v>2019</v>
      </c>
      <c r="C10" s="39">
        <v>12.167980204062681</v>
      </c>
      <c r="D10" s="39"/>
      <c r="E10" s="39"/>
      <c r="H10" s="33"/>
      <c r="I10" s="35"/>
      <c r="J10" s="39"/>
    </row>
    <row r="11" spans="1:12" x14ac:dyDescent="0.25">
      <c r="A11" s="37">
        <v>2</v>
      </c>
      <c r="B11" s="1">
        <f t="shared" si="0"/>
        <v>2020</v>
      </c>
      <c r="C11" s="39">
        <v>12.230182588219781</v>
      </c>
      <c r="D11" s="39"/>
      <c r="E11" s="39"/>
      <c r="H11" s="33"/>
      <c r="I11" s="35"/>
      <c r="J11" s="39"/>
    </row>
    <row r="12" spans="1:12" x14ac:dyDescent="0.25">
      <c r="A12" s="37">
        <v>3</v>
      </c>
      <c r="B12" s="1">
        <f t="shared" si="0"/>
        <v>2021</v>
      </c>
      <c r="C12" s="39">
        <v>12.807011446461013</v>
      </c>
      <c r="D12" s="39"/>
      <c r="E12" s="39"/>
      <c r="H12" s="33"/>
      <c r="I12" s="35"/>
      <c r="J12" s="39"/>
    </row>
    <row r="13" spans="1:12" x14ac:dyDescent="0.25">
      <c r="A13" s="37">
        <v>4</v>
      </c>
      <c r="B13" s="1">
        <f t="shared" si="0"/>
        <v>2022</v>
      </c>
      <c r="C13" s="39">
        <v>13.050013020568608</v>
      </c>
      <c r="D13" s="39"/>
      <c r="E13" s="39"/>
      <c r="H13" s="33"/>
      <c r="I13" s="35"/>
      <c r="J13" s="39"/>
    </row>
    <row r="14" spans="1:12" x14ac:dyDescent="0.25">
      <c r="A14" s="37">
        <v>5</v>
      </c>
      <c r="B14" s="1">
        <f t="shared" si="0"/>
        <v>2023</v>
      </c>
      <c r="C14" s="39">
        <v>13.300040067753494</v>
      </c>
      <c r="D14" s="39"/>
      <c r="E14" s="39"/>
      <c r="H14" s="33"/>
      <c r="I14" s="35"/>
      <c r="J14" s="39"/>
    </row>
    <row r="15" spans="1:12" x14ac:dyDescent="0.25">
      <c r="A15" s="37">
        <v>6</v>
      </c>
      <c r="B15" s="1">
        <f t="shared" si="0"/>
        <v>2024</v>
      </c>
      <c r="C15" s="39">
        <v>13.630795955598197</v>
      </c>
      <c r="D15" s="39"/>
      <c r="E15" s="39"/>
      <c r="H15" s="33"/>
      <c r="I15" s="35"/>
      <c r="J15" s="39"/>
    </row>
    <row r="16" spans="1:12" x14ac:dyDescent="0.25">
      <c r="A16" s="37">
        <v>7</v>
      </c>
      <c r="B16" s="1">
        <f t="shared" si="0"/>
        <v>2025</v>
      </c>
      <c r="C16" s="39">
        <v>13.982443947508571</v>
      </c>
      <c r="D16" s="39"/>
      <c r="E16" s="39"/>
      <c r="H16" s="33"/>
      <c r="I16" s="35"/>
      <c r="J16" s="39"/>
    </row>
    <row r="17" spans="1:10" x14ac:dyDescent="0.25">
      <c r="A17" s="37">
        <v>8</v>
      </c>
      <c r="B17" s="1">
        <f t="shared" si="0"/>
        <v>2026</v>
      </c>
      <c r="C17" s="39">
        <v>14.353780827164414</v>
      </c>
      <c r="D17" s="39"/>
      <c r="E17" s="39"/>
      <c r="H17" s="33"/>
      <c r="I17" s="35"/>
      <c r="J17" s="39"/>
    </row>
    <row r="18" spans="1:10" x14ac:dyDescent="0.25">
      <c r="A18" s="37">
        <v>9</v>
      </c>
      <c r="B18" s="1">
        <f t="shared" si="0"/>
        <v>2027</v>
      </c>
      <c r="C18" s="39">
        <v>14.677660876225184</v>
      </c>
      <c r="D18" s="39"/>
      <c r="E18" s="39"/>
      <c r="H18" s="33"/>
      <c r="I18" s="35"/>
      <c r="J18" s="39"/>
    </row>
    <row r="19" spans="1:10" x14ac:dyDescent="0.25">
      <c r="A19" s="37">
        <v>10</v>
      </c>
      <c r="B19" s="1">
        <f t="shared" si="0"/>
        <v>2028</v>
      </c>
      <c r="C19" s="39">
        <v>15.027165338647469</v>
      </c>
      <c r="D19" s="39"/>
      <c r="E19" s="39"/>
      <c r="H19" s="33"/>
      <c r="I19" s="35"/>
      <c r="J19" s="39"/>
    </row>
    <row r="20" spans="1:10" x14ac:dyDescent="0.25">
      <c r="A20" s="37">
        <v>11</v>
      </c>
      <c r="B20" s="1">
        <f t="shared" si="0"/>
        <v>2029</v>
      </c>
      <c r="C20" s="39">
        <v>15.353834892153273</v>
      </c>
      <c r="D20" s="39"/>
      <c r="E20" s="39"/>
      <c r="H20" s="33"/>
      <c r="I20" s="35"/>
      <c r="J20" s="39"/>
    </row>
    <row r="21" spans="1:10" x14ac:dyDescent="0.25">
      <c r="A21" s="37">
        <v>12</v>
      </c>
      <c r="B21" s="1">
        <f t="shared" si="0"/>
        <v>2030</v>
      </c>
      <c r="C21" s="39">
        <v>15.701286708088626</v>
      </c>
      <c r="D21" s="39"/>
      <c r="E21" s="39"/>
      <c r="H21" s="33"/>
      <c r="I21" s="35"/>
      <c r="J21" s="39"/>
    </row>
    <row r="22" spans="1:10" x14ac:dyDescent="0.25">
      <c r="A22" s="37">
        <v>13</v>
      </c>
      <c r="B22" s="1">
        <f t="shared" si="0"/>
        <v>2031</v>
      </c>
      <c r="C22" s="39">
        <v>16.024246537481964</v>
      </c>
      <c r="D22" s="39"/>
      <c r="E22" s="39"/>
      <c r="H22" s="33"/>
      <c r="I22" s="35"/>
      <c r="J22" s="39"/>
    </row>
    <row r="23" spans="1:10" x14ac:dyDescent="0.25">
      <c r="A23" s="37">
        <v>14</v>
      </c>
      <c r="B23" s="1">
        <f t="shared" si="0"/>
        <v>2032</v>
      </c>
      <c r="C23" s="39">
        <v>16.394147708476119</v>
      </c>
      <c r="D23" s="39"/>
      <c r="E23" s="39"/>
      <c r="H23" s="33"/>
      <c r="I23" s="35"/>
      <c r="J23" s="39"/>
    </row>
    <row r="24" spans="1:10" x14ac:dyDescent="0.25">
      <c r="A24" s="37">
        <v>15</v>
      </c>
      <c r="B24" s="1">
        <f t="shared" si="0"/>
        <v>2033</v>
      </c>
      <c r="C24" s="39">
        <v>16.764239704255893</v>
      </c>
      <c r="D24" s="39"/>
      <c r="E24" s="39"/>
      <c r="H24" s="33"/>
      <c r="I24" s="35"/>
      <c r="J24" s="39"/>
    </row>
    <row r="25" spans="1:10" x14ac:dyDescent="0.25">
      <c r="A25" s="37">
        <v>16</v>
      </c>
      <c r="B25" s="1">
        <f t="shared" si="0"/>
        <v>2034</v>
      </c>
      <c r="C25" s="39">
        <v>17.182890911889892</v>
      </c>
      <c r="D25" s="39"/>
      <c r="E25" s="39"/>
      <c r="H25" s="33"/>
      <c r="I25" s="35"/>
      <c r="J25" s="39"/>
    </row>
    <row r="26" spans="1:10" x14ac:dyDescent="0.25">
      <c r="A26" s="37">
        <v>17</v>
      </c>
      <c r="B26" s="1">
        <f t="shared" si="0"/>
        <v>2035</v>
      </c>
      <c r="C26" s="39">
        <v>17.513419439396749</v>
      </c>
      <c r="D26" s="39"/>
      <c r="E26" s="39"/>
      <c r="H26" s="33"/>
      <c r="I26" s="35"/>
      <c r="J26" s="39"/>
    </row>
    <row r="27" spans="1:10" x14ac:dyDescent="0.25">
      <c r="A27" s="37">
        <v>18</v>
      </c>
      <c r="B27" s="1">
        <f t="shared" si="0"/>
        <v>2036</v>
      </c>
      <c r="C27" s="39">
        <v>17.827814302792955</v>
      </c>
      <c r="D27" s="39"/>
      <c r="E27" s="39"/>
      <c r="H27" s="33"/>
      <c r="I27" s="35"/>
      <c r="J27" s="39"/>
    </row>
    <row r="28" spans="1:10" x14ac:dyDescent="0.25">
      <c r="A28" s="37">
        <v>19</v>
      </c>
      <c r="B28" s="1">
        <f t="shared" si="0"/>
        <v>2037</v>
      </c>
      <c r="C28" s="39">
        <v>18.266947648074371</v>
      </c>
      <c r="D28" s="39"/>
      <c r="E28" s="39"/>
      <c r="H28" s="33"/>
      <c r="I28" s="35"/>
      <c r="J28" s="39"/>
    </row>
    <row r="29" spans="1:10" x14ac:dyDescent="0.25">
      <c r="A29" s="37">
        <v>20</v>
      </c>
      <c r="B29" s="1">
        <f t="shared" si="0"/>
        <v>2038</v>
      </c>
      <c r="C29" s="39">
        <v>18.607474001286555</v>
      </c>
      <c r="D29" s="39"/>
      <c r="E29" s="39"/>
      <c r="H29" s="33"/>
      <c r="I29" s="35"/>
      <c r="J29" s="39"/>
    </row>
    <row r="30" spans="1:10" x14ac:dyDescent="0.25">
      <c r="A30" s="37">
        <v>21</v>
      </c>
      <c r="B30" s="1">
        <f t="shared" si="0"/>
        <v>2039</v>
      </c>
      <c r="C30" s="39">
        <v>18.926053447195788</v>
      </c>
      <c r="D30" s="39"/>
      <c r="E30" s="39"/>
      <c r="H30" s="33"/>
      <c r="I30" s="35"/>
      <c r="J30" s="39"/>
    </row>
    <row r="31" spans="1:10" x14ac:dyDescent="0.25">
      <c r="A31" s="37">
        <v>22</v>
      </c>
      <c r="B31" s="1">
        <f t="shared" si="0"/>
        <v>2040</v>
      </c>
      <c r="C31" s="39">
        <v>19.193051686485241</v>
      </c>
      <c r="D31" s="39"/>
      <c r="E31" s="39"/>
      <c r="H31" s="33"/>
      <c r="I31" s="35"/>
      <c r="J31" s="39"/>
    </row>
    <row r="32" spans="1:10" x14ac:dyDescent="0.25">
      <c r="A32" s="37">
        <v>23</v>
      </c>
      <c r="B32" s="1">
        <f t="shared" si="0"/>
        <v>2041</v>
      </c>
      <c r="C32" s="39">
        <v>19.679187685170071</v>
      </c>
      <c r="D32" s="39"/>
      <c r="E32" s="39"/>
      <c r="H32" s="33"/>
      <c r="I32" s="35"/>
      <c r="J32" s="39"/>
    </row>
    <row r="33" spans="1:10" x14ac:dyDescent="0.25">
      <c r="A33" s="37">
        <v>24</v>
      </c>
      <c r="B33" s="1">
        <f t="shared" si="0"/>
        <v>2042</v>
      </c>
      <c r="C33" s="39">
        <v>20.088921670349755</v>
      </c>
      <c r="D33" s="39"/>
      <c r="E33" s="39"/>
      <c r="H33" s="33"/>
      <c r="I33" s="35"/>
      <c r="J33" s="39"/>
    </row>
    <row r="34" spans="1:10" x14ac:dyDescent="0.25">
      <c r="A34" s="37">
        <v>25</v>
      </c>
      <c r="B34" s="1">
        <f t="shared" si="0"/>
        <v>2043</v>
      </c>
      <c r="C34" s="39">
        <v>20.490928081428731</v>
      </c>
      <c r="D34" s="39"/>
      <c r="E34" s="39"/>
      <c r="H34" s="33"/>
      <c r="I34" s="35"/>
      <c r="J34" s="39"/>
    </row>
    <row r="35" spans="1:10" x14ac:dyDescent="0.25">
      <c r="A35" s="37">
        <v>26</v>
      </c>
      <c r="B35" s="1">
        <f t="shared" si="0"/>
        <v>2044</v>
      </c>
      <c r="C35" s="40">
        <v>20.916337958738321</v>
      </c>
      <c r="D35" s="40"/>
      <c r="E35" s="40"/>
      <c r="H35" s="33"/>
      <c r="I35" s="35"/>
      <c r="J35" s="39"/>
    </row>
    <row r="36" spans="1:10" x14ac:dyDescent="0.25">
      <c r="A36" s="37">
        <v>27</v>
      </c>
      <c r="B36" s="9">
        <f t="shared" si="0"/>
        <v>2045</v>
      </c>
      <c r="C36" s="40">
        <v>21.428012694258491</v>
      </c>
      <c r="D36" s="40"/>
      <c r="E36" s="40"/>
      <c r="H36" s="33"/>
      <c r="I36" s="35"/>
      <c r="J36" s="39"/>
    </row>
    <row r="37" spans="1:10" x14ac:dyDescent="0.25">
      <c r="A37" s="37">
        <v>28</v>
      </c>
      <c r="B37" s="9">
        <f t="shared" si="0"/>
        <v>2046</v>
      </c>
      <c r="C37" s="40">
        <v>21.954731567175475</v>
      </c>
      <c r="D37" s="40"/>
      <c r="E37" s="40"/>
      <c r="H37" s="33"/>
      <c r="I37" s="35"/>
      <c r="J37" s="39"/>
    </row>
    <row r="38" spans="1:10" x14ac:dyDescent="0.25">
      <c r="A38" s="37">
        <v>29</v>
      </c>
      <c r="B38" s="9">
        <f t="shared" si="0"/>
        <v>2047</v>
      </c>
      <c r="C38" s="40">
        <v>22.481670678022397</v>
      </c>
      <c r="D38" s="40"/>
      <c r="E38" s="40"/>
      <c r="H38" s="33"/>
      <c r="I38" s="35"/>
      <c r="J38" s="39"/>
    </row>
    <row r="39" spans="1:10" x14ac:dyDescent="0.25">
      <c r="A39" s="37">
        <v>30</v>
      </c>
      <c r="B39" s="9">
        <f t="shared" si="0"/>
        <v>2048</v>
      </c>
      <c r="C39" s="39">
        <v>23.031736601030769</v>
      </c>
      <c r="D39" s="39"/>
      <c r="E39" s="39"/>
      <c r="H39" s="33"/>
      <c r="I39" s="35"/>
      <c r="J39" s="39"/>
    </row>
    <row r="40" spans="1:10" x14ac:dyDescent="0.25">
      <c r="B40" s="9">
        <f t="shared" si="0"/>
        <v>2049</v>
      </c>
      <c r="C40" s="39">
        <v>23.593444511191834</v>
      </c>
      <c r="D40" s="39"/>
      <c r="E40" s="39"/>
      <c r="H40" s="34"/>
      <c r="I40" s="36"/>
      <c r="J40" s="40"/>
    </row>
    <row r="41" spans="1:10" x14ac:dyDescent="0.25">
      <c r="B41" s="9">
        <f t="shared" si="0"/>
        <v>2050</v>
      </c>
      <c r="C41" s="10">
        <v>24.13351699138645</v>
      </c>
      <c r="D41" s="10"/>
      <c r="E41" s="10"/>
    </row>
    <row r="42" spans="1:10" x14ac:dyDescent="0.25">
      <c r="B42" s="9">
        <f t="shared" si="0"/>
        <v>2051</v>
      </c>
      <c r="C42" s="10">
        <v>24.685667837485958</v>
      </c>
      <c r="D42" s="10"/>
      <c r="E42" s="10"/>
    </row>
    <row r="43" spans="1:10" x14ac:dyDescent="0.25">
      <c r="B43" s="9">
        <f t="shared" si="0"/>
        <v>2052</v>
      </c>
      <c r="C43" s="10">
        <v>25.246593178872644</v>
      </c>
      <c r="D43" s="10"/>
      <c r="E43" s="10"/>
    </row>
    <row r="44" spans="1:10" x14ac:dyDescent="0.25">
      <c r="B44" s="9">
        <f t="shared" si="0"/>
        <v>2053</v>
      </c>
      <c r="C44" s="10">
        <v>25.826934769980475</v>
      </c>
      <c r="D44" s="10"/>
      <c r="E44" s="10"/>
    </row>
    <row r="45" spans="1:10" x14ac:dyDescent="0.25">
      <c r="B45" s="9">
        <f t="shared" si="0"/>
        <v>2054</v>
      </c>
      <c r="C45" s="10">
        <v>26.418237476002751</v>
      </c>
      <c r="D45" s="10"/>
      <c r="E45" s="10"/>
    </row>
    <row r="46" spans="1:10" x14ac:dyDescent="0.25">
      <c r="B46" s="9">
        <f t="shared" si="0"/>
        <v>2055</v>
      </c>
      <c r="C46" s="10"/>
      <c r="D46" s="10"/>
      <c r="E46" s="10"/>
    </row>
    <row r="47" spans="1:10" x14ac:dyDescent="0.25">
      <c r="B47" s="9">
        <f t="shared" si="0"/>
        <v>2056</v>
      </c>
      <c r="C47" s="10"/>
      <c r="D47" s="10"/>
      <c r="E47" s="10"/>
    </row>
    <row r="48" spans="1:10" x14ac:dyDescent="0.25">
      <c r="B48" s="9">
        <f t="shared" si="0"/>
        <v>2057</v>
      </c>
      <c r="C48" s="10"/>
      <c r="D48" s="10"/>
      <c r="E48" s="10"/>
    </row>
    <row r="49" spans="2:5" x14ac:dyDescent="0.25">
      <c r="B49" s="9">
        <f t="shared" si="0"/>
        <v>2058</v>
      </c>
      <c r="C49" s="10"/>
      <c r="D49" s="10"/>
      <c r="E49" s="10"/>
    </row>
    <row r="50" spans="2:5" x14ac:dyDescent="0.25">
      <c r="B50" s="9">
        <f t="shared" si="0"/>
        <v>2059</v>
      </c>
      <c r="C50" s="10"/>
      <c r="D50" s="10"/>
      <c r="E50" s="10"/>
    </row>
    <row r="51" spans="2:5" x14ac:dyDescent="0.25">
      <c r="B51" s="9">
        <f t="shared" si="0"/>
        <v>2060</v>
      </c>
      <c r="C51" s="10"/>
      <c r="D51" s="10"/>
      <c r="E51" s="10"/>
    </row>
    <row r="52" spans="2:5" x14ac:dyDescent="0.25">
      <c r="B52" s="9">
        <f t="shared" si="0"/>
        <v>2061</v>
      </c>
      <c r="C52" s="10"/>
      <c r="D52" s="10"/>
      <c r="E52" s="10"/>
    </row>
    <row r="53" spans="2:5" x14ac:dyDescent="0.25">
      <c r="B53" s="9">
        <f t="shared" si="0"/>
        <v>2062</v>
      </c>
      <c r="C53" s="10"/>
      <c r="D53" s="10"/>
      <c r="E53" s="10"/>
    </row>
    <row r="54" spans="2:5" x14ac:dyDescent="0.25">
      <c r="B54" s="9">
        <f t="shared" si="0"/>
        <v>2063</v>
      </c>
      <c r="C54" s="10"/>
      <c r="D54" s="10"/>
      <c r="E54" s="10"/>
    </row>
    <row r="55" spans="2:5" x14ac:dyDescent="0.25">
      <c r="B55" s="9">
        <f t="shared" si="0"/>
        <v>2064</v>
      </c>
      <c r="C55" s="10"/>
      <c r="D55" s="10"/>
      <c r="E55" s="10"/>
    </row>
    <row r="56" spans="2:5" x14ac:dyDescent="0.25">
      <c r="B56" s="9">
        <f t="shared" si="0"/>
        <v>2065</v>
      </c>
      <c r="C56" s="10"/>
      <c r="D56" s="10"/>
      <c r="E56" s="10"/>
    </row>
    <row r="57" spans="2:5" x14ac:dyDescent="0.25">
      <c r="B57" s="9">
        <f t="shared" si="0"/>
        <v>2066</v>
      </c>
      <c r="C57" s="10"/>
      <c r="D57" s="10"/>
      <c r="E57" s="10"/>
    </row>
    <row r="58" spans="2:5" x14ac:dyDescent="0.25">
      <c r="B58" s="9">
        <f t="shared" si="0"/>
        <v>2067</v>
      </c>
      <c r="C58" s="10"/>
      <c r="D58" s="10"/>
      <c r="E58" s="10"/>
    </row>
    <row r="59" spans="2:5" x14ac:dyDescent="0.25">
      <c r="B59" s="9">
        <f t="shared" si="0"/>
        <v>2068</v>
      </c>
      <c r="C59" s="10"/>
      <c r="D59" s="10"/>
      <c r="E59" s="10"/>
    </row>
    <row r="60" spans="2:5" x14ac:dyDescent="0.25">
      <c r="B60" s="9">
        <f t="shared" si="0"/>
        <v>2069</v>
      </c>
      <c r="C60" s="10"/>
      <c r="D60" s="10"/>
      <c r="E60" s="10"/>
    </row>
    <row r="61" spans="2:5" x14ac:dyDescent="0.25">
      <c r="B61" s="9">
        <f t="shared" si="0"/>
        <v>2070</v>
      </c>
      <c r="C61" s="10"/>
      <c r="D61" s="10"/>
      <c r="E61" s="10"/>
    </row>
    <row r="62" spans="2:5" x14ac:dyDescent="0.25">
      <c r="B62" s="9">
        <f t="shared" si="0"/>
        <v>2071</v>
      </c>
      <c r="C62" s="10"/>
      <c r="D62" s="10"/>
      <c r="E62" s="10"/>
    </row>
    <row r="63" spans="2:5" x14ac:dyDescent="0.25">
      <c r="B63" s="9">
        <f t="shared" si="0"/>
        <v>2072</v>
      </c>
      <c r="C63" s="10"/>
      <c r="D63" s="10"/>
      <c r="E63" s="10"/>
    </row>
    <row r="64" spans="2:5" x14ac:dyDescent="0.25">
      <c r="B64" s="9">
        <f t="shared" si="0"/>
        <v>2073</v>
      </c>
      <c r="C64" s="10"/>
      <c r="D64" s="10"/>
      <c r="E64" s="10"/>
    </row>
    <row r="65" spans="2:5" x14ac:dyDescent="0.25">
      <c r="B65" s="9">
        <f t="shared" si="0"/>
        <v>2074</v>
      </c>
      <c r="C65" s="10"/>
      <c r="D65" s="10"/>
      <c r="E65" s="10"/>
    </row>
    <row r="66" spans="2:5" x14ac:dyDescent="0.25">
      <c r="B66" s="9"/>
    </row>
    <row r="67" spans="2:5" x14ac:dyDescent="0.25">
      <c r="B67" s="9"/>
    </row>
    <row r="68" spans="2:5" ht="30" customHeight="1" x14ac:dyDescent="0.25">
      <c r="B68" s="11" t="s">
        <v>10</v>
      </c>
      <c r="C68" s="12">
        <f>((C38/C8)^(1/30))-1</f>
        <v>2.0963508581122614E-2</v>
      </c>
      <c r="D68" s="12" t="e">
        <f t="shared" ref="D68:E68" si="1">((D38/D8)^(1/30))-1</f>
        <v>#DIV/0!</v>
      </c>
      <c r="E68" s="12" t="e">
        <f t="shared" si="1"/>
        <v>#DIV/0!</v>
      </c>
    </row>
    <row r="69" spans="2:5" x14ac:dyDescent="0.25">
      <c r="B69" s="9"/>
    </row>
    <row r="70" spans="2:5" x14ac:dyDescent="0.25">
      <c r="B70" s="9"/>
    </row>
    <row r="71" spans="2:5" x14ac:dyDescent="0.25">
      <c r="B71" s="9"/>
      <c r="C71" s="58" t="s">
        <v>15</v>
      </c>
      <c r="D71" s="58"/>
      <c r="E71" s="58"/>
    </row>
    <row r="72" spans="2:5" x14ac:dyDescent="0.25">
      <c r="B72" s="5" t="s">
        <v>0</v>
      </c>
      <c r="C72" s="5" t="s">
        <v>37</v>
      </c>
      <c r="D72" s="5" t="s">
        <v>38</v>
      </c>
      <c r="E72" s="5" t="s">
        <v>39</v>
      </c>
    </row>
    <row r="73" spans="2:5" x14ac:dyDescent="0.25">
      <c r="B73" s="9">
        <v>2015</v>
      </c>
      <c r="C73" s="10">
        <f t="shared" ref="C73:E92" si="2">C6/100</f>
        <v>0.10242794288399881</v>
      </c>
      <c r="D73" s="10">
        <f t="shared" si="2"/>
        <v>0</v>
      </c>
      <c r="E73" s="10">
        <f t="shared" si="2"/>
        <v>0</v>
      </c>
    </row>
    <row r="74" spans="2:5" x14ac:dyDescent="0.25">
      <c r="B74" s="9">
        <f t="shared" ref="B74:B132" si="3">B73+1</f>
        <v>2016</v>
      </c>
      <c r="C74" s="39">
        <f t="shared" si="2"/>
        <v>0.11935182829244879</v>
      </c>
      <c r="D74" s="10">
        <f t="shared" si="2"/>
        <v>0</v>
      </c>
      <c r="E74" s="10">
        <f t="shared" si="2"/>
        <v>0</v>
      </c>
    </row>
    <row r="75" spans="2:5" x14ac:dyDescent="0.25">
      <c r="B75" s="9">
        <f t="shared" si="3"/>
        <v>2017</v>
      </c>
      <c r="C75" s="39">
        <f t="shared" si="2"/>
        <v>0.12064851735503085</v>
      </c>
      <c r="D75" s="10">
        <f t="shared" si="2"/>
        <v>0</v>
      </c>
      <c r="E75" s="10">
        <f t="shared" si="2"/>
        <v>0</v>
      </c>
    </row>
    <row r="76" spans="2:5" x14ac:dyDescent="0.25">
      <c r="B76" s="9">
        <f t="shared" si="3"/>
        <v>2018</v>
      </c>
      <c r="C76" s="39">
        <f t="shared" si="2"/>
        <v>0.12234839863540774</v>
      </c>
      <c r="D76" s="10">
        <f t="shared" si="2"/>
        <v>0</v>
      </c>
      <c r="E76" s="10">
        <f t="shared" si="2"/>
        <v>0</v>
      </c>
    </row>
    <row r="77" spans="2:5" x14ac:dyDescent="0.25">
      <c r="B77" s="9">
        <f t="shared" si="3"/>
        <v>2019</v>
      </c>
      <c r="C77" s="10">
        <f t="shared" si="2"/>
        <v>0.12167980204062681</v>
      </c>
      <c r="D77" s="10">
        <f t="shared" si="2"/>
        <v>0</v>
      </c>
      <c r="E77" s="10">
        <f t="shared" si="2"/>
        <v>0</v>
      </c>
    </row>
    <row r="78" spans="2:5" x14ac:dyDescent="0.25">
      <c r="B78" s="9">
        <f t="shared" si="3"/>
        <v>2020</v>
      </c>
      <c r="C78" s="10">
        <f t="shared" si="2"/>
        <v>0.12230182588219782</v>
      </c>
      <c r="D78" s="10">
        <f t="shared" si="2"/>
        <v>0</v>
      </c>
      <c r="E78" s="10">
        <f t="shared" si="2"/>
        <v>0</v>
      </c>
    </row>
    <row r="79" spans="2:5" x14ac:dyDescent="0.25">
      <c r="B79" s="9">
        <f t="shared" si="3"/>
        <v>2021</v>
      </c>
      <c r="C79" s="10">
        <f t="shared" si="2"/>
        <v>0.12807011446461014</v>
      </c>
      <c r="D79" s="10">
        <f t="shared" si="2"/>
        <v>0</v>
      </c>
      <c r="E79" s="10">
        <f t="shared" si="2"/>
        <v>0</v>
      </c>
    </row>
    <row r="80" spans="2:5" x14ac:dyDescent="0.25">
      <c r="B80" s="9">
        <f t="shared" si="3"/>
        <v>2022</v>
      </c>
      <c r="C80" s="10">
        <f t="shared" si="2"/>
        <v>0.13050013020568607</v>
      </c>
      <c r="D80" s="10">
        <f t="shared" si="2"/>
        <v>0</v>
      </c>
      <c r="E80" s="10">
        <f t="shared" si="2"/>
        <v>0</v>
      </c>
    </row>
    <row r="81" spans="2:5" x14ac:dyDescent="0.25">
      <c r="B81" s="9">
        <f t="shared" si="3"/>
        <v>2023</v>
      </c>
      <c r="C81" s="10">
        <f t="shared" si="2"/>
        <v>0.13300040067753494</v>
      </c>
      <c r="D81" s="10">
        <f t="shared" si="2"/>
        <v>0</v>
      </c>
      <c r="E81" s="10">
        <f t="shared" si="2"/>
        <v>0</v>
      </c>
    </row>
    <row r="82" spans="2:5" x14ac:dyDescent="0.25">
      <c r="B82" s="9">
        <f t="shared" si="3"/>
        <v>2024</v>
      </c>
      <c r="C82" s="10">
        <f t="shared" si="2"/>
        <v>0.13630795955598196</v>
      </c>
      <c r="D82" s="10">
        <f t="shared" si="2"/>
        <v>0</v>
      </c>
      <c r="E82" s="10">
        <f t="shared" si="2"/>
        <v>0</v>
      </c>
    </row>
    <row r="83" spans="2:5" x14ac:dyDescent="0.25">
      <c r="B83" s="9">
        <f t="shared" si="3"/>
        <v>2025</v>
      </c>
      <c r="C83" s="10">
        <f t="shared" si="2"/>
        <v>0.13982443947508572</v>
      </c>
      <c r="D83" s="10">
        <f t="shared" si="2"/>
        <v>0</v>
      </c>
      <c r="E83" s="10">
        <f t="shared" si="2"/>
        <v>0</v>
      </c>
    </row>
    <row r="84" spans="2:5" x14ac:dyDescent="0.25">
      <c r="B84" s="9">
        <f t="shared" si="3"/>
        <v>2026</v>
      </c>
      <c r="C84" s="10">
        <f t="shared" si="2"/>
        <v>0.14353780827164414</v>
      </c>
      <c r="D84" s="10">
        <f t="shared" si="2"/>
        <v>0</v>
      </c>
      <c r="E84" s="10">
        <f t="shared" si="2"/>
        <v>0</v>
      </c>
    </row>
    <row r="85" spans="2:5" x14ac:dyDescent="0.25">
      <c r="B85" s="9">
        <f t="shared" si="3"/>
        <v>2027</v>
      </c>
      <c r="C85" s="10">
        <f t="shared" si="2"/>
        <v>0.14677660876225185</v>
      </c>
      <c r="D85" s="10">
        <f t="shared" si="2"/>
        <v>0</v>
      </c>
      <c r="E85" s="10">
        <f t="shared" si="2"/>
        <v>0</v>
      </c>
    </row>
    <row r="86" spans="2:5" x14ac:dyDescent="0.25">
      <c r="B86" s="9">
        <f t="shared" si="3"/>
        <v>2028</v>
      </c>
      <c r="C86" s="10">
        <f t="shared" si="2"/>
        <v>0.15027165338647469</v>
      </c>
      <c r="D86" s="10">
        <f t="shared" si="2"/>
        <v>0</v>
      </c>
      <c r="E86" s="10">
        <f t="shared" si="2"/>
        <v>0</v>
      </c>
    </row>
    <row r="87" spans="2:5" x14ac:dyDescent="0.25">
      <c r="B87" s="9">
        <f t="shared" si="3"/>
        <v>2029</v>
      </c>
      <c r="C87" s="10">
        <f t="shared" si="2"/>
        <v>0.15353834892153273</v>
      </c>
      <c r="D87" s="10">
        <f t="shared" si="2"/>
        <v>0</v>
      </c>
      <c r="E87" s="10">
        <f t="shared" si="2"/>
        <v>0</v>
      </c>
    </row>
    <row r="88" spans="2:5" x14ac:dyDescent="0.25">
      <c r="B88" s="9">
        <f t="shared" si="3"/>
        <v>2030</v>
      </c>
      <c r="C88" s="10">
        <f t="shared" si="2"/>
        <v>0.15701286708088624</v>
      </c>
      <c r="D88" s="10">
        <f t="shared" si="2"/>
        <v>0</v>
      </c>
      <c r="E88" s="10">
        <f t="shared" si="2"/>
        <v>0</v>
      </c>
    </row>
    <row r="89" spans="2:5" x14ac:dyDescent="0.25">
      <c r="B89" s="9">
        <f t="shared" si="3"/>
        <v>2031</v>
      </c>
      <c r="C89" s="10">
        <f t="shared" si="2"/>
        <v>0.16024246537481965</v>
      </c>
      <c r="D89" s="10">
        <f t="shared" si="2"/>
        <v>0</v>
      </c>
      <c r="E89" s="10">
        <f t="shared" si="2"/>
        <v>0</v>
      </c>
    </row>
    <row r="90" spans="2:5" x14ac:dyDescent="0.25">
      <c r="B90" s="9">
        <f t="shared" si="3"/>
        <v>2032</v>
      </c>
      <c r="C90" s="10">
        <f t="shared" si="2"/>
        <v>0.1639414770847612</v>
      </c>
      <c r="D90" s="10">
        <f t="shared" si="2"/>
        <v>0</v>
      </c>
      <c r="E90" s="10">
        <f t="shared" si="2"/>
        <v>0</v>
      </c>
    </row>
    <row r="91" spans="2:5" x14ac:dyDescent="0.25">
      <c r="B91" s="9">
        <f t="shared" si="3"/>
        <v>2033</v>
      </c>
      <c r="C91" s="10">
        <f t="shared" si="2"/>
        <v>0.16764239704255893</v>
      </c>
      <c r="D91" s="10">
        <f t="shared" si="2"/>
        <v>0</v>
      </c>
      <c r="E91" s="10">
        <f t="shared" si="2"/>
        <v>0</v>
      </c>
    </row>
    <row r="92" spans="2:5" x14ac:dyDescent="0.25">
      <c r="B92" s="9">
        <f t="shared" si="3"/>
        <v>2034</v>
      </c>
      <c r="C92" s="10">
        <f t="shared" si="2"/>
        <v>0.17182890911889892</v>
      </c>
      <c r="D92" s="10">
        <f t="shared" si="2"/>
        <v>0</v>
      </c>
      <c r="E92" s="10">
        <f t="shared" si="2"/>
        <v>0</v>
      </c>
    </row>
    <row r="93" spans="2:5" x14ac:dyDescent="0.25">
      <c r="B93" s="9">
        <f t="shared" si="3"/>
        <v>2035</v>
      </c>
      <c r="C93" s="10">
        <f t="shared" ref="C93:E112" si="4">C26/100</f>
        <v>0.17513419439396749</v>
      </c>
      <c r="D93" s="10">
        <f t="shared" si="4"/>
        <v>0</v>
      </c>
      <c r="E93" s="10">
        <f t="shared" si="4"/>
        <v>0</v>
      </c>
    </row>
    <row r="94" spans="2:5" x14ac:dyDescent="0.25">
      <c r="B94" s="9">
        <f t="shared" si="3"/>
        <v>2036</v>
      </c>
      <c r="C94" s="10">
        <f t="shared" si="4"/>
        <v>0.17827814302792955</v>
      </c>
      <c r="D94" s="10">
        <f t="shared" si="4"/>
        <v>0</v>
      </c>
      <c r="E94" s="10">
        <f t="shared" si="4"/>
        <v>0</v>
      </c>
    </row>
    <row r="95" spans="2:5" x14ac:dyDescent="0.25">
      <c r="B95" s="9">
        <f t="shared" si="3"/>
        <v>2037</v>
      </c>
      <c r="C95" s="10">
        <f t="shared" si="4"/>
        <v>0.18266947648074372</v>
      </c>
      <c r="D95" s="10">
        <f t="shared" si="4"/>
        <v>0</v>
      </c>
      <c r="E95" s="10">
        <f t="shared" si="4"/>
        <v>0</v>
      </c>
    </row>
    <row r="96" spans="2:5" x14ac:dyDescent="0.25">
      <c r="B96" s="9">
        <f t="shared" si="3"/>
        <v>2038</v>
      </c>
      <c r="C96" s="10">
        <f t="shared" si="4"/>
        <v>0.18607474001286556</v>
      </c>
      <c r="D96" s="10">
        <f t="shared" si="4"/>
        <v>0</v>
      </c>
      <c r="E96" s="10">
        <f t="shared" si="4"/>
        <v>0</v>
      </c>
    </row>
    <row r="97" spans="2:5" x14ac:dyDescent="0.25">
      <c r="B97" s="9">
        <f t="shared" si="3"/>
        <v>2039</v>
      </c>
      <c r="C97" s="10">
        <f t="shared" si="4"/>
        <v>0.18926053447195787</v>
      </c>
      <c r="D97" s="10">
        <f t="shared" si="4"/>
        <v>0</v>
      </c>
      <c r="E97" s="10">
        <f t="shared" si="4"/>
        <v>0</v>
      </c>
    </row>
    <row r="98" spans="2:5" x14ac:dyDescent="0.25">
      <c r="B98" s="9">
        <f t="shared" si="3"/>
        <v>2040</v>
      </c>
      <c r="C98" s="10">
        <f t="shared" si="4"/>
        <v>0.19193051686485241</v>
      </c>
      <c r="D98" s="10">
        <f t="shared" si="4"/>
        <v>0</v>
      </c>
      <c r="E98" s="10">
        <f t="shared" si="4"/>
        <v>0</v>
      </c>
    </row>
    <row r="99" spans="2:5" x14ac:dyDescent="0.25">
      <c r="B99" s="9">
        <f t="shared" si="3"/>
        <v>2041</v>
      </c>
      <c r="C99" s="10">
        <f t="shared" si="4"/>
        <v>0.19679187685170071</v>
      </c>
      <c r="D99" s="10">
        <f t="shared" si="4"/>
        <v>0</v>
      </c>
      <c r="E99" s="10">
        <f t="shared" si="4"/>
        <v>0</v>
      </c>
    </row>
    <row r="100" spans="2:5" x14ac:dyDescent="0.25">
      <c r="B100" s="9">
        <f t="shared" si="3"/>
        <v>2042</v>
      </c>
      <c r="C100" s="10">
        <f t="shared" si="4"/>
        <v>0.20088921670349755</v>
      </c>
      <c r="D100" s="10">
        <f t="shared" si="4"/>
        <v>0</v>
      </c>
      <c r="E100" s="10">
        <f t="shared" si="4"/>
        <v>0</v>
      </c>
    </row>
    <row r="101" spans="2:5" x14ac:dyDescent="0.25">
      <c r="B101" s="9">
        <f t="shared" si="3"/>
        <v>2043</v>
      </c>
      <c r="C101" s="10">
        <f t="shared" si="4"/>
        <v>0.2049092808142873</v>
      </c>
      <c r="D101" s="10">
        <f t="shared" si="4"/>
        <v>0</v>
      </c>
      <c r="E101" s="10">
        <f t="shared" si="4"/>
        <v>0</v>
      </c>
    </row>
    <row r="102" spans="2:5" x14ac:dyDescent="0.25">
      <c r="B102" s="9">
        <f t="shared" si="3"/>
        <v>2044</v>
      </c>
      <c r="C102" s="10">
        <f t="shared" si="4"/>
        <v>0.20916337958738321</v>
      </c>
      <c r="D102" s="10">
        <f t="shared" si="4"/>
        <v>0</v>
      </c>
      <c r="E102" s="10">
        <f t="shared" si="4"/>
        <v>0</v>
      </c>
    </row>
    <row r="103" spans="2:5" x14ac:dyDescent="0.25">
      <c r="B103" s="9">
        <f t="shared" si="3"/>
        <v>2045</v>
      </c>
      <c r="C103" s="10">
        <f t="shared" si="4"/>
        <v>0.21428012694258491</v>
      </c>
      <c r="D103" s="10">
        <f t="shared" si="4"/>
        <v>0</v>
      </c>
      <c r="E103" s="10">
        <f t="shared" si="4"/>
        <v>0</v>
      </c>
    </row>
    <row r="104" spans="2:5" x14ac:dyDescent="0.25">
      <c r="B104" s="9">
        <f t="shared" si="3"/>
        <v>2046</v>
      </c>
      <c r="C104" s="10">
        <f t="shared" si="4"/>
        <v>0.21954731567175476</v>
      </c>
      <c r="D104" s="10">
        <f t="shared" si="4"/>
        <v>0</v>
      </c>
      <c r="E104" s="10">
        <f t="shared" si="4"/>
        <v>0</v>
      </c>
    </row>
    <row r="105" spans="2:5" x14ac:dyDescent="0.25">
      <c r="B105" s="9">
        <f t="shared" si="3"/>
        <v>2047</v>
      </c>
      <c r="C105" s="10">
        <f t="shared" si="4"/>
        <v>0.22481670678022397</v>
      </c>
      <c r="D105" s="10">
        <f t="shared" si="4"/>
        <v>0</v>
      </c>
      <c r="E105" s="10">
        <f t="shared" si="4"/>
        <v>0</v>
      </c>
    </row>
    <row r="106" spans="2:5" x14ac:dyDescent="0.25">
      <c r="B106" s="9">
        <f t="shared" si="3"/>
        <v>2048</v>
      </c>
      <c r="C106" s="10">
        <f t="shared" si="4"/>
        <v>0.23031736601030769</v>
      </c>
      <c r="D106" s="10">
        <f t="shared" si="4"/>
        <v>0</v>
      </c>
      <c r="E106" s="10">
        <f t="shared" si="4"/>
        <v>0</v>
      </c>
    </row>
    <row r="107" spans="2:5" x14ac:dyDescent="0.25">
      <c r="B107" s="9">
        <f t="shared" si="3"/>
        <v>2049</v>
      </c>
      <c r="C107" s="10">
        <f t="shared" si="4"/>
        <v>0.23593444511191833</v>
      </c>
      <c r="D107" s="10">
        <f t="shared" si="4"/>
        <v>0</v>
      </c>
      <c r="E107" s="10">
        <f t="shared" si="4"/>
        <v>0</v>
      </c>
    </row>
    <row r="108" spans="2:5" x14ac:dyDescent="0.25">
      <c r="B108" s="9">
        <f t="shared" si="3"/>
        <v>2050</v>
      </c>
      <c r="C108" s="10">
        <f t="shared" si="4"/>
        <v>0.2413351699138645</v>
      </c>
      <c r="D108" s="10">
        <f t="shared" si="4"/>
        <v>0</v>
      </c>
      <c r="E108" s="10">
        <f t="shared" si="4"/>
        <v>0</v>
      </c>
    </row>
    <row r="109" spans="2:5" x14ac:dyDescent="0.25">
      <c r="B109" s="9">
        <f t="shared" si="3"/>
        <v>2051</v>
      </c>
      <c r="C109" s="10">
        <f t="shared" si="4"/>
        <v>0.24685667837485958</v>
      </c>
      <c r="D109" s="10">
        <f t="shared" si="4"/>
        <v>0</v>
      </c>
      <c r="E109" s="10">
        <f t="shared" si="4"/>
        <v>0</v>
      </c>
    </row>
    <row r="110" spans="2:5" x14ac:dyDescent="0.25">
      <c r="B110" s="9">
        <f t="shared" si="3"/>
        <v>2052</v>
      </c>
      <c r="C110" s="10">
        <f t="shared" si="4"/>
        <v>0.25246593178872645</v>
      </c>
      <c r="D110" s="10">
        <f t="shared" si="4"/>
        <v>0</v>
      </c>
      <c r="E110" s="10">
        <f t="shared" si="4"/>
        <v>0</v>
      </c>
    </row>
    <row r="111" spans="2:5" x14ac:dyDescent="0.25">
      <c r="B111" s="9">
        <f t="shared" si="3"/>
        <v>2053</v>
      </c>
      <c r="C111" s="10">
        <f t="shared" si="4"/>
        <v>0.25826934769980475</v>
      </c>
      <c r="D111" s="10">
        <f t="shared" si="4"/>
        <v>0</v>
      </c>
      <c r="E111" s="10">
        <f t="shared" si="4"/>
        <v>0</v>
      </c>
    </row>
    <row r="112" spans="2:5" x14ac:dyDescent="0.25">
      <c r="B112" s="9">
        <f t="shared" si="3"/>
        <v>2054</v>
      </c>
      <c r="C112" s="10">
        <f t="shared" si="4"/>
        <v>0.26418237476002754</v>
      </c>
      <c r="D112" s="10">
        <f t="shared" si="4"/>
        <v>0</v>
      </c>
      <c r="E112" s="10">
        <f t="shared" si="4"/>
        <v>0</v>
      </c>
    </row>
    <row r="113" spans="2:5" x14ac:dyDescent="0.25">
      <c r="B113" s="9">
        <f t="shared" si="3"/>
        <v>2055</v>
      </c>
      <c r="C113" s="10">
        <f t="shared" ref="C113:E132" si="5">C46/100</f>
        <v>0</v>
      </c>
      <c r="D113" s="10">
        <f t="shared" si="5"/>
        <v>0</v>
      </c>
      <c r="E113" s="10">
        <f t="shared" si="5"/>
        <v>0</v>
      </c>
    </row>
    <row r="114" spans="2:5" x14ac:dyDescent="0.25">
      <c r="B114" s="9">
        <f t="shared" si="3"/>
        <v>2056</v>
      </c>
      <c r="C114" s="10">
        <f t="shared" si="5"/>
        <v>0</v>
      </c>
      <c r="D114" s="10">
        <f t="shared" si="5"/>
        <v>0</v>
      </c>
      <c r="E114" s="10">
        <f t="shared" si="5"/>
        <v>0</v>
      </c>
    </row>
    <row r="115" spans="2:5" x14ac:dyDescent="0.25">
      <c r="B115" s="9">
        <f t="shared" si="3"/>
        <v>2057</v>
      </c>
      <c r="C115" s="10">
        <f t="shared" si="5"/>
        <v>0</v>
      </c>
      <c r="D115" s="10">
        <f t="shared" si="5"/>
        <v>0</v>
      </c>
      <c r="E115" s="10">
        <f t="shared" si="5"/>
        <v>0</v>
      </c>
    </row>
    <row r="116" spans="2:5" x14ac:dyDescent="0.25">
      <c r="B116" s="9">
        <f t="shared" si="3"/>
        <v>2058</v>
      </c>
      <c r="C116" s="10">
        <f t="shared" si="5"/>
        <v>0</v>
      </c>
      <c r="D116" s="10">
        <f t="shared" si="5"/>
        <v>0</v>
      </c>
      <c r="E116" s="10">
        <f t="shared" si="5"/>
        <v>0</v>
      </c>
    </row>
    <row r="117" spans="2:5" x14ac:dyDescent="0.25">
      <c r="B117" s="9">
        <f t="shared" si="3"/>
        <v>2059</v>
      </c>
      <c r="C117" s="10">
        <f t="shared" si="5"/>
        <v>0</v>
      </c>
      <c r="D117" s="10">
        <f t="shared" si="5"/>
        <v>0</v>
      </c>
      <c r="E117" s="10">
        <f t="shared" si="5"/>
        <v>0</v>
      </c>
    </row>
    <row r="118" spans="2:5" x14ac:dyDescent="0.25">
      <c r="B118" s="9">
        <f t="shared" si="3"/>
        <v>2060</v>
      </c>
      <c r="C118" s="10">
        <f t="shared" si="5"/>
        <v>0</v>
      </c>
      <c r="D118" s="10">
        <f t="shared" si="5"/>
        <v>0</v>
      </c>
      <c r="E118" s="10">
        <f t="shared" si="5"/>
        <v>0</v>
      </c>
    </row>
    <row r="119" spans="2:5" x14ac:dyDescent="0.25">
      <c r="B119" s="9">
        <f t="shared" si="3"/>
        <v>2061</v>
      </c>
      <c r="C119" s="10">
        <f t="shared" si="5"/>
        <v>0</v>
      </c>
      <c r="D119" s="10">
        <f t="shared" si="5"/>
        <v>0</v>
      </c>
      <c r="E119" s="10">
        <f t="shared" si="5"/>
        <v>0</v>
      </c>
    </row>
    <row r="120" spans="2:5" x14ac:dyDescent="0.25">
      <c r="B120" s="9">
        <f t="shared" si="3"/>
        <v>2062</v>
      </c>
      <c r="C120" s="10">
        <f t="shared" si="5"/>
        <v>0</v>
      </c>
      <c r="D120" s="10">
        <f t="shared" si="5"/>
        <v>0</v>
      </c>
      <c r="E120" s="10">
        <f t="shared" si="5"/>
        <v>0</v>
      </c>
    </row>
    <row r="121" spans="2:5" x14ac:dyDescent="0.25">
      <c r="B121" s="9">
        <f t="shared" si="3"/>
        <v>2063</v>
      </c>
      <c r="C121" s="10">
        <f t="shared" si="5"/>
        <v>0</v>
      </c>
      <c r="D121" s="10">
        <f t="shared" si="5"/>
        <v>0</v>
      </c>
      <c r="E121" s="10">
        <f t="shared" si="5"/>
        <v>0</v>
      </c>
    </row>
    <row r="122" spans="2:5" x14ac:dyDescent="0.25">
      <c r="B122" s="9">
        <f t="shared" si="3"/>
        <v>2064</v>
      </c>
      <c r="C122" s="10">
        <f t="shared" si="5"/>
        <v>0</v>
      </c>
      <c r="D122" s="10">
        <f t="shared" si="5"/>
        <v>0</v>
      </c>
      <c r="E122" s="10">
        <f t="shared" si="5"/>
        <v>0</v>
      </c>
    </row>
    <row r="123" spans="2:5" x14ac:dyDescent="0.25">
      <c r="B123" s="9">
        <f t="shared" si="3"/>
        <v>2065</v>
      </c>
      <c r="C123" s="10">
        <f t="shared" si="5"/>
        <v>0</v>
      </c>
      <c r="D123" s="10">
        <f t="shared" si="5"/>
        <v>0</v>
      </c>
      <c r="E123" s="10">
        <f t="shared" si="5"/>
        <v>0</v>
      </c>
    </row>
    <row r="124" spans="2:5" x14ac:dyDescent="0.25">
      <c r="B124" s="9">
        <f t="shared" si="3"/>
        <v>2066</v>
      </c>
      <c r="C124" s="10">
        <f t="shared" si="5"/>
        <v>0</v>
      </c>
      <c r="D124" s="10">
        <f t="shared" si="5"/>
        <v>0</v>
      </c>
      <c r="E124" s="10">
        <f t="shared" si="5"/>
        <v>0</v>
      </c>
    </row>
    <row r="125" spans="2:5" x14ac:dyDescent="0.25">
      <c r="B125" s="9">
        <f t="shared" si="3"/>
        <v>2067</v>
      </c>
      <c r="C125" s="10">
        <f t="shared" si="5"/>
        <v>0</v>
      </c>
      <c r="D125" s="10">
        <f t="shared" si="5"/>
        <v>0</v>
      </c>
      <c r="E125" s="10">
        <f t="shared" si="5"/>
        <v>0</v>
      </c>
    </row>
    <row r="126" spans="2:5" x14ac:dyDescent="0.25">
      <c r="B126" s="9">
        <f t="shared" si="3"/>
        <v>2068</v>
      </c>
      <c r="C126" s="10">
        <f t="shared" si="5"/>
        <v>0</v>
      </c>
      <c r="D126" s="10">
        <f t="shared" si="5"/>
        <v>0</v>
      </c>
      <c r="E126" s="10">
        <f t="shared" si="5"/>
        <v>0</v>
      </c>
    </row>
    <row r="127" spans="2:5" x14ac:dyDescent="0.25">
      <c r="B127" s="9">
        <f t="shared" si="3"/>
        <v>2069</v>
      </c>
      <c r="C127" s="10">
        <f t="shared" si="5"/>
        <v>0</v>
      </c>
      <c r="D127" s="10">
        <f t="shared" si="5"/>
        <v>0</v>
      </c>
      <c r="E127" s="10">
        <f t="shared" si="5"/>
        <v>0</v>
      </c>
    </row>
    <row r="128" spans="2:5" x14ac:dyDescent="0.25">
      <c r="B128" s="9">
        <f t="shared" si="3"/>
        <v>2070</v>
      </c>
      <c r="C128" s="10">
        <f t="shared" si="5"/>
        <v>0</v>
      </c>
      <c r="D128" s="10">
        <f t="shared" si="5"/>
        <v>0</v>
      </c>
      <c r="E128" s="10">
        <f t="shared" si="5"/>
        <v>0</v>
      </c>
    </row>
    <row r="129" spans="2:5" x14ac:dyDescent="0.25">
      <c r="B129" s="9">
        <f t="shared" si="3"/>
        <v>2071</v>
      </c>
      <c r="C129" s="10">
        <f t="shared" si="5"/>
        <v>0</v>
      </c>
      <c r="D129" s="10">
        <f t="shared" si="5"/>
        <v>0</v>
      </c>
      <c r="E129" s="10">
        <f t="shared" si="5"/>
        <v>0</v>
      </c>
    </row>
    <row r="130" spans="2:5" x14ac:dyDescent="0.25">
      <c r="B130" s="9">
        <f t="shared" si="3"/>
        <v>2072</v>
      </c>
      <c r="C130" s="10">
        <f t="shared" si="5"/>
        <v>0</v>
      </c>
      <c r="D130" s="10">
        <f t="shared" si="5"/>
        <v>0</v>
      </c>
      <c r="E130" s="10">
        <f t="shared" si="5"/>
        <v>0</v>
      </c>
    </row>
    <row r="131" spans="2:5" x14ac:dyDescent="0.25">
      <c r="B131" s="9">
        <f t="shared" si="3"/>
        <v>2073</v>
      </c>
      <c r="C131" s="10">
        <f t="shared" si="5"/>
        <v>0</v>
      </c>
      <c r="D131" s="10">
        <f t="shared" si="5"/>
        <v>0</v>
      </c>
      <c r="E131" s="10">
        <f t="shared" si="5"/>
        <v>0</v>
      </c>
    </row>
    <row r="132" spans="2:5" x14ac:dyDescent="0.25">
      <c r="B132" s="9">
        <f t="shared" si="3"/>
        <v>2074</v>
      </c>
      <c r="C132" s="10">
        <f t="shared" si="5"/>
        <v>0</v>
      </c>
      <c r="D132" s="10">
        <f t="shared" si="5"/>
        <v>0</v>
      </c>
      <c r="E132" s="10">
        <f t="shared" si="5"/>
        <v>0</v>
      </c>
    </row>
  </sheetData>
  <mergeCells count="3">
    <mergeCell ref="C4:E4"/>
    <mergeCell ref="C71:E71"/>
    <mergeCell ref="I1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8"/>
  <sheetViews>
    <sheetView topLeftCell="D1" zoomScaleNormal="100" workbookViewId="0">
      <selection activeCell="D7" sqref="D7:AB17"/>
    </sheetView>
  </sheetViews>
  <sheetFormatPr defaultRowHeight="15" outlineLevelCol="1" x14ac:dyDescent="0.25"/>
  <cols>
    <col min="1" max="1" width="9.140625" style="23"/>
    <col min="2" max="2" width="13.5703125" customWidth="1"/>
    <col min="3" max="3" width="14.28515625" bestFit="1" customWidth="1"/>
    <col min="4" max="4" width="12.5703125" bestFit="1" customWidth="1"/>
    <col min="5" max="27" width="10" customWidth="1" outlineLevel="1"/>
    <col min="28" max="28" width="11.140625" customWidth="1"/>
    <col min="30" max="30" width="10.42578125" bestFit="1" customWidth="1"/>
    <col min="32" max="32" width="10.7109375" bestFit="1" customWidth="1"/>
  </cols>
  <sheetData>
    <row r="1" spans="1:30" ht="15" customHeight="1" x14ac:dyDescent="0.25">
      <c r="B1" t="s">
        <v>16</v>
      </c>
      <c r="K1" s="57" t="s">
        <v>52</v>
      </c>
      <c r="L1" s="57"/>
      <c r="M1" s="57"/>
      <c r="N1" s="57"/>
      <c r="O1" s="57"/>
    </row>
    <row r="2" spans="1:30" ht="18" x14ac:dyDescent="0.35">
      <c r="B2" t="s">
        <v>27</v>
      </c>
      <c r="K2" s="57"/>
      <c r="L2" s="57"/>
      <c r="M2" s="57"/>
      <c r="N2" s="57"/>
      <c r="O2" s="57"/>
    </row>
    <row r="3" spans="1:30" x14ac:dyDescent="0.25">
      <c r="K3" s="57"/>
      <c r="L3" s="57"/>
      <c r="M3" s="57"/>
      <c r="N3" s="57"/>
      <c r="O3" s="57"/>
    </row>
    <row r="4" spans="1:30" s="23" customFormat="1" x14ac:dyDescent="0.25">
      <c r="A4" s="29" t="s">
        <v>31</v>
      </c>
    </row>
    <row r="5" spans="1:30" x14ac:dyDescent="0.25">
      <c r="B5" t="s">
        <v>56</v>
      </c>
      <c r="D5" s="58" t="s">
        <v>14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30" x14ac:dyDescent="0.25">
      <c r="B6" s="5" t="s">
        <v>11</v>
      </c>
      <c r="C6" s="5" t="s">
        <v>12</v>
      </c>
      <c r="D6" s="5">
        <v>1</v>
      </c>
      <c r="E6" s="5">
        <v>2</v>
      </c>
      <c r="F6" s="5">
        <f>E6+1</f>
        <v>3</v>
      </c>
      <c r="G6" s="5">
        <f t="shared" ref="G6:AB6" si="0">F6+1</f>
        <v>4</v>
      </c>
      <c r="H6" s="5">
        <f t="shared" si="0"/>
        <v>5</v>
      </c>
      <c r="I6" s="5">
        <f t="shared" si="0"/>
        <v>6</v>
      </c>
      <c r="J6" s="5">
        <f t="shared" si="0"/>
        <v>7</v>
      </c>
      <c r="K6" s="5">
        <f t="shared" si="0"/>
        <v>8</v>
      </c>
      <c r="L6" s="5">
        <f t="shared" si="0"/>
        <v>9</v>
      </c>
      <c r="M6" s="5">
        <f t="shared" si="0"/>
        <v>10</v>
      </c>
      <c r="N6" s="5">
        <f t="shared" si="0"/>
        <v>11</v>
      </c>
      <c r="O6" s="5">
        <f t="shared" si="0"/>
        <v>12</v>
      </c>
      <c r="P6" s="5">
        <f t="shared" si="0"/>
        <v>13</v>
      </c>
      <c r="Q6" s="5">
        <f t="shared" si="0"/>
        <v>14</v>
      </c>
      <c r="R6" s="5">
        <f t="shared" si="0"/>
        <v>15</v>
      </c>
      <c r="S6" s="5">
        <f t="shared" si="0"/>
        <v>16</v>
      </c>
      <c r="T6" s="5">
        <f t="shared" si="0"/>
        <v>17</v>
      </c>
      <c r="U6" s="5">
        <f t="shared" si="0"/>
        <v>18</v>
      </c>
      <c r="V6" s="5">
        <f t="shared" si="0"/>
        <v>19</v>
      </c>
      <c r="W6" s="5">
        <f t="shared" si="0"/>
        <v>20</v>
      </c>
      <c r="X6" s="5">
        <f t="shared" si="0"/>
        <v>21</v>
      </c>
      <c r="Y6" s="5">
        <f>X6+1</f>
        <v>22</v>
      </c>
      <c r="Z6" s="5">
        <f t="shared" si="0"/>
        <v>23</v>
      </c>
      <c r="AA6" s="5">
        <f t="shared" si="0"/>
        <v>24</v>
      </c>
      <c r="AB6" s="5">
        <f t="shared" si="0"/>
        <v>25</v>
      </c>
      <c r="AD6" s="15" t="s">
        <v>21</v>
      </c>
    </row>
    <row r="7" spans="1:30" x14ac:dyDescent="0.25">
      <c r="B7" s="9">
        <v>2019</v>
      </c>
      <c r="C7" s="14">
        <f t="shared" ref="C7:C17" ca="1" si="1">NPV(RES_WACC,D7:AB7)</f>
        <v>10440.154350754419</v>
      </c>
      <c r="D7" s="27">
        <f ca="1">(OFFSET('System Output'!$B$6,'System Value'!D$6-1,0,1,1))*(OFFSET('Electric Rate Prices'!$C77,'System Value'!D$6-1,0,1,1))</f>
        <v>985.971435935199</v>
      </c>
      <c r="E7" s="27">
        <f ca="1">(OFFSET('System Output'!$B$6,'System Value'!E$6-1,0,1,1))*(OFFSET('Electric Rate Prices'!$C77,'System Value'!E$6-1,0,1,1))</f>
        <v>988.03866003807855</v>
      </c>
      <c r="F7" s="27">
        <f ca="1">(OFFSET('System Output'!$B$6,'System Value'!F$6-1,0,1,1))*(OFFSET('Electric Rate Prices'!$C77,'System Value'!F$6-1,0,1,1))</f>
        <v>1031.5349644509331</v>
      </c>
      <c r="G7" s="27">
        <f ca="1">(OFFSET('System Output'!$B$6,'System Value'!G$6-1,0,1,1))*(OFFSET('Electric Rate Prices'!$C77,'System Value'!G$6-1,0,1,1))</f>
        <v>1047.9540944592015</v>
      </c>
      <c r="H7" s="27">
        <f ca="1">(OFFSET('System Output'!$B$6,'System Value'!H$6-1,0,1,1))*(OFFSET('Electric Rate Prices'!$C77,'System Value'!H$6-1,0,1,1))</f>
        <v>1064.8278993465572</v>
      </c>
      <c r="I7" s="27">
        <f ca="1">(OFFSET('System Output'!$B$6,'System Value'!I$6-1,0,1,1))*(OFFSET('Electric Rate Prices'!$C77,'System Value'!I$6-1,0,1,1))</f>
        <v>1088.0349528746938</v>
      </c>
      <c r="J7" s="27">
        <f ca="1">(OFFSET('System Output'!$B$6,'System Value'!J$6-1,0,1,1))*(OFFSET('Electric Rate Prices'!$C77,'System Value'!J$6-1,0,1,1))</f>
        <v>1112.7558234812111</v>
      </c>
      <c r="K7" s="27">
        <f ca="1">(OFFSET('System Output'!$B$6,'System Value'!K$6-1,0,1,1))*(OFFSET('Electric Rate Prices'!$C77,'System Value'!K$6-1,0,1,1))</f>
        <v>1138.8807639471638</v>
      </c>
      <c r="L7" s="27">
        <f ca="1">(OFFSET('System Output'!$B$6,'System Value'!L$6-1,0,1,1))*(OFFSET('Electric Rate Prices'!$C77,'System Value'!L$6-1,0,1,1))</f>
        <v>1161.0848399773199</v>
      </c>
      <c r="M7" s="27">
        <f ca="1">(OFFSET('System Output'!$B$6,'System Value'!M$6-1,0,1,1))*(OFFSET('Electric Rate Prices'!$C77,'System Value'!M$6-1,0,1,1))</f>
        <v>1185.1663945394548</v>
      </c>
      <c r="N7" s="27">
        <f ca="1">(OFFSET('System Output'!$B$6,'System Value'!N$6-1,0,1,1))*(OFFSET('Electric Rate Prices'!$C77,'System Value'!N$6-1,0,1,1))</f>
        <v>1207.2974633082608</v>
      </c>
      <c r="O7" s="27">
        <f ca="1">(OFFSET('System Output'!$B$6,'System Value'!O$6-1,0,1,1))*(OFFSET('Electric Rate Prices'!$C77,'System Value'!O$6-1,0,1,1))</f>
        <v>1230.9143204457475</v>
      </c>
      <c r="P7" s="27">
        <f ca="1">(OFFSET('System Output'!$B$6,'System Value'!P$6-1,0,1,1))*(OFFSET('Electric Rate Prices'!$C77,'System Value'!P$6-1,0,1,1))</f>
        <v>1252.4643030432026</v>
      </c>
      <c r="Q7" s="27">
        <f ca="1">(OFFSET('System Output'!$B$6,'System Value'!Q$6-1,0,1,1))*(OFFSET('Electric Rate Prices'!$C77,'System Value'!Q$6-1,0,1,1))</f>
        <v>1277.5318628210321</v>
      </c>
      <c r="R7" s="27">
        <f ca="1">(OFFSET('System Output'!$B$6,'System Value'!R$6-1,0,1,1))*(OFFSET('Electric Rate Prices'!$C77,'System Value'!R$6-1,0,1,1))</f>
        <v>1302.4525706805803</v>
      </c>
      <c r="S7" s="27">
        <f ca="1">(OFFSET('System Output'!$B$6,'System Value'!S$6-1,0,1,1))*(OFFSET('Electric Rate Prices'!$C77,'System Value'!S$6-1,0,1,1))</f>
        <v>1330.9736159958834</v>
      </c>
      <c r="T7" s="27">
        <f ca="1">(OFFSET('System Output'!$B$6,'System Value'!T$6-1,0,1,1))*(OFFSET('Electric Rate Prices'!$C77,'System Value'!T$6-1,0,1,1))</f>
        <v>1352.5063751656721</v>
      </c>
      <c r="U7" s="27">
        <f ca="1">(OFFSET('System Output'!$B$6,'System Value'!U$6-1,0,1,1))*(OFFSET('Electric Rate Prices'!$C77,'System Value'!U$6-1,0,1,1))</f>
        <v>1372.6557446696936</v>
      </c>
      <c r="V7" s="27">
        <f ca="1">(OFFSET('System Output'!$B$6,'System Value'!V$6-1,0,1,1))*(OFFSET('Electric Rate Prices'!$C77,'System Value'!V$6-1,0,1,1))</f>
        <v>1402.2474942939748</v>
      </c>
      <c r="W7" s="27">
        <f ca="1">(OFFSET('System Output'!$B$6,'System Value'!W$6-1,0,1,1))*(OFFSET('Electric Rate Prices'!$C77,'System Value'!W$6-1,0,1,1))</f>
        <v>1424.1025618095705</v>
      </c>
      <c r="X7" s="27">
        <f ca="1">(OFFSET('System Output'!$B$6,'System Value'!X$6-1,0,1,1))*(OFFSET('Electric Rate Prices'!$C77,'System Value'!X$6-1,0,1,1))</f>
        <v>1444.1392353223825</v>
      </c>
      <c r="Y7" s="27">
        <f ca="1">(OFFSET('System Output'!$B$6,'System Value'!Y$6-1,0,1,1))*(OFFSET('Electric Rate Prices'!$C77,'System Value'!Y$6-1,0,1,1))</f>
        <v>1460.11881167757</v>
      </c>
      <c r="Z7" s="27">
        <f ca="1">(OFFSET('System Output'!$B$6,'System Value'!Z$6-1,0,1,1))*(OFFSET('Electric Rate Prices'!$C77,'System Value'!Z$6-1,0,1,1))</f>
        <v>1492.6104899415091</v>
      </c>
      <c r="AA7" s="27">
        <f ca="1">(OFFSET('System Output'!$B$6,'System Value'!AA$6-1,0,1,1))*(OFFSET('Electric Rate Prices'!$C77,'System Value'!AA$6-1,0,1,1))</f>
        <v>1519.1165859785669</v>
      </c>
      <c r="AB7" s="27">
        <f ca="1">(OFFSET('System Output'!$B$6,'System Value'!AB$6-1,0,1,1))*(OFFSET('Electric Rate Prices'!$C77,'System Value'!AB$6-1,0,1,1))</f>
        <v>1544.8676088107948</v>
      </c>
      <c r="AD7" s="13">
        <f ca="1">(C7/(1000*Size_kW))/(1-ITC_2016)</f>
        <v>2.9829012430726918</v>
      </c>
    </row>
    <row r="8" spans="1:30" x14ac:dyDescent="0.25">
      <c r="B8" s="9">
        <f t="shared" ref="B8:B17" si="2">B7+1</f>
        <v>2020</v>
      </c>
      <c r="C8" s="14">
        <f t="shared" ca="1" si="1"/>
        <v>10675.333004390723</v>
      </c>
      <c r="D8" s="27">
        <f ca="1">(OFFSET('System Output'!$B$6,'System Value'!D$6-1,0,1,1))*(OFFSET('Electric Rate Prices'!$C78,'System Value'!D$6-1,0,1,1))</f>
        <v>991.01169512344893</v>
      </c>
      <c r="E8" s="27">
        <f ca="1">(OFFSET('System Output'!$B$6,'System Value'!E$6-1,0,1,1))*(OFFSET('Electric Rate Prices'!$C78,'System Value'!E$6-1,0,1,1))</f>
        <v>1034.6388810942158</v>
      </c>
      <c r="F8" s="27">
        <f ca="1">(OFFSET('System Output'!$B$6,'System Value'!F$6-1,0,1,1))*(OFFSET('Electric Rate Prices'!$C78,'System Value'!F$6-1,0,1,1))</f>
        <v>1051.1074167093298</v>
      </c>
      <c r="G8" s="27">
        <f ca="1">(OFFSET('System Output'!$B$6,'System Value'!G$6-1,0,1,1))*(OFFSET('Electric Rate Prices'!$C78,'System Value'!G$6-1,0,1,1))</f>
        <v>1068.031995332555</v>
      </c>
      <c r="H8" s="27">
        <f ca="1">(OFFSET('System Output'!$B$6,'System Value'!H$6-1,0,1,1))*(OFFSET('Electric Rate Prices'!$C78,'System Value'!H$6-1,0,1,1))</f>
        <v>1091.3088795132335</v>
      </c>
      <c r="I8" s="27">
        <f ca="1">(OFFSET('System Output'!$B$6,'System Value'!I$6-1,0,1,1))*(OFFSET('Electric Rate Prices'!$C78,'System Value'!I$6-1,0,1,1))</f>
        <v>1116.1041358888779</v>
      </c>
      <c r="J8" s="27">
        <f ca="1">(OFFSET('System Output'!$B$6,'System Value'!J$6-1,0,1,1))*(OFFSET('Electric Rate Prices'!$C78,'System Value'!J$6-1,0,1,1))</f>
        <v>1142.3076870081884</v>
      </c>
      <c r="K8" s="27">
        <f ca="1">(OFFSET('System Output'!$B$6,'System Value'!K$6-1,0,1,1))*(OFFSET('Electric Rate Prices'!$C78,'System Value'!K$6-1,0,1,1))</f>
        <v>1164.5785757044332</v>
      </c>
      <c r="L8" s="27">
        <f ca="1">(OFFSET('System Output'!$B$6,'System Value'!L$6-1,0,1,1))*(OFFSET('Electric Rate Prices'!$C78,'System Value'!L$6-1,0,1,1))</f>
        <v>1188.732592316404</v>
      </c>
      <c r="M8" s="27">
        <f ca="1">(OFFSET('System Output'!$B$6,'System Value'!M$6-1,0,1,1))*(OFFSET('Electric Rate Prices'!$C78,'System Value'!M$6-1,0,1,1))</f>
        <v>1210.9302540704723</v>
      </c>
      <c r="N8" s="27">
        <f ca="1">(OFFSET('System Output'!$B$6,'System Value'!N$6-1,0,1,1))*(OFFSET('Electric Rate Prices'!$C78,'System Value'!N$6-1,0,1,1))</f>
        <v>1234.6181749706595</v>
      </c>
      <c r="O8" s="27">
        <f ca="1">(OFFSET('System Output'!$B$6,'System Value'!O$6-1,0,1,1))*(OFFSET('Electric Rate Prices'!$C78,'System Value'!O$6-1,0,1,1))</f>
        <v>1256.2330020493505</v>
      </c>
      <c r="P8" s="27">
        <f ca="1">(OFFSET('System Output'!$B$6,'System Value'!P$6-1,0,1,1))*(OFFSET('Electric Rate Prices'!$C78,'System Value'!P$6-1,0,1,1))</f>
        <v>1281.3759907934123</v>
      </c>
      <c r="Q8" s="27">
        <f ca="1">(OFFSET('System Output'!$B$6,'System Value'!Q$6-1,0,1,1))*(OFFSET('Electric Rate Prices'!$C78,'System Value'!Q$6-1,0,1,1))</f>
        <v>1306.3716857377938</v>
      </c>
      <c r="R8" s="27">
        <f ca="1">(OFFSET('System Output'!$B$6,'System Value'!R$6-1,0,1,1))*(OFFSET('Electric Rate Prices'!$C78,'System Value'!R$6-1,0,1,1))</f>
        <v>1334.9785516508359</v>
      </c>
      <c r="S8" s="27">
        <f ca="1">(OFFSET('System Output'!$B$6,'System Value'!S$6-1,0,1,1))*(OFFSET('Electric Rate Prices'!$C78,'System Value'!S$6-1,0,1,1))</f>
        <v>1356.5761034761006</v>
      </c>
      <c r="T8" s="27">
        <f ca="1">(OFFSET('System Output'!$B$6,'System Value'!T$6-1,0,1,1))*(OFFSET('Electric Rate Prices'!$C78,'System Value'!T$6-1,0,1,1))</f>
        <v>1376.7861029786295</v>
      </c>
      <c r="U8" s="27">
        <f ca="1">(OFFSET('System Output'!$B$6,'System Value'!U$6-1,0,1,1))*(OFFSET('Electric Rate Prices'!$C78,'System Value'!U$6-1,0,1,1))</f>
        <v>1406.4668949789116</v>
      </c>
      <c r="V8" s="27">
        <f ca="1">(OFFSET('System Output'!$B$6,'System Value'!V$6-1,0,1,1))*(OFFSET('Electric Rate Prices'!$C78,'System Value'!V$6-1,0,1,1))</f>
        <v>1428.3877249845241</v>
      </c>
      <c r="W8" s="27">
        <f ca="1">(OFFSET('System Output'!$B$6,'System Value'!W$6-1,0,1,1))*(OFFSET('Electric Rate Prices'!$C78,'System Value'!W$6-1,0,1,1))</f>
        <v>1448.4846893905542</v>
      </c>
      <c r="X8" s="27">
        <f ca="1">(OFFSET('System Output'!$B$6,'System Value'!X$6-1,0,1,1))*(OFFSET('Electric Rate Prices'!$C78,'System Value'!X$6-1,0,1,1))</f>
        <v>1464.5123487237413</v>
      </c>
      <c r="Y8" s="27">
        <f ca="1">(OFFSET('System Output'!$B$6,'System Value'!Y$6-1,0,1,1))*(OFFSET('Electric Rate Prices'!$C78,'System Value'!Y$6-1,0,1,1))</f>
        <v>1497.1017953274916</v>
      </c>
      <c r="Z8" s="27">
        <f ca="1">(OFFSET('System Output'!$B$6,'System Value'!Z$6-1,0,1,1))*(OFFSET('Electric Rate Prices'!$C78,'System Value'!Z$6-1,0,1,1))</f>
        <v>1523.687648925343</v>
      </c>
      <c r="AA8" s="27">
        <f ca="1">(OFFSET('System Output'!$B$6,'System Value'!AA$6-1,0,1,1))*(OFFSET('Electric Rate Prices'!$C78,'System Value'!AA$6-1,0,1,1))</f>
        <v>1549.5161572826426</v>
      </c>
      <c r="AB8" s="27">
        <f ca="1">(OFFSET('System Output'!$B$6,'System Value'!AB$6-1,0,1,1))*(OFFSET('Electric Rate Prices'!$C78,'System Value'!AB$6-1,0,1,1))</f>
        <v>1576.9404332974218</v>
      </c>
      <c r="AD8" s="13">
        <f ca="1">(C8/(1000*Size_kW))/(1-ITC_2020)</f>
        <v>2.8852251363218171</v>
      </c>
    </row>
    <row r="9" spans="1:30" x14ac:dyDescent="0.25">
      <c r="B9" s="9">
        <f t="shared" si="2"/>
        <v>2021</v>
      </c>
      <c r="C9" s="14">
        <f t="shared" ca="1" si="1"/>
        <v>10933.312985808359</v>
      </c>
      <c r="D9" s="27">
        <f ca="1">(OFFSET('System Output'!$B$6,'System Value'!D$6-1,0,1,1))*(OFFSET('Electric Rate Prices'!$C79,'System Value'!D$6-1,0,1,1))</f>
        <v>1037.7521375067361</v>
      </c>
      <c r="E9" s="27">
        <f ca="1">(OFFSET('System Output'!$B$6,'System Value'!E$6-1,0,1,1))*(OFFSET('Electric Rate Prices'!$C79,'System Value'!E$6-1,0,1,1))</f>
        <v>1054.2702273915042</v>
      </c>
      <c r="F9" s="27">
        <f ca="1">(OFFSET('System Output'!$B$6,'System Value'!F$6-1,0,1,1))*(OFFSET('Electric Rate Prices'!$C79,'System Value'!F$6-1,0,1,1))</f>
        <v>1071.2457325301455</v>
      </c>
      <c r="G9" s="27">
        <f ca="1">(OFFSET('System Output'!$B$6,'System Value'!G$6-1,0,1,1))*(OFFSET('Electric Rate Prices'!$C79,'System Value'!G$6-1,0,1,1))</f>
        <v>1094.5926574856906</v>
      </c>
      <c r="H9" s="27">
        <f ca="1">(OFFSET('System Output'!$B$6,'System Value'!H$6-1,0,1,1))*(OFFSET('Electric Rate Prices'!$C79,'System Value'!H$6-1,0,1,1))</f>
        <v>1119.4625234592556</v>
      </c>
      <c r="I9" s="27">
        <f ca="1">(OFFSET('System Output'!$B$6,'System Value'!I$6-1,0,1,1))*(OFFSET('Electric Rate Prices'!$C79,'System Value'!I$6-1,0,1,1))</f>
        <v>1145.7449217735088</v>
      </c>
      <c r="J9" s="27">
        <f ca="1">(OFFSET('System Output'!$B$6,'System Value'!J$6-1,0,1,1))*(OFFSET('Electric Rate Prices'!$C79,'System Value'!J$6-1,0,1,1))</f>
        <v>1168.0828241769641</v>
      </c>
      <c r="K9" s="27">
        <f ca="1">(OFFSET('System Output'!$B$6,'System Value'!K$6-1,0,1,1))*(OFFSET('Electric Rate Prices'!$C79,'System Value'!K$6-1,0,1,1))</f>
        <v>1192.3095208790412</v>
      </c>
      <c r="L9" s="27">
        <f ca="1">(OFFSET('System Output'!$B$6,'System Value'!L$6-1,0,1,1))*(OFFSET('Electric Rate Prices'!$C79,'System Value'!L$6-1,0,1,1))</f>
        <v>1214.5739759984676</v>
      </c>
      <c r="M9" s="27">
        <f ca="1">(OFFSET('System Output'!$B$6,'System Value'!M$6-1,0,1,1))*(OFFSET('Electric Rate Prices'!$C79,'System Value'!M$6-1,0,1,1))</f>
        <v>1238.333174494142</v>
      </c>
      <c r="N9" s="27">
        <f ca="1">(OFFSET('System Output'!$B$6,'System Value'!N$6-1,0,1,1))*(OFFSET('Electric Rate Prices'!$C79,'System Value'!N$6-1,0,1,1))</f>
        <v>1260.0130411728692</v>
      </c>
      <c r="O9" s="27">
        <f ca="1">(OFFSET('System Output'!$B$6,'System Value'!O$6-1,0,1,1))*(OFFSET('Electric Rate Prices'!$C79,'System Value'!O$6-1,0,1,1))</f>
        <v>1285.2316858509653</v>
      </c>
      <c r="P9" s="27">
        <f ca="1">(OFFSET('System Output'!$B$6,'System Value'!P$6-1,0,1,1))*(OFFSET('Electric Rate Prices'!$C79,'System Value'!P$6-1,0,1,1))</f>
        <v>1310.3025935183489</v>
      </c>
      <c r="Q9" s="27">
        <f ca="1">(OFFSET('System Output'!$B$6,'System Value'!Q$6-1,0,1,1))*(OFFSET('Electric Rate Prices'!$C79,'System Value'!Q$6-1,0,1,1))</f>
        <v>1338.9955382656328</v>
      </c>
      <c r="R9" s="27">
        <f ca="1">(OFFSET('System Output'!$B$6,'System Value'!R$6-1,0,1,1))*(OFFSET('Electric Rate Prices'!$C79,'System Value'!R$6-1,0,1,1))</f>
        <v>1360.6580777092281</v>
      </c>
      <c r="S9" s="27">
        <f ca="1">(OFFSET('System Output'!$B$6,'System Value'!S$6-1,0,1,1))*(OFFSET('Electric Rate Prices'!$C79,'System Value'!S$6-1,0,1,1))</f>
        <v>1380.9288896475723</v>
      </c>
      <c r="T9" s="27">
        <f ca="1">(OFFSET('System Output'!$B$6,'System Value'!T$6-1,0,1,1))*(OFFSET('Electric Rate Prices'!$C79,'System Value'!T$6-1,0,1,1))</f>
        <v>1410.6989919547759</v>
      </c>
      <c r="U9" s="27">
        <f ca="1">(OFFSET('System Output'!$B$6,'System Value'!U$6-1,0,1,1))*(OFFSET('Electric Rate Prices'!$C79,'System Value'!U$6-1,0,1,1))</f>
        <v>1432.6857823315186</v>
      </c>
      <c r="V9" s="27">
        <f ca="1">(OFFSET('System Output'!$B$6,'System Value'!V$6-1,0,1,1))*(OFFSET('Electric Rate Prices'!$C79,'System Value'!V$6-1,0,1,1))</f>
        <v>1452.8432190476974</v>
      </c>
      <c r="W9" s="27">
        <f ca="1">(OFFSET('System Output'!$B$6,'System Value'!W$6-1,0,1,1))*(OFFSET('Electric Rate Prices'!$C79,'System Value'!W$6-1,0,1,1))</f>
        <v>1468.9191060418668</v>
      </c>
      <c r="X9" s="27">
        <f ca="1">(OFFSET('System Output'!$B$6,'System Value'!X$6-1,0,1,1))*(OFFSET('Electric Rate Prices'!$C79,'System Value'!X$6-1,0,1,1))</f>
        <v>1501.6066151730106</v>
      </c>
      <c r="Y9" s="27">
        <f ca="1">(OFFSET('System Output'!$B$6,'System Value'!Y$6-1,0,1,1))*(OFFSET('Electric Rate Prices'!$C79,'System Value'!Y$6-1,0,1,1))</f>
        <v>1528.2724663243159</v>
      </c>
      <c r="Z9" s="27">
        <f ca="1">(OFFSET('System Output'!$B$6,'System Value'!Z$6-1,0,1,1))*(OFFSET('Electric Rate Prices'!$C79,'System Value'!Z$6-1,0,1,1))</f>
        <v>1554.1786933627309</v>
      </c>
      <c r="AA9" s="27">
        <f ca="1">(OFFSET('System Output'!$B$6,'System Value'!AA$6-1,0,1,1))*(OFFSET('Electric Rate Prices'!$C79,'System Value'!AA$6-1,0,1,1))</f>
        <v>1581.685489766722</v>
      </c>
      <c r="AB9" s="27">
        <f ca="1">(OFFSET('System Output'!$B$6,'System Value'!AB$6-1,0,1,1))*(OFFSET('Electric Rate Prices'!$C79,'System Value'!AB$6-1,0,1,1))</f>
        <v>1615.5170034757318</v>
      </c>
      <c r="AD9" s="13">
        <f ca="1">(C9/(1000*Size_kW))/(1-ITC_2021)</f>
        <v>2.8034135861047074</v>
      </c>
    </row>
    <row r="10" spans="1:30" x14ac:dyDescent="0.25">
      <c r="B10" s="9">
        <f t="shared" si="2"/>
        <v>2022</v>
      </c>
      <c r="C10" s="14">
        <f t="shared" ca="1" si="1"/>
        <v>11174.728922281467</v>
      </c>
      <c r="D10" s="27">
        <f ca="1">(OFFSET('System Output'!$B$6,'System Value'!D$6-1,0,1,1))*(OFFSET('Electric Rate Prices'!$C80,'System Value'!D$6-1,0,1,1))</f>
        <v>1057.4425550566743</v>
      </c>
      <c r="E10" s="27">
        <f ca="1">(OFFSET('System Output'!$B$6,'System Value'!E$6-1,0,1,1))*(OFFSET('Electric Rate Prices'!$C80,'System Value'!E$6-1,0,1,1))</f>
        <v>1074.4691399499955</v>
      </c>
      <c r="F10" s="27">
        <f ca="1">(OFFSET('System Output'!$B$6,'System Value'!F$6-1,0,1,1))*(OFFSET('Electric Rate Prices'!$C80,'System Value'!F$6-1,0,1,1))</f>
        <v>1097.8863164349957</v>
      </c>
      <c r="G10" s="27">
        <f ca="1">(OFFSET('System Output'!$B$6,'System Value'!G$6-1,0,1,1))*(OFFSET('Electric Rate Prices'!$C80,'System Value'!G$6-1,0,1,1))</f>
        <v>1122.8310165087819</v>
      </c>
      <c r="H10" s="27">
        <f ca="1">(OFFSET('System Output'!$B$6,'System Value'!H$6-1,0,1,1))*(OFFSET('Electric Rate Prices'!$C80,'System Value'!H$6-1,0,1,1))</f>
        <v>1149.1924992713227</v>
      </c>
      <c r="I10" s="27">
        <f ca="1">(OFFSET('System Output'!$B$6,'System Value'!I$6-1,0,1,1))*(OFFSET('Electric Rate Prices'!$C80,'System Value'!I$6-1,0,1,1))</f>
        <v>1171.5976170280483</v>
      </c>
      <c r="J10" s="27">
        <f ca="1">(OFFSET('System Output'!$B$6,'System Value'!J$6-1,0,1,1))*(OFFSET('Electric Rate Prices'!$C80,'System Value'!J$6-1,0,1,1))</f>
        <v>1195.897212516591</v>
      </c>
      <c r="K10" s="27">
        <f ca="1">(OFFSET('System Output'!$B$6,'System Value'!K$6-1,0,1,1))*(OFFSET('Electric Rate Prices'!$C80,'System Value'!K$6-1,0,1,1))</f>
        <v>1218.2286619844208</v>
      </c>
      <c r="L10" s="27">
        <f ca="1">(OFFSET('System Output'!$B$6,'System Value'!L$6-1,0,1,1))*(OFFSET('Electric Rate Prices'!$C80,'System Value'!L$6-1,0,1,1))</f>
        <v>1242.0593525517975</v>
      </c>
      <c r="M10" s="27">
        <f ca="1">(OFFSET('System Output'!$B$6,'System Value'!M$6-1,0,1,1))*(OFFSET('Electric Rate Prices'!$C80,'System Value'!M$6-1,0,1,1))</f>
        <v>1263.8044545364785</v>
      </c>
      <c r="N10" s="27">
        <f ca="1">(OFFSET('System Output'!$B$6,'System Value'!N$6-1,0,1,1))*(OFFSET('Electric Rate Prices'!$C80,'System Value'!N$6-1,0,1,1))</f>
        <v>1289.0989827993633</v>
      </c>
      <c r="O10" s="27">
        <f ca="1">(OFFSET('System Output'!$B$6,'System Value'!O$6-1,0,1,1))*(OFFSET('Electric Rate Prices'!$C80,'System Value'!O$6-1,0,1,1))</f>
        <v>1314.2453295068694</v>
      </c>
      <c r="P10" s="27">
        <f ca="1">(OFFSET('System Output'!$B$6,'System Value'!P$6-1,0,1,1))*(OFFSET('Electric Rate Prices'!$C80,'System Value'!P$6-1,0,1,1))</f>
        <v>1343.0246121019388</v>
      </c>
      <c r="Q10" s="27">
        <f ca="1">(OFFSET('System Output'!$B$6,'System Value'!Q$6-1,0,1,1))*(OFFSET('Electric Rate Prices'!$C80,'System Value'!Q$6-1,0,1,1))</f>
        <v>1364.7523347133683</v>
      </c>
      <c r="R10" s="27">
        <f ca="1">(OFFSET('System Output'!$B$6,'System Value'!R$6-1,0,1,1))*(OFFSET('Electric Rate Prices'!$C80,'System Value'!R$6-1,0,1,1))</f>
        <v>1385.0841420737936</v>
      </c>
      <c r="S10" s="27">
        <f ca="1">(OFFSET('System Output'!$B$6,'System Value'!S$6-1,0,1,1))*(OFFSET('Electric Rate Prices'!$C80,'System Value'!S$6-1,0,1,1))</f>
        <v>1414.9438234250511</v>
      </c>
      <c r="T10" s="27">
        <f ca="1">(OFFSET('System Output'!$B$6,'System Value'!T$6-1,0,1,1))*(OFFSET('Electric Rate Prices'!$C80,'System Value'!T$6-1,0,1,1))</f>
        <v>1436.9967726494669</v>
      </c>
      <c r="U10" s="27">
        <f ca="1">(OFFSET('System Output'!$B$6,'System Value'!U$6-1,0,1,1))*(OFFSET('Electric Rate Prices'!$C80,'System Value'!U$6-1,0,1,1))</f>
        <v>1457.2148636386132</v>
      </c>
      <c r="V10" s="27">
        <f ca="1">(OFFSET('System Output'!$B$6,'System Value'!V$6-1,0,1,1))*(OFFSET('Electric Rate Prices'!$C80,'System Value'!V$6-1,0,1,1))</f>
        <v>1473.3391234121032</v>
      </c>
      <c r="W10" s="27">
        <f ca="1">(OFFSET('System Output'!$B$6,'System Value'!W$6-1,0,1,1))*(OFFSET('Electric Rate Prices'!$C80,'System Value'!W$6-1,0,1,1))</f>
        <v>1506.124990143441</v>
      </c>
      <c r="X10" s="27">
        <f ca="1">(OFFSET('System Output'!$B$6,'System Value'!X$6-1,0,1,1))*(OFFSET('Electric Rate Prices'!$C80,'System Value'!X$6-1,0,1,1))</f>
        <v>1532.871079563005</v>
      </c>
      <c r="Y10" s="27">
        <f ca="1">(OFFSET('System Output'!$B$6,'System Value'!Y$6-1,0,1,1))*(OFFSET('Electric Rate Prices'!$C80,'System Value'!Y$6-1,0,1,1))</f>
        <v>1558.8552591401512</v>
      </c>
      <c r="Z10" s="27">
        <f ca="1">(OFFSET('System Output'!$B$6,'System Value'!Z$6-1,0,1,1))*(OFFSET('Electric Rate Prices'!$C80,'System Value'!Z$6-1,0,1,1))</f>
        <v>1586.4448242394401</v>
      </c>
      <c r="AA10" s="27">
        <f ca="1">(OFFSET('System Output'!$B$6,'System Value'!AA$6-1,0,1,1))*(OFFSET('Electric Rate Prices'!$C80,'System Value'!AA$6-1,0,1,1))</f>
        <v>1620.3781378894</v>
      </c>
      <c r="AB10" s="27">
        <f ca="1">(OFFSET('System Output'!$B$6,'System Value'!AB$6-1,0,1,1))*(OFFSET('Electric Rate Prices'!$C80,'System Value'!AB$6-1,0,1,1))</f>
        <v>1655.2277926837746</v>
      </c>
      <c r="AD10" s="13">
        <f ca="1">(C10/(1000*Size_kW))/(1-ITC_2022)</f>
        <v>2.4832730938403258</v>
      </c>
    </row>
    <row r="11" spans="1:30" x14ac:dyDescent="0.25">
      <c r="B11" s="9">
        <f t="shared" si="2"/>
        <v>2023</v>
      </c>
      <c r="C11" s="14">
        <f t="shared" ca="1" si="1"/>
        <v>11425.002535095029</v>
      </c>
      <c r="D11" s="27">
        <f ca="1">(OFFSET('System Output'!$B$6,'System Value'!D$6-1,0,1,1))*(OFFSET('Electric Rate Prices'!$C81,'System Value'!D$6-1,0,1,1))</f>
        <v>1077.7022466900655</v>
      </c>
      <c r="E11" s="27">
        <f ca="1">(OFFSET('System Output'!$B$6,'System Value'!E$6-1,0,1,1))*(OFFSET('Electric Rate Prices'!$C81,'System Value'!E$6-1,0,1,1))</f>
        <v>1101.1898860932754</v>
      </c>
      <c r="F11" s="27">
        <f ca="1">(OFFSET('System Output'!$B$6,'System Value'!F$6-1,0,1,1))*(OFFSET('Electric Rate Prices'!$C81,'System Value'!F$6-1,0,1,1))</f>
        <v>1126.2096454451173</v>
      </c>
      <c r="G11" s="27">
        <f ca="1">(OFFSET('System Output'!$B$6,'System Value'!G$6-1,0,1,1))*(OFFSET('Electric Rate Prices'!$C81,'System Value'!G$6-1,0,1,1))</f>
        <v>1152.6504506231925</v>
      </c>
      <c r="H11" s="27">
        <f ca="1">(OFFSET('System Output'!$B$6,'System Value'!H$6-1,0,1,1))*(OFFSET('Electric Rate Prices'!$C81,'System Value'!H$6-1,0,1,1))</f>
        <v>1175.1229859860064</v>
      </c>
      <c r="I11" s="27">
        <f ca="1">(OFFSET('System Output'!$B$6,'System Value'!I$6-1,0,1,1))*(OFFSET('Electric Rate Prices'!$C81,'System Value'!I$6-1,0,1,1))</f>
        <v>1199.4956996154372</v>
      </c>
      <c r="J11" s="27">
        <f ca="1">(OFFSET('System Output'!$B$6,'System Value'!J$6-1,0,1,1))*(OFFSET('Electric Rate Prices'!$C81,'System Value'!J$6-1,0,1,1))</f>
        <v>1221.8943450194793</v>
      </c>
      <c r="K11" s="27">
        <f ca="1">(OFFSET('System Output'!$B$6,'System Value'!K$6-1,0,1,1))*(OFFSET('Electric Rate Prices'!$C81,'System Value'!K$6-1,0,1,1))</f>
        <v>1245.7967427801379</v>
      </c>
      <c r="L11" s="27">
        <f ca="1">(OFFSET('System Output'!$B$6,'System Value'!L$6-1,0,1,1))*(OFFSET('Electric Rate Prices'!$C81,'System Value'!L$6-1,0,1,1))</f>
        <v>1267.6072763655754</v>
      </c>
      <c r="M11" s="27">
        <f ca="1">(OFFSET('System Output'!$B$6,'System Value'!M$6-1,0,1,1))*(OFFSET('Electric Rate Prices'!$C81,'System Value'!M$6-1,0,1,1))</f>
        <v>1292.9779165490104</v>
      </c>
      <c r="N11" s="27">
        <f ca="1">(OFFSET('System Output'!$B$6,'System Value'!N$6-1,0,1,1))*(OFFSET('Electric Rate Prices'!$C81,'System Value'!N$6-1,0,1,1))</f>
        <v>1318.1999292947537</v>
      </c>
      <c r="O11" s="27">
        <f ca="1">(OFFSET('System Output'!$B$6,'System Value'!O$6-1,0,1,1))*(OFFSET('Electric Rate Prices'!$C81,'System Value'!O$6-1,0,1,1))</f>
        <v>1347.0658095305305</v>
      </c>
      <c r="P11" s="27">
        <f ca="1">(OFFSET('System Output'!$B$6,'System Value'!P$6-1,0,1,1))*(OFFSET('Electric Rate Prices'!$C81,'System Value'!P$6-1,0,1,1))</f>
        <v>1368.8589114477115</v>
      </c>
      <c r="Q11" s="27">
        <f ca="1">(OFFSET('System Output'!$B$6,'System Value'!Q$6-1,0,1,1))*(OFFSET('Electric Rate Prices'!$C81,'System Value'!Q$6-1,0,1,1))</f>
        <v>1389.251897767095</v>
      </c>
      <c r="R11" s="27">
        <f ca="1">(OFFSET('System Output'!$B$6,'System Value'!R$6-1,0,1,1))*(OFFSET('Electric Rate Prices'!$C81,'System Value'!R$6-1,0,1,1))</f>
        <v>1419.2014277081755</v>
      </c>
      <c r="S11" s="27">
        <f ca="1">(OFFSET('System Output'!$B$6,'System Value'!S$6-1,0,1,1))*(OFFSET('Electric Rate Prices'!$C81,'System Value'!S$6-1,0,1,1))</f>
        <v>1441.3207348540291</v>
      </c>
      <c r="T11" s="27">
        <f ca="1">(OFFSET('System Output'!$B$6,'System Value'!T$6-1,0,1,1))*(OFFSET('Electric Rate Prices'!$C81,'System Value'!T$6-1,0,1,1))</f>
        <v>1461.5996626264928</v>
      </c>
      <c r="U11" s="27">
        <f ca="1">(OFFSET('System Output'!$B$6,'System Value'!U$6-1,0,1,1))*(OFFSET('Electric Rate Prices'!$C81,'System Value'!U$6-1,0,1,1))</f>
        <v>1477.7724407343062</v>
      </c>
      <c r="V11" s="27">
        <f ca="1">(OFFSET('System Output'!$B$6,'System Value'!V$6-1,0,1,1))*(OFFSET('Electric Rate Prices'!$C81,'System Value'!V$6-1,0,1,1))</f>
        <v>1510.6569610265205</v>
      </c>
      <c r="W11" s="27">
        <f ca="1">(OFFSET('System Output'!$B$6,'System Value'!W$6-1,0,1,1))*(OFFSET('Electric Rate Prices'!$C81,'System Value'!W$6-1,0,1,1))</f>
        <v>1537.4835301534654</v>
      </c>
      <c r="X11" s="27">
        <f ca="1">(OFFSET('System Output'!$B$6,'System Value'!X$6-1,0,1,1))*(OFFSET('Electric Rate Prices'!$C81,'System Value'!X$6-1,0,1,1))</f>
        <v>1563.5458968306432</v>
      </c>
      <c r="Y11" s="27">
        <f ca="1">(OFFSET('System Output'!$B$6,'System Value'!Y$6-1,0,1,1))*(OFFSET('Electric Rate Prices'!$C81,'System Value'!Y$6-1,0,1,1))</f>
        <v>1591.2184796784757</v>
      </c>
      <c r="Z11" s="27">
        <f ca="1">(OFFSET('System Output'!$B$6,'System Value'!Z$6-1,0,1,1))*(OFFSET('Electric Rate Prices'!$C81,'System Value'!Z$6-1,0,1,1))</f>
        <v>1625.2538995881646</v>
      </c>
      <c r="AA11" s="27">
        <f ca="1">(OFFSET('System Output'!$B$6,'System Value'!AA$6-1,0,1,1))*(OFFSET('Electric Rate Prices'!$C81,'System Value'!AA$6-1,0,1,1))</f>
        <v>1660.2084179375872</v>
      </c>
      <c r="AB11" s="27">
        <f ca="1">(OFFSET('System Output'!$B$6,'System Value'!AB$6-1,0,1,1))*(OFFSET('Electric Rate Prices'!$C81,'System Value'!AB$6-1,0,1,1))</f>
        <v>1694.9551862370593</v>
      </c>
      <c r="AD11" s="13">
        <f t="shared" ref="AD11:AD17" ca="1" si="3">(C11/(1000*Size_kW))</f>
        <v>2.285000507019006</v>
      </c>
    </row>
    <row r="12" spans="1:30" x14ac:dyDescent="0.25">
      <c r="B12" s="9">
        <f t="shared" si="2"/>
        <v>2024</v>
      </c>
      <c r="C12" s="14">
        <f t="shared" ca="1" si="1"/>
        <v>11684.638849890809</v>
      </c>
      <c r="D12" s="27">
        <f ca="1">(OFFSET('System Output'!$B$6,'System Value'!D$6-1,0,1,1))*(OFFSET('Electric Rate Prices'!$C82,'System Value'!D$6-1,0,1,1))</f>
        <v>1104.5033962821219</v>
      </c>
      <c r="E12" s="27">
        <f ca="1">(OFFSET('System Output'!$B$6,'System Value'!E$6-1,0,1,1))*(OFFSET('Electric Rate Prices'!$C82,'System Value'!E$6-1,0,1,1))</f>
        <v>1129.5984407674196</v>
      </c>
      <c r="F12" s="27">
        <f ca="1">(OFFSET('System Output'!$B$6,'System Value'!F$6-1,0,1,1))*(OFFSET('Electric Rate Prices'!$C82,'System Value'!F$6-1,0,1,1))</f>
        <v>1156.1188070443254</v>
      </c>
      <c r="G12" s="27">
        <f ca="1">(OFFSET('System Output'!$B$6,'System Value'!G$6-1,0,1,1))*(OFFSET('Electric Rate Prices'!$C82,'System Value'!G$6-1,0,1,1))</f>
        <v>1178.6589628746303</v>
      </c>
      <c r="H12" s="27">
        <f ca="1">(OFFSET('System Output'!$B$6,'System Value'!H$6-1,0,1,1))*(OFFSET('Electric Rate Prices'!$C82,'System Value'!H$6-1,0,1,1))</f>
        <v>1203.1050146594155</v>
      </c>
      <c r="I12" s="27">
        <f ca="1">(OFFSET('System Output'!$B$6,'System Value'!I$6-1,0,1,1))*(OFFSET('Electric Rate Prices'!$C82,'System Value'!I$6-1,0,1,1))</f>
        <v>1225.5710581940616</v>
      </c>
      <c r="J12" s="27">
        <f ca="1">(OFFSET('System Output'!$B$6,'System Value'!J$6-1,0,1,1))*(OFFSET('Electric Rate Prices'!$C82,'System Value'!J$6-1,0,1,1))</f>
        <v>1249.5453789168885</v>
      </c>
      <c r="K12" s="27">
        <f ca="1">(OFFSET('System Output'!$B$6,'System Value'!K$6-1,0,1,1))*(OFFSET('Electric Rate Prices'!$C82,'System Value'!K$6-1,0,1,1))</f>
        <v>1271.421540988541</v>
      </c>
      <c r="L12" s="27">
        <f ca="1">(OFFSET('System Output'!$B$6,'System Value'!L$6-1,0,1,1))*(OFFSET('Electric Rate Prices'!$C82,'System Value'!L$6-1,0,1,1))</f>
        <v>1296.8685221153564</v>
      </c>
      <c r="M12" s="27">
        <f ca="1">(OFFSET('System Output'!$B$6,'System Value'!M$6-1,0,1,1))*(OFFSET('Electric Rate Prices'!$C82,'System Value'!M$6-1,0,1,1))</f>
        <v>1322.1664285804952</v>
      </c>
      <c r="N12" s="27">
        <f ca="1">(OFFSET('System Output'!$B$6,'System Value'!N$6-1,0,1,1))*(OFFSET('Electric Rate Prices'!$C82,'System Value'!N$6-1,0,1,1))</f>
        <v>1351.1191670316252</v>
      </c>
      <c r="O12" s="27">
        <f ca="1">(OFFSET('System Output'!$B$6,'System Value'!O$6-1,0,1,1))*(OFFSET('Electric Rate Prices'!$C82,'System Value'!O$6-1,0,1,1))</f>
        <v>1372.9778449826595</v>
      </c>
      <c r="P12" s="27">
        <f ca="1">(OFFSET('System Output'!$B$6,'System Value'!P$6-1,0,1,1))*(OFFSET('Electric Rate Prices'!$C82,'System Value'!P$6-1,0,1,1))</f>
        <v>1393.4321943501454</v>
      </c>
      <c r="Q12" s="27">
        <f ca="1">(OFFSET('System Output'!$B$6,'System Value'!Q$6-1,0,1,1))*(OFFSET('Electric Rate Prices'!$C82,'System Value'!Q$6-1,0,1,1))</f>
        <v>1423.4718432378893</v>
      </c>
      <c r="R12" s="27">
        <f ca="1">(OFFSET('System Output'!$B$6,'System Value'!R$6-1,0,1,1))*(OFFSET('Electric Rate Prices'!$C82,'System Value'!R$6-1,0,1,1))</f>
        <v>1445.6577079779631</v>
      </c>
      <c r="S12" s="27">
        <f ca="1">(OFFSET('System Output'!$B$6,'System Value'!S$6-1,0,1,1))*(OFFSET('Electric Rate Prices'!$C82,'System Value'!S$6-1,0,1,1))</f>
        <v>1465.9976555932726</v>
      </c>
      <c r="T12" s="27">
        <f ca="1">(OFFSET('System Output'!$B$6,'System Value'!T$6-1,0,1,1))*(OFFSET('Electric Rate Prices'!$C82,'System Value'!T$6-1,0,1,1))</f>
        <v>1482.2190980283913</v>
      </c>
      <c r="U12" s="27">
        <f ca="1">(OFFSET('System Output'!$B$6,'System Value'!U$6-1,0,1,1))*(OFFSET('Electric Rate Prices'!$C82,'System Value'!U$6-1,0,1,1))</f>
        <v>1515.2025687327186</v>
      </c>
      <c r="V12" s="27">
        <f ca="1">(OFFSET('System Output'!$B$6,'System Value'!V$6-1,0,1,1))*(OFFSET('Electric Rate Prices'!$C82,'System Value'!V$6-1,0,1,1))</f>
        <v>1542.1098597326634</v>
      </c>
      <c r="W12" s="27">
        <f ca="1">(OFFSET('System Output'!$B$6,'System Value'!W$6-1,0,1,1))*(OFFSET('Electric Rate Prices'!$C82,'System Value'!W$6-1,0,1,1))</f>
        <v>1568.2506487769742</v>
      </c>
      <c r="X12" s="27">
        <f ca="1">(OFFSET('System Output'!$B$6,'System Value'!X$6-1,0,1,1))*(OFFSET('Electric Rate Prices'!$C82,'System Value'!X$6-1,0,1,1))</f>
        <v>1596.0064991760037</v>
      </c>
      <c r="Y12" s="27">
        <f ca="1">(OFFSET('System Output'!$B$6,'System Value'!Y$6-1,0,1,1))*(OFFSET('Electric Rate Prices'!$C82,'System Value'!Y$6-1,0,1,1))</f>
        <v>1630.1443325859223</v>
      </c>
      <c r="Z12" s="27">
        <f ca="1">(OFFSET('System Output'!$B$6,'System Value'!Z$6-1,0,1,1))*(OFFSET('Electric Rate Prices'!$C82,'System Value'!Z$6-1,0,1,1))</f>
        <v>1665.2040300276703</v>
      </c>
      <c r="AA12" s="27">
        <f ca="1">(OFFSET('System Output'!$B$6,'System Value'!AA$6-1,0,1,1))*(OFFSET('Electric Rate Prices'!$C82,'System Value'!AA$6-1,0,1,1))</f>
        <v>1700.055352293941</v>
      </c>
      <c r="AB12" s="27">
        <f ca="1">(OFFSET('System Output'!$B$6,'System Value'!AB$6-1,0,1,1))*(OFFSET('Electric Rate Prices'!$C82,'System Value'!AB$6-1,0,1,1))</f>
        <v>1736.4261739731596</v>
      </c>
      <c r="AD12" s="13">
        <f t="shared" ca="1" si="3"/>
        <v>2.3369277699781619</v>
      </c>
    </row>
    <row r="13" spans="1:30" x14ac:dyDescent="0.25">
      <c r="B13" s="9">
        <f t="shared" si="2"/>
        <v>2025</v>
      </c>
      <c r="C13" s="14">
        <f t="shared" ca="1" si="1"/>
        <v>11948.124995555636</v>
      </c>
      <c r="D13" s="27">
        <f ca="1">(OFFSET('System Output'!$B$6,'System Value'!D$6-1,0,1,1))*(OFFSET('Electric Rate Prices'!$C83,'System Value'!D$6-1,0,1,1))</f>
        <v>1132.9974330666196</v>
      </c>
      <c r="E13" s="27">
        <f ca="1">(OFFSET('System Output'!$B$6,'System Value'!E$6-1,0,1,1))*(OFFSET('Electric Rate Prices'!$C83,'System Value'!E$6-1,0,1,1))</f>
        <v>1159.5975998438571</v>
      </c>
      <c r="F13" s="27">
        <f ca="1">(OFFSET('System Output'!$B$6,'System Value'!F$6-1,0,1,1))*(OFFSET('Electric Rate Prices'!$C83,'System Value'!F$6-1,0,1,1))</f>
        <v>1182.2055796134707</v>
      </c>
      <c r="G13" s="27">
        <f ca="1">(OFFSET('System Output'!$B$6,'System Value'!G$6-1,0,1,1))*(OFFSET('Electric Rate Prices'!$C83,'System Value'!G$6-1,0,1,1))</f>
        <v>1206.7251902301059</v>
      </c>
      <c r="H13" s="27">
        <f ca="1">(OFFSET('System Output'!$B$6,'System Value'!H$6-1,0,1,1))*(OFFSET('Electric Rate Prices'!$C83,'System Value'!H$6-1,0,1,1))</f>
        <v>1229.2588346981561</v>
      </c>
      <c r="I13" s="27">
        <f ca="1">(OFFSET('System Output'!$B$6,'System Value'!I$6-1,0,1,1))*(OFFSET('Electric Rate Prices'!$C83,'System Value'!I$6-1,0,1,1))</f>
        <v>1253.3052948012926</v>
      </c>
      <c r="J13" s="27">
        <f ca="1">(OFFSET('System Output'!$B$6,'System Value'!J$6-1,0,1,1))*(OFFSET('Electric Rate Prices'!$C83,'System Value'!J$6-1,0,1,1))</f>
        <v>1275.2472828370521</v>
      </c>
      <c r="K13" s="27">
        <f ca="1">(OFFSET('System Output'!$B$6,'System Value'!K$6-1,0,1,1))*(OFFSET('Electric Rate Prices'!$C83,'System Value'!K$6-1,0,1,1))</f>
        <v>1300.7708346192139</v>
      </c>
      <c r="L13" s="27">
        <f ca="1">(OFFSET('System Output'!$B$6,'System Value'!L$6-1,0,1,1))*(OFFSET('Electric Rate Prices'!$C83,'System Value'!L$6-1,0,1,1))</f>
        <v>1326.1448631700052</v>
      </c>
      <c r="M13" s="27">
        <f ca="1">(OFFSET('System Output'!$B$6,'System Value'!M$6-1,0,1,1))*(OFFSET('Electric Rate Prices'!$C83,'System Value'!M$6-1,0,1,1))</f>
        <v>1355.1847211952108</v>
      </c>
      <c r="N13" s="27">
        <f ca="1">(OFFSET('System Output'!$B$6,'System Value'!N$6-1,0,1,1))*(OFFSET('Electric Rate Prices'!$C83,'System Value'!N$6-1,0,1,1))</f>
        <v>1377.10917250016</v>
      </c>
      <c r="O13" s="27">
        <f ca="1">(OFFSET('System Output'!$B$6,'System Value'!O$6-1,0,1,1))*(OFFSET('Electric Rate Prices'!$C83,'System Value'!O$6-1,0,1,1))</f>
        <v>1397.6250695588219</v>
      </c>
      <c r="P13" s="27">
        <f ca="1">(OFFSET('System Output'!$B$6,'System Value'!P$6-1,0,1,1))*(OFFSET('Electric Rate Prices'!$C83,'System Value'!P$6-1,0,1,1))</f>
        <v>1427.7551085635801</v>
      </c>
      <c r="Q13" s="27">
        <f ca="1">(OFFSET('System Output'!$B$6,'System Value'!Q$6-1,0,1,1))*(OFFSET('Electric Rate Prices'!$C83,'System Value'!Q$6-1,0,1,1))</f>
        <v>1450.0077311714774</v>
      </c>
      <c r="R13" s="27">
        <f ca="1">(OFFSET('System Output'!$B$6,'System Value'!R$6-1,0,1,1))*(OFFSET('Electric Rate Prices'!$C83,'System Value'!R$6-1,0,1,1))</f>
        <v>1470.4088822399926</v>
      </c>
      <c r="S13" s="27">
        <f ca="1">(OFFSET('System Output'!$B$6,'System Value'!S$6-1,0,1,1))*(OFFSET('Electric Rate Prices'!$C83,'System Value'!S$6-1,0,1,1))</f>
        <v>1486.6791354346956</v>
      </c>
      <c r="T13" s="27">
        <f ca="1">(OFFSET('System Output'!$B$6,'System Value'!T$6-1,0,1,1))*(OFFSET('Electric Rate Prices'!$C83,'System Value'!T$6-1,0,1,1))</f>
        <v>1519.7618542956056</v>
      </c>
      <c r="U13" s="27">
        <f ca="1">(OFFSET('System Output'!$B$6,'System Value'!U$6-1,0,1,1))*(OFFSET('Electric Rate Prices'!$C83,'System Value'!U$6-1,0,1,1))</f>
        <v>1546.7501100628519</v>
      </c>
      <c r="V13" s="27">
        <f ca="1">(OFFSET('System Output'!$B$6,'System Value'!V$6-1,0,1,1))*(OFFSET('Electric Rate Prices'!$C83,'System Value'!V$6-1,0,1,1))</f>
        <v>1572.9695574493221</v>
      </c>
      <c r="W13" s="27">
        <f ca="1">(OFFSET('System Output'!$B$6,'System Value'!W$6-1,0,1,1))*(OFFSET('Electric Rate Prices'!$C83,'System Value'!W$6-1,0,1,1))</f>
        <v>1600.8089259538654</v>
      </c>
      <c r="X13" s="27">
        <f ca="1">(OFFSET('System Output'!$B$6,'System Value'!X$6-1,0,1,1))*(OFFSET('Electric Rate Prices'!$C83,'System Value'!X$6-1,0,1,1))</f>
        <v>1635.0494810290093</v>
      </c>
      <c r="Y13" s="27">
        <f ca="1">(OFFSET('System Output'!$B$6,'System Value'!Y$6-1,0,1,1))*(OFFSET('Electric Rate Prices'!$C83,'System Value'!Y$6-1,0,1,1))</f>
        <v>1670.2146740498197</v>
      </c>
      <c r="Z13" s="27">
        <f ca="1">(OFFSET('System Output'!$B$6,'System Value'!Z$6-1,0,1,1))*(OFFSET('Electric Rate Prices'!$C83,'System Value'!Z$6-1,0,1,1))</f>
        <v>1705.1708648886067</v>
      </c>
      <c r="AA13" s="27">
        <f ca="1">(OFFSET('System Output'!$B$6,'System Value'!AA$6-1,0,1,1))*(OFFSET('Electric Rate Prices'!$C83,'System Value'!AA$6-1,0,1,1))</f>
        <v>1741.6511273552253</v>
      </c>
      <c r="AB13" s="27">
        <f ca="1">(OFFSET('System Output'!$B$6,'System Value'!AB$6-1,0,1,1))*(OFFSET('Electric Rate Prices'!$C83,'System Value'!AB$6-1,0,1,1))</f>
        <v>1778.7748832445127</v>
      </c>
      <c r="AD13" s="13">
        <f t="shared" ca="1" si="3"/>
        <v>2.3896249991111271</v>
      </c>
    </row>
    <row r="14" spans="1:30" x14ac:dyDescent="0.25">
      <c r="B14" s="9">
        <f t="shared" si="2"/>
        <v>2026</v>
      </c>
      <c r="C14" s="14">
        <f t="shared" ca="1" si="1"/>
        <v>12214.01016765332</v>
      </c>
      <c r="D14" s="27">
        <f ca="1">(OFFSET('System Output'!$B$6,'System Value'!D$6-1,0,1,1))*(OFFSET('Electric Rate Prices'!$C84,'System Value'!D$6-1,0,1,1))</f>
        <v>1163.0868604251325</v>
      </c>
      <c r="E14" s="27">
        <f ca="1">(OFFSET('System Output'!$B$6,'System Value'!E$6-1,0,1,1))*(OFFSET('Electric Rate Prices'!$C84,'System Value'!E$6-1,0,1,1))</f>
        <v>1185.762868218125</v>
      </c>
      <c r="F14" s="27">
        <f ca="1">(OFFSET('System Output'!$B$6,'System Value'!F$6-1,0,1,1))*(OFFSET('Electric Rate Prices'!$C84,'System Value'!F$6-1,0,1,1))</f>
        <v>1210.3562590071272</v>
      </c>
      <c r="G14" s="27">
        <f ca="1">(OFFSET('System Output'!$B$6,'System Value'!G$6-1,0,1,1))*(OFFSET('Electric Rate Prices'!$C84,'System Value'!G$6-1,0,1,1))</f>
        <v>1232.9577078216209</v>
      </c>
      <c r="H14" s="27">
        <f ca="1">(OFFSET('System Output'!$B$6,'System Value'!H$6-1,0,1,1))*(OFFSET('Electric Rate Prices'!$C84,'System Value'!H$6-1,0,1,1))</f>
        <v>1257.0765243744156</v>
      </c>
      <c r="I14" s="27">
        <f ca="1">(OFFSET('System Output'!$B$6,'System Value'!I$6-1,0,1,1))*(OFFSET('Electric Rate Prices'!$C84,'System Value'!I$6-1,0,1,1))</f>
        <v>1279.0845364463914</v>
      </c>
      <c r="J14" s="27">
        <f ca="1">(OFFSET('System Output'!$B$6,'System Value'!J$6-1,0,1,1))*(OFFSET('Electric Rate Prices'!$C84,'System Value'!J$6-1,0,1,1))</f>
        <v>1304.6848892870753</v>
      </c>
      <c r="K14" s="27">
        <f ca="1">(OFFSET('System Output'!$B$6,'System Value'!K$6-1,0,1,1))*(OFFSET('Electric Rate Prices'!$C84,'System Value'!K$6-1,0,1,1))</f>
        <v>1330.135268976936</v>
      </c>
      <c r="L14" s="27">
        <f ca="1">(OFFSET('System Output'!$B$6,'System Value'!L$6-1,0,1,1))*(OFFSET('Electric Rate Prices'!$C84,'System Value'!L$6-1,0,1,1))</f>
        <v>1359.2625087213751</v>
      </c>
      <c r="M14" s="27">
        <f ca="1">(OFFSET('System Output'!$B$6,'System Value'!M$6-1,0,1,1))*(OFFSET('Electric Rate Prices'!$C84,'System Value'!M$6-1,0,1,1))</f>
        <v>1381.2529312940421</v>
      </c>
      <c r="N14" s="27">
        <f ca="1">(OFFSET('System Output'!$B$6,'System Value'!N$6-1,0,1,1))*(OFFSET('Electric Rate Prices'!$C84,'System Value'!N$6-1,0,1,1))</f>
        <v>1401.8305612425495</v>
      </c>
      <c r="O14" s="27">
        <f ca="1">(OFFSET('System Output'!$B$6,'System Value'!O$6-1,0,1,1))*(OFFSET('Electric Rate Prices'!$C84,'System Value'!O$6-1,0,1,1))</f>
        <v>1432.051262350632</v>
      </c>
      <c r="P14" s="27">
        <f ca="1">(OFFSET('System Output'!$B$6,'System Value'!P$6-1,0,1,1))*(OFFSET('Electric Rate Prices'!$C84,'System Value'!P$6-1,0,1,1))</f>
        <v>1454.3708437025853</v>
      </c>
      <c r="Q14" s="27">
        <f ca="1">(OFFSET('System Output'!$B$6,'System Value'!Q$6-1,0,1,1))*(OFFSET('Electric Rate Prices'!$C84,'System Value'!Q$6-1,0,1,1))</f>
        <v>1474.8333823871542</v>
      </c>
      <c r="R14" s="27">
        <f ca="1">(OFFSET('System Output'!$B$6,'System Value'!R$6-1,0,1,1))*(OFFSET('Electric Rate Prices'!$C84,'System Value'!R$6-1,0,1,1))</f>
        <v>1491.1525932143386</v>
      </c>
      <c r="S14" s="27">
        <f ca="1">(OFFSET('System Output'!$B$6,'System Value'!S$6-1,0,1,1))*(OFFSET('Electric Rate Prices'!$C84,'System Value'!S$6-1,0,1,1))</f>
        <v>1524.3348588722224</v>
      </c>
      <c r="T14" s="27">
        <f ca="1">(OFFSET('System Output'!$B$6,'System Value'!T$6-1,0,1,1))*(OFFSET('Electric Rate Prices'!$C84,'System Value'!T$6-1,0,1,1))</f>
        <v>1551.4043230319478</v>
      </c>
      <c r="U14" s="27">
        <f ca="1">(OFFSET('System Output'!$B$6,'System Value'!U$6-1,0,1,1))*(OFFSET('Electric Rate Prices'!$C84,'System Value'!U$6-1,0,1,1))</f>
        <v>1577.702665445659</v>
      </c>
      <c r="V14" s="27">
        <f ca="1">(OFFSET('System Output'!$B$6,'System Value'!V$6-1,0,1,1))*(OFFSET('Electric Rate Prices'!$C84,'System Value'!V$6-1,0,1,1))</f>
        <v>1605.6258033639572</v>
      </c>
      <c r="W14" s="27">
        <f ca="1">(OFFSET('System Output'!$B$6,'System Value'!W$6-1,0,1,1))*(OFFSET('Electric Rate Prices'!$C84,'System Value'!W$6-1,0,1,1))</f>
        <v>1639.9693891965992</v>
      </c>
      <c r="X14" s="27">
        <f ca="1">(OFFSET('System Output'!$B$6,'System Value'!X$6-1,0,1,1))*(OFFSET('Electric Rate Prices'!$C84,'System Value'!X$6-1,0,1,1))</f>
        <v>1675.2403952355264</v>
      </c>
      <c r="Y14" s="27">
        <f ca="1">(OFFSET('System Output'!$B$6,'System Value'!Y$6-1,0,1,1))*(OFFSET('Electric Rate Prices'!$C84,'System Value'!Y$6-1,0,1,1))</f>
        <v>1710.3017701992044</v>
      </c>
      <c r="Z14" s="27">
        <f ca="1">(OFFSET('System Output'!$B$6,'System Value'!Z$6-1,0,1,1))*(OFFSET('Electric Rate Prices'!$C84,'System Value'!Z$6-1,0,1,1))</f>
        <v>1746.8918027635157</v>
      </c>
      <c r="AA14" s="27">
        <f ca="1">(OFFSET('System Output'!$B$6,'System Value'!AA$6-1,0,1,1))*(OFFSET('Electric Rate Prices'!$C84,'System Value'!AA$6-1,0,1,1))</f>
        <v>1784.1272650396315</v>
      </c>
      <c r="AB14" s="27">
        <f ca="1">(OFFSET('System Output'!$B$6,'System Value'!AB$6-1,0,1,1))*(OFFSET('Electric Rate Prices'!$C84,'System Value'!AB$6-1,0,1,1))</f>
        <v>1819.4924377519121</v>
      </c>
      <c r="AD14" s="13">
        <f t="shared" ca="1" si="3"/>
        <v>2.4428020335306639</v>
      </c>
    </row>
    <row r="15" spans="1:30" x14ac:dyDescent="0.25">
      <c r="B15" s="9">
        <f t="shared" si="2"/>
        <v>2027</v>
      </c>
      <c r="C15" s="14">
        <f t="shared" ca="1" si="1"/>
        <v>12481.026064993677</v>
      </c>
      <c r="D15" s="27">
        <f ca="1">(OFFSET('System Output'!$B$6,'System Value'!D$6-1,0,1,1))*(OFFSET('Electric Rate Prices'!$C85,'System Value'!D$6-1,0,1,1))</f>
        <v>1189.3308608005268</v>
      </c>
      <c r="E15" s="27">
        <f ca="1">(OFFSET('System Output'!$B$6,'System Value'!E$6-1,0,1,1))*(OFFSET('Electric Rate Prices'!$C85,'System Value'!E$6-1,0,1,1))</f>
        <v>1213.9982537684325</v>
      </c>
      <c r="F15" s="27">
        <f ca="1">(OFFSET('System Output'!$B$6,'System Value'!F$6-1,0,1,1))*(OFFSET('Electric Rate Prices'!$C85,'System Value'!F$6-1,0,1,1))</f>
        <v>1236.6677109544844</v>
      </c>
      <c r="G15" s="27">
        <f ca="1">(OFFSET('System Output'!$B$6,'System Value'!G$6-1,0,1,1))*(OFFSET('Electric Rate Prices'!$C85,'System Value'!G$6-1,0,1,1))</f>
        <v>1260.8591016794542</v>
      </c>
      <c r="H15" s="27">
        <f ca="1">(OFFSET('System Output'!$B$6,'System Value'!H$6-1,0,1,1))*(OFFSET('Electric Rate Prices'!$C85,'System Value'!H$6-1,0,1,1))</f>
        <v>1282.9333364557585</v>
      </c>
      <c r="I15" s="27">
        <f ca="1">(OFFSET('System Output'!$B$6,'System Value'!I$6-1,0,1,1))*(OFFSET('Electric Rate Prices'!$C85,'System Value'!I$6-1,0,1,1))</f>
        <v>1308.6107214514295</v>
      </c>
      <c r="J15" s="27">
        <f ca="1">(OFFSET('System Output'!$B$6,'System Value'!J$6-1,0,1,1))*(OFFSET('Electric Rate Prices'!$C85,'System Value'!J$6-1,0,1,1))</f>
        <v>1334.137682023005</v>
      </c>
      <c r="K15" s="27">
        <f ca="1">(OFFSET('System Output'!$B$6,'System Value'!K$6-1,0,1,1))*(OFFSET('Electric Rate Prices'!$C85,'System Value'!K$6-1,0,1,1))</f>
        <v>1363.352566420637</v>
      </c>
      <c r="L15" s="27">
        <f ca="1">(OFFSET('System Output'!$B$6,'System Value'!L$6-1,0,1,1))*(OFFSET('Electric Rate Prices'!$C85,'System Value'!L$6-1,0,1,1))</f>
        <v>1385.4091587703533</v>
      </c>
      <c r="M15" s="27">
        <f ca="1">(OFFSET('System Output'!$B$6,'System Value'!M$6-1,0,1,1))*(OFFSET('Electric Rate Prices'!$C85,'System Value'!M$6-1,0,1,1))</f>
        <v>1406.0487073646436</v>
      </c>
      <c r="N15" s="27">
        <f ca="1">(OFFSET('System Output'!$B$6,'System Value'!N$6-1,0,1,1))*(OFFSET('Electric Rate Prices'!$C85,'System Value'!N$6-1,0,1,1))</f>
        <v>1436.3603433807743</v>
      </c>
      <c r="O15" s="27">
        <f ca="1">(OFFSET('System Output'!$B$6,'System Value'!O$6-1,0,1,1))*(OFFSET('Electric Rate Prices'!$C85,'System Value'!O$6-1,0,1,1))</f>
        <v>1458.7470849574577</v>
      </c>
      <c r="P15" s="27">
        <f ca="1">(OFFSET('System Output'!$B$6,'System Value'!P$6-1,0,1,1))*(OFFSET('Electric Rate Prices'!$C85,'System Value'!P$6-1,0,1,1))</f>
        <v>1479.2711959750793</v>
      </c>
      <c r="Q15" s="27">
        <f ca="1">(OFFSET('System Output'!$B$6,'System Value'!Q$6-1,0,1,1))*(OFFSET('Electric Rate Prices'!$C85,'System Value'!Q$6-1,0,1,1))</f>
        <v>1495.6395117495872</v>
      </c>
      <c r="R15" s="27">
        <f ca="1">(OFFSET('System Output'!$B$6,'System Value'!R$6-1,0,1,1))*(OFFSET('Electric Rate Prices'!$C85,'System Value'!R$6-1,0,1,1))</f>
        <v>1528.9216237434528</v>
      </c>
      <c r="S15" s="27">
        <f ca="1">(OFFSET('System Output'!$B$6,'System Value'!S$6-1,0,1,1))*(OFFSET('Electric Rate Prices'!$C85,'System Value'!S$6-1,0,1,1))</f>
        <v>1556.0725406539095</v>
      </c>
      <c r="T15" s="27">
        <f ca="1">(OFFSET('System Output'!$B$6,'System Value'!T$6-1,0,1,1))*(OFFSET('Electric Rate Prices'!$C85,'System Value'!T$6-1,0,1,1))</f>
        <v>1582.4500154921357</v>
      </c>
      <c r="U15" s="27">
        <f ca="1">(OFFSET('System Output'!$B$6,'System Value'!U$6-1,0,1,1))*(OFFSET('Electric Rate Prices'!$C85,'System Value'!U$6-1,0,1,1))</f>
        <v>1610.4571748886231</v>
      </c>
      <c r="V15" s="27">
        <f ca="1">(OFFSET('System Output'!$B$6,'System Value'!V$6-1,0,1,1))*(OFFSET('Electric Rate Prices'!$C85,'System Value'!V$6-1,0,1,1))</f>
        <v>1644.9041015011026</v>
      </c>
      <c r="W15" s="27">
        <f ca="1">(OFFSET('System Output'!$B$6,'System Value'!W$6-1,0,1,1))*(OFFSET('Electric Rate Prices'!$C85,'System Value'!W$6-1,0,1,1))</f>
        <v>1680.2812389523835</v>
      </c>
      <c r="X15" s="27">
        <f ca="1">(OFFSET('System Output'!$B$6,'System Value'!X$6-1,0,1,1))*(OFFSET('Electric Rate Prices'!$C85,'System Value'!X$6-1,0,1,1))</f>
        <v>1715.4481145428329</v>
      </c>
      <c r="Y15" s="27">
        <f ca="1">(OFFSET('System Output'!$B$6,'System Value'!Y$6-1,0,1,1))*(OFFSET('Electric Rate Prices'!$C85,'System Value'!Y$6-1,0,1,1))</f>
        <v>1752.1482475060338</v>
      </c>
      <c r="Z15" s="27">
        <f ca="1">(OFFSET('System Output'!$B$6,'System Value'!Z$6-1,0,1,1))*(OFFSET('Electric Rate Prices'!$C85,'System Value'!Z$6-1,0,1,1))</f>
        <v>1789.495752296521</v>
      </c>
      <c r="AA15" s="27">
        <f ca="1">(OFFSET('System Output'!$B$6,'System Value'!AA$6-1,0,1,1))*(OFFSET('Electric Rate Prices'!$C85,'System Value'!AA$6-1,0,1,1))</f>
        <v>1824.9673397712256</v>
      </c>
      <c r="AB15" s="27">
        <f ca="1">(OFFSET('System Output'!$B$6,'System Value'!AB$6-1,0,1,1))*(OFFSET('Electric Rate Prices'!$C85,'System Value'!AB$6-1,0,1,1))</f>
        <v>1861.1206135927951</v>
      </c>
      <c r="AD15" s="13">
        <f t="shared" ca="1" si="3"/>
        <v>2.4962052129987353</v>
      </c>
    </row>
    <row r="16" spans="1:30" x14ac:dyDescent="0.25">
      <c r="B16" s="9">
        <f t="shared" si="2"/>
        <v>2028</v>
      </c>
      <c r="C16" s="14">
        <f t="shared" ca="1" si="1"/>
        <v>12753.207557585712</v>
      </c>
      <c r="D16" s="27">
        <f ca="1">(OFFSET('System Output'!$B$6,'System Value'!D$6-1,0,1,1))*(OFFSET('Electric Rate Prices'!$C86,'System Value'!D$6-1,0,1,1))</f>
        <v>1217.6512073906044</v>
      </c>
      <c r="E16" s="27">
        <f ca="1">(OFFSET('System Output'!$B$6,'System Value'!E$6-1,0,1,1))*(OFFSET('Electric Rate Prices'!$C86,'System Value'!E$6-1,0,1,1))</f>
        <v>1240.388877587246</v>
      </c>
      <c r="F16" s="27">
        <f ca="1">(OFFSET('System Output'!$B$6,'System Value'!F$6-1,0,1,1))*(OFFSET('Electric Rate Prices'!$C86,'System Value'!F$6-1,0,1,1))</f>
        <v>1264.6530608620403</v>
      </c>
      <c r="G16" s="27">
        <f ca="1">(OFFSET('System Output'!$B$6,'System Value'!G$6-1,0,1,1))*(OFFSET('Electric Rate Prices'!$C86,'System Value'!G$6-1,0,1,1))</f>
        <v>1286.7937176085843</v>
      </c>
      <c r="H16" s="27">
        <f ca="1">(OFFSET('System Output'!$B$6,'System Value'!H$6-1,0,1,1))*(OFFSET('Electric Rate Prices'!$C86,'System Value'!H$6-1,0,1,1))</f>
        <v>1312.5483665510828</v>
      </c>
      <c r="I16" s="27">
        <f ca="1">(OFFSET('System Output'!$B$6,'System Value'!I$6-1,0,1,1))*(OFFSET('Electric Rate Prices'!$C86,'System Value'!I$6-1,0,1,1))</f>
        <v>1338.15213843832</v>
      </c>
      <c r="J16" s="27">
        <f ca="1">(OFFSET('System Output'!$B$6,'System Value'!J$6-1,0,1,1))*(OFFSET('Electric Rate Prices'!$C86,'System Value'!J$6-1,0,1,1))</f>
        <v>1367.4549312142799</v>
      </c>
      <c r="K16" s="27">
        <f ca="1">(OFFSET('System Output'!$B$6,'System Value'!K$6-1,0,1,1))*(OFFSET('Electric Rate Prices'!$C86,'System Value'!K$6-1,0,1,1))</f>
        <v>1389.5778924476963</v>
      </c>
      <c r="L16" s="27">
        <f ca="1">(OFFSET('System Output'!$B$6,'System Value'!L$6-1,0,1,1))*(OFFSET('Electric Rate Prices'!$C86,'System Value'!L$6-1,0,1,1))</f>
        <v>1410.2795460026516</v>
      </c>
      <c r="M16" s="27">
        <f ca="1">(OFFSET('System Output'!$B$6,'System Value'!M$6-1,0,1,1))*(OFFSET('Electric Rate Prices'!$C86,'System Value'!M$6-1,0,1,1))</f>
        <v>1440.6823905524316</v>
      </c>
      <c r="N16" s="27">
        <f ca="1">(OFFSET('System Output'!$B$6,'System Value'!N$6-1,0,1,1))*(OFFSET('Electric Rate Prices'!$C86,'System Value'!N$6-1,0,1,1))</f>
        <v>1463.1364944407801</v>
      </c>
      <c r="O16" s="27">
        <f ca="1">(OFFSET('System Output'!$B$6,'System Value'!O$6-1,0,1,1))*(OFFSET('Electric Rate Prices'!$C86,'System Value'!O$6-1,0,1,1))</f>
        <v>1483.7223630642723</v>
      </c>
      <c r="P16" s="27">
        <f ca="1">(OFFSET('System Output'!$B$6,'System Value'!P$6-1,0,1,1))*(OFFSET('Electric Rate Prices'!$C86,'System Value'!P$6-1,0,1,1))</f>
        <v>1500.13993154422</v>
      </c>
      <c r="Q16" s="27">
        <f ca="1">(OFFSET('System Output'!$B$6,'System Value'!Q$6-1,0,1,1))*(OFFSET('Electric Rate Prices'!$C86,'System Value'!Q$6-1,0,1,1))</f>
        <v>1533.5221903143959</v>
      </c>
      <c r="R16" s="27">
        <f ca="1">(OFFSET('System Output'!$B$6,'System Value'!R$6-1,0,1,1))*(OFFSET('Electric Rate Prices'!$C86,'System Value'!R$6-1,0,1,1))</f>
        <v>1560.7548050691169</v>
      </c>
      <c r="S16" s="27">
        <f ca="1">(OFFSET('System Output'!$B$6,'System Value'!S$6-1,0,1,1))*(OFFSET('Electric Rate Prices'!$C86,'System Value'!S$6-1,0,1,1))</f>
        <v>1587.2116504434659</v>
      </c>
      <c r="T16" s="27">
        <f ca="1">(OFFSET('System Output'!$B$6,'System Value'!T$6-1,0,1,1))*(OFFSET('Electric Rate Prices'!$C86,'System Value'!T$6-1,0,1,1))</f>
        <v>1615.3030841410462</v>
      </c>
      <c r="U16" s="27">
        <f ca="1">(OFFSET('System Output'!$B$6,'System Value'!U$6-1,0,1,1))*(OFFSET('Electric Rate Prices'!$C86,'System Value'!U$6-1,0,1,1))</f>
        <v>1649.8536624885683</v>
      </c>
      <c r="V16" s="27">
        <f ca="1">(OFFSET('System Output'!$B$6,'System Value'!V$6-1,0,1,1))*(OFFSET('Electric Rate Prices'!$C86,'System Value'!V$6-1,0,1,1))</f>
        <v>1685.3372507044971</v>
      </c>
      <c r="W16" s="27">
        <f ca="1">(OFFSET('System Output'!$B$6,'System Value'!W$6-1,0,1,1))*(OFFSET('Electric Rate Prices'!$C86,'System Value'!W$6-1,0,1,1))</f>
        <v>1720.6099443759608</v>
      </c>
      <c r="X16" s="27">
        <f ca="1">(OFFSET('System Output'!$B$6,'System Value'!X$6-1,0,1,1))*(OFFSET('Electric Rate Prices'!$C86,'System Value'!X$6-1,0,1,1))</f>
        <v>1757.4205090331332</v>
      </c>
      <c r="Y16" s="27">
        <f ca="1">(OFFSET('System Output'!$B$6,'System Value'!Y$6-1,0,1,1))*(OFFSET('Electric Rate Prices'!$C86,'System Value'!Y$6-1,0,1,1))</f>
        <v>1794.8803934769519</v>
      </c>
      <c r="Z16" s="27">
        <f ca="1">(OFFSET('System Output'!$B$6,'System Value'!Z$6-1,0,1,1))*(OFFSET('Electric Rate Prices'!$C86,'System Value'!Z$6-1,0,1,1))</f>
        <v>1830.4587159189825</v>
      </c>
      <c r="AA16" s="27">
        <f ca="1">(OFFSET('System Output'!$B$6,'System Value'!AA$6-1,0,1,1))*(OFFSET('Electric Rate Prices'!$C86,'System Value'!AA$6-1,0,1,1))</f>
        <v>1866.7207759205567</v>
      </c>
      <c r="AB16" s="27">
        <f ca="1">(OFFSET('System Output'!$B$6,'System Value'!AB$6-1,0,1,1))*(OFFSET('Electric Rate Prices'!$C86,'System Value'!AB$6-1,0,1,1))</f>
        <v>1903.4103228449007</v>
      </c>
      <c r="AD16" s="13">
        <f t="shared" ca="1" si="3"/>
        <v>2.5506415115171426</v>
      </c>
    </row>
    <row r="17" spans="2:30" x14ac:dyDescent="0.25">
      <c r="B17" s="38">
        <f t="shared" si="2"/>
        <v>2029</v>
      </c>
      <c r="C17" s="14">
        <f t="shared" ca="1" si="1"/>
        <v>13029.140815717914</v>
      </c>
      <c r="D17" s="27">
        <f ca="1">(OFFSET('System Output'!$B$6,'System Value'!D$6-1,0,1,1))*(OFFSET('Electric Rate Prices'!$C87,'System Value'!D$6-1,0,1,1))</f>
        <v>1244.1212413111798</v>
      </c>
      <c r="E17" s="27">
        <f ca="1">(OFFSET('System Output'!$B$6,'System Value'!E$6-1,0,1,1))*(OFFSET('Electric Rate Prices'!$C87,'System Value'!E$6-1,0,1,1))</f>
        <v>1268.458436170552</v>
      </c>
      <c r="F17" s="27">
        <f ca="1">(OFFSET('System Output'!$B$6,'System Value'!F$6-1,0,1,1))*(OFFSET('Electric Rate Prices'!$C87,'System Value'!F$6-1,0,1,1))</f>
        <v>1290.6657147528431</v>
      </c>
      <c r="G17" s="27">
        <f ca="1">(OFFSET('System Output'!$B$6,'System Value'!G$6-1,0,1,1))*(OFFSET('Electric Rate Prices'!$C87,'System Value'!G$6-1,0,1,1))</f>
        <v>1316.4978601314774</v>
      </c>
      <c r="H17" s="27">
        <f ca="1">(OFFSET('System Output'!$B$6,'System Value'!H$6-1,0,1,1))*(OFFSET('Electric Rate Prices'!$C87,'System Value'!H$6-1,0,1,1))</f>
        <v>1342.1786744617052</v>
      </c>
      <c r="I17" s="27">
        <f ca="1">(OFFSET('System Output'!$B$6,'System Value'!I$6-1,0,1,1))*(OFFSET('Electric Rate Prices'!$C87,'System Value'!I$6-1,0,1,1))</f>
        <v>1371.5696401346838</v>
      </c>
      <c r="J17" s="27">
        <f ca="1">(OFFSET('System Output'!$B$6,'System Value'!J$6-1,0,1,1))*(OFFSET('Electric Rate Prices'!$C87,'System Value'!J$6-1,0,1,1))</f>
        <v>1393.7591699575692</v>
      </c>
      <c r="K17" s="27">
        <f ca="1">(OFFSET('System Output'!$B$6,'System Value'!K$6-1,0,1,1))*(OFFSET('Electric Rate Prices'!$C87,'System Value'!K$6-1,0,1,1))</f>
        <v>1414.5231153486975</v>
      </c>
      <c r="L17" s="27">
        <f ca="1">(OFFSET('System Output'!$B$6,'System Value'!L$6-1,0,1,1))*(OFFSET('Electric Rate Prices'!$C87,'System Value'!L$6-1,0,1,1))</f>
        <v>1445.0174428810749</v>
      </c>
      <c r="M17" s="27">
        <f ca="1">(OFFSET('System Output'!$B$6,'System Value'!M$6-1,0,1,1))*(OFFSET('Electric Rate Prices'!$C87,'System Value'!M$6-1,0,1,1))</f>
        <v>1467.5391117761083</v>
      </c>
      <c r="N17" s="27">
        <f ca="1">(OFFSET('System Output'!$B$6,'System Value'!N$6-1,0,1,1))*(OFFSET('Electric Rate Prices'!$C87,'System Value'!N$6-1,0,1,1))</f>
        <v>1488.1869238357795</v>
      </c>
      <c r="O17" s="27">
        <f ca="1">(OFFSET('System Output'!$B$6,'System Value'!O$6-1,0,1,1))*(OFFSET('Electric Rate Prices'!$C87,'System Value'!O$6-1,0,1,1))</f>
        <v>1504.6538932238916</v>
      </c>
      <c r="P17" s="27">
        <f ca="1">(OFFSET('System Output'!$B$6,'System Value'!P$6-1,0,1,1))*(OFFSET('Electric Rate Prices'!$C87,'System Value'!P$6-1,0,1,1))</f>
        <v>1538.1366001147401</v>
      </c>
      <c r="Q17" s="27">
        <f ca="1">(OFFSET('System Output'!$B$6,'System Value'!Q$6-1,0,1,1))*(OFFSET('Electric Rate Prices'!$C87,'System Value'!Q$6-1,0,1,1))</f>
        <v>1565.4511585447513</v>
      </c>
      <c r="R17" s="27">
        <f ca="1">(OFFSET('System Output'!$B$6,'System Value'!R$6-1,0,1,1))*(OFFSET('Electric Rate Prices'!$C87,'System Value'!R$6-1,0,1,1))</f>
        <v>1591.987613283316</v>
      </c>
      <c r="S17" s="27">
        <f ca="1">(OFFSET('System Output'!$B$6,'System Value'!S$6-1,0,1,1))*(OFFSET('Electric Rate Prices'!$C87,'System Value'!S$6-1,0,1,1))</f>
        <v>1620.1635748656431</v>
      </c>
      <c r="T17" s="27">
        <f ca="1">(OFFSET('System Output'!$B$6,'System Value'!T$6-1,0,1,1))*(OFFSET('Electric Rate Prices'!$C87,'System Value'!T$6-1,0,1,1))</f>
        <v>1654.8181168390856</v>
      </c>
      <c r="U17" s="27">
        <f ca="1">(OFFSET('System Output'!$B$6,'System Value'!U$6-1,0,1,1))*(OFFSET('Electric Rate Prices'!$C87,'System Value'!U$6-1,0,1,1))</f>
        <v>1690.4084761328957</v>
      </c>
      <c r="V17" s="27">
        <f ca="1">(OFFSET('System Output'!$B$6,'System Value'!V$6-1,0,1,1))*(OFFSET('Electric Rate Prices'!$C87,'System Value'!V$6-1,0,1,1))</f>
        <v>1725.7873062948454</v>
      </c>
      <c r="W17" s="27">
        <f ca="1">(OFFSET('System Output'!$B$6,'System Value'!W$6-1,0,1,1))*(OFFSET('Electric Rate Prices'!$C87,'System Value'!W$6-1,0,1,1))</f>
        <v>1762.7086349379472</v>
      </c>
      <c r="X17" s="27">
        <f ca="1">(OFFSET('System Output'!$B$6,'System Value'!X$6-1,0,1,1))*(OFFSET('Electric Rate Prices'!$C87,'System Value'!X$6-1,0,1,1))</f>
        <v>1800.2812371885175</v>
      </c>
      <c r="Y17" s="27">
        <f ca="1">(OFFSET('System Output'!$B$6,'System Value'!Y$6-1,0,1,1))*(OFFSET('Electric Rate Prices'!$C87,'System Value'!Y$6-1,0,1,1))</f>
        <v>1835.9666157662814</v>
      </c>
      <c r="Z17" s="27">
        <f ca="1">(OFFSET('System Output'!$B$6,'System Value'!Z$6-1,0,1,1))*(OFFSET('Electric Rate Prices'!$C87,'System Value'!Z$6-1,0,1,1))</f>
        <v>1872.3377892884221</v>
      </c>
      <c r="AA17" s="27">
        <f ca="1">(OFFSET('System Output'!$B$6,'System Value'!AA$6-1,0,1,1))*(OFFSET('Electric Rate Prices'!$C87,'System Value'!AA$6-1,0,1,1))</f>
        <v>1909.1377360530601</v>
      </c>
      <c r="AB17" s="27">
        <f ca="1">(OFFSET('System Output'!$B$6,'System Value'!AB$6-1,0,1,1))*(OFFSET('Electric Rate Prices'!$C87,'System Value'!AB$6-1,0,1,1))</f>
        <v>1947.1638767388683</v>
      </c>
      <c r="AD17" s="13">
        <f t="shared" ca="1" si="3"/>
        <v>2.6058281631435829</v>
      </c>
    </row>
    <row r="18" spans="2:30" x14ac:dyDescent="0.25">
      <c r="B18" s="9"/>
      <c r="C18" s="32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</sheetData>
  <mergeCells count="2">
    <mergeCell ref="D5:AB5"/>
    <mergeCell ref="K1:O3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1"/>
  <sheetViews>
    <sheetView tabSelected="1" zoomScale="74" zoomScaleNormal="74" workbookViewId="0">
      <selection activeCell="K24" sqref="K24"/>
    </sheetView>
  </sheetViews>
  <sheetFormatPr defaultRowHeight="15" x14ac:dyDescent="0.25"/>
  <cols>
    <col min="1" max="1" width="9.140625" style="23"/>
    <col min="2" max="2" width="11.140625" style="9" bestFit="1" customWidth="1"/>
    <col min="3" max="5" width="9.140625" style="9"/>
    <col min="6" max="6" width="17.85546875" customWidth="1"/>
    <col min="8" max="11" width="9.140625" customWidth="1"/>
    <col min="20" max="20" width="17.85546875" bestFit="1" customWidth="1"/>
  </cols>
  <sheetData>
    <row r="1" spans="1:27" x14ac:dyDescent="0.25">
      <c r="P1" s="57" t="s">
        <v>54</v>
      </c>
      <c r="Q1" s="57"/>
      <c r="R1" s="57"/>
      <c r="S1" s="57"/>
      <c r="T1" s="57"/>
    </row>
    <row r="2" spans="1:27" x14ac:dyDescent="0.25">
      <c r="P2" s="57"/>
      <c r="Q2" s="57"/>
      <c r="R2" s="57"/>
      <c r="S2" s="57"/>
      <c r="T2" s="57"/>
    </row>
    <row r="3" spans="1:27" x14ac:dyDescent="0.25">
      <c r="A3" s="29" t="s">
        <v>31</v>
      </c>
      <c r="C3" s="19">
        <v>0.1</v>
      </c>
      <c r="D3" s="19" t="s">
        <v>28</v>
      </c>
      <c r="E3" s="19">
        <v>0.1</v>
      </c>
      <c r="F3" t="s">
        <v>40</v>
      </c>
      <c r="P3" s="58" t="s">
        <v>58</v>
      </c>
      <c r="Q3" s="58"/>
      <c r="R3" s="58"/>
      <c r="S3" s="58"/>
    </row>
    <row r="4" spans="1:27" x14ac:dyDescent="0.25">
      <c r="B4" s="21" t="s">
        <v>22</v>
      </c>
      <c r="P4" t="s">
        <v>22</v>
      </c>
      <c r="V4" t="s">
        <v>70</v>
      </c>
    </row>
    <row r="5" spans="1:27" s="23" customFormat="1" ht="18" x14ac:dyDescent="0.35">
      <c r="B5" s="17"/>
      <c r="C5" s="45" t="s">
        <v>56</v>
      </c>
      <c r="D5" s="45"/>
      <c r="E5" s="46"/>
      <c r="F5" s="21" t="s">
        <v>65</v>
      </c>
      <c r="Q5" s="47">
        <v>0.05</v>
      </c>
      <c r="R5" s="44" t="s">
        <v>28</v>
      </c>
      <c r="S5" s="47">
        <v>0.15</v>
      </c>
      <c r="T5" s="45" t="s">
        <v>65</v>
      </c>
      <c r="V5" s="23" t="s">
        <v>69</v>
      </c>
    </row>
    <row r="6" spans="1:27" x14ac:dyDescent="0.25">
      <c r="B6" s="9">
        <v>2019</v>
      </c>
      <c r="C6" s="16">
        <f ca="1">VLOOKUP(B6,'System Value'!$B$7:$AD$17,29,FALSE)</f>
        <v>2.9829012430726918</v>
      </c>
      <c r="D6" s="16"/>
      <c r="E6" s="16"/>
      <c r="F6" s="41">
        <v>3.2002725106459051</v>
      </c>
      <c r="H6" s="16">
        <v>1</v>
      </c>
      <c r="I6" s="16">
        <f>H6+1</f>
        <v>2</v>
      </c>
      <c r="J6" s="16">
        <f t="shared" ref="J6:K6" si="0">I6+1</f>
        <v>3</v>
      </c>
      <c r="K6" s="16">
        <f t="shared" si="0"/>
        <v>4</v>
      </c>
      <c r="M6" s="18"/>
      <c r="N6" s="41">
        <v>3.4609657393072664</v>
      </c>
      <c r="P6">
        <f>B6</f>
        <v>2019</v>
      </c>
      <c r="Q6" s="16">
        <v>4.8263238415241378</v>
      </c>
      <c r="R6" s="16">
        <v>2.9829012430726918</v>
      </c>
      <c r="S6" s="16">
        <v>2.0564541911385295</v>
      </c>
      <c r="T6" s="16">
        <f>F6</f>
        <v>3.2002725106459051</v>
      </c>
      <c r="V6" s="18">
        <v>0.83155043600484457</v>
      </c>
    </row>
    <row r="7" spans="1:27" x14ac:dyDescent="0.25">
      <c r="B7" s="9">
        <f>B6+1</f>
        <v>2020</v>
      </c>
      <c r="C7" s="16">
        <f ca="1">VLOOKUP(B7,'System Value'!$B$7:$AD$17,29,FALSE)</f>
        <v>2.8852251363218171</v>
      </c>
      <c r="D7" s="16"/>
      <c r="E7" s="16"/>
      <c r="F7" s="41">
        <v>2.8999999999999995</v>
      </c>
      <c r="H7" s="16">
        <v>1</v>
      </c>
      <c r="I7" s="16">
        <f t="shared" ref="I7:K15" si="1">H7+1</f>
        <v>2</v>
      </c>
      <c r="J7" s="16">
        <f t="shared" si="1"/>
        <v>3</v>
      </c>
      <c r="K7" s="16">
        <f t="shared" si="1"/>
        <v>4</v>
      </c>
      <c r="M7" s="18"/>
      <c r="N7" s="41">
        <v>3.3374999999999999</v>
      </c>
      <c r="O7" s="18"/>
      <c r="P7" s="37">
        <f t="shared" ref="P7:P16" si="2">B7</f>
        <v>2020</v>
      </c>
      <c r="Q7" s="16">
        <v>4.6667154267610238</v>
      </c>
      <c r="R7" s="16">
        <v>2.8852251363218171</v>
      </c>
      <c r="S7" s="16">
        <v>1.9894864855669434</v>
      </c>
      <c r="T7" s="16">
        <f t="shared" ref="T7:T16" si="3">F7</f>
        <v>2.8999999999999995</v>
      </c>
      <c r="V7" s="18">
        <v>0.8132755259703377</v>
      </c>
    </row>
    <row r="8" spans="1:27" x14ac:dyDescent="0.25">
      <c r="B8" s="9">
        <f t="shared" ref="B8:B16" si="4">B7+1</f>
        <v>2021</v>
      </c>
      <c r="C8" s="16">
        <f ca="1">VLOOKUP(B8,'System Value'!$B$7:$AD$17,29,FALSE)</f>
        <v>2.8034135861047074</v>
      </c>
      <c r="D8" s="16"/>
      <c r="E8" s="16"/>
      <c r="F8" s="41">
        <v>2.6005845813072352</v>
      </c>
      <c r="H8" s="16">
        <v>1</v>
      </c>
      <c r="I8" s="16">
        <f t="shared" si="1"/>
        <v>2</v>
      </c>
      <c r="J8" s="16">
        <f t="shared" si="1"/>
        <v>3</v>
      </c>
      <c r="K8" s="16">
        <f t="shared" si="1"/>
        <v>4</v>
      </c>
      <c r="M8" s="18"/>
      <c r="N8" s="41">
        <v>3.280860360878282</v>
      </c>
      <c r="P8" s="37">
        <f t="shared" si="2"/>
        <v>2021</v>
      </c>
      <c r="Q8" s="16">
        <v>4.53020939401482</v>
      </c>
      <c r="R8" s="16">
        <v>2.8034135861047074</v>
      </c>
      <c r="S8" s="16">
        <v>1.934825415639974</v>
      </c>
      <c r="T8" s="16">
        <f t="shared" si="3"/>
        <v>2.6005845813072352</v>
      </c>
      <c r="V8" s="18">
        <v>0.79875333349210031</v>
      </c>
    </row>
    <row r="9" spans="1:27" x14ac:dyDescent="0.25">
      <c r="B9" s="9">
        <f t="shared" si="4"/>
        <v>2022</v>
      </c>
      <c r="C9" s="16">
        <f ca="1">VLOOKUP(B9,'System Value'!$B$7:$AD$17,29,FALSE)</f>
        <v>2.4832730938403258</v>
      </c>
      <c r="D9" s="16"/>
      <c r="E9" s="16"/>
      <c r="F9" s="41">
        <v>1.4954919563675166</v>
      </c>
      <c r="H9" s="16">
        <v>1</v>
      </c>
      <c r="I9" s="16">
        <f t="shared" si="1"/>
        <v>2</v>
      </c>
      <c r="J9" s="16">
        <f t="shared" si="1"/>
        <v>3</v>
      </c>
      <c r="K9" s="16">
        <f t="shared" si="1"/>
        <v>4</v>
      </c>
      <c r="M9" s="18"/>
      <c r="N9" s="41">
        <v>2.9884789446590037</v>
      </c>
      <c r="P9" s="37">
        <f t="shared" si="2"/>
        <v>2022</v>
      </c>
      <c r="Q9" s="16">
        <v>4.0122104771848255</v>
      </c>
      <c r="R9" s="16">
        <v>2.4832730938403258</v>
      </c>
      <c r="S9" s="16">
        <v>1.7140467882080885</v>
      </c>
      <c r="T9" s="16">
        <f t="shared" si="3"/>
        <v>1.4954919563675166</v>
      </c>
      <c r="U9" s="41"/>
      <c r="V9" s="18">
        <v>0.71820064558394969</v>
      </c>
      <c r="W9" s="41"/>
      <c r="X9" s="41"/>
      <c r="Y9" s="41"/>
      <c r="Z9" s="41"/>
      <c r="AA9" s="41"/>
    </row>
    <row r="10" spans="1:27" x14ac:dyDescent="0.25">
      <c r="B10" s="9">
        <f t="shared" si="4"/>
        <v>2023</v>
      </c>
      <c r="C10" s="16">
        <f ca="1">VLOOKUP(B10,'System Value'!$B$7:$AD$17,29,FALSE)</f>
        <v>2.285000507019006</v>
      </c>
      <c r="D10" s="16"/>
      <c r="E10" s="16"/>
      <c r="F10" s="41">
        <v>1.4713377828506344</v>
      </c>
      <c r="H10" s="16">
        <v>1</v>
      </c>
      <c r="I10" s="16">
        <f t="shared" si="1"/>
        <v>2</v>
      </c>
      <c r="J10" s="16">
        <f t="shared" si="1"/>
        <v>3</v>
      </c>
      <c r="K10" s="16">
        <f t="shared" si="1"/>
        <v>4</v>
      </c>
      <c r="M10" s="18"/>
      <c r="N10" s="41">
        <v>2.7042235819333302</v>
      </c>
      <c r="P10" s="37">
        <f t="shared" si="2"/>
        <v>2023</v>
      </c>
      <c r="Q10" s="16">
        <v>3.6909278513836972</v>
      </c>
      <c r="R10" s="16">
        <v>2.285000507019006</v>
      </c>
      <c r="S10" s="16">
        <v>1.5775494165401835</v>
      </c>
      <c r="T10" s="16">
        <f t="shared" si="3"/>
        <v>1.4713377828506344</v>
      </c>
      <c r="V10" s="18">
        <v>0.67055951050609186</v>
      </c>
    </row>
    <row r="11" spans="1:27" x14ac:dyDescent="0.25">
      <c r="B11" s="9">
        <f t="shared" si="4"/>
        <v>2024</v>
      </c>
      <c r="C11" s="16">
        <f ca="1">VLOOKUP(B11,'System Value'!$B$7:$AD$17,29,FALSE)</f>
        <v>2.3369277699781619</v>
      </c>
      <c r="D11" s="16"/>
      <c r="E11" s="16"/>
      <c r="F11" s="41">
        <v>1.3918045129634167</v>
      </c>
      <c r="H11" s="16">
        <v>1</v>
      </c>
      <c r="I11" s="16">
        <f t="shared" si="1"/>
        <v>2</v>
      </c>
      <c r="J11" s="16">
        <f t="shared" si="1"/>
        <v>3</v>
      </c>
      <c r="K11" s="16">
        <f t="shared" si="1"/>
        <v>4</v>
      </c>
      <c r="M11" s="18"/>
      <c r="N11" s="41">
        <v>1.6181081739390961</v>
      </c>
      <c r="P11" s="37">
        <f t="shared" si="2"/>
        <v>2024</v>
      </c>
      <c r="Q11" s="16">
        <v>3.773500926922988</v>
      </c>
      <c r="R11" s="16">
        <v>2.3369277699781619</v>
      </c>
      <c r="S11" s="16">
        <v>1.6140014397586617</v>
      </c>
      <c r="T11" s="16">
        <f t="shared" si="3"/>
        <v>1.3918045129634167</v>
      </c>
      <c r="V11" s="18">
        <v>0.69522905998482343</v>
      </c>
    </row>
    <row r="12" spans="1:27" x14ac:dyDescent="0.25">
      <c r="B12" s="9">
        <f t="shared" si="4"/>
        <v>2025</v>
      </c>
      <c r="C12" s="16">
        <f ca="1">VLOOKUP(B12,'System Value'!$B$7:$AD$17,29,FALSE)</f>
        <v>2.3896249991111271</v>
      </c>
      <c r="D12" s="16"/>
      <c r="E12" s="16"/>
      <c r="F12" s="41">
        <v>1.3633202550231422</v>
      </c>
      <c r="H12" s="16">
        <v>1</v>
      </c>
      <c r="I12" s="16">
        <f t="shared" si="1"/>
        <v>2</v>
      </c>
      <c r="J12" s="16">
        <f t="shared" si="1"/>
        <v>3</v>
      </c>
      <c r="K12" s="16">
        <f t="shared" si="1"/>
        <v>4</v>
      </c>
      <c r="M12" s="18"/>
      <c r="N12" s="41">
        <v>1.5510984913228636</v>
      </c>
      <c r="P12" s="37">
        <f t="shared" si="2"/>
        <v>2025</v>
      </c>
      <c r="Q12" s="16">
        <v>3.8575883233404791</v>
      </c>
      <c r="R12" s="16">
        <v>2.3896249991111271</v>
      </c>
      <c r="S12" s="16">
        <v>1.6509283361036053</v>
      </c>
      <c r="T12" s="16">
        <f t="shared" si="3"/>
        <v>1.3633202550231422</v>
      </c>
      <c r="V12" s="18">
        <v>0.72021446232865083</v>
      </c>
    </row>
    <row r="13" spans="1:27" x14ac:dyDescent="0.25">
      <c r="B13" s="9">
        <f t="shared" si="4"/>
        <v>2026</v>
      </c>
      <c r="C13" s="16">
        <f ca="1">VLOOKUP(B13,'System Value'!$B$7:$AD$17,29,FALSE)</f>
        <v>2.4428020335306639</v>
      </c>
      <c r="D13" s="16"/>
      <c r="E13" s="16"/>
      <c r="F13" s="41">
        <v>1.3470709159679803</v>
      </c>
      <c r="H13" s="16">
        <v>1</v>
      </c>
      <c r="I13" s="16">
        <f t="shared" si="1"/>
        <v>2</v>
      </c>
      <c r="J13" s="16">
        <f t="shared" si="1"/>
        <v>3</v>
      </c>
      <c r="K13" s="16">
        <f t="shared" si="1"/>
        <v>4</v>
      </c>
      <c r="M13" s="18"/>
      <c r="N13" s="41">
        <v>1.5093347539360034</v>
      </c>
      <c r="P13" s="37">
        <f t="shared" si="2"/>
        <v>2026</v>
      </c>
      <c r="Q13" s="16">
        <v>3.9428346080124976</v>
      </c>
      <c r="R13" s="16">
        <v>2.4428020335306639</v>
      </c>
      <c r="S13" s="16">
        <v>1.6880534734332986</v>
      </c>
      <c r="T13" s="16">
        <f t="shared" si="3"/>
        <v>1.3470709159679803</v>
      </c>
      <c r="V13" s="18">
        <v>0.74613484860295398</v>
      </c>
    </row>
    <row r="14" spans="1:27" x14ac:dyDescent="0.25">
      <c r="B14" s="9">
        <f t="shared" si="4"/>
        <v>2027</v>
      </c>
      <c r="C14" s="16">
        <f ca="1">VLOOKUP(B14,'System Value'!$B$7:$AD$17,29,FALSE)</f>
        <v>2.4962052129987353</v>
      </c>
      <c r="D14" s="16"/>
      <c r="E14" s="16"/>
      <c r="F14" s="41">
        <v>1.315610882913562</v>
      </c>
      <c r="H14" s="16">
        <v>1</v>
      </c>
      <c r="I14" s="16">
        <f t="shared" si="1"/>
        <v>2</v>
      </c>
      <c r="J14" s="16">
        <f t="shared" si="1"/>
        <v>3</v>
      </c>
      <c r="K14" s="16">
        <f t="shared" si="1"/>
        <v>4</v>
      </c>
      <c r="M14" s="18"/>
      <c r="N14" s="41">
        <v>1.4505713906908473</v>
      </c>
      <c r="P14" s="37">
        <f t="shared" si="2"/>
        <v>2027</v>
      </c>
      <c r="Q14" s="16">
        <v>4.0290351304054761</v>
      </c>
      <c r="R14" s="16">
        <v>2.4962052129987353</v>
      </c>
      <c r="S14" s="16">
        <v>1.7250927681602268</v>
      </c>
      <c r="T14" s="16">
        <f t="shared" si="3"/>
        <v>1.315610882913562</v>
      </c>
      <c r="V14" s="18">
        <v>0.77318564380505539</v>
      </c>
    </row>
    <row r="15" spans="1:27" x14ac:dyDescent="0.25">
      <c r="B15" s="9">
        <f t="shared" si="4"/>
        <v>2028</v>
      </c>
      <c r="C15" s="16">
        <f ca="1">VLOOKUP(B15,'System Value'!$B$7:$AD$17,29,FALSE)</f>
        <v>2.5506415115171426</v>
      </c>
      <c r="D15" s="16"/>
      <c r="E15" s="16"/>
      <c r="F15" s="41">
        <v>1.3115783893165263</v>
      </c>
      <c r="H15" s="16">
        <v>1</v>
      </c>
      <c r="I15" s="16">
        <f t="shared" si="1"/>
        <v>2</v>
      </c>
      <c r="J15" s="16">
        <f t="shared" si="1"/>
        <v>3</v>
      </c>
      <c r="K15" s="16">
        <f t="shared" si="1"/>
        <v>4</v>
      </c>
      <c r="M15" s="18"/>
      <c r="N15" s="41">
        <v>1.4336172567854637</v>
      </c>
      <c r="P15" s="37">
        <f t="shared" si="2"/>
        <v>2028</v>
      </c>
      <c r="Q15" s="16">
        <v>4.1170510874243567</v>
      </c>
      <c r="R15" s="16">
        <v>2.5506415115171426</v>
      </c>
      <c r="S15" s="16">
        <v>1.7628084656056549</v>
      </c>
      <c r="T15" s="16">
        <f t="shared" si="3"/>
        <v>1.3115783893165263</v>
      </c>
      <c r="V15" s="18">
        <v>0.80090082009225982</v>
      </c>
    </row>
    <row r="16" spans="1:27" x14ac:dyDescent="0.25">
      <c r="B16" s="38">
        <f t="shared" si="4"/>
        <v>2029</v>
      </c>
      <c r="C16" s="16">
        <f ca="1">VLOOKUP(B16,'System Value'!$B$7:$AD$17,29,FALSE)</f>
        <v>2.6058281631435829</v>
      </c>
      <c r="D16" s="16"/>
      <c r="E16" s="16"/>
      <c r="F16" s="41">
        <v>1.2774585835285943</v>
      </c>
      <c r="G16" s="37"/>
      <c r="H16" s="16">
        <v>1</v>
      </c>
      <c r="I16" s="16">
        <f t="shared" ref="I16" si="5">H16+1</f>
        <v>2</v>
      </c>
      <c r="J16" s="16">
        <f t="shared" ref="J16" si="6">I16+1</f>
        <v>3</v>
      </c>
      <c r="K16" s="16">
        <f t="shared" ref="K16" si="7">J16+1</f>
        <v>4</v>
      </c>
      <c r="M16" s="18"/>
      <c r="N16" s="41">
        <v>1.4156831094139504</v>
      </c>
      <c r="P16" s="37">
        <f t="shared" si="2"/>
        <v>2029</v>
      </c>
      <c r="Q16" s="16">
        <v>4.2066489233036624</v>
      </c>
      <c r="R16" s="16">
        <v>2.6058281631435829</v>
      </c>
      <c r="S16" s="16">
        <v>1.8008967416175299</v>
      </c>
      <c r="T16" s="16">
        <f t="shared" si="3"/>
        <v>1.2774585835285943</v>
      </c>
      <c r="V16" s="18">
        <v>0.81725287684070436</v>
      </c>
    </row>
    <row r="17" spans="2:19" s="37" customFormat="1" x14ac:dyDescent="0.25">
      <c r="B17" s="38"/>
      <c r="C17" s="16"/>
      <c r="D17" s="16"/>
      <c r="E17" s="16"/>
      <c r="F17" s="41"/>
      <c r="H17" s="16"/>
      <c r="I17" s="16"/>
      <c r="J17" s="16"/>
      <c r="K17" s="16"/>
    </row>
    <row r="18" spans="2:19" x14ac:dyDescent="0.25">
      <c r="S18" s="20"/>
    </row>
    <row r="19" spans="2:19" x14ac:dyDescent="0.25">
      <c r="B19" s="7" t="s">
        <v>59</v>
      </c>
      <c r="N19" s="23" t="s">
        <v>66</v>
      </c>
    </row>
    <row r="24" spans="2:19" x14ac:dyDescent="0.25">
      <c r="I24" s="22"/>
      <c r="J24" s="22"/>
      <c r="K24" s="22"/>
      <c r="L24" s="22"/>
      <c r="M24" s="22"/>
      <c r="N24" s="22"/>
      <c r="O24" s="22"/>
      <c r="P24" s="22"/>
      <c r="Q24" s="22"/>
    </row>
    <row r="26" spans="2:19" x14ac:dyDescent="0.25">
      <c r="I26" s="24"/>
    </row>
    <row r="34" spans="1:19" x14ac:dyDescent="0.25">
      <c r="S34" s="20"/>
    </row>
    <row r="42" spans="1:19" hidden="1" x14ac:dyDescent="0.25">
      <c r="A42" s="29" t="s">
        <v>32</v>
      </c>
    </row>
    <row r="43" spans="1:19" ht="18" hidden="1" x14ac:dyDescent="0.35">
      <c r="B43" s="26" t="s">
        <v>22</v>
      </c>
      <c r="C43" s="30" t="s">
        <v>13</v>
      </c>
      <c r="D43" s="26" t="s">
        <v>23</v>
      </c>
      <c r="E43" s="26" t="s">
        <v>24</v>
      </c>
      <c r="F43" s="26"/>
    </row>
    <row r="44" spans="1:19" hidden="1" x14ac:dyDescent="0.25">
      <c r="B44" s="17"/>
      <c r="C44" s="19">
        <v>0.12</v>
      </c>
      <c r="D44" s="28">
        <v>0.12</v>
      </c>
      <c r="E44" s="17"/>
      <c r="F44" s="17"/>
    </row>
    <row r="45" spans="1:19" hidden="1" x14ac:dyDescent="0.25">
      <c r="B45" s="25">
        <v>2016</v>
      </c>
      <c r="C45" s="16" t="e">
        <f>'System Value'!#REF!</f>
        <v>#REF!</v>
      </c>
      <c r="D45" s="16" t="e">
        <f>'System Value'!#REF!</f>
        <v>#REF!</v>
      </c>
      <c r="E45" s="13">
        <v>2.6403064936908627</v>
      </c>
      <c r="F45" s="13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9" hidden="1" x14ac:dyDescent="0.25">
      <c r="B46" s="25">
        <f>B45+1</f>
        <v>2017</v>
      </c>
      <c r="C46" s="16" t="e">
        <f>'System Value'!#REF!</f>
        <v>#REF!</v>
      </c>
      <c r="D46" s="16" t="e">
        <f>'System Value'!#REF!</f>
        <v>#REF!</v>
      </c>
      <c r="E46" s="13">
        <v>2.579907604322293</v>
      </c>
      <c r="F46" s="13"/>
      <c r="I46" s="31"/>
    </row>
    <row r="47" spans="1:19" hidden="1" x14ac:dyDescent="0.25">
      <c r="B47" s="25">
        <f t="shared" ref="B47:B54" si="8">B46+1</f>
        <v>2018</v>
      </c>
      <c r="C47" s="16" t="e">
        <f>'System Value'!#REF!</f>
        <v>#REF!</v>
      </c>
      <c r="D47" s="16" t="e">
        <f>'System Value'!#REF!</f>
        <v>#REF!</v>
      </c>
      <c r="E47" s="13">
        <v>2.5359544719663734</v>
      </c>
      <c r="F47" s="13"/>
      <c r="I47" s="31"/>
    </row>
    <row r="48" spans="1:19" hidden="1" x14ac:dyDescent="0.25">
      <c r="B48" s="25">
        <f t="shared" si="8"/>
        <v>2019</v>
      </c>
      <c r="C48" s="16" t="e">
        <f>'System Value'!#REF!</f>
        <v>#REF!</v>
      </c>
      <c r="D48" s="16" t="e">
        <f>'System Value'!#REF!</f>
        <v>#REF!</v>
      </c>
      <c r="E48" s="13">
        <v>2.4927919750367939</v>
      </c>
      <c r="F48" s="13"/>
      <c r="I48" s="31"/>
    </row>
    <row r="49" spans="2:9" hidden="1" x14ac:dyDescent="0.25">
      <c r="B49" s="25">
        <f t="shared" si="8"/>
        <v>2020</v>
      </c>
      <c r="C49" s="16" t="e">
        <f>'System Value'!#REF!</f>
        <v>#REF!</v>
      </c>
      <c r="D49" s="16" t="e">
        <f>'System Value'!#REF!</f>
        <v>#REF!</v>
      </c>
      <c r="E49" s="13">
        <v>2.4492068489066576</v>
      </c>
      <c r="F49" s="13"/>
      <c r="I49" s="31"/>
    </row>
    <row r="50" spans="2:9" hidden="1" x14ac:dyDescent="0.25">
      <c r="B50" s="25">
        <f t="shared" si="8"/>
        <v>2021</v>
      </c>
      <c r="C50" s="16" t="e">
        <f>'System Value'!#REF!</f>
        <v>#REF!</v>
      </c>
      <c r="D50" s="16" t="e">
        <f>'System Value'!#REF!</f>
        <v>#REF!</v>
      </c>
      <c r="E50" s="13">
        <v>2.4097822644972613</v>
      </c>
      <c r="F50" s="13"/>
      <c r="I50" s="31"/>
    </row>
    <row r="51" spans="2:9" hidden="1" x14ac:dyDescent="0.25">
      <c r="B51" s="25">
        <f t="shared" si="8"/>
        <v>2022</v>
      </c>
      <c r="C51" s="16" t="e">
        <f>'System Value'!#REF!</f>
        <v>#REF!</v>
      </c>
      <c r="D51" s="16" t="e">
        <f>'System Value'!#REF!</f>
        <v>#REF!</v>
      </c>
      <c r="E51" s="13">
        <v>2.3764834714392635</v>
      </c>
      <c r="F51" s="13"/>
      <c r="I51" s="31"/>
    </row>
    <row r="52" spans="2:9" hidden="1" x14ac:dyDescent="0.25">
      <c r="B52" s="25">
        <f t="shared" si="8"/>
        <v>2023</v>
      </c>
      <c r="C52" s="16" t="e">
        <f>'System Value'!#REF!</f>
        <v>#REF!</v>
      </c>
      <c r="D52" s="16" t="e">
        <f>'System Value'!#REF!</f>
        <v>#REF!</v>
      </c>
      <c r="E52" s="13">
        <v>2.3468855296897422</v>
      </c>
      <c r="F52" s="13"/>
      <c r="I52" s="31"/>
    </row>
    <row r="53" spans="2:9" hidden="1" x14ac:dyDescent="0.25">
      <c r="B53" s="25">
        <f t="shared" si="8"/>
        <v>2024</v>
      </c>
      <c r="C53" s="16" t="e">
        <f>'System Value'!#REF!</f>
        <v>#REF!</v>
      </c>
      <c r="D53" s="16" t="e">
        <f>'System Value'!#REF!</f>
        <v>#REF!</v>
      </c>
      <c r="E53" s="13">
        <v>2.3208858746932575</v>
      </c>
      <c r="F53" s="13"/>
      <c r="I53" s="31"/>
    </row>
    <row r="54" spans="2:9" hidden="1" x14ac:dyDescent="0.25">
      <c r="B54" s="25">
        <f t="shared" si="8"/>
        <v>2025</v>
      </c>
      <c r="C54" s="16" t="e">
        <f>'System Value'!#REF!</f>
        <v>#REF!</v>
      </c>
      <c r="D54" s="16" t="e">
        <f>'System Value'!#REF!</f>
        <v>#REF!</v>
      </c>
      <c r="E54" s="18">
        <v>2.2987485781099459</v>
      </c>
      <c r="F54" s="18"/>
      <c r="I54" s="31"/>
    </row>
    <row r="55" spans="2:9" hidden="1" x14ac:dyDescent="0.25">
      <c r="I55" s="31"/>
    </row>
    <row r="56" spans="2:9" hidden="1" x14ac:dyDescent="0.25"/>
    <row r="57" spans="2:9" hidden="1" x14ac:dyDescent="0.25"/>
    <row r="58" spans="2:9" hidden="1" x14ac:dyDescent="0.25"/>
    <row r="59" spans="2:9" hidden="1" x14ac:dyDescent="0.25"/>
    <row r="60" spans="2:9" hidden="1" x14ac:dyDescent="0.25"/>
    <row r="61" spans="2:9" hidden="1" x14ac:dyDescent="0.25"/>
    <row r="62" spans="2:9" hidden="1" x14ac:dyDescent="0.25"/>
    <row r="63" spans="2:9" hidden="1" x14ac:dyDescent="0.25"/>
    <row r="64" spans="2:9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82" spans="8:8" x14ac:dyDescent="0.25">
      <c r="H82" s="37"/>
    </row>
    <row r="83" spans="8:8" x14ac:dyDescent="0.25">
      <c r="H83" s="37"/>
    </row>
    <row r="84" spans="8:8" x14ac:dyDescent="0.25">
      <c r="H84" s="37"/>
    </row>
    <row r="85" spans="8:8" x14ac:dyDescent="0.25">
      <c r="H85" s="37"/>
    </row>
    <row r="86" spans="8:8" x14ac:dyDescent="0.25">
      <c r="H86" s="37"/>
    </row>
    <row r="87" spans="8:8" x14ac:dyDescent="0.25">
      <c r="H87" s="37"/>
    </row>
    <row r="88" spans="8:8" x14ac:dyDescent="0.25">
      <c r="H88" s="37"/>
    </row>
    <row r="89" spans="8:8" x14ac:dyDescent="0.25">
      <c r="H89" s="37"/>
    </row>
    <row r="90" spans="8:8" x14ac:dyDescent="0.25">
      <c r="H90" s="37"/>
    </row>
    <row r="91" spans="8:8" x14ac:dyDescent="0.25">
      <c r="H91" s="37"/>
    </row>
  </sheetData>
  <mergeCells count="2">
    <mergeCell ref="P3:S3"/>
    <mergeCell ref="P1:T2"/>
  </mergeCells>
  <pageMargins left="0.7" right="0.7" top="0.75" bottom="0.75" header="0.3" footer="0.3"/>
  <pageSetup scale="41" fitToHeight="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56"/>
  <sheetViews>
    <sheetView workbookViewId="0">
      <selection activeCell="B17" sqref="B17"/>
    </sheetView>
  </sheetViews>
  <sheetFormatPr defaultColWidth="9.140625" defaultRowHeight="15" x14ac:dyDescent="0.25"/>
  <cols>
    <col min="1" max="1" width="9.140625" style="37"/>
    <col min="2" max="2" width="20.7109375" style="37" customWidth="1"/>
    <col min="3" max="3" width="2.7109375" style="37" customWidth="1"/>
    <col min="4" max="4" width="20.7109375" style="37" customWidth="1"/>
    <col min="5" max="16384" width="9.140625" style="37"/>
  </cols>
  <sheetData>
    <row r="1" spans="1:4" x14ac:dyDescent="0.25">
      <c r="A1" s="42" t="s">
        <v>60</v>
      </c>
      <c r="B1" s="42"/>
      <c r="C1" s="42"/>
      <c r="D1" s="42"/>
    </row>
    <row r="2" spans="1:4" x14ac:dyDescent="0.25">
      <c r="A2" s="42" t="s">
        <v>35</v>
      </c>
      <c r="B2" s="42"/>
      <c r="C2" s="42"/>
      <c r="D2" s="42"/>
    </row>
    <row r="6" spans="1:4" x14ac:dyDescent="0.25">
      <c r="B6" s="52" t="s">
        <v>61</v>
      </c>
      <c r="D6" s="52" t="s">
        <v>62</v>
      </c>
    </row>
    <row r="7" spans="1:4" x14ac:dyDescent="0.25">
      <c r="A7" s="43" t="s">
        <v>0</v>
      </c>
      <c r="B7" s="53" t="s">
        <v>63</v>
      </c>
      <c r="D7" s="53" t="s">
        <v>63</v>
      </c>
    </row>
    <row r="9" spans="1:4" x14ac:dyDescent="0.25">
      <c r="A9" s="50">
        <v>2010</v>
      </c>
      <c r="B9" s="39">
        <v>8.5704057264212885</v>
      </c>
      <c r="C9" s="39"/>
      <c r="D9" s="39">
        <v>8.7538169633590464</v>
      </c>
    </row>
    <row r="10" spans="1:4" x14ac:dyDescent="0.25">
      <c r="A10" s="50">
        <v>2011</v>
      </c>
      <c r="B10" s="39">
        <v>9.6533941424886098</v>
      </c>
      <c r="C10" s="39"/>
      <c r="D10" s="39">
        <v>9.8107100972514267</v>
      </c>
    </row>
    <row r="11" spans="1:4" x14ac:dyDescent="0.25">
      <c r="A11" s="50">
        <v>2012</v>
      </c>
      <c r="B11" s="39">
        <v>9.2458233183381324</v>
      </c>
      <c r="C11" s="39"/>
      <c r="D11" s="39">
        <v>9.3633925315598123</v>
      </c>
    </row>
    <row r="12" spans="1:4" x14ac:dyDescent="0.25">
      <c r="A12" s="50">
        <v>2013</v>
      </c>
      <c r="B12" s="39">
        <v>9.272781058318845</v>
      </c>
      <c r="C12" s="39"/>
      <c r="D12" s="39">
        <v>9.4807003623623451</v>
      </c>
    </row>
    <row r="13" spans="1:4" x14ac:dyDescent="0.25">
      <c r="A13" s="50">
        <v>2014</v>
      </c>
      <c r="B13" s="39">
        <v>10.086516143953205</v>
      </c>
      <c r="C13" s="39"/>
      <c r="D13" s="39">
        <v>10.889972711950884</v>
      </c>
    </row>
    <row r="14" spans="1:4" x14ac:dyDescent="0.25">
      <c r="A14" s="50">
        <v>2015</v>
      </c>
      <c r="B14" s="39">
        <v>10.242794288399882</v>
      </c>
      <c r="C14" s="39"/>
      <c r="D14" s="39">
        <v>10.557586999252919</v>
      </c>
    </row>
    <row r="15" spans="1:4" x14ac:dyDescent="0.25">
      <c r="A15" s="50">
        <v>2016</v>
      </c>
      <c r="B15" s="39">
        <v>11.93518282924488</v>
      </c>
      <c r="C15" s="39"/>
      <c r="D15" s="39">
        <v>11.881028795750469</v>
      </c>
    </row>
    <row r="16" spans="1:4" x14ac:dyDescent="0.25">
      <c r="A16" s="50">
        <v>2017</v>
      </c>
      <c r="B16" s="39">
        <v>12.064851735503085</v>
      </c>
      <c r="C16" s="39"/>
      <c r="D16" s="39">
        <v>12.145388842688719</v>
      </c>
    </row>
    <row r="17" spans="1:4" x14ac:dyDescent="0.25">
      <c r="A17" s="50">
        <v>2018</v>
      </c>
      <c r="B17" s="39">
        <v>12.234839863540774</v>
      </c>
      <c r="C17" s="39"/>
      <c r="D17" s="39">
        <v>12.153130327719007</v>
      </c>
    </row>
    <row r="18" spans="1:4" x14ac:dyDescent="0.25">
      <c r="A18" s="50">
        <v>2019</v>
      </c>
      <c r="B18" s="39">
        <v>12.167980204062681</v>
      </c>
      <c r="C18" s="39"/>
      <c r="D18" s="39">
        <v>11.775487737386845</v>
      </c>
    </row>
    <row r="19" spans="1:4" x14ac:dyDescent="0.25">
      <c r="A19" s="50">
        <v>2020</v>
      </c>
      <c r="B19" s="39">
        <v>12.230182588219781</v>
      </c>
      <c r="C19" s="39"/>
      <c r="D19" s="39">
        <v>11.876729764333</v>
      </c>
    </row>
    <row r="20" spans="1:4" x14ac:dyDescent="0.25">
      <c r="A20" s="50">
        <v>2021</v>
      </c>
      <c r="B20" s="39">
        <v>12.807011446461013</v>
      </c>
      <c r="C20" s="39"/>
      <c r="D20" s="39">
        <v>12.245792087702828</v>
      </c>
    </row>
    <row r="21" spans="1:4" x14ac:dyDescent="0.25">
      <c r="A21" s="50">
        <v>2022</v>
      </c>
      <c r="B21" s="39">
        <v>13.050013020568608</v>
      </c>
      <c r="C21" s="39"/>
      <c r="D21" s="39">
        <v>12.372491143898571</v>
      </c>
    </row>
    <row r="22" spans="1:4" x14ac:dyDescent="0.25">
      <c r="A22" s="50">
        <v>2023</v>
      </c>
      <c r="B22" s="39">
        <v>13.300040067753494</v>
      </c>
      <c r="C22" s="39"/>
      <c r="D22" s="39">
        <v>12.527487764937661</v>
      </c>
    </row>
    <row r="23" spans="1:4" x14ac:dyDescent="0.25">
      <c r="A23" s="50">
        <v>2024</v>
      </c>
      <c r="B23" s="39">
        <v>13.630795955598197</v>
      </c>
      <c r="C23" s="39"/>
      <c r="D23" s="39">
        <v>12.795148325725727</v>
      </c>
    </row>
    <row r="24" spans="1:4" x14ac:dyDescent="0.25">
      <c r="A24" s="50">
        <v>2025</v>
      </c>
      <c r="B24" s="39">
        <v>13.982443947508571</v>
      </c>
      <c r="C24" s="39"/>
      <c r="D24" s="39">
        <v>13.059683054963106</v>
      </c>
    </row>
    <row r="25" spans="1:4" x14ac:dyDescent="0.25">
      <c r="A25" s="50">
        <v>2026</v>
      </c>
      <c r="B25" s="39">
        <v>14.353780827164414</v>
      </c>
      <c r="C25" s="39"/>
      <c r="D25" s="39">
        <v>13.352277611970743</v>
      </c>
    </row>
    <row r="26" spans="1:4" x14ac:dyDescent="0.25">
      <c r="A26" s="50">
        <v>2027</v>
      </c>
      <c r="B26" s="39">
        <v>14.677660876225184</v>
      </c>
      <c r="C26" s="39"/>
      <c r="D26" s="39">
        <v>13.606015405511831</v>
      </c>
    </row>
    <row r="27" spans="1:4" x14ac:dyDescent="0.25">
      <c r="A27" s="50">
        <v>2028</v>
      </c>
      <c r="B27" s="39">
        <v>15.027165338647469</v>
      </c>
      <c r="C27" s="39"/>
      <c r="D27" s="39">
        <v>13.87275074132852</v>
      </c>
    </row>
    <row r="28" spans="1:4" x14ac:dyDescent="0.25">
      <c r="A28" s="50">
        <v>2029</v>
      </c>
      <c r="B28" s="39">
        <v>15.353834892153273</v>
      </c>
      <c r="C28" s="39"/>
      <c r="D28" s="39">
        <v>14.114970957908696</v>
      </c>
    </row>
    <row r="29" spans="1:4" x14ac:dyDescent="0.25">
      <c r="A29" s="50">
        <v>2030</v>
      </c>
      <c r="B29" s="39">
        <v>15.701286708088626</v>
      </c>
      <c r="C29" s="39"/>
      <c r="D29" s="39">
        <v>14.416526762451969</v>
      </c>
    </row>
    <row r="30" spans="1:4" x14ac:dyDescent="0.25">
      <c r="A30" s="50">
        <v>2031</v>
      </c>
      <c r="B30" s="39">
        <v>16.024246537481964</v>
      </c>
      <c r="C30" s="39"/>
      <c r="D30" s="39">
        <v>14.668791028704536</v>
      </c>
    </row>
    <row r="31" spans="1:4" x14ac:dyDescent="0.25">
      <c r="A31" s="50">
        <v>2032</v>
      </c>
      <c r="B31" s="39">
        <v>16.394147708476119</v>
      </c>
      <c r="C31" s="39"/>
      <c r="D31" s="39">
        <v>14.975766119119498</v>
      </c>
    </row>
    <row r="32" spans="1:4" x14ac:dyDescent="0.25">
      <c r="A32" s="50">
        <v>2033</v>
      </c>
      <c r="B32" s="39">
        <v>16.764239704255893</v>
      </c>
      <c r="C32" s="39"/>
      <c r="D32" s="39">
        <v>15.285190944780549</v>
      </c>
    </row>
    <row r="33" spans="1:4" x14ac:dyDescent="0.25">
      <c r="A33" s="50">
        <v>2034</v>
      </c>
      <c r="B33" s="39">
        <v>17.182890911889892</v>
      </c>
      <c r="C33" s="39"/>
      <c r="D33" s="39">
        <v>15.65507112353678</v>
      </c>
    </row>
    <row r="34" spans="1:4" x14ac:dyDescent="0.25">
      <c r="A34" s="50">
        <v>2035</v>
      </c>
      <c r="B34" s="39">
        <v>17.513419439396749</v>
      </c>
      <c r="C34" s="39"/>
      <c r="D34" s="39">
        <v>15.919980250271774</v>
      </c>
    </row>
    <row r="35" spans="1:4" x14ac:dyDescent="0.25">
      <c r="A35" s="50">
        <v>2036</v>
      </c>
      <c r="B35" s="39">
        <v>17.827814302792955</v>
      </c>
      <c r="C35" s="39"/>
      <c r="D35" s="39">
        <v>16.189156272394261</v>
      </c>
    </row>
    <row r="36" spans="1:4" x14ac:dyDescent="0.25">
      <c r="A36" s="50">
        <v>2037</v>
      </c>
      <c r="B36" s="39">
        <v>18.266947648074371</v>
      </c>
      <c r="C36" s="39"/>
      <c r="D36" s="39">
        <v>16.595934640064982</v>
      </c>
    </row>
    <row r="37" spans="1:4" x14ac:dyDescent="0.25">
      <c r="A37" s="50">
        <v>2038</v>
      </c>
      <c r="B37" s="39">
        <v>18.607474001286555</v>
      </c>
      <c r="C37" s="39"/>
      <c r="D37" s="39">
        <v>16.889797347414607</v>
      </c>
    </row>
    <row r="38" spans="1:4" x14ac:dyDescent="0.25">
      <c r="A38" s="50">
        <v>2039</v>
      </c>
      <c r="B38" s="39">
        <v>18.926053447195788</v>
      </c>
      <c r="C38" s="39"/>
      <c r="D38" s="39">
        <v>17.14252038907825</v>
      </c>
    </row>
    <row r="39" spans="1:4" x14ac:dyDescent="0.25">
      <c r="A39" s="50">
        <v>2040</v>
      </c>
      <c r="B39" s="39">
        <v>19.193051686485241</v>
      </c>
      <c r="C39" s="39"/>
      <c r="D39" s="39">
        <v>17.324811883464513</v>
      </c>
    </row>
    <row r="40" spans="1:4" x14ac:dyDescent="0.25">
      <c r="A40" s="50">
        <v>2041</v>
      </c>
      <c r="B40" s="39">
        <v>19.679187685170071</v>
      </c>
      <c r="C40" s="39"/>
      <c r="D40" s="39">
        <v>17.796604236149609</v>
      </c>
    </row>
    <row r="41" spans="1:4" x14ac:dyDescent="0.25">
      <c r="A41" s="50">
        <v>2042</v>
      </c>
      <c r="B41" s="39">
        <v>20.088921670349755</v>
      </c>
      <c r="C41" s="39"/>
      <c r="D41" s="39">
        <v>18.139627787481782</v>
      </c>
    </row>
    <row r="42" spans="1:4" x14ac:dyDescent="0.25">
      <c r="A42" s="50">
        <v>2043</v>
      </c>
      <c r="B42" s="39">
        <v>20.490928081428731</v>
      </c>
      <c r="C42" s="39"/>
      <c r="D42" s="39">
        <v>18.489069641330026</v>
      </c>
    </row>
    <row r="43" spans="1:4" x14ac:dyDescent="0.25">
      <c r="A43" s="50">
        <v>2044</v>
      </c>
      <c r="B43" s="39">
        <v>20.916337958738321</v>
      </c>
      <c r="C43" s="39"/>
      <c r="D43" s="39">
        <v>18.848250931560621</v>
      </c>
    </row>
    <row r="44" spans="1:4" x14ac:dyDescent="0.25">
      <c r="A44" s="50">
        <v>2045</v>
      </c>
      <c r="B44" s="39">
        <v>21.428012694258491</v>
      </c>
      <c r="C44" s="39"/>
      <c r="D44" s="39">
        <v>19.285240523501486</v>
      </c>
    </row>
    <row r="45" spans="1:4" x14ac:dyDescent="0.25">
      <c r="A45" s="50">
        <v>2046</v>
      </c>
      <c r="B45" s="39">
        <v>21.954731567175475</v>
      </c>
      <c r="C45" s="39"/>
      <c r="D45" s="39">
        <v>19.695493333949763</v>
      </c>
    </row>
    <row r="46" spans="1:4" x14ac:dyDescent="0.25">
      <c r="A46" s="50">
        <v>2047</v>
      </c>
      <c r="B46" s="39">
        <v>22.481670678022397</v>
      </c>
      <c r="C46" s="39"/>
      <c r="D46" s="39">
        <v>20.150621825140544</v>
      </c>
    </row>
    <row r="47" spans="1:4" x14ac:dyDescent="0.25">
      <c r="A47" s="50">
        <v>2048</v>
      </c>
      <c r="B47" s="39">
        <v>23.031736601030769</v>
      </c>
      <c r="C47" s="39"/>
      <c r="D47" s="39">
        <v>20.656475675680067</v>
      </c>
    </row>
    <row r="48" spans="1:4" x14ac:dyDescent="0.25">
      <c r="A48" s="50">
        <v>2049</v>
      </c>
      <c r="B48" s="39">
        <v>23.593444511191834</v>
      </c>
      <c r="C48" s="39"/>
      <c r="D48" s="39">
        <v>21.159548498722451</v>
      </c>
    </row>
    <row r="49" spans="1:4" x14ac:dyDescent="0.25">
      <c r="A49" s="50">
        <v>2050</v>
      </c>
      <c r="B49" s="39">
        <v>24.13351699138645</v>
      </c>
      <c r="C49" s="39"/>
      <c r="D49" s="39">
        <v>21.639359990173709</v>
      </c>
    </row>
    <row r="50" spans="1:4" x14ac:dyDescent="0.25">
      <c r="A50" s="50">
        <v>2051</v>
      </c>
      <c r="B50" s="39">
        <v>24.685667837485958</v>
      </c>
      <c r="C50" s="39"/>
      <c r="D50" s="39">
        <v>22.13009642485229</v>
      </c>
    </row>
    <row r="51" spans="1:4" x14ac:dyDescent="0.25">
      <c r="A51" s="50">
        <v>2052</v>
      </c>
      <c r="B51" s="39">
        <v>25.246593178872644</v>
      </c>
      <c r="C51" s="39"/>
      <c r="D51" s="39">
        <v>22.62987154109663</v>
      </c>
    </row>
    <row r="52" spans="1:4" x14ac:dyDescent="0.25">
      <c r="A52" s="50">
        <v>2053</v>
      </c>
      <c r="B52" s="39">
        <v>25.826934769980475</v>
      </c>
      <c r="C52" s="39"/>
      <c r="D52" s="39">
        <v>23.14505468108748</v>
      </c>
    </row>
    <row r="53" spans="1:4" x14ac:dyDescent="0.25">
      <c r="A53" s="50">
        <v>2054</v>
      </c>
      <c r="B53" s="39">
        <v>26.418237476002751</v>
      </c>
      <c r="C53" s="39"/>
      <c r="D53" s="39">
        <v>23.670361433858965</v>
      </c>
    </row>
    <row r="54" spans="1:4" x14ac:dyDescent="0.25">
      <c r="A54" s="50"/>
      <c r="B54" s="39"/>
      <c r="C54" s="39"/>
      <c r="D54" s="39"/>
    </row>
    <row r="56" spans="1:4" x14ac:dyDescent="0.25">
      <c r="A56" s="29" t="s">
        <v>64</v>
      </c>
    </row>
  </sheetData>
  <pageMargins left="0.7" right="0.7" top="0.75" bottom="0.75" header="0.3" footer="0.3"/>
  <pageSetup orientation="portrait" r:id="rId1"/>
  <headerFooter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D3E38250-5C10-4569-A8F3-92ABB26B752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</vt:i4>
      </vt:variant>
    </vt:vector>
  </HeadingPairs>
  <TitlesOfParts>
    <vt:vector size="21" baseType="lpstr">
      <vt:lpstr>Assumptions</vt:lpstr>
      <vt:lpstr>System Output</vt:lpstr>
      <vt:lpstr>Electric Rate Prices</vt:lpstr>
      <vt:lpstr>System Value</vt:lpstr>
      <vt:lpstr>Breakeven Comparison</vt:lpstr>
      <vt:lpstr>PRICES (2)</vt:lpstr>
      <vt:lpstr>CF</vt:lpstr>
      <vt:lpstr>COM_WACC</vt:lpstr>
      <vt:lpstr>DC_to_AC</vt:lpstr>
      <vt:lpstr>Degradation</vt:lpstr>
      <vt:lpstr>ITC_2016</vt:lpstr>
      <vt:lpstr>ITC_2020</vt:lpstr>
      <vt:lpstr>ITC_2021</vt:lpstr>
      <vt:lpstr>ITC_2022</vt:lpstr>
      <vt:lpstr>'PRICES (2)'!PRICES</vt:lpstr>
      <vt:lpstr>'PRICES (2)'!Print_Area</vt:lpstr>
      <vt:lpstr>RES_WACC</vt:lpstr>
      <vt:lpstr>Size_kW</vt:lpstr>
      <vt:lpstr>Size_kW_DC</vt:lpstr>
      <vt:lpstr>VA_CF</vt:lpstr>
      <vt:lpstr>WACC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Mears</dc:creator>
  <cp:keywords/>
  <cp:lastModifiedBy>s290792</cp:lastModifiedBy>
  <cp:lastPrinted>2019-10-28T14:59:37Z</cp:lastPrinted>
  <dcterms:created xsi:type="dcterms:W3CDTF">2016-03-03T13:44:05Z</dcterms:created>
  <dcterms:modified xsi:type="dcterms:W3CDTF">2020-05-21T13:24:28Z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0f8d4a3d-1436-40f2-b6ad-f2bc0b853fb0</vt:lpwstr>
  </property>
  <property fmtid="{D5CDD505-2E9C-101B-9397-08002B2CF9AE}" pid="3" name="{A44787D4-0540-4523-9961-78E4036D8C6D}">
    <vt:lpwstr>{0A29F74D-C8F8-46D0-8ABE-71F9CEED55B4}</vt:lpwstr>
  </property>
  <property fmtid="{D5CDD505-2E9C-101B-9397-08002B2CF9AE}" pid="4" name="bjSaver">
    <vt:lpwstr>laB92PiTOE+fMBo2q6pNUjoWMyCT+M9K</vt:lpwstr>
  </property>
  <property fmtid="{D5CDD505-2E9C-101B-9397-08002B2CF9AE}" pid="5" name="bjDocumentSecurityLabel">
    <vt:lpwstr>AEP Internal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8" name="Visual Markings Removed">
    <vt:lpwstr>No</vt:lpwstr>
  </property>
</Properties>
</file>