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internal\Regulatory Services\02_Cases\2019 Cases\2019-00389 ECP\03_Documents Filed Electronically November 25, 2019\"/>
    </mc:Choice>
  </mc:AlternateContent>
  <bookViews>
    <workbookView xWindow="0" yWindow="0" windowWidth="21600" windowHeight="9735"/>
  </bookViews>
  <sheets>
    <sheet name="Est. 1st Yr Revenue Req" sheetId="1" r:id="rId1"/>
    <sheet name="Depreciation " sheetId="4" r:id="rId2"/>
    <sheet name="RP ADFIT" sheetId="2" r:id="rId3"/>
    <sheet name="Avg WACC and Allocation Factor" sheetId="5" r:id="rId4"/>
  </sheets>
  <externalReferences>
    <externalReference r:id="rId5"/>
    <externalReference r:id="rId6"/>
    <externalReference r:id="rId7"/>
    <externalReference r:id="rId8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Marshall_Rate" localSheetId="2">'[3]Property Tax'!$B$2</definedName>
    <definedName name="Marshall_Rate">'[4]Property Tax'!$B$2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.GL_PRPT_CONS">"NNNNN"</definedName>
    <definedName name="NvsTreeASD">"V2099-01-01"</definedName>
    <definedName name="NvsValTbl.ACCOUNT">"GL_ACCOUNT_TBL"</definedName>
    <definedName name="NvsValTbl.CURRENCY_CD">"CURRENCY_CD_TBL"</definedName>
    <definedName name="PC_Percent" localSheetId="2">'[3]Property Tax'!$B$6</definedName>
    <definedName name="PC_Percent">'[4]Property Tax'!$B$6</definedName>
    <definedName name="Rev_End">#REF!</definedName>
    <definedName name="search_directory_name">"R:\fcm90prd\nvision\rpts\Fin_Reports\"</definedName>
    <definedName name="tim" localSheetId="2">#REF!</definedName>
    <definedName name="tim">#REF!</definedName>
    <definedName name="timm">#REF!</definedName>
    <definedName name="WV_List" localSheetId="2">'[3]Property Tax'!$B$4</definedName>
    <definedName name="WV_List">'[4]Property Tax'!$B$4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C17" i="4"/>
  <c r="C16" i="4"/>
  <c r="C15" i="4"/>
  <c r="C14" i="4"/>
  <c r="C13" i="4"/>
  <c r="C12" i="4"/>
  <c r="C11" i="4"/>
  <c r="C10" i="4"/>
  <c r="C9" i="4"/>
  <c r="C8" i="4"/>
  <c r="C7" i="4"/>
  <c r="R10" i="1"/>
  <c r="X11" i="1" l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J19" i="5" l="1"/>
  <c r="C19" i="5" l="1"/>
  <c r="D17" i="5"/>
  <c r="D16" i="5"/>
  <c r="D15" i="5"/>
  <c r="D14" i="5"/>
  <c r="D13" i="5"/>
  <c r="D12" i="5"/>
  <c r="D11" i="5"/>
  <c r="D10" i="5"/>
  <c r="D9" i="5"/>
  <c r="D8" i="5"/>
  <c r="D7" i="5"/>
  <c r="D6" i="5"/>
  <c r="D19" i="5" l="1"/>
  <c r="H17" i="2" l="1"/>
  <c r="J17" i="2" s="1"/>
  <c r="L17" i="2" s="1"/>
  <c r="N17" i="2" s="1"/>
  <c r="P17" i="2" s="1"/>
  <c r="R17" i="2" s="1"/>
  <c r="T17" i="2" s="1"/>
  <c r="V17" i="2" s="1"/>
  <c r="X17" i="2" s="1"/>
  <c r="Y17" i="2" s="1"/>
  <c r="Z17" i="2" s="1"/>
  <c r="AA17" i="2" s="1"/>
  <c r="J13" i="2"/>
  <c r="L13" i="2" s="1"/>
  <c r="N13" i="2" s="1"/>
  <c r="P13" i="2" s="1"/>
  <c r="R13" i="2" s="1"/>
  <c r="T13" i="2" s="1"/>
  <c r="V13" i="2" s="1"/>
  <c r="V101" i="2"/>
  <c r="T101" i="2"/>
  <c r="R101" i="2"/>
  <c r="P101" i="2"/>
  <c r="N101" i="2"/>
  <c r="L101" i="2"/>
  <c r="AA12" i="2"/>
  <c r="Z12" i="2"/>
  <c r="Y12" i="2"/>
  <c r="X12" i="2"/>
  <c r="V12" i="2"/>
  <c r="T12" i="2"/>
  <c r="R12" i="2"/>
  <c r="P12" i="2"/>
  <c r="N12" i="2"/>
  <c r="L12" i="2"/>
  <c r="J12" i="2"/>
  <c r="H18" i="2"/>
  <c r="H20" i="2" l="1"/>
  <c r="Y13" i="2"/>
  <c r="Z13" i="2" s="1"/>
  <c r="AA13" i="2" s="1"/>
  <c r="B116" i="2"/>
  <c r="AA112" i="2"/>
  <c r="Z112" i="2"/>
  <c r="Y112" i="2"/>
  <c r="X112" i="2"/>
  <c r="B105" i="2"/>
  <c r="J101" i="2"/>
  <c r="H101" i="2"/>
  <c r="AA94" i="2"/>
  <c r="Z94" i="2"/>
  <c r="Y94" i="2"/>
  <c r="X94" i="2"/>
  <c r="V94" i="2"/>
  <c r="T94" i="2"/>
  <c r="R94" i="2"/>
  <c r="P94" i="2"/>
  <c r="N94" i="2"/>
  <c r="L94" i="2"/>
  <c r="J94" i="2"/>
  <c r="H94" i="2"/>
  <c r="AA91" i="2"/>
  <c r="Z91" i="2"/>
  <c r="Y91" i="2"/>
  <c r="X91" i="2"/>
  <c r="V91" i="2"/>
  <c r="T91" i="2"/>
  <c r="R91" i="2"/>
  <c r="P91" i="2"/>
  <c r="N91" i="2"/>
  <c r="L91" i="2"/>
  <c r="J91" i="2"/>
  <c r="H91" i="2"/>
  <c r="B88" i="2"/>
  <c r="E75" i="2"/>
  <c r="E72" i="2"/>
  <c r="J69" i="2"/>
  <c r="H69" i="2"/>
  <c r="AA60" i="2"/>
  <c r="Z60" i="2"/>
  <c r="Y60" i="2"/>
  <c r="X60" i="2"/>
  <c r="V60" i="2"/>
  <c r="T60" i="2"/>
  <c r="R60" i="2"/>
  <c r="P60" i="2"/>
  <c r="N60" i="2"/>
  <c r="L60" i="2"/>
  <c r="J60" i="2"/>
  <c r="H60" i="2"/>
  <c r="B54" i="2"/>
  <c r="E39" i="2"/>
  <c r="E28" i="2"/>
  <c r="AA25" i="2"/>
  <c r="Z25" i="2"/>
  <c r="Y25" i="2"/>
  <c r="Y109" i="2" s="1"/>
  <c r="X25" i="2"/>
  <c r="V25" i="2"/>
  <c r="V98" i="2" s="1"/>
  <c r="V99" i="2" s="1"/>
  <c r="T25" i="2"/>
  <c r="T98" i="2" s="1"/>
  <c r="T99" i="2" s="1"/>
  <c r="R25" i="2"/>
  <c r="R98" i="2" s="1"/>
  <c r="R99" i="2" s="1"/>
  <c r="P25" i="2"/>
  <c r="P98" i="2" s="1"/>
  <c r="P99" i="2" s="1"/>
  <c r="N25" i="2"/>
  <c r="N98" i="2" s="1"/>
  <c r="N99" i="2" s="1"/>
  <c r="L25" i="2"/>
  <c r="L98" i="2" s="1"/>
  <c r="L99" i="2" s="1"/>
  <c r="J25" i="2"/>
  <c r="H25" i="2"/>
  <c r="E20" i="2"/>
  <c r="Y110" i="2" l="1"/>
  <c r="Y115" i="2" s="1"/>
  <c r="L100" i="2"/>
  <c r="L104" i="2"/>
  <c r="T100" i="2"/>
  <c r="T104" i="2"/>
  <c r="P100" i="2"/>
  <c r="P104" i="2"/>
  <c r="R100" i="2"/>
  <c r="R104" i="2"/>
  <c r="N100" i="2"/>
  <c r="N104" i="2"/>
  <c r="V100" i="2"/>
  <c r="V104" i="2"/>
  <c r="V103" i="2"/>
  <c r="T103" i="2"/>
  <c r="R103" i="2"/>
  <c r="P103" i="2"/>
  <c r="N103" i="2"/>
  <c r="L103" i="2"/>
  <c r="L105" i="2" s="1"/>
  <c r="L72" i="2" s="1"/>
  <c r="H98" i="2"/>
  <c r="H99" i="2" s="1"/>
  <c r="H104" i="2" s="1"/>
  <c r="J98" i="2"/>
  <c r="J99" i="2" s="1"/>
  <c r="J104" i="2" s="1"/>
  <c r="AA109" i="2"/>
  <c r="AA110" i="2" s="1"/>
  <c r="X109" i="2"/>
  <c r="X110" i="2" s="1"/>
  <c r="Z109" i="2"/>
  <c r="Y114" i="2" l="1"/>
  <c r="Y116" i="2" s="1"/>
  <c r="Y72" i="2" s="1"/>
  <c r="Y111" i="2"/>
  <c r="P105" i="2"/>
  <c r="P72" i="2" s="1"/>
  <c r="X114" i="2"/>
  <c r="X115" i="2"/>
  <c r="AA111" i="2"/>
  <c r="AA115" i="2"/>
  <c r="R105" i="2"/>
  <c r="R72" i="2" s="1"/>
  <c r="N105" i="2"/>
  <c r="N72" i="2" s="1"/>
  <c r="T105" i="2"/>
  <c r="T72" i="2" s="1"/>
  <c r="V105" i="2"/>
  <c r="V72" i="2" s="1"/>
  <c r="H103" i="2"/>
  <c r="H105" i="2" s="1"/>
  <c r="Z65" i="2" s="1"/>
  <c r="Z69" i="2" s="1"/>
  <c r="H100" i="2"/>
  <c r="AA114" i="2"/>
  <c r="P69" i="2"/>
  <c r="P75" i="2" s="1"/>
  <c r="P26" i="2" s="1"/>
  <c r="P28" i="2" s="1"/>
  <c r="T69" i="2"/>
  <c r="V69" i="2"/>
  <c r="X111" i="2"/>
  <c r="J100" i="2"/>
  <c r="Z110" i="2"/>
  <c r="J103" i="2"/>
  <c r="J105" i="2" s="1"/>
  <c r="J72" i="2" s="1"/>
  <c r="J75" i="2" s="1"/>
  <c r="J26" i="2" s="1"/>
  <c r="J28" i="2" s="1"/>
  <c r="AA116" i="2" l="1"/>
  <c r="AA72" i="2" s="1"/>
  <c r="Z114" i="2"/>
  <c r="Z115" i="2"/>
  <c r="X116" i="2"/>
  <c r="X72" i="2" s="1"/>
  <c r="V75" i="2"/>
  <c r="V26" i="2" s="1"/>
  <c r="V28" i="2" s="1"/>
  <c r="AA65" i="2"/>
  <c r="AA69" i="2" s="1"/>
  <c r="L69" i="2"/>
  <c r="X65" i="2"/>
  <c r="X69" i="2" s="1"/>
  <c r="Y65" i="2"/>
  <c r="Y69" i="2" s="1"/>
  <c r="Y75" i="2" s="1"/>
  <c r="Y26" i="2" s="1"/>
  <c r="Y28" i="2" s="1"/>
  <c r="Y30" i="2" s="1"/>
  <c r="N69" i="2"/>
  <c r="N75" i="2" s="1"/>
  <c r="N26" i="2" s="1"/>
  <c r="N28" i="2" s="1"/>
  <c r="N30" i="2" s="1"/>
  <c r="H72" i="2"/>
  <c r="H75" i="2" s="1"/>
  <c r="H26" i="2" s="1"/>
  <c r="H28" i="2" s="1"/>
  <c r="H35" i="2" s="1"/>
  <c r="H39" i="2" s="1"/>
  <c r="R69" i="2"/>
  <c r="R75" i="2" s="1"/>
  <c r="R26" i="2" s="1"/>
  <c r="R28" i="2" s="1"/>
  <c r="T75" i="2"/>
  <c r="T26" i="2" s="1"/>
  <c r="T28" i="2" s="1"/>
  <c r="J30" i="2"/>
  <c r="Z111" i="2"/>
  <c r="P30" i="2"/>
  <c r="V30" i="2"/>
  <c r="AA75" i="2" l="1"/>
  <c r="AA26" i="2" s="1"/>
  <c r="AA28" i="2" s="1"/>
  <c r="AA30" i="2" s="1"/>
  <c r="X75" i="2"/>
  <c r="X26" i="2" s="1"/>
  <c r="X28" i="2" s="1"/>
  <c r="X30" i="2" s="1"/>
  <c r="Z116" i="2"/>
  <c r="Z72" i="2" s="1"/>
  <c r="Z75" i="2" s="1"/>
  <c r="Z26" i="2" s="1"/>
  <c r="Z28" i="2" s="1"/>
  <c r="Z30" i="2" s="1"/>
  <c r="H30" i="2"/>
  <c r="R30" i="2"/>
  <c r="L75" i="2"/>
  <c r="L26" i="2" s="1"/>
  <c r="L28" i="2" s="1"/>
  <c r="L30" i="2" s="1"/>
  <c r="T30" i="2"/>
  <c r="R11" i="1" l="1"/>
  <c r="R12" i="1" l="1"/>
  <c r="D11" i="1"/>
  <c r="J18" i="2"/>
  <c r="R13" i="1" l="1"/>
  <c r="D12" i="1"/>
  <c r="J20" i="2"/>
  <c r="J35" i="2" s="1"/>
  <c r="J39" i="2" s="1"/>
  <c r="L18" i="2"/>
  <c r="F11" i="1"/>
  <c r="F10" i="1"/>
  <c r="R14" i="1" l="1"/>
  <c r="D13" i="1"/>
  <c r="L20" i="2"/>
  <c r="L35" i="2" s="1"/>
  <c r="L39" i="2" s="1"/>
  <c r="N18" i="2"/>
  <c r="F12" i="1"/>
  <c r="R15" i="1" l="1"/>
  <c r="D14" i="1"/>
  <c r="N20" i="2"/>
  <c r="N35" i="2" s="1"/>
  <c r="N39" i="2" s="1"/>
  <c r="P18" i="2"/>
  <c r="F13" i="1"/>
  <c r="R16" i="1" l="1"/>
  <c r="D15" i="1"/>
  <c r="P20" i="2"/>
  <c r="P35" i="2" s="1"/>
  <c r="P39" i="2" s="1"/>
  <c r="R18" i="2"/>
  <c r="F14" i="1"/>
  <c r="R17" i="1" l="1"/>
  <c r="D16" i="1"/>
  <c r="R20" i="2"/>
  <c r="R35" i="2" s="1"/>
  <c r="R39" i="2" s="1"/>
  <c r="T18" i="2"/>
  <c r="T20" i="2" s="1"/>
  <c r="T35" i="2" s="1"/>
  <c r="T39" i="2" s="1"/>
  <c r="F15" i="1"/>
  <c r="R18" i="1" l="1"/>
  <c r="D17" i="1"/>
  <c r="V18" i="2"/>
  <c r="V20" i="2" s="1"/>
  <c r="V35" i="2" s="1"/>
  <c r="V39" i="2" s="1"/>
  <c r="F16" i="1"/>
  <c r="H11" i="1"/>
  <c r="J11" i="1" s="1"/>
  <c r="R19" i="1" l="1"/>
  <c r="D18" i="1"/>
  <c r="X18" i="2"/>
  <c r="X20" i="2" s="1"/>
  <c r="X35" i="2" s="1"/>
  <c r="X39" i="2" s="1"/>
  <c r="F17" i="1"/>
  <c r="R20" i="1" l="1"/>
  <c r="D19" i="1"/>
  <c r="Y18" i="2"/>
  <c r="Y20" i="2" s="1"/>
  <c r="Y35" i="2" s="1"/>
  <c r="Y39" i="2" s="1"/>
  <c r="F18" i="1"/>
  <c r="R21" i="1" l="1"/>
  <c r="D20" i="1"/>
  <c r="Z18" i="2"/>
  <c r="Z20" i="2" s="1"/>
  <c r="Z35" i="2" s="1"/>
  <c r="Z39" i="2" s="1"/>
  <c r="F19" i="1"/>
  <c r="H15" i="1"/>
  <c r="J15" i="1" s="1"/>
  <c r="H13" i="1"/>
  <c r="J13" i="1" s="1"/>
  <c r="H14" i="1"/>
  <c r="J14" i="1" s="1"/>
  <c r="H10" i="1"/>
  <c r="J10" i="1" s="1"/>
  <c r="D21" i="1" l="1"/>
  <c r="F20" i="1"/>
  <c r="H20" i="1"/>
  <c r="H19" i="1"/>
  <c r="J19" i="1" s="1"/>
  <c r="H17" i="1"/>
  <c r="J17" i="1" s="1"/>
  <c r="H12" i="1"/>
  <c r="J12" i="1" s="1"/>
  <c r="J20" i="1" l="1"/>
  <c r="F21" i="1"/>
  <c r="AA18" i="2"/>
  <c r="AA20" i="2" s="1"/>
  <c r="AA35" i="2" s="1"/>
  <c r="AA39" i="2" s="1"/>
  <c r="H16" i="1"/>
  <c r="J16" i="1" s="1"/>
  <c r="H18" i="1"/>
  <c r="J18" i="1" s="1"/>
  <c r="H21" i="1" l="1"/>
  <c r="J21" i="1" s="1"/>
  <c r="C7" i="1"/>
  <c r="D7" i="1" s="1"/>
  <c r="F7" i="1" s="1"/>
  <c r="H7" i="1" l="1"/>
  <c r="J7" i="1" s="1"/>
  <c r="L7" i="1" s="1"/>
  <c r="N7" i="1" s="1"/>
  <c r="P7" i="1" s="1"/>
  <c r="R7" i="1" s="1"/>
  <c r="N10" i="1"/>
  <c r="T10" i="1" s="1"/>
  <c r="T7" i="1" l="1"/>
  <c r="V7" i="1" s="1"/>
  <c r="X7" i="1" s="1"/>
  <c r="Z7" i="1" s="1"/>
  <c r="Z10" i="1"/>
  <c r="N11" i="1"/>
  <c r="T11" i="1" s="1"/>
  <c r="N12" i="1"/>
  <c r="T12" i="1" s="1"/>
  <c r="N13" i="1"/>
  <c r="T13" i="1" s="1"/>
  <c r="N14" i="1"/>
  <c r="T14" i="1" s="1"/>
  <c r="N15" i="1"/>
  <c r="T15" i="1" s="1"/>
  <c r="N16" i="1"/>
  <c r="T16" i="1" s="1"/>
  <c r="N17" i="1"/>
  <c r="T17" i="1" s="1"/>
  <c r="N18" i="1"/>
  <c r="T18" i="1" s="1"/>
  <c r="N19" i="1"/>
  <c r="T19" i="1" s="1"/>
  <c r="N20" i="1"/>
  <c r="T20" i="1" s="1"/>
  <c r="N21" i="1"/>
  <c r="T21" i="1" s="1"/>
  <c r="Z19" i="1" l="1"/>
  <c r="Z15" i="1"/>
  <c r="Z11" i="1"/>
  <c r="Z18" i="1"/>
  <c r="Z14" i="1"/>
  <c r="Z21" i="1"/>
  <c r="Z17" i="1"/>
  <c r="Z13" i="1"/>
  <c r="Z20" i="1"/>
  <c r="Z16" i="1"/>
  <c r="Z12" i="1"/>
  <c r="Z23" i="1" l="1"/>
</calcChain>
</file>

<file path=xl/sharedStrings.xml><?xml version="1.0" encoding="utf-8"?>
<sst xmlns="http://schemas.openxmlformats.org/spreadsheetml/2006/main" count="211" uniqueCount="88">
  <si>
    <t>Kentucky Power Company</t>
  </si>
  <si>
    <t xml:space="preserve"> </t>
  </si>
  <si>
    <t>Proposed Revenue Increase</t>
  </si>
  <si>
    <t>Environmental Utility Plant at Original Cost</t>
  </si>
  <si>
    <t>Accumulated Depreciation</t>
  </si>
  <si>
    <t xml:space="preserve">ADFIT </t>
  </si>
  <si>
    <t>Rate Base</t>
  </si>
  <si>
    <t>Monthly Return on Rate Base</t>
  </si>
  <si>
    <t>Monthly O &amp; M</t>
  </si>
  <si>
    <t>Month</t>
  </si>
  <si>
    <t>Year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</si>
  <si>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</si>
  <si>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</si>
  <si>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</si>
  <si>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</si>
  <si>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</si>
  <si>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</si>
  <si>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</si>
  <si>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</si>
  <si>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</si>
  <si>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</si>
  <si>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</si>
  <si>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</si>
  <si>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KPCo Share of Rockport</t>
  </si>
  <si>
    <t>Total SCR Monthly Environmental Revenue Requirement</t>
  </si>
  <si>
    <t>KENTUCKY POWER CO</t>
  </si>
  <si>
    <t>CLEAN AIR ACT SURCHARGE</t>
  </si>
  <si>
    <t>Rockport Plant</t>
  </si>
  <si>
    <t>Calculation of Estimated Deferred FIT</t>
  </si>
  <si>
    <t>Environmental</t>
  </si>
  <si>
    <t>In-Service Date</t>
  </si>
  <si>
    <t>Bonus Depreciation %</t>
  </si>
  <si>
    <t>Quarter of Addition</t>
  </si>
  <si>
    <t>Half-Year</t>
  </si>
  <si>
    <t>Installed  Book Cost</t>
  </si>
  <si>
    <t>Less:  Accumulated Depreciation</t>
  </si>
  <si>
    <t>Tax Basis</t>
  </si>
  <si>
    <t>Less:  Accum Tax Depreciation</t>
  </si>
  <si>
    <t>% Tax Depreciated</t>
  </si>
  <si>
    <t>Accum Book vs Tax Temporary Difference</t>
  </si>
  <si>
    <t>Federal Income Tax Rate</t>
  </si>
  <si>
    <t>KENTUCKY POWER COMPANY</t>
  </si>
  <si>
    <t>Summary of Tax Depreciation</t>
  </si>
  <si>
    <t>Summary of Tax Depreciation:</t>
  </si>
  <si>
    <t>Detailed Tax Depreciation Computations</t>
  </si>
  <si>
    <t>Bonus Tax Depreciation Adjustment</t>
  </si>
  <si>
    <t>Remaining Depreciable Tax Basis</t>
  </si>
  <si>
    <t>Tax Depreciation Rate</t>
  </si>
  <si>
    <t>Tax Depreciation</t>
  </si>
  <si>
    <t>Bonus Tax Depreciation</t>
  </si>
  <si>
    <t>MACRS Tax Depreciation Tables</t>
  </si>
  <si>
    <t xml:space="preserve">     Net Book Basis @ </t>
  </si>
  <si>
    <t xml:space="preserve">     Net Tax Basis @ </t>
  </si>
  <si>
    <t xml:space="preserve">     Accum DFIT @  -  Asset &lt;Liability&gt;</t>
  </si>
  <si>
    <t xml:space="preserve">Accum Tax Depreciation Thru  </t>
  </si>
  <si>
    <t>Number</t>
  </si>
  <si>
    <t>Expense Month</t>
  </si>
  <si>
    <t>Monthly Depreciation Expense</t>
  </si>
  <si>
    <t>5/31/2020</t>
  </si>
  <si>
    <t>6/30/2020</t>
  </si>
  <si>
    <t>7/31/2020</t>
  </si>
  <si>
    <t>8/31/2020</t>
  </si>
  <si>
    <t>9/30/2020</t>
  </si>
  <si>
    <t>10/31/2020</t>
  </si>
  <si>
    <t>11/30/2020</t>
  </si>
  <si>
    <t>12/31/2020</t>
  </si>
  <si>
    <t>1/31/2021</t>
  </si>
  <si>
    <t>2/28/2021</t>
  </si>
  <si>
    <t>3/31/2021</t>
  </si>
  <si>
    <t>4/30/2021</t>
  </si>
  <si>
    <t>Accum Tax Depreciation Thru  December 31, 2020</t>
  </si>
  <si>
    <t>Tax Depreciation  -  2020</t>
  </si>
  <si>
    <t xml:space="preserve">2020 / 2021 Tax Depreciation Thru  </t>
  </si>
  <si>
    <t>12 Mos. Ended Sep 2019 
Average Retail Allocation</t>
  </si>
  <si>
    <t>12 Mos. Ended Sep 2019 
Average WACC</t>
  </si>
  <si>
    <t>Month
(Actuals)</t>
  </si>
  <si>
    <t>WACC</t>
  </si>
  <si>
    <t>Monthly WACC</t>
  </si>
  <si>
    <t>Month Filed</t>
  </si>
  <si>
    <t>Month Billed</t>
  </si>
  <si>
    <t>As Filed</t>
  </si>
  <si>
    <t>KY Retail Allocation Factor</t>
  </si>
  <si>
    <t>Form 3.20, Line 10 and Line 11</t>
  </si>
  <si>
    <t>Form 1.00, Line 5</t>
  </si>
  <si>
    <t>Allocation Factor</t>
  </si>
  <si>
    <t>Rockport WACC</t>
  </si>
  <si>
    <r>
      <rPr>
        <b/>
        <sz val="10"/>
        <color theme="1"/>
        <rFont val="Times New Roman"/>
        <family val="1"/>
      </rPr>
      <t>Estimated</t>
    </r>
    <r>
      <rPr>
        <sz val="10"/>
        <color theme="1"/>
        <rFont val="Times New Roman"/>
        <family val="1"/>
      </rPr>
      <t xml:space="preserve"> 1st Year Rockport Unit 2 SCR Revenue Requirement</t>
    </r>
  </si>
  <si>
    <t>Estimated First Year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</si>
</sst>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&quot;$&quot;#,##0.00"/>
    <numFmt numFmtId="167" formatCode="0.0%"/>
    <numFmt numFmtId="168" formatCode="m/d/yyyy;@"/>
    <numFmt numFmtId="169" formatCode="0.0000%"/>
    <numFmt numFmtId="170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8"/>
      <name val="Helv"/>
    </font>
    <font>
      <b/>
      <sz val="14"/>
      <name val="Helv"/>
    </font>
    <font>
      <b/>
      <sz val="10"/>
      <name val="Helv"/>
    </font>
    <font>
      <b/>
      <sz val="8"/>
      <color rgb="FF0000FF"/>
      <name val="Helv"/>
    </font>
    <font>
      <sz val="8"/>
      <color rgb="FF000000"/>
      <name val="Helv"/>
    </font>
    <font>
      <sz val="8"/>
      <name val="Times New Roman"/>
      <family val="1"/>
    </font>
    <font>
      <b/>
      <i/>
      <u/>
      <sz val="10"/>
      <name val="Times New Roman"/>
      <family val="1"/>
    </font>
    <font>
      <b/>
      <i/>
      <sz val="6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37" fontId="3" fillId="0" borderId="1" xfId="4" applyNumberFormat="1" applyFont="1" applyFill="1" applyBorder="1" applyAlignment="1"/>
    <xf numFmtId="0" fontId="4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3" fontId="4" fillId="0" borderId="0" xfId="4" applyNumberFormat="1" applyFont="1" applyFill="1" applyBorder="1" applyAlignment="1" applyProtection="1">
      <protection locked="0"/>
    </xf>
    <xf numFmtId="0" fontId="2" fillId="0" borderId="0" xfId="4"/>
    <xf numFmtId="0" fontId="6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7" fillId="3" borderId="3" xfId="4" applyFont="1" applyFill="1" applyBorder="1" applyAlignment="1">
      <alignment horizontal="center"/>
    </xf>
    <xf numFmtId="0" fontId="3" fillId="4" borderId="4" xfId="4" applyFont="1" applyFill="1" applyBorder="1" applyAlignment="1">
      <alignment horizontal="center"/>
    </xf>
    <xf numFmtId="0" fontId="4" fillId="0" borderId="5" xfId="4" applyFont="1" applyFill="1" applyBorder="1" applyAlignment="1"/>
    <xf numFmtId="164" fontId="3" fillId="0" borderId="0" xfId="5" applyNumberFormat="1" applyFont="1" applyFill="1" applyBorder="1" applyAlignment="1">
      <alignment horizontal="center"/>
    </xf>
    <xf numFmtId="1" fontId="4" fillId="0" borderId="0" xfId="4" applyNumberFormat="1" applyFont="1" applyFill="1" applyBorder="1" applyAlignment="1" applyProtection="1">
      <protection locked="0"/>
    </xf>
    <xf numFmtId="15" fontId="7" fillId="5" borderId="5" xfId="4" quotePrefix="1" applyNumberFormat="1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4" fillId="0" borderId="7" xfId="4" applyFont="1" applyFill="1" applyBorder="1" applyAlignment="1"/>
    <xf numFmtId="0" fontId="4" fillId="0" borderId="0" xfId="4" applyFont="1" applyFill="1" applyBorder="1" applyAlignment="1">
      <alignment horizontal="fill"/>
    </xf>
    <xf numFmtId="0" fontId="3" fillId="0" borderId="0" xfId="4" applyFont="1" applyFill="1" applyBorder="1" applyAlignment="1"/>
    <xf numFmtId="0" fontId="4" fillId="0" borderId="0" xfId="4" applyFont="1" applyFill="1" applyBorder="1" applyAlignment="1">
      <alignment horizontal="right"/>
    </xf>
    <xf numFmtId="168" fontId="3" fillId="0" borderId="0" xfId="4" applyNumberFormat="1" applyFont="1" applyFill="1" applyBorder="1" applyAlignment="1">
      <alignment horizontal="center"/>
    </xf>
    <xf numFmtId="3" fontId="3" fillId="0" borderId="0" xfId="4" applyNumberFormat="1" applyFont="1" applyFill="1" applyBorder="1" applyAlignment="1" applyProtection="1">
      <protection locked="0"/>
    </xf>
    <xf numFmtId="9" fontId="3" fillId="5" borderId="0" xfId="6" applyFont="1" applyFill="1" applyBorder="1" applyAlignment="1">
      <alignment horizontal="right"/>
    </xf>
    <xf numFmtId="0" fontId="3" fillId="6" borderId="0" xfId="4" applyFont="1" applyFill="1" applyBorder="1" applyAlignment="1">
      <alignment horizontal="right"/>
    </xf>
    <xf numFmtId="37" fontId="4" fillId="0" borderId="0" xfId="4" applyNumberFormat="1" applyFont="1" applyFill="1" applyBorder="1" applyAlignment="1"/>
    <xf numFmtId="37" fontId="4" fillId="0" borderId="6" xfId="4" applyNumberFormat="1" applyFont="1" applyFill="1" applyBorder="1" applyAlignment="1"/>
    <xf numFmtId="37" fontId="4" fillId="0" borderId="0" xfId="4" applyNumberFormat="1" applyFont="1" applyFill="1" applyBorder="1" applyAlignment="1">
      <alignment horizontal="fill"/>
    </xf>
    <xf numFmtId="37" fontId="4" fillId="0" borderId="1" xfId="4" applyNumberFormat="1" applyFont="1" applyFill="1" applyBorder="1" applyAlignment="1"/>
    <xf numFmtId="0" fontId="8" fillId="0" borderId="0" xfId="4" applyFont="1" applyFill="1" applyBorder="1" applyAlignment="1"/>
    <xf numFmtId="0" fontId="9" fillId="0" borderId="0" xfId="4" applyFont="1" applyFill="1" applyBorder="1" applyAlignment="1">
      <alignment horizontal="right"/>
    </xf>
    <xf numFmtId="10" fontId="9" fillId="0" borderId="0" xfId="6" applyNumberFormat="1" applyFont="1" applyFill="1" applyBorder="1" applyAlignment="1"/>
    <xf numFmtId="10" fontId="4" fillId="7" borderId="6" xfId="4" applyNumberFormat="1" applyFont="1" applyFill="1" applyBorder="1" applyAlignment="1"/>
    <xf numFmtId="169" fontId="4" fillId="0" borderId="0" xfId="4" applyNumberFormat="1" applyFont="1" applyFill="1" applyBorder="1" applyAlignment="1"/>
    <xf numFmtId="1" fontId="4" fillId="0" borderId="0" xfId="4" applyNumberFormat="1" applyFont="1" applyFill="1" applyBorder="1" applyAlignment="1"/>
    <xf numFmtId="1" fontId="3" fillId="0" borderId="0" xfId="4" applyNumberFormat="1" applyFont="1" applyFill="1" applyBorder="1" applyAlignment="1">
      <alignment horizontal="center"/>
    </xf>
    <xf numFmtId="0" fontId="6" fillId="5" borderId="8" xfId="4" applyFont="1" applyFill="1" applyBorder="1" applyAlignment="1">
      <alignment horizontal="center"/>
    </xf>
    <xf numFmtId="0" fontId="4" fillId="0" borderId="9" xfId="4" applyFont="1" applyFill="1" applyBorder="1" applyAlignment="1"/>
    <xf numFmtId="0" fontId="4" fillId="0" borderId="10" xfId="4" applyFont="1" applyFill="1" applyBorder="1" applyAlignment="1"/>
    <xf numFmtId="168" fontId="4" fillId="0" borderId="0" xfId="4" applyNumberFormat="1" applyFont="1" applyFill="1" applyBorder="1" applyAlignment="1" applyProtection="1">
      <alignment horizontal="center"/>
      <protection locked="0"/>
    </xf>
    <xf numFmtId="0" fontId="10" fillId="0" borderId="0" xfId="4" applyFont="1" applyFill="1" applyBorder="1" applyAlignment="1"/>
    <xf numFmtId="37" fontId="3" fillId="0" borderId="11" xfId="4" applyNumberFormat="1" applyFont="1" applyFill="1" applyBorder="1" applyAlignment="1"/>
    <xf numFmtId="37" fontId="2" fillId="0" borderId="1" xfId="4" applyNumberFormat="1" applyFont="1" applyFill="1" applyBorder="1" applyAlignment="1"/>
    <xf numFmtId="3" fontId="2" fillId="0" borderId="0" xfId="4" applyNumberFormat="1" applyFont="1" applyFill="1" applyBorder="1" applyAlignment="1" applyProtection="1">
      <protection locked="0"/>
    </xf>
    <xf numFmtId="0" fontId="11" fillId="0" borderId="0" xfId="4" applyFont="1" applyFill="1" applyBorder="1" applyAlignment="1">
      <alignment horizontal="right"/>
    </xf>
    <xf numFmtId="1" fontId="12" fillId="0" borderId="0" xfId="4" applyNumberFormat="1" applyFont="1" applyFill="1" applyBorder="1" applyAlignment="1">
      <alignment horizontal="left"/>
    </xf>
    <xf numFmtId="3" fontId="4" fillId="0" borderId="0" xfId="4" applyNumberFormat="1" applyFont="1" applyFill="1" applyBorder="1" applyAlignment="1"/>
    <xf numFmtId="3" fontId="4" fillId="0" borderId="6" xfId="4" applyNumberFormat="1" applyFont="1" applyFill="1" applyBorder="1" applyAlignment="1"/>
    <xf numFmtId="169" fontId="3" fillId="0" borderId="0" xfId="4" applyNumberFormat="1" applyFont="1" applyFill="1" applyBorder="1" applyAlignment="1"/>
    <xf numFmtId="169" fontId="4" fillId="0" borderId="6" xfId="4" applyNumberFormat="1" applyFont="1" applyFill="1" applyBorder="1" applyAlignment="1"/>
    <xf numFmtId="169" fontId="4" fillId="0" borderId="0" xfId="4" applyNumberFormat="1" applyFont="1" applyFill="1" applyBorder="1" applyAlignment="1" applyProtection="1">
      <protection locked="0"/>
    </xf>
    <xf numFmtId="3" fontId="4" fillId="0" borderId="0" xfId="4" applyNumberFormat="1" applyFont="1" applyFill="1" applyBorder="1" applyAlignment="1">
      <alignment horizontal="fill"/>
    </xf>
    <xf numFmtId="3" fontId="4" fillId="0" borderId="11" xfId="4" applyNumberFormat="1" applyFont="1" applyFill="1" applyBorder="1" applyAlignment="1"/>
    <xf numFmtId="3" fontId="3" fillId="0" borderId="0" xfId="4" applyNumberFormat="1" applyFont="1" applyFill="1" applyBorder="1" applyAlignment="1">
      <alignment horizontal="center"/>
    </xf>
    <xf numFmtId="3" fontId="13" fillId="0" borderId="0" xfId="4" applyNumberFormat="1" applyFont="1" applyFill="1" applyBorder="1" applyAlignment="1" applyProtection="1">
      <protection locked="0"/>
    </xf>
    <xf numFmtId="3" fontId="13" fillId="0" borderId="0" xfId="4" applyNumberFormat="1" applyFont="1" applyFill="1" applyBorder="1" applyAlignment="1" applyProtection="1">
      <alignment horizontal="center"/>
      <protection locked="0"/>
    </xf>
    <xf numFmtId="3" fontId="9" fillId="0" borderId="0" xfId="4" applyNumberFormat="1" applyFont="1" applyFill="1" applyBorder="1" applyAlignment="1" applyProtection="1">
      <protection locked="0"/>
    </xf>
    <xf numFmtId="170" fontId="9" fillId="8" borderId="0" xfId="6" applyNumberFormat="1" applyFont="1" applyFill="1" applyBorder="1" applyAlignment="1" applyProtection="1">
      <protection locked="0"/>
    </xf>
    <xf numFmtId="0" fontId="9" fillId="0" borderId="0" xfId="4" applyFont="1" applyFill="1" applyBorder="1" applyAlignment="1"/>
    <xf numFmtId="0" fontId="13" fillId="0" borderId="0" xfId="4" applyFont="1" applyFill="1" applyBorder="1" applyAlignment="1">
      <alignment horizontal="center"/>
    </xf>
    <xf numFmtId="0" fontId="3" fillId="0" borderId="0" xfId="4" quotePrefix="1" applyFont="1" applyFill="1" applyBorder="1" applyAlignment="1"/>
    <xf numFmtId="37" fontId="4" fillId="7" borderId="6" xfId="4" applyNumberFormat="1" applyFont="1" applyFill="1" applyBorder="1" applyAlignment="1"/>
    <xf numFmtId="37" fontId="4" fillId="7" borderId="0" xfId="4" applyNumberFormat="1" applyFont="1" applyFill="1" applyBorder="1" applyAlignment="1"/>
    <xf numFmtId="3" fontId="3" fillId="7" borderId="0" xfId="4" quotePrefix="1" applyNumberFormat="1" applyFont="1" applyFill="1" applyBorder="1" applyAlignment="1" applyProtection="1">
      <alignment horizontal="center"/>
      <protection locked="0"/>
    </xf>
    <xf numFmtId="0" fontId="3" fillId="0" borderId="0" xfId="4" applyFont="1" applyFill="1" applyBorder="1" applyAlignment="1">
      <alignment horizontal="left"/>
    </xf>
    <xf numFmtId="0" fontId="14" fillId="0" borderId="0" xfId="2" applyFont="1"/>
    <xf numFmtId="0" fontId="15" fillId="0" borderId="0" xfId="2" applyFont="1"/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164" fontId="14" fillId="0" borderId="0" xfId="2" applyNumberFormat="1" applyFont="1" applyAlignment="1">
      <alignment horizontal="center"/>
    </xf>
    <xf numFmtId="6" fontId="14" fillId="0" borderId="0" xfId="2" applyNumberFormat="1" applyFont="1"/>
    <xf numFmtId="5" fontId="14" fillId="0" borderId="0" xfId="2" applyNumberFormat="1" applyFont="1"/>
    <xf numFmtId="0" fontId="15" fillId="0" borderId="0" xfId="2" quotePrefix="1" applyFont="1" applyFill="1"/>
    <xf numFmtId="0" fontId="14" fillId="0" borderId="0" xfId="2" applyFont="1" applyFill="1"/>
    <xf numFmtId="165" fontId="14" fillId="0" borderId="0" xfId="3" applyNumberFormat="1" applyFont="1"/>
    <xf numFmtId="166" fontId="15" fillId="0" borderId="0" xfId="2" applyNumberFormat="1" applyFont="1"/>
    <xf numFmtId="165" fontId="15" fillId="0" borderId="0" xfId="3" applyNumberFormat="1" applyFont="1"/>
    <xf numFmtId="0" fontId="14" fillId="0" borderId="0" xfId="7" applyFont="1" applyFill="1" applyAlignment="1">
      <alignment wrapText="1"/>
    </xf>
    <xf numFmtId="14" fontId="14" fillId="0" borderId="0" xfId="2" applyNumberFormat="1" applyFont="1"/>
    <xf numFmtId="2" fontId="14" fillId="0" borderId="0" xfId="2" applyNumberFormat="1" applyFont="1"/>
    <xf numFmtId="0" fontId="14" fillId="0" borderId="0" xfId="2" applyFont="1" applyAlignment="1"/>
    <xf numFmtId="0" fontId="14" fillId="0" borderId="0" xfId="2" applyFont="1" applyFill="1" applyAlignment="1"/>
    <xf numFmtId="0" fontId="16" fillId="0" borderId="0" xfId="2" applyFont="1"/>
    <xf numFmtId="0" fontId="15" fillId="0" borderId="13" xfId="2" applyFont="1" applyFill="1" applyBorder="1" applyAlignment="1">
      <alignment vertical="center"/>
    </xf>
    <xf numFmtId="0" fontId="15" fillId="0" borderId="16" xfId="2" applyFont="1" applyFill="1" applyBorder="1" applyAlignment="1">
      <alignment vertical="center"/>
    </xf>
    <xf numFmtId="0" fontId="16" fillId="0" borderId="0" xfId="2" applyFont="1" applyAlignment="1">
      <alignment wrapText="1"/>
    </xf>
    <xf numFmtId="6" fontId="14" fillId="0" borderId="0" xfId="2" applyNumberFormat="1" applyFont="1" applyAlignment="1">
      <alignment horizontal="center"/>
    </xf>
    <xf numFmtId="8" fontId="14" fillId="0" borderId="0" xfId="2" applyNumberFormat="1" applyFont="1" applyAlignment="1">
      <alignment horizontal="center"/>
    </xf>
    <xf numFmtId="165" fontId="14" fillId="0" borderId="0" xfId="3" applyNumberFormat="1" applyFont="1" applyAlignment="1">
      <alignment horizontal="center"/>
    </xf>
    <xf numFmtId="165" fontId="14" fillId="0" borderId="0" xfId="2" applyNumberFormat="1" applyFont="1" applyAlignment="1">
      <alignment horizontal="center"/>
    </xf>
    <xf numFmtId="43" fontId="14" fillId="0" borderId="0" xfId="10" applyFont="1"/>
    <xf numFmtId="0" fontId="14" fillId="0" borderId="0" xfId="2" applyFont="1" applyAlignment="1">
      <alignment horizontal="left"/>
    </xf>
    <xf numFmtId="0" fontId="14" fillId="0" borderId="0" xfId="2" applyFont="1" applyAlignment="1">
      <alignment horizontal="right"/>
    </xf>
    <xf numFmtId="0" fontId="14" fillId="0" borderId="0" xfId="0" applyFont="1"/>
    <xf numFmtId="0" fontId="15" fillId="9" borderId="0" xfId="0" applyFont="1" applyFill="1" applyAlignment="1">
      <alignment horizontal="center" wrapText="1"/>
    </xf>
    <xf numFmtId="166" fontId="14" fillId="0" borderId="0" xfId="3" applyNumberFormat="1" applyFont="1"/>
    <xf numFmtId="6" fontId="14" fillId="0" borderId="0" xfId="2" applyNumberFormat="1" applyFont="1" applyFill="1"/>
    <xf numFmtId="0" fontId="15" fillId="0" borderId="0" xfId="2" applyFont="1" applyFill="1"/>
    <xf numFmtId="6" fontId="14" fillId="0" borderId="0" xfId="2" applyNumberFormat="1" applyFont="1" applyFill="1" applyAlignment="1">
      <alignment horizontal="center" vertical="center" wrapText="1"/>
    </xf>
    <xf numFmtId="165" fontId="14" fillId="0" borderId="0" xfId="3" applyNumberFormat="1" applyFont="1" applyFill="1"/>
    <xf numFmtId="9" fontId="14" fillId="0" borderId="0" xfId="1" applyFont="1" applyFill="1" applyAlignment="1">
      <alignment horizontal="center"/>
    </xf>
    <xf numFmtId="167" fontId="14" fillId="0" borderId="0" xfId="1" applyNumberFormat="1" applyFont="1" applyFill="1" applyAlignment="1">
      <alignment horizontal="center"/>
    </xf>
    <xf numFmtId="165" fontId="14" fillId="0" borderId="0" xfId="2" applyNumberFormat="1" applyFont="1" applyFill="1"/>
    <xf numFmtId="6" fontId="15" fillId="0" borderId="0" xfId="2" applyNumberFormat="1" applyFont="1" applyFill="1"/>
    <xf numFmtId="15" fontId="14" fillId="0" borderId="0" xfId="0" applyNumberFormat="1" applyFont="1"/>
    <xf numFmtId="6" fontId="14" fillId="0" borderId="0" xfId="2" applyNumberFormat="1" applyFont="1" applyAlignment="1">
      <alignment horizontal="center" vertical="center" wrapText="1"/>
    </xf>
    <xf numFmtId="0" fontId="17" fillId="3" borderId="3" xfId="4" applyFont="1" applyFill="1" applyBorder="1" applyAlignment="1">
      <alignment horizontal="center"/>
    </xf>
    <xf numFmtId="169" fontId="14" fillId="0" borderId="0" xfId="1" applyNumberFormat="1" applyFont="1" applyFill="1" applyAlignment="1">
      <alignment horizontal="center"/>
    </xf>
    <xf numFmtId="0" fontId="14" fillId="0" borderId="0" xfId="0" applyFont="1" applyFill="1"/>
    <xf numFmtId="169" fontId="14" fillId="0" borderId="0" xfId="1" applyNumberFormat="1" applyFont="1" applyFill="1"/>
    <xf numFmtId="10" fontId="14" fillId="0" borderId="0" xfId="1" applyNumberFormat="1" applyFont="1" applyFill="1"/>
    <xf numFmtId="0" fontId="0" fillId="0" borderId="0" xfId="0" applyFill="1"/>
    <xf numFmtId="167" fontId="14" fillId="0" borderId="0" xfId="1" applyNumberFormat="1" applyFont="1" applyFill="1"/>
    <xf numFmtId="0" fontId="15" fillId="0" borderId="0" xfId="2" applyFont="1" applyAlignment="1">
      <alignment horizont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165" fontId="15" fillId="0" borderId="17" xfId="2" applyNumberFormat="1" applyFont="1" applyFill="1" applyBorder="1" applyAlignment="1">
      <alignment horizontal="center" vertical="center" wrapText="1"/>
    </xf>
    <xf numFmtId="165" fontId="15" fillId="0" borderId="12" xfId="3" applyNumberFormat="1" applyFont="1" applyFill="1" applyBorder="1" applyAlignment="1">
      <alignment horizontal="left" vertical="center" wrapText="1"/>
    </xf>
    <xf numFmtId="165" fontId="15" fillId="0" borderId="13" xfId="3" applyNumberFormat="1" applyFont="1" applyFill="1" applyBorder="1" applyAlignment="1">
      <alignment horizontal="left" vertical="center" wrapText="1"/>
    </xf>
    <xf numFmtId="165" fontId="15" fillId="0" borderId="15" xfId="3" applyNumberFormat="1" applyFont="1" applyFill="1" applyBorder="1" applyAlignment="1">
      <alignment horizontal="left" vertical="center" wrapText="1"/>
    </xf>
    <xf numFmtId="165" fontId="15" fillId="0" borderId="16" xfId="3" applyNumberFormat="1" applyFont="1" applyFill="1" applyBorder="1" applyAlignment="1">
      <alignment horizontal="left" vertical="center" wrapText="1"/>
    </xf>
    <xf numFmtId="0" fontId="15" fillId="9" borderId="0" xfId="0" applyFont="1" applyFill="1" applyAlignment="1">
      <alignment horizontal="center"/>
    </xf>
  </cellXfs>
  <cellStyles count="11">
    <cellStyle name="Comma" xfId="10" builtinId="3"/>
    <cellStyle name="Comma 10" xfId="5"/>
    <cellStyle name="Comma 2" xfId="9"/>
    <cellStyle name="Currency 2" xfId="3"/>
    <cellStyle name="Currency 2 2" xfId="8"/>
    <cellStyle name="Normal" xfId="0" builtinId="0"/>
    <cellStyle name="Normal 2" xfId="2"/>
    <cellStyle name="Normal 2 2 2" xfId="4"/>
    <cellStyle name="Normal 4" xfId="7"/>
    <cellStyle name="Percent" xfId="1" builtinId="5"/>
    <cellStyle name="Percent 10" xfId="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Workpapers\Mitchell%20Environmental%20Expenses,%201-1-14%20--%209-30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\Regulatory%20Services\2014%20Compliance%20Plan\Mitchell%20Plant%20Environmental%20at%20201312,%20used%20for%20BRR--Updated%20with%202014%20proje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Z28"/>
  <sheetViews>
    <sheetView showGridLines="0" tabSelected="1" workbookViewId="0">
      <selection activeCell="AC12" sqref="AC12"/>
    </sheetView>
  </sheetViews>
  <sheetFormatPr defaultColWidth="8.85546875" defaultRowHeight="12.75" x14ac:dyDescent="0.2"/>
  <cols>
    <col min="1" max="1" width="3.42578125" style="64" customWidth="1"/>
    <col min="2" max="2" width="10.140625" style="64" customWidth="1"/>
    <col min="3" max="3" width="8.140625" style="64" customWidth="1"/>
    <col min="4" max="4" width="18.85546875" style="64" customWidth="1"/>
    <col min="5" max="5" width="2.5703125" style="64" customWidth="1"/>
    <col min="6" max="6" width="13.42578125" style="64" customWidth="1"/>
    <col min="7" max="7" width="2.5703125" style="64" customWidth="1"/>
    <col min="8" max="8" width="13" style="64" customWidth="1"/>
    <col min="9" max="9" width="2.5703125" style="64" customWidth="1"/>
    <col min="10" max="10" width="14.5703125" style="64" customWidth="1"/>
    <col min="11" max="11" width="2.5703125" style="64" customWidth="1"/>
    <col min="12" max="12" width="14.5703125" style="64" customWidth="1"/>
    <col min="13" max="13" width="2.5703125" style="64" customWidth="1"/>
    <col min="14" max="14" width="10.7109375" style="64" customWidth="1"/>
    <col min="15" max="15" width="2.5703125" style="64" customWidth="1"/>
    <col min="16" max="16" width="10.7109375" style="64" customWidth="1"/>
    <col min="17" max="17" width="2.5703125" style="64" customWidth="1"/>
    <col min="18" max="18" width="10.7109375" style="64" customWidth="1"/>
    <col min="19" max="19" width="2.5703125" style="64" customWidth="1"/>
    <col min="20" max="20" width="12.5703125" style="64" customWidth="1"/>
    <col min="21" max="21" width="2.5703125" style="64" customWidth="1"/>
    <col min="22" max="22" width="9" style="64" customWidth="1"/>
    <col min="23" max="23" width="2.5703125" style="64" customWidth="1"/>
    <col min="24" max="24" width="12.28515625" style="64" customWidth="1"/>
    <col min="25" max="25" width="2.140625" style="64" customWidth="1"/>
    <col min="26" max="26" width="10.7109375" style="64" customWidth="1"/>
    <col min="27" max="27" width="2.140625" style="64" customWidth="1"/>
    <col min="28" max="16384" width="8.85546875" style="64"/>
  </cols>
  <sheetData>
    <row r="1" spans="2:26" x14ac:dyDescent="0.2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2:26" x14ac:dyDescent="0.2">
      <c r="B2" s="81" t="s">
        <v>86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2:26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2:26" ht="12.75" customHeight="1" x14ac:dyDescent="0.2">
      <c r="B4" s="64" t="s">
        <v>1</v>
      </c>
      <c r="T4" s="113" t="s">
        <v>24</v>
      </c>
      <c r="X4" s="113" t="s">
        <v>73</v>
      </c>
      <c r="Z4" s="113" t="s">
        <v>2</v>
      </c>
    </row>
    <row r="5" spans="2:26" ht="24" customHeight="1" x14ac:dyDescent="0.2">
      <c r="B5" s="113" t="s">
        <v>56</v>
      </c>
      <c r="D5" s="113" t="s">
        <v>3</v>
      </c>
      <c r="E5" s="65"/>
      <c r="F5" s="113" t="s">
        <v>4</v>
      </c>
      <c r="H5" s="113" t="s">
        <v>5</v>
      </c>
      <c r="J5" s="113" t="s">
        <v>6</v>
      </c>
      <c r="L5" s="113" t="s">
        <v>74</v>
      </c>
      <c r="N5" s="113" t="s">
        <v>7</v>
      </c>
      <c r="P5" s="113" t="s">
        <v>8</v>
      </c>
      <c r="R5" s="113" t="s">
        <v>57</v>
      </c>
      <c r="S5" s="66"/>
      <c r="T5" s="113"/>
      <c r="V5" s="113" t="s">
        <v>23</v>
      </c>
      <c r="X5" s="113"/>
      <c r="Z5" s="113"/>
    </row>
    <row r="6" spans="2:26" s="68" customFormat="1" ht="14.25" customHeight="1" x14ac:dyDescent="0.2">
      <c r="B6" s="113"/>
      <c r="C6" s="67" t="s">
        <v>10</v>
      </c>
      <c r="D6" s="113"/>
      <c r="E6" s="67"/>
      <c r="F6" s="113"/>
      <c r="H6" s="113"/>
      <c r="J6" s="113"/>
      <c r="L6" s="113"/>
      <c r="N6" s="113"/>
      <c r="P6" s="113"/>
      <c r="R6" s="113"/>
      <c r="S6" s="66"/>
      <c r="T6" s="113"/>
      <c r="V6" s="113"/>
      <c r="X6" s="113"/>
      <c r="Z6" s="113"/>
    </row>
    <row r="7" spans="2:26" s="69" customFormat="1" x14ac:dyDescent="0.2">
      <c r="B7" s="69">
        <v>-1</v>
      </c>
      <c r="C7" s="69">
        <f>B7-1</f>
        <v>-2</v>
      </c>
      <c r="D7" s="69">
        <f>C7-1</f>
        <v>-3</v>
      </c>
      <c r="E7" s="69" t="s">
        <v>1</v>
      </c>
      <c r="F7" s="69">
        <f>D7-1</f>
        <v>-4</v>
      </c>
      <c r="G7" s="69" t="s">
        <v>1</v>
      </c>
      <c r="H7" s="69">
        <f>F7-1</f>
        <v>-5</v>
      </c>
      <c r="I7" s="69" t="s">
        <v>1</v>
      </c>
      <c r="J7" s="69">
        <f>H7-1</f>
        <v>-6</v>
      </c>
      <c r="K7" s="69" t="s">
        <v>1</v>
      </c>
      <c r="L7" s="69">
        <f>J7-1</f>
        <v>-7</v>
      </c>
      <c r="M7" s="69" t="s">
        <v>1</v>
      </c>
      <c r="N7" s="69">
        <f>L7-1</f>
        <v>-8</v>
      </c>
      <c r="O7" s="69" t="s">
        <v>1</v>
      </c>
      <c r="P7" s="69">
        <f>N7-1</f>
        <v>-9</v>
      </c>
      <c r="R7" s="69">
        <f>P7-1</f>
        <v>-10</v>
      </c>
      <c r="S7" s="69" t="s">
        <v>1</v>
      </c>
      <c r="T7" s="69">
        <f>R7-1</f>
        <v>-11</v>
      </c>
      <c r="U7" s="69" t="s">
        <v>1</v>
      </c>
      <c r="V7" s="69">
        <f>T7-1</f>
        <v>-12</v>
      </c>
      <c r="X7" s="69">
        <f>V7-1</f>
        <v>-13</v>
      </c>
      <c r="Z7" s="69">
        <f>X7-1</f>
        <v>-14</v>
      </c>
    </row>
    <row r="8" spans="2:26" ht="10.15" customHeight="1" x14ac:dyDescent="0.2">
      <c r="E8" s="65"/>
      <c r="J8" s="70"/>
      <c r="N8" s="70"/>
    </row>
    <row r="9" spans="2:26" ht="18" customHeight="1" x14ac:dyDescent="0.2">
      <c r="B9" s="65" t="s">
        <v>1</v>
      </c>
      <c r="D9" s="71"/>
      <c r="E9" s="65"/>
      <c r="F9" s="71"/>
      <c r="H9" s="82"/>
      <c r="J9" s="70"/>
      <c r="N9" s="70"/>
      <c r="O9" s="70"/>
    </row>
    <row r="10" spans="2:26" x14ac:dyDescent="0.2">
      <c r="B10" s="72" t="s">
        <v>18</v>
      </c>
      <c r="C10" s="73">
        <v>2020</v>
      </c>
      <c r="D10" s="96">
        <v>233547000</v>
      </c>
      <c r="E10" s="97"/>
      <c r="F10" s="98">
        <f>'Depreciation '!C7</f>
        <v>-5542849</v>
      </c>
      <c r="G10" s="73"/>
      <c r="H10" s="98">
        <f>'RP ADFIT'!H39</f>
        <v>-9791297</v>
      </c>
      <c r="I10" s="73"/>
      <c r="J10" s="96">
        <f>SUM(D10:H10)</f>
        <v>218212854</v>
      </c>
      <c r="K10" s="73"/>
      <c r="L10" s="107">
        <v>9.4837000000000005E-2</v>
      </c>
      <c r="M10" s="73"/>
      <c r="N10" s="96">
        <f t="shared" ref="N10:N21" si="0">J10*L10/12</f>
        <v>1724554.3695665002</v>
      </c>
      <c r="O10" s="73"/>
      <c r="P10" s="99">
        <v>75415</v>
      </c>
      <c r="Q10" s="73"/>
      <c r="R10" s="99">
        <f>(ROUND(233547000*0.2848/12,0))</f>
        <v>5542849</v>
      </c>
      <c r="S10" s="99"/>
      <c r="T10" s="99">
        <f t="shared" ref="T10:T21" si="1">R10+P10+N10</f>
        <v>7342818.3695665002</v>
      </c>
      <c r="U10" s="73"/>
      <c r="V10" s="100">
        <v>0.15</v>
      </c>
      <c r="W10" s="73"/>
      <c r="X10" s="101">
        <v>0.93500000000000005</v>
      </c>
      <c r="Y10" s="73"/>
      <c r="Z10" s="102">
        <f>T10*X10*V10</f>
        <v>1029830.2763317017</v>
      </c>
    </row>
    <row r="11" spans="2:26" x14ac:dyDescent="0.2">
      <c r="B11" s="72" t="s">
        <v>19</v>
      </c>
      <c r="C11" s="73">
        <v>2020</v>
      </c>
      <c r="D11" s="96">
        <f t="shared" ref="D11:D21" si="2">D10</f>
        <v>233547000</v>
      </c>
      <c r="E11" s="97"/>
      <c r="F11" s="98">
        <f>'Depreciation '!C8</f>
        <v>-11085698</v>
      </c>
      <c r="G11" s="73"/>
      <c r="H11" s="98">
        <f>'RP ADFIT'!J39</f>
        <v>-10818358</v>
      </c>
      <c r="I11" s="73"/>
      <c r="J11" s="96">
        <f t="shared" ref="J11:J21" si="3">SUM(D11:H11)</f>
        <v>211642944</v>
      </c>
      <c r="K11" s="73"/>
      <c r="L11" s="107">
        <v>9.4837000000000005E-2</v>
      </c>
      <c r="M11" s="73"/>
      <c r="N11" s="96">
        <f t="shared" si="0"/>
        <v>1672631.8233439999</v>
      </c>
      <c r="O11" s="73"/>
      <c r="P11" s="99">
        <v>75415</v>
      </c>
      <c r="Q11" s="73"/>
      <c r="R11" s="99">
        <f t="shared" ref="R11:R21" si="4">R10</f>
        <v>5542849</v>
      </c>
      <c r="S11" s="99"/>
      <c r="T11" s="99">
        <f t="shared" si="1"/>
        <v>7290895.8233439997</v>
      </c>
      <c r="U11" s="73"/>
      <c r="V11" s="100">
        <v>0.15</v>
      </c>
      <c r="W11" s="73"/>
      <c r="X11" s="101">
        <f>X10</f>
        <v>0.93500000000000005</v>
      </c>
      <c r="Y11" s="73"/>
      <c r="Z11" s="102">
        <f t="shared" ref="Z11:Z21" si="5">T11*X11*V11</f>
        <v>1022548.1392239959</v>
      </c>
    </row>
    <row r="12" spans="2:26" x14ac:dyDescent="0.2">
      <c r="B12" s="72" t="s">
        <v>20</v>
      </c>
      <c r="C12" s="73">
        <v>2020</v>
      </c>
      <c r="D12" s="96">
        <f t="shared" si="2"/>
        <v>233547000</v>
      </c>
      <c r="E12" s="97"/>
      <c r="F12" s="98">
        <f>'Depreciation '!C9</f>
        <v>-16628547</v>
      </c>
      <c r="G12" s="73"/>
      <c r="H12" s="98">
        <f>'RP ADFIT'!L39</f>
        <v>-11845419</v>
      </c>
      <c r="I12" s="73"/>
      <c r="J12" s="96">
        <f t="shared" si="3"/>
        <v>205073034</v>
      </c>
      <c r="K12" s="73"/>
      <c r="L12" s="107">
        <v>9.4837000000000005E-2</v>
      </c>
      <c r="M12" s="73"/>
      <c r="N12" s="96">
        <f t="shared" si="0"/>
        <v>1620709.2771215001</v>
      </c>
      <c r="O12" s="73"/>
      <c r="P12" s="99">
        <v>75415</v>
      </c>
      <c r="Q12" s="73"/>
      <c r="R12" s="99">
        <f t="shared" si="4"/>
        <v>5542849</v>
      </c>
      <c r="S12" s="99"/>
      <c r="T12" s="99">
        <f t="shared" si="1"/>
        <v>7238973.2771215001</v>
      </c>
      <c r="U12" s="73"/>
      <c r="V12" s="100">
        <v>0.15</v>
      </c>
      <c r="W12" s="73"/>
      <c r="X12" s="101">
        <f t="shared" ref="X12:X21" si="6">X11</f>
        <v>0.93500000000000005</v>
      </c>
      <c r="Y12" s="73"/>
      <c r="Z12" s="102">
        <f t="shared" si="5"/>
        <v>1015266.0021162904</v>
      </c>
    </row>
    <row r="13" spans="2:26" x14ac:dyDescent="0.2">
      <c r="B13" s="72" t="s">
        <v>21</v>
      </c>
      <c r="C13" s="73">
        <v>2020</v>
      </c>
      <c r="D13" s="96">
        <f t="shared" si="2"/>
        <v>233547000</v>
      </c>
      <c r="E13" s="96"/>
      <c r="F13" s="98">
        <f>'Depreciation '!C10</f>
        <v>-22171396</v>
      </c>
      <c r="G13" s="73"/>
      <c r="H13" s="98">
        <f>'RP ADFIT'!N$39</f>
        <v>-12872480</v>
      </c>
      <c r="I13" s="73"/>
      <c r="J13" s="96">
        <f t="shared" si="3"/>
        <v>198503124</v>
      </c>
      <c r="K13" s="73"/>
      <c r="L13" s="107">
        <v>9.4837000000000005E-2</v>
      </c>
      <c r="M13" s="73"/>
      <c r="N13" s="96">
        <f t="shared" si="0"/>
        <v>1568786.7308990003</v>
      </c>
      <c r="O13" s="73"/>
      <c r="P13" s="99">
        <v>75415</v>
      </c>
      <c r="Q13" s="73"/>
      <c r="R13" s="99">
        <f t="shared" si="4"/>
        <v>5542849</v>
      </c>
      <c r="S13" s="99"/>
      <c r="T13" s="99">
        <f t="shared" si="1"/>
        <v>7187050.7308990005</v>
      </c>
      <c r="U13" s="73"/>
      <c r="V13" s="100">
        <v>0.15</v>
      </c>
      <c r="W13" s="73"/>
      <c r="X13" s="101">
        <f t="shared" si="6"/>
        <v>0.93500000000000005</v>
      </c>
      <c r="Y13" s="73"/>
      <c r="Z13" s="102">
        <f t="shared" si="5"/>
        <v>1007983.8650085849</v>
      </c>
    </row>
    <row r="14" spans="2:26" x14ac:dyDescent="0.2">
      <c r="B14" s="72" t="s">
        <v>22</v>
      </c>
      <c r="C14" s="73">
        <v>2020</v>
      </c>
      <c r="D14" s="96">
        <f t="shared" si="2"/>
        <v>233547000</v>
      </c>
      <c r="E14" s="96"/>
      <c r="F14" s="98">
        <f>'Depreciation '!C11</f>
        <v>-27714245</v>
      </c>
      <c r="G14" s="73"/>
      <c r="H14" s="98">
        <f>'RP ADFIT'!P$39</f>
        <v>-13899541</v>
      </c>
      <c r="I14" s="73"/>
      <c r="J14" s="96">
        <f t="shared" si="3"/>
        <v>191933214</v>
      </c>
      <c r="K14" s="73"/>
      <c r="L14" s="107">
        <v>9.4837000000000005E-2</v>
      </c>
      <c r="M14" s="73"/>
      <c r="N14" s="96">
        <f t="shared" si="0"/>
        <v>1516864.1846765</v>
      </c>
      <c r="O14" s="73"/>
      <c r="P14" s="99">
        <v>75415</v>
      </c>
      <c r="Q14" s="73"/>
      <c r="R14" s="99">
        <f t="shared" si="4"/>
        <v>5542849</v>
      </c>
      <c r="S14" s="99"/>
      <c r="T14" s="99">
        <f t="shared" si="1"/>
        <v>7135128.1846765</v>
      </c>
      <c r="U14" s="73"/>
      <c r="V14" s="100">
        <v>0.15</v>
      </c>
      <c r="W14" s="73"/>
      <c r="X14" s="101">
        <f t="shared" si="6"/>
        <v>0.93500000000000005</v>
      </c>
      <c r="Y14" s="73"/>
      <c r="Z14" s="102">
        <f t="shared" si="5"/>
        <v>1000701.7279008791</v>
      </c>
    </row>
    <row r="15" spans="2:26" x14ac:dyDescent="0.2">
      <c r="B15" s="72" t="s">
        <v>11</v>
      </c>
      <c r="C15" s="73">
        <v>2020</v>
      </c>
      <c r="D15" s="96">
        <f t="shared" si="2"/>
        <v>233547000</v>
      </c>
      <c r="E15" s="96"/>
      <c r="F15" s="98">
        <f>'Depreciation '!C12</f>
        <v>-33257094</v>
      </c>
      <c r="G15" s="73"/>
      <c r="H15" s="98">
        <f>'RP ADFIT'!R$39</f>
        <v>-14926602</v>
      </c>
      <c r="I15" s="73"/>
      <c r="J15" s="96">
        <f t="shared" si="3"/>
        <v>185363304</v>
      </c>
      <c r="K15" s="73"/>
      <c r="L15" s="107">
        <v>9.4837000000000005E-2</v>
      </c>
      <c r="M15" s="73"/>
      <c r="N15" s="96">
        <f t="shared" si="0"/>
        <v>1464941.6384540002</v>
      </c>
      <c r="O15" s="73"/>
      <c r="P15" s="99">
        <v>75415</v>
      </c>
      <c r="Q15" s="73"/>
      <c r="R15" s="99">
        <f t="shared" si="4"/>
        <v>5542849</v>
      </c>
      <c r="S15" s="99"/>
      <c r="T15" s="99">
        <f t="shared" si="1"/>
        <v>7083205.6384540005</v>
      </c>
      <c r="U15" s="73"/>
      <c r="V15" s="100">
        <v>0.15</v>
      </c>
      <c r="W15" s="73"/>
      <c r="X15" s="101">
        <f t="shared" si="6"/>
        <v>0.93500000000000005</v>
      </c>
      <c r="Y15" s="73"/>
      <c r="Z15" s="102">
        <f t="shared" si="5"/>
        <v>993419.59079317353</v>
      </c>
    </row>
    <row r="16" spans="2:26" x14ac:dyDescent="0.2">
      <c r="B16" s="72" t="s">
        <v>12</v>
      </c>
      <c r="C16" s="73">
        <v>2020</v>
      </c>
      <c r="D16" s="96">
        <f t="shared" si="2"/>
        <v>233547000</v>
      </c>
      <c r="E16" s="103"/>
      <c r="F16" s="98">
        <f>'Depreciation '!C13</f>
        <v>-38799943</v>
      </c>
      <c r="G16" s="73"/>
      <c r="H16" s="98">
        <f>'RP ADFIT'!T$39</f>
        <v>-15953662</v>
      </c>
      <c r="I16" s="73"/>
      <c r="J16" s="96">
        <f t="shared" si="3"/>
        <v>178793395</v>
      </c>
      <c r="K16" s="73"/>
      <c r="L16" s="107">
        <v>9.4837000000000005E-2</v>
      </c>
      <c r="M16" s="73"/>
      <c r="N16" s="96">
        <f t="shared" si="0"/>
        <v>1413019.1001345834</v>
      </c>
      <c r="O16" s="73"/>
      <c r="P16" s="99">
        <v>75415</v>
      </c>
      <c r="Q16" s="73"/>
      <c r="R16" s="99">
        <f t="shared" si="4"/>
        <v>5542849</v>
      </c>
      <c r="S16" s="99"/>
      <c r="T16" s="99">
        <f t="shared" si="1"/>
        <v>7031283.1001345832</v>
      </c>
      <c r="U16" s="73"/>
      <c r="V16" s="100">
        <v>0.15</v>
      </c>
      <c r="W16" s="73"/>
      <c r="X16" s="101">
        <f t="shared" si="6"/>
        <v>0.93500000000000005</v>
      </c>
      <c r="Y16" s="73"/>
      <c r="Z16" s="102">
        <f t="shared" si="5"/>
        <v>986137.45479387534</v>
      </c>
    </row>
    <row r="17" spans="2:26" x14ac:dyDescent="0.2">
      <c r="B17" s="72" t="s">
        <v>13</v>
      </c>
      <c r="C17" s="73">
        <v>2020</v>
      </c>
      <c r="D17" s="96">
        <f t="shared" si="2"/>
        <v>233547000</v>
      </c>
      <c r="E17" s="96"/>
      <c r="F17" s="98">
        <f>'Depreciation '!C14</f>
        <v>-44342792</v>
      </c>
      <c r="G17" s="73"/>
      <c r="H17" s="98">
        <f>'RP ADFIT'!V39</f>
        <v>-16980723</v>
      </c>
      <c r="I17" s="73"/>
      <c r="J17" s="96">
        <f t="shared" si="3"/>
        <v>172223485</v>
      </c>
      <c r="K17" s="73"/>
      <c r="L17" s="107">
        <v>9.4837000000000005E-2</v>
      </c>
      <c r="M17" s="73"/>
      <c r="N17" s="96">
        <f t="shared" si="0"/>
        <v>1361096.5539120834</v>
      </c>
      <c r="O17" s="73"/>
      <c r="P17" s="99">
        <v>75415</v>
      </c>
      <c r="Q17" s="73"/>
      <c r="R17" s="99">
        <f t="shared" si="4"/>
        <v>5542849</v>
      </c>
      <c r="S17" s="99"/>
      <c r="T17" s="99">
        <f t="shared" si="1"/>
        <v>6979360.5539120836</v>
      </c>
      <c r="U17" s="73"/>
      <c r="V17" s="100">
        <v>0.15</v>
      </c>
      <c r="W17" s="73"/>
      <c r="X17" s="101">
        <f t="shared" si="6"/>
        <v>0.93500000000000005</v>
      </c>
      <c r="Y17" s="73"/>
      <c r="Z17" s="102">
        <f t="shared" si="5"/>
        <v>978855.31768616976</v>
      </c>
    </row>
    <row r="18" spans="2:26" x14ac:dyDescent="0.2">
      <c r="B18" s="72" t="s">
        <v>14</v>
      </c>
      <c r="C18" s="73">
        <v>2021</v>
      </c>
      <c r="D18" s="96">
        <f t="shared" si="2"/>
        <v>233547000</v>
      </c>
      <c r="E18" s="96"/>
      <c r="F18" s="98">
        <f>'Depreciation '!C15</f>
        <v>-49885641</v>
      </c>
      <c r="G18" s="73"/>
      <c r="H18" s="98">
        <f>'RP ADFIT'!X39</f>
        <v>-18007784</v>
      </c>
      <c r="I18" s="73"/>
      <c r="J18" s="96">
        <f t="shared" si="3"/>
        <v>165653575</v>
      </c>
      <c r="K18" s="73"/>
      <c r="L18" s="107">
        <v>9.4837000000000005E-2</v>
      </c>
      <c r="M18" s="73"/>
      <c r="N18" s="96">
        <f t="shared" si="0"/>
        <v>1309174.0076895833</v>
      </c>
      <c r="O18" s="73"/>
      <c r="P18" s="99">
        <v>75415</v>
      </c>
      <c r="Q18" s="73"/>
      <c r="R18" s="99">
        <f t="shared" si="4"/>
        <v>5542849</v>
      </c>
      <c r="S18" s="99"/>
      <c r="T18" s="99">
        <f t="shared" si="1"/>
        <v>6927438.0076895831</v>
      </c>
      <c r="U18" s="73"/>
      <c r="V18" s="100">
        <v>0.15</v>
      </c>
      <c r="W18" s="73"/>
      <c r="X18" s="101">
        <f t="shared" si="6"/>
        <v>0.93500000000000005</v>
      </c>
      <c r="Y18" s="73"/>
      <c r="Z18" s="102">
        <f t="shared" si="5"/>
        <v>971573.18057846394</v>
      </c>
    </row>
    <row r="19" spans="2:26" x14ac:dyDescent="0.2">
      <c r="B19" s="72" t="s">
        <v>15</v>
      </c>
      <c r="C19" s="73">
        <v>2021</v>
      </c>
      <c r="D19" s="96">
        <f t="shared" si="2"/>
        <v>233547000</v>
      </c>
      <c r="E19" s="96"/>
      <c r="F19" s="98">
        <f>'Depreciation '!C16</f>
        <v>-55428490</v>
      </c>
      <c r="G19" s="73"/>
      <c r="H19" s="98">
        <f>'RP ADFIT'!Y39</f>
        <v>-19034845</v>
      </c>
      <c r="I19" s="73"/>
      <c r="J19" s="96">
        <f t="shared" si="3"/>
        <v>159083665</v>
      </c>
      <c r="K19" s="73"/>
      <c r="L19" s="107">
        <v>9.4837000000000005E-2</v>
      </c>
      <c r="M19" s="73"/>
      <c r="N19" s="96">
        <f t="shared" si="0"/>
        <v>1257251.4614670833</v>
      </c>
      <c r="O19" s="73"/>
      <c r="P19" s="99">
        <v>75415</v>
      </c>
      <c r="Q19" s="73"/>
      <c r="R19" s="99">
        <f t="shared" si="4"/>
        <v>5542849</v>
      </c>
      <c r="S19" s="99"/>
      <c r="T19" s="99">
        <f t="shared" si="1"/>
        <v>6875515.4614670835</v>
      </c>
      <c r="U19" s="73"/>
      <c r="V19" s="100">
        <v>0.15</v>
      </c>
      <c r="W19" s="73"/>
      <c r="X19" s="101">
        <f t="shared" si="6"/>
        <v>0.93500000000000005</v>
      </c>
      <c r="Y19" s="73"/>
      <c r="Z19" s="102">
        <f t="shared" si="5"/>
        <v>964291.04347075848</v>
      </c>
    </row>
    <row r="20" spans="2:26" x14ac:dyDescent="0.2">
      <c r="B20" s="72" t="s">
        <v>16</v>
      </c>
      <c r="C20" s="73">
        <v>2021</v>
      </c>
      <c r="D20" s="96">
        <f t="shared" si="2"/>
        <v>233547000</v>
      </c>
      <c r="E20" s="96"/>
      <c r="F20" s="98">
        <f>'Depreciation '!C17</f>
        <v>-60971339</v>
      </c>
      <c r="G20" s="73"/>
      <c r="H20" s="98">
        <f>'RP ADFIT'!Z39</f>
        <v>-20061906</v>
      </c>
      <c r="I20" s="73"/>
      <c r="J20" s="96">
        <f t="shared" si="3"/>
        <v>152513755</v>
      </c>
      <c r="K20" s="73"/>
      <c r="L20" s="107">
        <v>9.4837000000000005E-2</v>
      </c>
      <c r="M20" s="73"/>
      <c r="N20" s="96">
        <f t="shared" si="0"/>
        <v>1205328.9152445833</v>
      </c>
      <c r="O20" s="73"/>
      <c r="P20" s="99">
        <v>75415</v>
      </c>
      <c r="Q20" s="73"/>
      <c r="R20" s="99">
        <f t="shared" si="4"/>
        <v>5542849</v>
      </c>
      <c r="S20" s="99"/>
      <c r="T20" s="99">
        <f t="shared" si="1"/>
        <v>6823592.915244583</v>
      </c>
      <c r="U20" s="73"/>
      <c r="V20" s="100">
        <v>0.15</v>
      </c>
      <c r="W20" s="73"/>
      <c r="X20" s="101">
        <f t="shared" si="6"/>
        <v>0.93500000000000005</v>
      </c>
      <c r="Y20" s="73"/>
      <c r="Z20" s="102">
        <f t="shared" si="5"/>
        <v>957008.90636305278</v>
      </c>
    </row>
    <row r="21" spans="2:26" x14ac:dyDescent="0.2">
      <c r="B21" s="72" t="s">
        <v>17</v>
      </c>
      <c r="C21" s="73">
        <v>2021</v>
      </c>
      <c r="D21" s="96">
        <f t="shared" si="2"/>
        <v>233547000</v>
      </c>
      <c r="E21" s="96"/>
      <c r="F21" s="98">
        <f>'Depreciation '!C18</f>
        <v>-66514188</v>
      </c>
      <c r="G21" s="73"/>
      <c r="H21" s="98">
        <f>'RP ADFIT'!AA39</f>
        <v>-21088967</v>
      </c>
      <c r="I21" s="73"/>
      <c r="J21" s="96">
        <f t="shared" si="3"/>
        <v>145943845</v>
      </c>
      <c r="K21" s="73"/>
      <c r="L21" s="107">
        <v>9.4837000000000005E-2</v>
      </c>
      <c r="M21" s="73"/>
      <c r="N21" s="96">
        <f t="shared" si="0"/>
        <v>1153406.3690220832</v>
      </c>
      <c r="O21" s="73"/>
      <c r="P21" s="99">
        <v>75415</v>
      </c>
      <c r="Q21" s="73"/>
      <c r="R21" s="99">
        <f t="shared" si="4"/>
        <v>5542849</v>
      </c>
      <c r="S21" s="99"/>
      <c r="T21" s="99">
        <f t="shared" si="1"/>
        <v>6771670.3690220835</v>
      </c>
      <c r="U21" s="73"/>
      <c r="V21" s="100">
        <v>0.15</v>
      </c>
      <c r="W21" s="73"/>
      <c r="X21" s="101">
        <f t="shared" si="6"/>
        <v>0.93500000000000005</v>
      </c>
      <c r="Y21" s="73"/>
      <c r="Z21" s="102">
        <f t="shared" si="5"/>
        <v>949726.7692553472</v>
      </c>
    </row>
    <row r="22" spans="2:26" s="68" customFormat="1" ht="13.5" thickBot="1" x14ac:dyDescent="0.25">
      <c r="D22" s="86"/>
      <c r="F22" s="87"/>
      <c r="H22" s="87"/>
      <c r="J22" s="87"/>
      <c r="L22" s="87"/>
      <c r="P22" s="87"/>
      <c r="R22" s="88"/>
      <c r="S22" s="88"/>
      <c r="T22" s="88"/>
      <c r="X22" s="87"/>
      <c r="Z22" s="89"/>
    </row>
    <row r="23" spans="2:26" ht="14.45" customHeight="1" x14ac:dyDescent="0.2">
      <c r="B23" s="92"/>
      <c r="F23" s="75"/>
      <c r="P23" s="74"/>
      <c r="R23" s="75"/>
      <c r="S23" s="74"/>
      <c r="T23" s="116" t="s">
        <v>87</v>
      </c>
      <c r="U23" s="117"/>
      <c r="V23" s="117"/>
      <c r="W23" s="117"/>
      <c r="X23" s="117"/>
      <c r="Y23" s="83"/>
      <c r="Z23" s="114">
        <f>SUM(Z10:Z21)</f>
        <v>11877342.273522295</v>
      </c>
    </row>
    <row r="24" spans="2:26" ht="13.5" thickBot="1" x14ac:dyDescent="0.25">
      <c r="D24" s="90"/>
      <c r="F24" s="75"/>
      <c r="P24" s="95"/>
      <c r="R24" s="76"/>
      <c r="S24" s="74"/>
      <c r="T24" s="118"/>
      <c r="U24" s="119"/>
      <c r="V24" s="119"/>
      <c r="W24" s="119"/>
      <c r="X24" s="119"/>
      <c r="Y24" s="84"/>
      <c r="Z24" s="115"/>
    </row>
    <row r="25" spans="2:26" x14ac:dyDescent="0.2">
      <c r="D25" s="90"/>
      <c r="F25" s="75"/>
      <c r="L25" s="82"/>
      <c r="P25" s="74"/>
      <c r="R25" s="76"/>
      <c r="S25" s="74"/>
      <c r="T25" s="74"/>
    </row>
    <row r="26" spans="2:26" x14ac:dyDescent="0.2">
      <c r="B26" s="91"/>
      <c r="C26" s="91"/>
      <c r="D26" s="78"/>
      <c r="F26" s="75"/>
      <c r="H26" s="85"/>
      <c r="L26" s="82"/>
      <c r="P26" s="74"/>
      <c r="R26" s="76"/>
      <c r="S26" s="74"/>
      <c r="T26" s="74"/>
    </row>
    <row r="27" spans="2:26" x14ac:dyDescent="0.2">
      <c r="D27" s="78"/>
      <c r="F27" s="77"/>
      <c r="G27" s="77"/>
      <c r="H27" s="82"/>
      <c r="I27" s="77"/>
      <c r="J27" s="77"/>
      <c r="P27" s="74"/>
      <c r="R27" s="77"/>
      <c r="S27" s="74"/>
      <c r="T27" s="74"/>
    </row>
    <row r="28" spans="2:26" x14ac:dyDescent="0.2">
      <c r="D28" s="79"/>
    </row>
  </sheetData>
  <mergeCells count="15">
    <mergeCell ref="B5:B6"/>
    <mergeCell ref="Z23:Z24"/>
    <mergeCell ref="J5:J6"/>
    <mergeCell ref="L5:L6"/>
    <mergeCell ref="N5:N6"/>
    <mergeCell ref="P5:P6"/>
    <mergeCell ref="T23:X24"/>
    <mergeCell ref="T4:T6"/>
    <mergeCell ref="Z4:Z6"/>
    <mergeCell ref="D5:D6"/>
    <mergeCell ref="F5:F6"/>
    <mergeCell ref="H5:H6"/>
    <mergeCell ref="V5:V6"/>
    <mergeCell ref="X4:X6"/>
    <mergeCell ref="R5:R6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53"/>
  <sheetViews>
    <sheetView workbookViewId="0">
      <selection activeCell="C19" sqref="C19"/>
    </sheetView>
  </sheetViews>
  <sheetFormatPr defaultRowHeight="12.75" x14ac:dyDescent="0.2"/>
  <cols>
    <col min="1" max="1" width="20" style="93" customWidth="1"/>
    <col min="2" max="2" width="25.42578125" style="93" customWidth="1"/>
    <col min="3" max="3" width="22.28515625" style="93" customWidth="1"/>
    <col min="4" max="4" width="10" style="93" bestFit="1" customWidth="1"/>
    <col min="5" max="16384" width="9.140625" style="93"/>
  </cols>
  <sheetData>
    <row r="1" spans="1:3" x14ac:dyDescent="0.2">
      <c r="A1" s="93" t="s">
        <v>55</v>
      </c>
      <c r="B1" s="93" t="s">
        <v>9</v>
      </c>
      <c r="C1" s="93" t="s">
        <v>4</v>
      </c>
    </row>
    <row r="2" spans="1:3" x14ac:dyDescent="0.2">
      <c r="B2" s="104"/>
    </row>
    <row r="3" spans="1:3" x14ac:dyDescent="0.2">
      <c r="B3" s="104"/>
      <c r="C3" s="105"/>
    </row>
    <row r="4" spans="1:3" x14ac:dyDescent="0.2">
      <c r="B4" s="104"/>
      <c r="C4" s="105"/>
    </row>
    <row r="5" spans="1:3" x14ac:dyDescent="0.2">
      <c r="B5" s="104"/>
      <c r="C5" s="105"/>
    </row>
    <row r="6" spans="1:3" x14ac:dyDescent="0.2">
      <c r="B6" s="104"/>
      <c r="C6" s="105"/>
    </row>
    <row r="7" spans="1:3" x14ac:dyDescent="0.2">
      <c r="A7" s="106">
        <v>5</v>
      </c>
      <c r="B7" s="104">
        <v>43982</v>
      </c>
      <c r="C7" s="105">
        <f t="shared" ref="C7:C18" si="0">-(ROUND(233547000*0.2848/12,0)-C6)</f>
        <v>-5542849</v>
      </c>
    </row>
    <row r="8" spans="1:3" x14ac:dyDescent="0.2">
      <c r="A8" s="106">
        <v>6</v>
      </c>
      <c r="B8" s="104">
        <v>44012</v>
      </c>
      <c r="C8" s="105">
        <f t="shared" si="0"/>
        <v>-11085698</v>
      </c>
    </row>
    <row r="9" spans="1:3" x14ac:dyDescent="0.2">
      <c r="A9" s="106">
        <v>7</v>
      </c>
      <c r="B9" s="104">
        <v>44043</v>
      </c>
      <c r="C9" s="105">
        <f t="shared" si="0"/>
        <v>-16628547</v>
      </c>
    </row>
    <row r="10" spans="1:3" x14ac:dyDescent="0.2">
      <c r="A10" s="106">
        <v>8</v>
      </c>
      <c r="B10" s="104">
        <v>44074</v>
      </c>
      <c r="C10" s="105">
        <f t="shared" si="0"/>
        <v>-22171396</v>
      </c>
    </row>
    <row r="11" spans="1:3" x14ac:dyDescent="0.2">
      <c r="A11" s="106">
        <v>9</v>
      </c>
      <c r="B11" s="104">
        <v>44104</v>
      </c>
      <c r="C11" s="105">
        <f t="shared" si="0"/>
        <v>-27714245</v>
      </c>
    </row>
    <row r="12" spans="1:3" x14ac:dyDescent="0.2">
      <c r="A12" s="106">
        <v>10</v>
      </c>
      <c r="B12" s="104">
        <v>44135</v>
      </c>
      <c r="C12" s="105">
        <f t="shared" si="0"/>
        <v>-33257094</v>
      </c>
    </row>
    <row r="13" spans="1:3" x14ac:dyDescent="0.2">
      <c r="A13" s="106">
        <v>11</v>
      </c>
      <c r="B13" s="104">
        <v>44165</v>
      </c>
      <c r="C13" s="105">
        <f t="shared" si="0"/>
        <v>-38799943</v>
      </c>
    </row>
    <row r="14" spans="1:3" x14ac:dyDescent="0.2">
      <c r="A14" s="106">
        <v>12</v>
      </c>
      <c r="B14" s="104">
        <v>44196</v>
      </c>
      <c r="C14" s="105">
        <f t="shared" si="0"/>
        <v>-44342792</v>
      </c>
    </row>
    <row r="15" spans="1:3" x14ac:dyDescent="0.2">
      <c r="A15" s="106">
        <v>1</v>
      </c>
      <c r="B15" s="104">
        <v>44227</v>
      </c>
      <c r="C15" s="105">
        <f t="shared" si="0"/>
        <v>-49885641</v>
      </c>
    </row>
    <row r="16" spans="1:3" x14ac:dyDescent="0.2">
      <c r="A16" s="106">
        <v>2</v>
      </c>
      <c r="B16" s="104">
        <v>44255</v>
      </c>
      <c r="C16" s="105">
        <f t="shared" si="0"/>
        <v>-55428490</v>
      </c>
    </row>
    <row r="17" spans="1:3" x14ac:dyDescent="0.2">
      <c r="A17" s="106">
        <v>3</v>
      </c>
      <c r="B17" s="104">
        <v>44286</v>
      </c>
      <c r="C17" s="105">
        <f t="shared" si="0"/>
        <v>-60971339</v>
      </c>
    </row>
    <row r="18" spans="1:3" x14ac:dyDescent="0.2">
      <c r="A18" s="106">
        <v>4</v>
      </c>
      <c r="B18" s="104">
        <v>44316</v>
      </c>
      <c r="C18" s="105">
        <f t="shared" si="0"/>
        <v>-66514188</v>
      </c>
    </row>
    <row r="19" spans="1:3" x14ac:dyDescent="0.2">
      <c r="C19" s="105"/>
    </row>
    <row r="20" spans="1:3" x14ac:dyDescent="0.2">
      <c r="C20" s="105"/>
    </row>
    <row r="21" spans="1:3" x14ac:dyDescent="0.2">
      <c r="C21" s="105"/>
    </row>
    <row r="22" spans="1:3" x14ac:dyDescent="0.2">
      <c r="C22" s="105"/>
    </row>
    <row r="23" spans="1:3" x14ac:dyDescent="0.2">
      <c r="B23" s="104"/>
      <c r="C23" s="105"/>
    </row>
    <row r="24" spans="1:3" x14ac:dyDescent="0.2">
      <c r="B24" s="104"/>
      <c r="C24" s="105"/>
    </row>
    <row r="25" spans="1:3" x14ac:dyDescent="0.2">
      <c r="B25" s="104"/>
      <c r="C25" s="105"/>
    </row>
    <row r="26" spans="1:3" x14ac:dyDescent="0.2">
      <c r="B26" s="104"/>
      <c r="C26" s="105"/>
    </row>
    <row r="27" spans="1:3" x14ac:dyDescent="0.2">
      <c r="B27" s="104"/>
      <c r="C27" s="105"/>
    </row>
    <row r="28" spans="1:3" x14ac:dyDescent="0.2">
      <c r="B28" s="104"/>
      <c r="C28" s="105"/>
    </row>
    <row r="29" spans="1:3" x14ac:dyDescent="0.2">
      <c r="C29" s="105"/>
    </row>
    <row r="30" spans="1:3" x14ac:dyDescent="0.2">
      <c r="C30" s="105"/>
    </row>
    <row r="31" spans="1:3" x14ac:dyDescent="0.2">
      <c r="C31" s="105"/>
    </row>
    <row r="32" spans="1:3" x14ac:dyDescent="0.2">
      <c r="C32" s="105"/>
    </row>
    <row r="33" spans="3:3" x14ac:dyDescent="0.2">
      <c r="C33" s="105"/>
    </row>
    <row r="34" spans="3:3" x14ac:dyDescent="0.2">
      <c r="C34" s="105"/>
    </row>
    <row r="35" spans="3:3" x14ac:dyDescent="0.2">
      <c r="C35" s="105"/>
    </row>
    <row r="36" spans="3:3" x14ac:dyDescent="0.2">
      <c r="C36" s="105"/>
    </row>
    <row r="37" spans="3:3" x14ac:dyDescent="0.2">
      <c r="C37" s="105"/>
    </row>
    <row r="38" spans="3:3" x14ac:dyDescent="0.2">
      <c r="C38" s="105"/>
    </row>
    <row r="39" spans="3:3" x14ac:dyDescent="0.2">
      <c r="C39" s="105"/>
    </row>
    <row r="40" spans="3:3" x14ac:dyDescent="0.2">
      <c r="C40" s="105"/>
    </row>
    <row r="41" spans="3:3" x14ac:dyDescent="0.2">
      <c r="C41" s="105"/>
    </row>
    <row r="42" spans="3:3" x14ac:dyDescent="0.2">
      <c r="C42" s="105"/>
    </row>
    <row r="43" spans="3:3" x14ac:dyDescent="0.2">
      <c r="C43" s="105"/>
    </row>
    <row r="44" spans="3:3" x14ac:dyDescent="0.2">
      <c r="C44" s="105"/>
    </row>
    <row r="45" spans="3:3" x14ac:dyDescent="0.2">
      <c r="C45" s="105"/>
    </row>
    <row r="46" spans="3:3" x14ac:dyDescent="0.2">
      <c r="C46" s="105"/>
    </row>
    <row r="47" spans="3:3" x14ac:dyDescent="0.2">
      <c r="C47" s="105"/>
    </row>
    <row r="48" spans="3:3" x14ac:dyDescent="0.2">
      <c r="C48" s="105"/>
    </row>
    <row r="49" spans="3:3" x14ac:dyDescent="0.2">
      <c r="C49" s="105"/>
    </row>
    <row r="50" spans="3:3" x14ac:dyDescent="0.2">
      <c r="C50" s="105"/>
    </row>
    <row r="51" spans="3:3" x14ac:dyDescent="0.2">
      <c r="C51" s="105"/>
    </row>
    <row r="52" spans="3:3" x14ac:dyDescent="0.2">
      <c r="C52" s="105"/>
    </row>
    <row r="53" spans="3:3" x14ac:dyDescent="0.2">
      <c r="C53" s="10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71"/>
  <sheetViews>
    <sheetView topLeftCell="A84" workbookViewId="0">
      <selection activeCell="E162" sqref="E162"/>
    </sheetView>
  </sheetViews>
  <sheetFormatPr defaultRowHeight="12.75" x14ac:dyDescent="0.2"/>
  <cols>
    <col min="1" max="1" width="2.28515625" style="4" customWidth="1"/>
    <col min="2" max="2" width="39.5703125" style="4" customWidth="1"/>
    <col min="3" max="3" width="4.5703125" style="4" customWidth="1"/>
    <col min="4" max="4" width="0.7109375" style="4" customWidth="1"/>
    <col min="5" max="5" width="15.7109375" style="4" customWidth="1"/>
    <col min="6" max="7" width="0.7109375" style="4" customWidth="1"/>
    <col min="8" max="8" width="16.5703125" style="4" customWidth="1"/>
    <col min="9" max="9" width="0.7109375" style="4" customWidth="1"/>
    <col min="10" max="10" width="15" style="4" customWidth="1"/>
    <col min="11" max="11" width="0.7109375" style="4" customWidth="1"/>
    <col min="12" max="12" width="16.5703125" style="4" customWidth="1"/>
    <col min="13" max="13" width="0.7109375" style="4" customWidth="1"/>
    <col min="14" max="14" width="16.5703125" style="4" customWidth="1"/>
    <col min="15" max="15" width="0.7109375" style="4" customWidth="1"/>
    <col min="16" max="16" width="16.5703125" style="4" customWidth="1"/>
    <col min="17" max="17" width="0.7109375" style="4" customWidth="1"/>
    <col min="18" max="18" width="16.5703125" style="4" customWidth="1"/>
    <col min="19" max="19" width="0.7109375" style="4" customWidth="1"/>
    <col min="20" max="20" width="16.5703125" style="4" customWidth="1"/>
    <col min="21" max="21" width="0.7109375" style="4" customWidth="1"/>
    <col min="22" max="22" width="16.5703125" style="4" customWidth="1"/>
    <col min="23" max="23" width="0.7109375" style="4" customWidth="1"/>
    <col min="24" max="27" width="16.5703125" style="4" customWidth="1"/>
    <col min="28" max="229" width="9.140625" style="5"/>
    <col min="230" max="230" width="2.28515625" style="5" customWidth="1"/>
    <col min="231" max="231" width="39.5703125" style="5" customWidth="1"/>
    <col min="232" max="232" width="4.5703125" style="5" customWidth="1"/>
    <col min="233" max="233" width="0.7109375" style="5" customWidth="1"/>
    <col min="234" max="234" width="12.28515625" style="5" customWidth="1"/>
    <col min="235" max="235" width="0.7109375" style="5" customWidth="1"/>
    <col min="236" max="236" width="12.28515625" style="5" customWidth="1"/>
    <col min="237" max="237" width="0.7109375" style="5" customWidth="1"/>
    <col min="238" max="238" width="12.28515625" style="5" customWidth="1"/>
    <col min="239" max="239" width="0.7109375" style="5" customWidth="1"/>
    <col min="240" max="240" width="12.28515625" style="5" customWidth="1"/>
    <col min="241" max="241" width="0.7109375" style="5" customWidth="1"/>
    <col min="242" max="242" width="12.28515625" style="5" customWidth="1"/>
    <col min="243" max="243" width="0.7109375" style="5" customWidth="1"/>
    <col min="244" max="244" width="12.28515625" style="5" customWidth="1"/>
    <col min="245" max="245" width="0.7109375" style="5" customWidth="1"/>
    <col min="246" max="246" width="12.28515625" style="5" customWidth="1"/>
    <col min="247" max="247" width="0.7109375" style="5" customWidth="1"/>
    <col min="248" max="248" width="12.28515625" style="5" customWidth="1"/>
    <col min="249" max="249" width="0.7109375" style="5" customWidth="1"/>
    <col min="250" max="250" width="12.28515625" style="5" customWidth="1"/>
    <col min="251" max="251" width="0.7109375" style="5" customWidth="1"/>
    <col min="252" max="252" width="12.28515625" style="5" customWidth="1"/>
    <col min="253" max="253" width="0.7109375" style="5" customWidth="1"/>
    <col min="254" max="254" width="12.28515625" style="5" customWidth="1"/>
    <col min="255" max="255" width="0.7109375" style="5" customWidth="1"/>
    <col min="256" max="256" width="12.28515625" style="5" customWidth="1"/>
    <col min="257" max="257" width="0.7109375" style="5" customWidth="1"/>
    <col min="258" max="258" width="12.28515625" style="5" customWidth="1"/>
    <col min="259" max="259" width="0.7109375" style="5" customWidth="1"/>
    <col min="260" max="260" width="12.28515625" style="5" customWidth="1"/>
    <col min="261" max="261" width="0.7109375" style="5" customWidth="1"/>
    <col min="262" max="262" width="12.28515625" style="5" customWidth="1"/>
    <col min="263" max="263" width="0.7109375" style="5" customWidth="1"/>
    <col min="264" max="264" width="12.28515625" style="5" customWidth="1"/>
    <col min="265" max="265" width="0.7109375" style="5" customWidth="1"/>
    <col min="266" max="266" width="12.28515625" style="5" customWidth="1"/>
    <col min="267" max="267" width="0.7109375" style="5" customWidth="1"/>
    <col min="268" max="268" width="12.28515625" style="5" customWidth="1"/>
    <col min="269" max="269" width="0.7109375" style="5" customWidth="1"/>
    <col min="270" max="270" width="12.28515625" style="5" customWidth="1"/>
    <col min="271" max="273" width="0.7109375" style="5" customWidth="1"/>
    <col min="274" max="274" width="12.28515625" style="5" customWidth="1"/>
    <col min="275" max="485" width="9.140625" style="5"/>
    <col min="486" max="486" width="2.28515625" style="5" customWidth="1"/>
    <col min="487" max="487" width="39.5703125" style="5" customWidth="1"/>
    <col min="488" max="488" width="4.5703125" style="5" customWidth="1"/>
    <col min="489" max="489" width="0.7109375" style="5" customWidth="1"/>
    <col min="490" max="490" width="12.28515625" style="5" customWidth="1"/>
    <col min="491" max="491" width="0.7109375" style="5" customWidth="1"/>
    <col min="492" max="492" width="12.28515625" style="5" customWidth="1"/>
    <col min="493" max="493" width="0.7109375" style="5" customWidth="1"/>
    <col min="494" max="494" width="12.28515625" style="5" customWidth="1"/>
    <col min="495" max="495" width="0.7109375" style="5" customWidth="1"/>
    <col min="496" max="496" width="12.28515625" style="5" customWidth="1"/>
    <col min="497" max="497" width="0.7109375" style="5" customWidth="1"/>
    <col min="498" max="498" width="12.28515625" style="5" customWidth="1"/>
    <col min="499" max="499" width="0.7109375" style="5" customWidth="1"/>
    <col min="500" max="500" width="12.28515625" style="5" customWidth="1"/>
    <col min="501" max="501" width="0.7109375" style="5" customWidth="1"/>
    <col min="502" max="502" width="12.28515625" style="5" customWidth="1"/>
    <col min="503" max="503" width="0.7109375" style="5" customWidth="1"/>
    <col min="504" max="504" width="12.28515625" style="5" customWidth="1"/>
    <col min="505" max="505" width="0.7109375" style="5" customWidth="1"/>
    <col min="506" max="506" width="12.28515625" style="5" customWidth="1"/>
    <col min="507" max="507" width="0.7109375" style="5" customWidth="1"/>
    <col min="508" max="508" width="12.28515625" style="5" customWidth="1"/>
    <col min="509" max="509" width="0.7109375" style="5" customWidth="1"/>
    <col min="510" max="510" width="12.28515625" style="5" customWidth="1"/>
    <col min="511" max="511" width="0.7109375" style="5" customWidth="1"/>
    <col min="512" max="512" width="12.28515625" style="5" customWidth="1"/>
    <col min="513" max="513" width="0.7109375" style="5" customWidth="1"/>
    <col min="514" max="514" width="12.28515625" style="5" customWidth="1"/>
    <col min="515" max="515" width="0.7109375" style="5" customWidth="1"/>
    <col min="516" max="516" width="12.28515625" style="5" customWidth="1"/>
    <col min="517" max="517" width="0.7109375" style="5" customWidth="1"/>
    <col min="518" max="518" width="12.28515625" style="5" customWidth="1"/>
    <col min="519" max="519" width="0.7109375" style="5" customWidth="1"/>
    <col min="520" max="520" width="12.28515625" style="5" customWidth="1"/>
    <col min="521" max="521" width="0.7109375" style="5" customWidth="1"/>
    <col min="522" max="522" width="12.28515625" style="5" customWidth="1"/>
    <col min="523" max="523" width="0.7109375" style="5" customWidth="1"/>
    <col min="524" max="524" width="12.28515625" style="5" customWidth="1"/>
    <col min="525" max="525" width="0.7109375" style="5" customWidth="1"/>
    <col min="526" max="526" width="12.28515625" style="5" customWidth="1"/>
    <col min="527" max="529" width="0.7109375" style="5" customWidth="1"/>
    <col min="530" max="530" width="12.28515625" style="5" customWidth="1"/>
    <col min="531" max="741" width="9.140625" style="5"/>
    <col min="742" max="742" width="2.28515625" style="5" customWidth="1"/>
    <col min="743" max="743" width="39.5703125" style="5" customWidth="1"/>
    <col min="744" max="744" width="4.5703125" style="5" customWidth="1"/>
    <col min="745" max="745" width="0.7109375" style="5" customWidth="1"/>
    <col min="746" max="746" width="12.28515625" style="5" customWidth="1"/>
    <col min="747" max="747" width="0.7109375" style="5" customWidth="1"/>
    <col min="748" max="748" width="12.28515625" style="5" customWidth="1"/>
    <col min="749" max="749" width="0.7109375" style="5" customWidth="1"/>
    <col min="750" max="750" width="12.28515625" style="5" customWidth="1"/>
    <col min="751" max="751" width="0.7109375" style="5" customWidth="1"/>
    <col min="752" max="752" width="12.28515625" style="5" customWidth="1"/>
    <col min="753" max="753" width="0.7109375" style="5" customWidth="1"/>
    <col min="754" max="754" width="12.28515625" style="5" customWidth="1"/>
    <col min="755" max="755" width="0.7109375" style="5" customWidth="1"/>
    <col min="756" max="756" width="12.28515625" style="5" customWidth="1"/>
    <col min="757" max="757" width="0.7109375" style="5" customWidth="1"/>
    <col min="758" max="758" width="12.28515625" style="5" customWidth="1"/>
    <col min="759" max="759" width="0.7109375" style="5" customWidth="1"/>
    <col min="760" max="760" width="12.28515625" style="5" customWidth="1"/>
    <col min="761" max="761" width="0.7109375" style="5" customWidth="1"/>
    <col min="762" max="762" width="12.28515625" style="5" customWidth="1"/>
    <col min="763" max="763" width="0.7109375" style="5" customWidth="1"/>
    <col min="764" max="764" width="12.28515625" style="5" customWidth="1"/>
    <col min="765" max="765" width="0.7109375" style="5" customWidth="1"/>
    <col min="766" max="766" width="12.28515625" style="5" customWidth="1"/>
    <col min="767" max="767" width="0.7109375" style="5" customWidth="1"/>
    <col min="768" max="768" width="12.28515625" style="5" customWidth="1"/>
    <col min="769" max="769" width="0.7109375" style="5" customWidth="1"/>
    <col min="770" max="770" width="12.28515625" style="5" customWidth="1"/>
    <col min="771" max="771" width="0.7109375" style="5" customWidth="1"/>
    <col min="772" max="772" width="12.28515625" style="5" customWidth="1"/>
    <col min="773" max="773" width="0.7109375" style="5" customWidth="1"/>
    <col min="774" max="774" width="12.28515625" style="5" customWidth="1"/>
    <col min="775" max="775" width="0.7109375" style="5" customWidth="1"/>
    <col min="776" max="776" width="12.28515625" style="5" customWidth="1"/>
    <col min="777" max="777" width="0.7109375" style="5" customWidth="1"/>
    <col min="778" max="778" width="12.28515625" style="5" customWidth="1"/>
    <col min="779" max="779" width="0.7109375" style="5" customWidth="1"/>
    <col min="780" max="780" width="12.28515625" style="5" customWidth="1"/>
    <col min="781" max="781" width="0.7109375" style="5" customWidth="1"/>
    <col min="782" max="782" width="12.28515625" style="5" customWidth="1"/>
    <col min="783" max="785" width="0.7109375" style="5" customWidth="1"/>
    <col min="786" max="786" width="12.28515625" style="5" customWidth="1"/>
    <col min="787" max="997" width="9.140625" style="5"/>
    <col min="998" max="998" width="2.28515625" style="5" customWidth="1"/>
    <col min="999" max="999" width="39.5703125" style="5" customWidth="1"/>
    <col min="1000" max="1000" width="4.5703125" style="5" customWidth="1"/>
    <col min="1001" max="1001" width="0.7109375" style="5" customWidth="1"/>
    <col min="1002" max="1002" width="12.28515625" style="5" customWidth="1"/>
    <col min="1003" max="1003" width="0.7109375" style="5" customWidth="1"/>
    <col min="1004" max="1004" width="12.28515625" style="5" customWidth="1"/>
    <col min="1005" max="1005" width="0.7109375" style="5" customWidth="1"/>
    <col min="1006" max="1006" width="12.28515625" style="5" customWidth="1"/>
    <col min="1007" max="1007" width="0.7109375" style="5" customWidth="1"/>
    <col min="1008" max="1008" width="12.28515625" style="5" customWidth="1"/>
    <col min="1009" max="1009" width="0.7109375" style="5" customWidth="1"/>
    <col min="1010" max="1010" width="12.28515625" style="5" customWidth="1"/>
    <col min="1011" max="1011" width="0.7109375" style="5" customWidth="1"/>
    <col min="1012" max="1012" width="12.28515625" style="5" customWidth="1"/>
    <col min="1013" max="1013" width="0.7109375" style="5" customWidth="1"/>
    <col min="1014" max="1014" width="12.28515625" style="5" customWidth="1"/>
    <col min="1015" max="1015" width="0.7109375" style="5" customWidth="1"/>
    <col min="1016" max="1016" width="12.28515625" style="5" customWidth="1"/>
    <col min="1017" max="1017" width="0.7109375" style="5" customWidth="1"/>
    <col min="1018" max="1018" width="12.28515625" style="5" customWidth="1"/>
    <col min="1019" max="1019" width="0.7109375" style="5" customWidth="1"/>
    <col min="1020" max="1020" width="12.28515625" style="5" customWidth="1"/>
    <col min="1021" max="1021" width="0.7109375" style="5" customWidth="1"/>
    <col min="1022" max="1022" width="12.28515625" style="5" customWidth="1"/>
    <col min="1023" max="1023" width="0.7109375" style="5" customWidth="1"/>
    <col min="1024" max="1024" width="12.28515625" style="5" customWidth="1"/>
    <col min="1025" max="1025" width="0.7109375" style="5" customWidth="1"/>
    <col min="1026" max="1026" width="12.28515625" style="5" customWidth="1"/>
    <col min="1027" max="1027" width="0.7109375" style="5" customWidth="1"/>
    <col min="1028" max="1028" width="12.28515625" style="5" customWidth="1"/>
    <col min="1029" max="1029" width="0.7109375" style="5" customWidth="1"/>
    <col min="1030" max="1030" width="12.28515625" style="5" customWidth="1"/>
    <col min="1031" max="1031" width="0.7109375" style="5" customWidth="1"/>
    <col min="1032" max="1032" width="12.28515625" style="5" customWidth="1"/>
    <col min="1033" max="1033" width="0.7109375" style="5" customWidth="1"/>
    <col min="1034" max="1034" width="12.28515625" style="5" customWidth="1"/>
    <col min="1035" max="1035" width="0.7109375" style="5" customWidth="1"/>
    <col min="1036" max="1036" width="12.28515625" style="5" customWidth="1"/>
    <col min="1037" max="1037" width="0.7109375" style="5" customWidth="1"/>
    <col min="1038" max="1038" width="12.28515625" style="5" customWidth="1"/>
    <col min="1039" max="1041" width="0.7109375" style="5" customWidth="1"/>
    <col min="1042" max="1042" width="12.28515625" style="5" customWidth="1"/>
    <col min="1043" max="1253" width="9.140625" style="5"/>
    <col min="1254" max="1254" width="2.28515625" style="5" customWidth="1"/>
    <col min="1255" max="1255" width="39.5703125" style="5" customWidth="1"/>
    <col min="1256" max="1256" width="4.5703125" style="5" customWidth="1"/>
    <col min="1257" max="1257" width="0.7109375" style="5" customWidth="1"/>
    <col min="1258" max="1258" width="12.28515625" style="5" customWidth="1"/>
    <col min="1259" max="1259" width="0.7109375" style="5" customWidth="1"/>
    <col min="1260" max="1260" width="12.28515625" style="5" customWidth="1"/>
    <col min="1261" max="1261" width="0.7109375" style="5" customWidth="1"/>
    <col min="1262" max="1262" width="12.28515625" style="5" customWidth="1"/>
    <col min="1263" max="1263" width="0.7109375" style="5" customWidth="1"/>
    <col min="1264" max="1264" width="12.28515625" style="5" customWidth="1"/>
    <col min="1265" max="1265" width="0.7109375" style="5" customWidth="1"/>
    <col min="1266" max="1266" width="12.28515625" style="5" customWidth="1"/>
    <col min="1267" max="1267" width="0.7109375" style="5" customWidth="1"/>
    <col min="1268" max="1268" width="12.28515625" style="5" customWidth="1"/>
    <col min="1269" max="1269" width="0.7109375" style="5" customWidth="1"/>
    <col min="1270" max="1270" width="12.28515625" style="5" customWidth="1"/>
    <col min="1271" max="1271" width="0.7109375" style="5" customWidth="1"/>
    <col min="1272" max="1272" width="12.28515625" style="5" customWidth="1"/>
    <col min="1273" max="1273" width="0.7109375" style="5" customWidth="1"/>
    <col min="1274" max="1274" width="12.28515625" style="5" customWidth="1"/>
    <col min="1275" max="1275" width="0.7109375" style="5" customWidth="1"/>
    <col min="1276" max="1276" width="12.28515625" style="5" customWidth="1"/>
    <col min="1277" max="1277" width="0.7109375" style="5" customWidth="1"/>
    <col min="1278" max="1278" width="12.28515625" style="5" customWidth="1"/>
    <col min="1279" max="1279" width="0.7109375" style="5" customWidth="1"/>
    <col min="1280" max="1280" width="12.28515625" style="5" customWidth="1"/>
    <col min="1281" max="1281" width="0.7109375" style="5" customWidth="1"/>
    <col min="1282" max="1282" width="12.28515625" style="5" customWidth="1"/>
    <col min="1283" max="1283" width="0.7109375" style="5" customWidth="1"/>
    <col min="1284" max="1284" width="12.28515625" style="5" customWidth="1"/>
    <col min="1285" max="1285" width="0.7109375" style="5" customWidth="1"/>
    <col min="1286" max="1286" width="12.28515625" style="5" customWidth="1"/>
    <col min="1287" max="1287" width="0.7109375" style="5" customWidth="1"/>
    <col min="1288" max="1288" width="12.28515625" style="5" customWidth="1"/>
    <col min="1289" max="1289" width="0.7109375" style="5" customWidth="1"/>
    <col min="1290" max="1290" width="12.28515625" style="5" customWidth="1"/>
    <col min="1291" max="1291" width="0.7109375" style="5" customWidth="1"/>
    <col min="1292" max="1292" width="12.28515625" style="5" customWidth="1"/>
    <col min="1293" max="1293" width="0.7109375" style="5" customWidth="1"/>
    <col min="1294" max="1294" width="12.28515625" style="5" customWidth="1"/>
    <col min="1295" max="1297" width="0.7109375" style="5" customWidth="1"/>
    <col min="1298" max="1298" width="12.28515625" style="5" customWidth="1"/>
    <col min="1299" max="1509" width="9.140625" style="5"/>
    <col min="1510" max="1510" width="2.28515625" style="5" customWidth="1"/>
    <col min="1511" max="1511" width="39.5703125" style="5" customWidth="1"/>
    <col min="1512" max="1512" width="4.5703125" style="5" customWidth="1"/>
    <col min="1513" max="1513" width="0.7109375" style="5" customWidth="1"/>
    <col min="1514" max="1514" width="12.28515625" style="5" customWidth="1"/>
    <col min="1515" max="1515" width="0.7109375" style="5" customWidth="1"/>
    <col min="1516" max="1516" width="12.28515625" style="5" customWidth="1"/>
    <col min="1517" max="1517" width="0.7109375" style="5" customWidth="1"/>
    <col min="1518" max="1518" width="12.28515625" style="5" customWidth="1"/>
    <col min="1519" max="1519" width="0.7109375" style="5" customWidth="1"/>
    <col min="1520" max="1520" width="12.28515625" style="5" customWidth="1"/>
    <col min="1521" max="1521" width="0.7109375" style="5" customWidth="1"/>
    <col min="1522" max="1522" width="12.28515625" style="5" customWidth="1"/>
    <col min="1523" max="1523" width="0.7109375" style="5" customWidth="1"/>
    <col min="1524" max="1524" width="12.28515625" style="5" customWidth="1"/>
    <col min="1525" max="1525" width="0.7109375" style="5" customWidth="1"/>
    <col min="1526" max="1526" width="12.28515625" style="5" customWidth="1"/>
    <col min="1527" max="1527" width="0.7109375" style="5" customWidth="1"/>
    <col min="1528" max="1528" width="12.28515625" style="5" customWidth="1"/>
    <col min="1529" max="1529" width="0.7109375" style="5" customWidth="1"/>
    <col min="1530" max="1530" width="12.28515625" style="5" customWidth="1"/>
    <col min="1531" max="1531" width="0.7109375" style="5" customWidth="1"/>
    <col min="1532" max="1532" width="12.28515625" style="5" customWidth="1"/>
    <col min="1533" max="1533" width="0.7109375" style="5" customWidth="1"/>
    <col min="1534" max="1534" width="12.28515625" style="5" customWidth="1"/>
    <col min="1535" max="1535" width="0.7109375" style="5" customWidth="1"/>
    <col min="1536" max="1536" width="12.28515625" style="5" customWidth="1"/>
    <col min="1537" max="1537" width="0.7109375" style="5" customWidth="1"/>
    <col min="1538" max="1538" width="12.28515625" style="5" customWidth="1"/>
    <col min="1539" max="1539" width="0.7109375" style="5" customWidth="1"/>
    <col min="1540" max="1540" width="12.28515625" style="5" customWidth="1"/>
    <col min="1541" max="1541" width="0.7109375" style="5" customWidth="1"/>
    <col min="1542" max="1542" width="12.28515625" style="5" customWidth="1"/>
    <col min="1543" max="1543" width="0.7109375" style="5" customWidth="1"/>
    <col min="1544" max="1544" width="12.28515625" style="5" customWidth="1"/>
    <col min="1545" max="1545" width="0.7109375" style="5" customWidth="1"/>
    <col min="1546" max="1546" width="12.28515625" style="5" customWidth="1"/>
    <col min="1547" max="1547" width="0.7109375" style="5" customWidth="1"/>
    <col min="1548" max="1548" width="12.28515625" style="5" customWidth="1"/>
    <col min="1549" max="1549" width="0.7109375" style="5" customWidth="1"/>
    <col min="1550" max="1550" width="12.28515625" style="5" customWidth="1"/>
    <col min="1551" max="1553" width="0.7109375" style="5" customWidth="1"/>
    <col min="1554" max="1554" width="12.28515625" style="5" customWidth="1"/>
    <col min="1555" max="1765" width="9.140625" style="5"/>
    <col min="1766" max="1766" width="2.28515625" style="5" customWidth="1"/>
    <col min="1767" max="1767" width="39.5703125" style="5" customWidth="1"/>
    <col min="1768" max="1768" width="4.5703125" style="5" customWidth="1"/>
    <col min="1769" max="1769" width="0.7109375" style="5" customWidth="1"/>
    <col min="1770" max="1770" width="12.28515625" style="5" customWidth="1"/>
    <col min="1771" max="1771" width="0.7109375" style="5" customWidth="1"/>
    <col min="1772" max="1772" width="12.28515625" style="5" customWidth="1"/>
    <col min="1773" max="1773" width="0.7109375" style="5" customWidth="1"/>
    <col min="1774" max="1774" width="12.28515625" style="5" customWidth="1"/>
    <col min="1775" max="1775" width="0.7109375" style="5" customWidth="1"/>
    <col min="1776" max="1776" width="12.28515625" style="5" customWidth="1"/>
    <col min="1777" max="1777" width="0.7109375" style="5" customWidth="1"/>
    <col min="1778" max="1778" width="12.28515625" style="5" customWidth="1"/>
    <col min="1779" max="1779" width="0.7109375" style="5" customWidth="1"/>
    <col min="1780" max="1780" width="12.28515625" style="5" customWidth="1"/>
    <col min="1781" max="1781" width="0.7109375" style="5" customWidth="1"/>
    <col min="1782" max="1782" width="12.28515625" style="5" customWidth="1"/>
    <col min="1783" max="1783" width="0.7109375" style="5" customWidth="1"/>
    <col min="1784" max="1784" width="12.28515625" style="5" customWidth="1"/>
    <col min="1785" max="1785" width="0.7109375" style="5" customWidth="1"/>
    <col min="1786" max="1786" width="12.28515625" style="5" customWidth="1"/>
    <col min="1787" max="1787" width="0.7109375" style="5" customWidth="1"/>
    <col min="1788" max="1788" width="12.28515625" style="5" customWidth="1"/>
    <col min="1789" max="1789" width="0.7109375" style="5" customWidth="1"/>
    <col min="1790" max="1790" width="12.28515625" style="5" customWidth="1"/>
    <col min="1791" max="1791" width="0.7109375" style="5" customWidth="1"/>
    <col min="1792" max="1792" width="12.28515625" style="5" customWidth="1"/>
    <col min="1793" max="1793" width="0.7109375" style="5" customWidth="1"/>
    <col min="1794" max="1794" width="12.28515625" style="5" customWidth="1"/>
    <col min="1795" max="1795" width="0.7109375" style="5" customWidth="1"/>
    <col min="1796" max="1796" width="12.28515625" style="5" customWidth="1"/>
    <col min="1797" max="1797" width="0.7109375" style="5" customWidth="1"/>
    <col min="1798" max="1798" width="12.28515625" style="5" customWidth="1"/>
    <col min="1799" max="1799" width="0.7109375" style="5" customWidth="1"/>
    <col min="1800" max="1800" width="12.28515625" style="5" customWidth="1"/>
    <col min="1801" max="1801" width="0.7109375" style="5" customWidth="1"/>
    <col min="1802" max="1802" width="12.28515625" style="5" customWidth="1"/>
    <col min="1803" max="1803" width="0.7109375" style="5" customWidth="1"/>
    <col min="1804" max="1804" width="12.28515625" style="5" customWidth="1"/>
    <col min="1805" max="1805" width="0.7109375" style="5" customWidth="1"/>
    <col min="1806" max="1806" width="12.28515625" style="5" customWidth="1"/>
    <col min="1807" max="1809" width="0.7109375" style="5" customWidth="1"/>
    <col min="1810" max="1810" width="12.28515625" style="5" customWidth="1"/>
    <col min="1811" max="2021" width="9.140625" style="5"/>
    <col min="2022" max="2022" width="2.28515625" style="5" customWidth="1"/>
    <col min="2023" max="2023" width="39.5703125" style="5" customWidth="1"/>
    <col min="2024" max="2024" width="4.5703125" style="5" customWidth="1"/>
    <col min="2025" max="2025" width="0.7109375" style="5" customWidth="1"/>
    <col min="2026" max="2026" width="12.28515625" style="5" customWidth="1"/>
    <col min="2027" max="2027" width="0.7109375" style="5" customWidth="1"/>
    <col min="2028" max="2028" width="12.28515625" style="5" customWidth="1"/>
    <col min="2029" max="2029" width="0.7109375" style="5" customWidth="1"/>
    <col min="2030" max="2030" width="12.28515625" style="5" customWidth="1"/>
    <col min="2031" max="2031" width="0.7109375" style="5" customWidth="1"/>
    <col min="2032" max="2032" width="12.28515625" style="5" customWidth="1"/>
    <col min="2033" max="2033" width="0.7109375" style="5" customWidth="1"/>
    <col min="2034" max="2034" width="12.28515625" style="5" customWidth="1"/>
    <col min="2035" max="2035" width="0.7109375" style="5" customWidth="1"/>
    <col min="2036" max="2036" width="12.28515625" style="5" customWidth="1"/>
    <col min="2037" max="2037" width="0.7109375" style="5" customWidth="1"/>
    <col min="2038" max="2038" width="12.28515625" style="5" customWidth="1"/>
    <col min="2039" max="2039" width="0.7109375" style="5" customWidth="1"/>
    <col min="2040" max="2040" width="12.28515625" style="5" customWidth="1"/>
    <col min="2041" max="2041" width="0.7109375" style="5" customWidth="1"/>
    <col min="2042" max="2042" width="12.28515625" style="5" customWidth="1"/>
    <col min="2043" max="2043" width="0.7109375" style="5" customWidth="1"/>
    <col min="2044" max="2044" width="12.28515625" style="5" customWidth="1"/>
    <col min="2045" max="2045" width="0.7109375" style="5" customWidth="1"/>
    <col min="2046" max="2046" width="12.28515625" style="5" customWidth="1"/>
    <col min="2047" max="2047" width="0.7109375" style="5" customWidth="1"/>
    <col min="2048" max="2048" width="12.28515625" style="5" customWidth="1"/>
    <col min="2049" max="2049" width="0.7109375" style="5" customWidth="1"/>
    <col min="2050" max="2050" width="12.28515625" style="5" customWidth="1"/>
    <col min="2051" max="2051" width="0.7109375" style="5" customWidth="1"/>
    <col min="2052" max="2052" width="12.28515625" style="5" customWidth="1"/>
    <col min="2053" max="2053" width="0.7109375" style="5" customWidth="1"/>
    <col min="2054" max="2054" width="12.28515625" style="5" customWidth="1"/>
    <col min="2055" max="2055" width="0.7109375" style="5" customWidth="1"/>
    <col min="2056" max="2056" width="12.28515625" style="5" customWidth="1"/>
    <col min="2057" max="2057" width="0.7109375" style="5" customWidth="1"/>
    <col min="2058" max="2058" width="12.28515625" style="5" customWidth="1"/>
    <col min="2059" max="2059" width="0.7109375" style="5" customWidth="1"/>
    <col min="2060" max="2060" width="12.28515625" style="5" customWidth="1"/>
    <col min="2061" max="2061" width="0.7109375" style="5" customWidth="1"/>
    <col min="2062" max="2062" width="12.28515625" style="5" customWidth="1"/>
    <col min="2063" max="2065" width="0.7109375" style="5" customWidth="1"/>
    <col min="2066" max="2066" width="12.28515625" style="5" customWidth="1"/>
    <col min="2067" max="2277" width="9.140625" style="5"/>
    <col min="2278" max="2278" width="2.28515625" style="5" customWidth="1"/>
    <col min="2279" max="2279" width="39.5703125" style="5" customWidth="1"/>
    <col min="2280" max="2280" width="4.5703125" style="5" customWidth="1"/>
    <col min="2281" max="2281" width="0.7109375" style="5" customWidth="1"/>
    <col min="2282" max="2282" width="12.28515625" style="5" customWidth="1"/>
    <col min="2283" max="2283" width="0.7109375" style="5" customWidth="1"/>
    <col min="2284" max="2284" width="12.28515625" style="5" customWidth="1"/>
    <col min="2285" max="2285" width="0.7109375" style="5" customWidth="1"/>
    <col min="2286" max="2286" width="12.28515625" style="5" customWidth="1"/>
    <col min="2287" max="2287" width="0.7109375" style="5" customWidth="1"/>
    <col min="2288" max="2288" width="12.28515625" style="5" customWidth="1"/>
    <col min="2289" max="2289" width="0.7109375" style="5" customWidth="1"/>
    <col min="2290" max="2290" width="12.28515625" style="5" customWidth="1"/>
    <col min="2291" max="2291" width="0.7109375" style="5" customWidth="1"/>
    <col min="2292" max="2292" width="12.28515625" style="5" customWidth="1"/>
    <col min="2293" max="2293" width="0.7109375" style="5" customWidth="1"/>
    <col min="2294" max="2294" width="12.28515625" style="5" customWidth="1"/>
    <col min="2295" max="2295" width="0.7109375" style="5" customWidth="1"/>
    <col min="2296" max="2296" width="12.28515625" style="5" customWidth="1"/>
    <col min="2297" max="2297" width="0.7109375" style="5" customWidth="1"/>
    <col min="2298" max="2298" width="12.28515625" style="5" customWidth="1"/>
    <col min="2299" max="2299" width="0.7109375" style="5" customWidth="1"/>
    <col min="2300" max="2300" width="12.28515625" style="5" customWidth="1"/>
    <col min="2301" max="2301" width="0.7109375" style="5" customWidth="1"/>
    <col min="2302" max="2302" width="12.28515625" style="5" customWidth="1"/>
    <col min="2303" max="2303" width="0.7109375" style="5" customWidth="1"/>
    <col min="2304" max="2304" width="12.28515625" style="5" customWidth="1"/>
    <col min="2305" max="2305" width="0.7109375" style="5" customWidth="1"/>
    <col min="2306" max="2306" width="12.28515625" style="5" customWidth="1"/>
    <col min="2307" max="2307" width="0.7109375" style="5" customWidth="1"/>
    <col min="2308" max="2308" width="12.28515625" style="5" customWidth="1"/>
    <col min="2309" max="2309" width="0.7109375" style="5" customWidth="1"/>
    <col min="2310" max="2310" width="12.28515625" style="5" customWidth="1"/>
    <col min="2311" max="2311" width="0.7109375" style="5" customWidth="1"/>
    <col min="2312" max="2312" width="12.28515625" style="5" customWidth="1"/>
    <col min="2313" max="2313" width="0.7109375" style="5" customWidth="1"/>
    <col min="2314" max="2314" width="12.28515625" style="5" customWidth="1"/>
    <col min="2315" max="2315" width="0.7109375" style="5" customWidth="1"/>
    <col min="2316" max="2316" width="12.28515625" style="5" customWidth="1"/>
    <col min="2317" max="2317" width="0.7109375" style="5" customWidth="1"/>
    <col min="2318" max="2318" width="12.28515625" style="5" customWidth="1"/>
    <col min="2319" max="2321" width="0.7109375" style="5" customWidth="1"/>
    <col min="2322" max="2322" width="12.28515625" style="5" customWidth="1"/>
    <col min="2323" max="2533" width="9.140625" style="5"/>
    <col min="2534" max="2534" width="2.28515625" style="5" customWidth="1"/>
    <col min="2535" max="2535" width="39.5703125" style="5" customWidth="1"/>
    <col min="2536" max="2536" width="4.5703125" style="5" customWidth="1"/>
    <col min="2537" max="2537" width="0.7109375" style="5" customWidth="1"/>
    <col min="2538" max="2538" width="12.28515625" style="5" customWidth="1"/>
    <col min="2539" max="2539" width="0.7109375" style="5" customWidth="1"/>
    <col min="2540" max="2540" width="12.28515625" style="5" customWidth="1"/>
    <col min="2541" max="2541" width="0.7109375" style="5" customWidth="1"/>
    <col min="2542" max="2542" width="12.28515625" style="5" customWidth="1"/>
    <col min="2543" max="2543" width="0.7109375" style="5" customWidth="1"/>
    <col min="2544" max="2544" width="12.28515625" style="5" customWidth="1"/>
    <col min="2545" max="2545" width="0.7109375" style="5" customWidth="1"/>
    <col min="2546" max="2546" width="12.28515625" style="5" customWidth="1"/>
    <col min="2547" max="2547" width="0.7109375" style="5" customWidth="1"/>
    <col min="2548" max="2548" width="12.28515625" style="5" customWidth="1"/>
    <col min="2549" max="2549" width="0.7109375" style="5" customWidth="1"/>
    <col min="2550" max="2550" width="12.28515625" style="5" customWidth="1"/>
    <col min="2551" max="2551" width="0.7109375" style="5" customWidth="1"/>
    <col min="2552" max="2552" width="12.28515625" style="5" customWidth="1"/>
    <col min="2553" max="2553" width="0.7109375" style="5" customWidth="1"/>
    <col min="2554" max="2554" width="12.28515625" style="5" customWidth="1"/>
    <col min="2555" max="2555" width="0.7109375" style="5" customWidth="1"/>
    <col min="2556" max="2556" width="12.28515625" style="5" customWidth="1"/>
    <col min="2557" max="2557" width="0.7109375" style="5" customWidth="1"/>
    <col min="2558" max="2558" width="12.28515625" style="5" customWidth="1"/>
    <col min="2559" max="2559" width="0.7109375" style="5" customWidth="1"/>
    <col min="2560" max="2560" width="12.28515625" style="5" customWidth="1"/>
    <col min="2561" max="2561" width="0.7109375" style="5" customWidth="1"/>
    <col min="2562" max="2562" width="12.28515625" style="5" customWidth="1"/>
    <col min="2563" max="2563" width="0.7109375" style="5" customWidth="1"/>
    <col min="2564" max="2564" width="12.28515625" style="5" customWidth="1"/>
    <col min="2565" max="2565" width="0.7109375" style="5" customWidth="1"/>
    <col min="2566" max="2566" width="12.28515625" style="5" customWidth="1"/>
    <col min="2567" max="2567" width="0.7109375" style="5" customWidth="1"/>
    <col min="2568" max="2568" width="12.28515625" style="5" customWidth="1"/>
    <col min="2569" max="2569" width="0.7109375" style="5" customWidth="1"/>
    <col min="2570" max="2570" width="12.28515625" style="5" customWidth="1"/>
    <col min="2571" max="2571" width="0.7109375" style="5" customWidth="1"/>
    <col min="2572" max="2572" width="12.28515625" style="5" customWidth="1"/>
    <col min="2573" max="2573" width="0.7109375" style="5" customWidth="1"/>
    <col min="2574" max="2574" width="12.28515625" style="5" customWidth="1"/>
    <col min="2575" max="2577" width="0.7109375" style="5" customWidth="1"/>
    <col min="2578" max="2578" width="12.28515625" style="5" customWidth="1"/>
    <col min="2579" max="2789" width="9.140625" style="5"/>
    <col min="2790" max="2790" width="2.28515625" style="5" customWidth="1"/>
    <col min="2791" max="2791" width="39.5703125" style="5" customWidth="1"/>
    <col min="2792" max="2792" width="4.5703125" style="5" customWidth="1"/>
    <col min="2793" max="2793" width="0.7109375" style="5" customWidth="1"/>
    <col min="2794" max="2794" width="12.28515625" style="5" customWidth="1"/>
    <col min="2795" max="2795" width="0.7109375" style="5" customWidth="1"/>
    <col min="2796" max="2796" width="12.28515625" style="5" customWidth="1"/>
    <col min="2797" max="2797" width="0.7109375" style="5" customWidth="1"/>
    <col min="2798" max="2798" width="12.28515625" style="5" customWidth="1"/>
    <col min="2799" max="2799" width="0.7109375" style="5" customWidth="1"/>
    <col min="2800" max="2800" width="12.28515625" style="5" customWidth="1"/>
    <col min="2801" max="2801" width="0.7109375" style="5" customWidth="1"/>
    <col min="2802" max="2802" width="12.28515625" style="5" customWidth="1"/>
    <col min="2803" max="2803" width="0.7109375" style="5" customWidth="1"/>
    <col min="2804" max="2804" width="12.28515625" style="5" customWidth="1"/>
    <col min="2805" max="2805" width="0.7109375" style="5" customWidth="1"/>
    <col min="2806" max="2806" width="12.28515625" style="5" customWidth="1"/>
    <col min="2807" max="2807" width="0.7109375" style="5" customWidth="1"/>
    <col min="2808" max="2808" width="12.28515625" style="5" customWidth="1"/>
    <col min="2809" max="2809" width="0.7109375" style="5" customWidth="1"/>
    <col min="2810" max="2810" width="12.28515625" style="5" customWidth="1"/>
    <col min="2811" max="2811" width="0.7109375" style="5" customWidth="1"/>
    <col min="2812" max="2812" width="12.28515625" style="5" customWidth="1"/>
    <col min="2813" max="2813" width="0.7109375" style="5" customWidth="1"/>
    <col min="2814" max="2814" width="12.28515625" style="5" customWidth="1"/>
    <col min="2815" max="2815" width="0.7109375" style="5" customWidth="1"/>
    <col min="2816" max="2816" width="12.28515625" style="5" customWidth="1"/>
    <col min="2817" max="2817" width="0.7109375" style="5" customWidth="1"/>
    <col min="2818" max="2818" width="12.28515625" style="5" customWidth="1"/>
    <col min="2819" max="2819" width="0.7109375" style="5" customWidth="1"/>
    <col min="2820" max="2820" width="12.28515625" style="5" customWidth="1"/>
    <col min="2821" max="2821" width="0.7109375" style="5" customWidth="1"/>
    <col min="2822" max="2822" width="12.28515625" style="5" customWidth="1"/>
    <col min="2823" max="2823" width="0.7109375" style="5" customWidth="1"/>
    <col min="2824" max="2824" width="12.28515625" style="5" customWidth="1"/>
    <col min="2825" max="2825" width="0.7109375" style="5" customWidth="1"/>
    <col min="2826" max="2826" width="12.28515625" style="5" customWidth="1"/>
    <col min="2827" max="2827" width="0.7109375" style="5" customWidth="1"/>
    <col min="2828" max="2828" width="12.28515625" style="5" customWidth="1"/>
    <col min="2829" max="2829" width="0.7109375" style="5" customWidth="1"/>
    <col min="2830" max="2830" width="12.28515625" style="5" customWidth="1"/>
    <col min="2831" max="2833" width="0.7109375" style="5" customWidth="1"/>
    <col min="2834" max="2834" width="12.28515625" style="5" customWidth="1"/>
    <col min="2835" max="3045" width="9.140625" style="5"/>
    <col min="3046" max="3046" width="2.28515625" style="5" customWidth="1"/>
    <col min="3047" max="3047" width="39.5703125" style="5" customWidth="1"/>
    <col min="3048" max="3048" width="4.5703125" style="5" customWidth="1"/>
    <col min="3049" max="3049" width="0.7109375" style="5" customWidth="1"/>
    <col min="3050" max="3050" width="12.28515625" style="5" customWidth="1"/>
    <col min="3051" max="3051" width="0.7109375" style="5" customWidth="1"/>
    <col min="3052" max="3052" width="12.28515625" style="5" customWidth="1"/>
    <col min="3053" max="3053" width="0.7109375" style="5" customWidth="1"/>
    <col min="3054" max="3054" width="12.28515625" style="5" customWidth="1"/>
    <col min="3055" max="3055" width="0.7109375" style="5" customWidth="1"/>
    <col min="3056" max="3056" width="12.28515625" style="5" customWidth="1"/>
    <col min="3057" max="3057" width="0.7109375" style="5" customWidth="1"/>
    <col min="3058" max="3058" width="12.28515625" style="5" customWidth="1"/>
    <col min="3059" max="3059" width="0.7109375" style="5" customWidth="1"/>
    <col min="3060" max="3060" width="12.28515625" style="5" customWidth="1"/>
    <col min="3061" max="3061" width="0.7109375" style="5" customWidth="1"/>
    <col min="3062" max="3062" width="12.28515625" style="5" customWidth="1"/>
    <col min="3063" max="3063" width="0.7109375" style="5" customWidth="1"/>
    <col min="3064" max="3064" width="12.28515625" style="5" customWidth="1"/>
    <col min="3065" max="3065" width="0.7109375" style="5" customWidth="1"/>
    <col min="3066" max="3066" width="12.28515625" style="5" customWidth="1"/>
    <col min="3067" max="3067" width="0.7109375" style="5" customWidth="1"/>
    <col min="3068" max="3068" width="12.28515625" style="5" customWidth="1"/>
    <col min="3069" max="3069" width="0.7109375" style="5" customWidth="1"/>
    <col min="3070" max="3070" width="12.28515625" style="5" customWidth="1"/>
    <col min="3071" max="3071" width="0.7109375" style="5" customWidth="1"/>
    <col min="3072" max="3072" width="12.28515625" style="5" customWidth="1"/>
    <col min="3073" max="3073" width="0.7109375" style="5" customWidth="1"/>
    <col min="3074" max="3074" width="12.28515625" style="5" customWidth="1"/>
    <col min="3075" max="3075" width="0.7109375" style="5" customWidth="1"/>
    <col min="3076" max="3076" width="12.28515625" style="5" customWidth="1"/>
    <col min="3077" max="3077" width="0.7109375" style="5" customWidth="1"/>
    <col min="3078" max="3078" width="12.28515625" style="5" customWidth="1"/>
    <col min="3079" max="3079" width="0.7109375" style="5" customWidth="1"/>
    <col min="3080" max="3080" width="12.28515625" style="5" customWidth="1"/>
    <col min="3081" max="3081" width="0.7109375" style="5" customWidth="1"/>
    <col min="3082" max="3082" width="12.28515625" style="5" customWidth="1"/>
    <col min="3083" max="3083" width="0.7109375" style="5" customWidth="1"/>
    <col min="3084" max="3084" width="12.28515625" style="5" customWidth="1"/>
    <col min="3085" max="3085" width="0.7109375" style="5" customWidth="1"/>
    <col min="3086" max="3086" width="12.28515625" style="5" customWidth="1"/>
    <col min="3087" max="3089" width="0.7109375" style="5" customWidth="1"/>
    <col min="3090" max="3090" width="12.28515625" style="5" customWidth="1"/>
    <col min="3091" max="3301" width="9.140625" style="5"/>
    <col min="3302" max="3302" width="2.28515625" style="5" customWidth="1"/>
    <col min="3303" max="3303" width="39.5703125" style="5" customWidth="1"/>
    <col min="3304" max="3304" width="4.5703125" style="5" customWidth="1"/>
    <col min="3305" max="3305" width="0.7109375" style="5" customWidth="1"/>
    <col min="3306" max="3306" width="12.28515625" style="5" customWidth="1"/>
    <col min="3307" max="3307" width="0.7109375" style="5" customWidth="1"/>
    <col min="3308" max="3308" width="12.28515625" style="5" customWidth="1"/>
    <col min="3309" max="3309" width="0.7109375" style="5" customWidth="1"/>
    <col min="3310" max="3310" width="12.28515625" style="5" customWidth="1"/>
    <col min="3311" max="3311" width="0.7109375" style="5" customWidth="1"/>
    <col min="3312" max="3312" width="12.28515625" style="5" customWidth="1"/>
    <col min="3313" max="3313" width="0.7109375" style="5" customWidth="1"/>
    <col min="3314" max="3314" width="12.28515625" style="5" customWidth="1"/>
    <col min="3315" max="3315" width="0.7109375" style="5" customWidth="1"/>
    <col min="3316" max="3316" width="12.28515625" style="5" customWidth="1"/>
    <col min="3317" max="3317" width="0.7109375" style="5" customWidth="1"/>
    <col min="3318" max="3318" width="12.28515625" style="5" customWidth="1"/>
    <col min="3319" max="3319" width="0.7109375" style="5" customWidth="1"/>
    <col min="3320" max="3320" width="12.28515625" style="5" customWidth="1"/>
    <col min="3321" max="3321" width="0.7109375" style="5" customWidth="1"/>
    <col min="3322" max="3322" width="12.28515625" style="5" customWidth="1"/>
    <col min="3323" max="3323" width="0.7109375" style="5" customWidth="1"/>
    <col min="3324" max="3324" width="12.28515625" style="5" customWidth="1"/>
    <col min="3325" max="3325" width="0.7109375" style="5" customWidth="1"/>
    <col min="3326" max="3326" width="12.28515625" style="5" customWidth="1"/>
    <col min="3327" max="3327" width="0.7109375" style="5" customWidth="1"/>
    <col min="3328" max="3328" width="12.28515625" style="5" customWidth="1"/>
    <col min="3329" max="3329" width="0.7109375" style="5" customWidth="1"/>
    <col min="3330" max="3330" width="12.28515625" style="5" customWidth="1"/>
    <col min="3331" max="3331" width="0.7109375" style="5" customWidth="1"/>
    <col min="3332" max="3332" width="12.28515625" style="5" customWidth="1"/>
    <col min="3333" max="3333" width="0.7109375" style="5" customWidth="1"/>
    <col min="3334" max="3334" width="12.28515625" style="5" customWidth="1"/>
    <col min="3335" max="3335" width="0.7109375" style="5" customWidth="1"/>
    <col min="3336" max="3336" width="12.28515625" style="5" customWidth="1"/>
    <col min="3337" max="3337" width="0.7109375" style="5" customWidth="1"/>
    <col min="3338" max="3338" width="12.28515625" style="5" customWidth="1"/>
    <col min="3339" max="3339" width="0.7109375" style="5" customWidth="1"/>
    <col min="3340" max="3340" width="12.28515625" style="5" customWidth="1"/>
    <col min="3341" max="3341" width="0.7109375" style="5" customWidth="1"/>
    <col min="3342" max="3342" width="12.28515625" style="5" customWidth="1"/>
    <col min="3343" max="3345" width="0.7109375" style="5" customWidth="1"/>
    <col min="3346" max="3346" width="12.28515625" style="5" customWidth="1"/>
    <col min="3347" max="3557" width="9.140625" style="5"/>
    <col min="3558" max="3558" width="2.28515625" style="5" customWidth="1"/>
    <col min="3559" max="3559" width="39.5703125" style="5" customWidth="1"/>
    <col min="3560" max="3560" width="4.5703125" style="5" customWidth="1"/>
    <col min="3561" max="3561" width="0.7109375" style="5" customWidth="1"/>
    <col min="3562" max="3562" width="12.28515625" style="5" customWidth="1"/>
    <col min="3563" max="3563" width="0.7109375" style="5" customWidth="1"/>
    <col min="3564" max="3564" width="12.28515625" style="5" customWidth="1"/>
    <col min="3565" max="3565" width="0.7109375" style="5" customWidth="1"/>
    <col min="3566" max="3566" width="12.28515625" style="5" customWidth="1"/>
    <col min="3567" max="3567" width="0.7109375" style="5" customWidth="1"/>
    <col min="3568" max="3568" width="12.28515625" style="5" customWidth="1"/>
    <col min="3569" max="3569" width="0.7109375" style="5" customWidth="1"/>
    <col min="3570" max="3570" width="12.28515625" style="5" customWidth="1"/>
    <col min="3571" max="3571" width="0.7109375" style="5" customWidth="1"/>
    <col min="3572" max="3572" width="12.28515625" style="5" customWidth="1"/>
    <col min="3573" max="3573" width="0.7109375" style="5" customWidth="1"/>
    <col min="3574" max="3574" width="12.28515625" style="5" customWidth="1"/>
    <col min="3575" max="3575" width="0.7109375" style="5" customWidth="1"/>
    <col min="3576" max="3576" width="12.28515625" style="5" customWidth="1"/>
    <col min="3577" max="3577" width="0.7109375" style="5" customWidth="1"/>
    <col min="3578" max="3578" width="12.28515625" style="5" customWidth="1"/>
    <col min="3579" max="3579" width="0.7109375" style="5" customWidth="1"/>
    <col min="3580" max="3580" width="12.28515625" style="5" customWidth="1"/>
    <col min="3581" max="3581" width="0.7109375" style="5" customWidth="1"/>
    <col min="3582" max="3582" width="12.28515625" style="5" customWidth="1"/>
    <col min="3583" max="3583" width="0.7109375" style="5" customWidth="1"/>
    <col min="3584" max="3584" width="12.28515625" style="5" customWidth="1"/>
    <col min="3585" max="3585" width="0.7109375" style="5" customWidth="1"/>
    <col min="3586" max="3586" width="12.28515625" style="5" customWidth="1"/>
    <col min="3587" max="3587" width="0.7109375" style="5" customWidth="1"/>
    <col min="3588" max="3588" width="12.28515625" style="5" customWidth="1"/>
    <col min="3589" max="3589" width="0.7109375" style="5" customWidth="1"/>
    <col min="3590" max="3590" width="12.28515625" style="5" customWidth="1"/>
    <col min="3591" max="3591" width="0.7109375" style="5" customWidth="1"/>
    <col min="3592" max="3592" width="12.28515625" style="5" customWidth="1"/>
    <col min="3593" max="3593" width="0.7109375" style="5" customWidth="1"/>
    <col min="3594" max="3594" width="12.28515625" style="5" customWidth="1"/>
    <col min="3595" max="3595" width="0.7109375" style="5" customWidth="1"/>
    <col min="3596" max="3596" width="12.28515625" style="5" customWidth="1"/>
    <col min="3597" max="3597" width="0.7109375" style="5" customWidth="1"/>
    <col min="3598" max="3598" width="12.28515625" style="5" customWidth="1"/>
    <col min="3599" max="3601" width="0.7109375" style="5" customWidth="1"/>
    <col min="3602" max="3602" width="12.28515625" style="5" customWidth="1"/>
    <col min="3603" max="3813" width="9.140625" style="5"/>
    <col min="3814" max="3814" width="2.28515625" style="5" customWidth="1"/>
    <col min="3815" max="3815" width="39.5703125" style="5" customWidth="1"/>
    <col min="3816" max="3816" width="4.5703125" style="5" customWidth="1"/>
    <col min="3817" max="3817" width="0.7109375" style="5" customWidth="1"/>
    <col min="3818" max="3818" width="12.28515625" style="5" customWidth="1"/>
    <col min="3819" max="3819" width="0.7109375" style="5" customWidth="1"/>
    <col min="3820" max="3820" width="12.28515625" style="5" customWidth="1"/>
    <col min="3821" max="3821" width="0.7109375" style="5" customWidth="1"/>
    <col min="3822" max="3822" width="12.28515625" style="5" customWidth="1"/>
    <col min="3823" max="3823" width="0.7109375" style="5" customWidth="1"/>
    <col min="3824" max="3824" width="12.28515625" style="5" customWidth="1"/>
    <col min="3825" max="3825" width="0.7109375" style="5" customWidth="1"/>
    <col min="3826" max="3826" width="12.28515625" style="5" customWidth="1"/>
    <col min="3827" max="3827" width="0.7109375" style="5" customWidth="1"/>
    <col min="3828" max="3828" width="12.28515625" style="5" customWidth="1"/>
    <col min="3829" max="3829" width="0.7109375" style="5" customWidth="1"/>
    <col min="3830" max="3830" width="12.28515625" style="5" customWidth="1"/>
    <col min="3831" max="3831" width="0.7109375" style="5" customWidth="1"/>
    <col min="3832" max="3832" width="12.28515625" style="5" customWidth="1"/>
    <col min="3833" max="3833" width="0.7109375" style="5" customWidth="1"/>
    <col min="3834" max="3834" width="12.28515625" style="5" customWidth="1"/>
    <col min="3835" max="3835" width="0.7109375" style="5" customWidth="1"/>
    <col min="3836" max="3836" width="12.28515625" style="5" customWidth="1"/>
    <col min="3837" max="3837" width="0.7109375" style="5" customWidth="1"/>
    <col min="3838" max="3838" width="12.28515625" style="5" customWidth="1"/>
    <col min="3839" max="3839" width="0.7109375" style="5" customWidth="1"/>
    <col min="3840" max="3840" width="12.28515625" style="5" customWidth="1"/>
    <col min="3841" max="3841" width="0.7109375" style="5" customWidth="1"/>
    <col min="3842" max="3842" width="12.28515625" style="5" customWidth="1"/>
    <col min="3843" max="3843" width="0.7109375" style="5" customWidth="1"/>
    <col min="3844" max="3844" width="12.28515625" style="5" customWidth="1"/>
    <col min="3845" max="3845" width="0.7109375" style="5" customWidth="1"/>
    <col min="3846" max="3846" width="12.28515625" style="5" customWidth="1"/>
    <col min="3847" max="3847" width="0.7109375" style="5" customWidth="1"/>
    <col min="3848" max="3848" width="12.28515625" style="5" customWidth="1"/>
    <col min="3849" max="3849" width="0.7109375" style="5" customWidth="1"/>
    <col min="3850" max="3850" width="12.28515625" style="5" customWidth="1"/>
    <col min="3851" max="3851" width="0.7109375" style="5" customWidth="1"/>
    <col min="3852" max="3852" width="12.28515625" style="5" customWidth="1"/>
    <col min="3853" max="3853" width="0.7109375" style="5" customWidth="1"/>
    <col min="3854" max="3854" width="12.28515625" style="5" customWidth="1"/>
    <col min="3855" max="3857" width="0.7109375" style="5" customWidth="1"/>
    <col min="3858" max="3858" width="12.28515625" style="5" customWidth="1"/>
    <col min="3859" max="4069" width="9.140625" style="5"/>
    <col min="4070" max="4070" width="2.28515625" style="5" customWidth="1"/>
    <col min="4071" max="4071" width="39.5703125" style="5" customWidth="1"/>
    <col min="4072" max="4072" width="4.5703125" style="5" customWidth="1"/>
    <col min="4073" max="4073" width="0.7109375" style="5" customWidth="1"/>
    <col min="4074" max="4074" width="12.28515625" style="5" customWidth="1"/>
    <col min="4075" max="4075" width="0.7109375" style="5" customWidth="1"/>
    <col min="4076" max="4076" width="12.28515625" style="5" customWidth="1"/>
    <col min="4077" max="4077" width="0.7109375" style="5" customWidth="1"/>
    <col min="4078" max="4078" width="12.28515625" style="5" customWidth="1"/>
    <col min="4079" max="4079" width="0.7109375" style="5" customWidth="1"/>
    <col min="4080" max="4080" width="12.28515625" style="5" customWidth="1"/>
    <col min="4081" max="4081" width="0.7109375" style="5" customWidth="1"/>
    <col min="4082" max="4082" width="12.28515625" style="5" customWidth="1"/>
    <col min="4083" max="4083" width="0.7109375" style="5" customWidth="1"/>
    <col min="4084" max="4084" width="12.28515625" style="5" customWidth="1"/>
    <col min="4085" max="4085" width="0.7109375" style="5" customWidth="1"/>
    <col min="4086" max="4086" width="12.28515625" style="5" customWidth="1"/>
    <col min="4087" max="4087" width="0.7109375" style="5" customWidth="1"/>
    <col min="4088" max="4088" width="12.28515625" style="5" customWidth="1"/>
    <col min="4089" max="4089" width="0.7109375" style="5" customWidth="1"/>
    <col min="4090" max="4090" width="12.28515625" style="5" customWidth="1"/>
    <col min="4091" max="4091" width="0.7109375" style="5" customWidth="1"/>
    <col min="4092" max="4092" width="12.28515625" style="5" customWidth="1"/>
    <col min="4093" max="4093" width="0.7109375" style="5" customWidth="1"/>
    <col min="4094" max="4094" width="12.28515625" style="5" customWidth="1"/>
    <col min="4095" max="4095" width="0.7109375" style="5" customWidth="1"/>
    <col min="4096" max="4096" width="12.28515625" style="5" customWidth="1"/>
    <col min="4097" max="4097" width="0.7109375" style="5" customWidth="1"/>
    <col min="4098" max="4098" width="12.28515625" style="5" customWidth="1"/>
    <col min="4099" max="4099" width="0.7109375" style="5" customWidth="1"/>
    <col min="4100" max="4100" width="12.28515625" style="5" customWidth="1"/>
    <col min="4101" max="4101" width="0.7109375" style="5" customWidth="1"/>
    <col min="4102" max="4102" width="12.28515625" style="5" customWidth="1"/>
    <col min="4103" max="4103" width="0.7109375" style="5" customWidth="1"/>
    <col min="4104" max="4104" width="12.28515625" style="5" customWidth="1"/>
    <col min="4105" max="4105" width="0.7109375" style="5" customWidth="1"/>
    <col min="4106" max="4106" width="12.28515625" style="5" customWidth="1"/>
    <col min="4107" max="4107" width="0.7109375" style="5" customWidth="1"/>
    <col min="4108" max="4108" width="12.28515625" style="5" customWidth="1"/>
    <col min="4109" max="4109" width="0.7109375" style="5" customWidth="1"/>
    <col min="4110" max="4110" width="12.28515625" style="5" customWidth="1"/>
    <col min="4111" max="4113" width="0.7109375" style="5" customWidth="1"/>
    <col min="4114" max="4114" width="12.28515625" style="5" customWidth="1"/>
    <col min="4115" max="4325" width="9.140625" style="5"/>
    <col min="4326" max="4326" width="2.28515625" style="5" customWidth="1"/>
    <col min="4327" max="4327" width="39.5703125" style="5" customWidth="1"/>
    <col min="4328" max="4328" width="4.5703125" style="5" customWidth="1"/>
    <col min="4329" max="4329" width="0.7109375" style="5" customWidth="1"/>
    <col min="4330" max="4330" width="12.28515625" style="5" customWidth="1"/>
    <col min="4331" max="4331" width="0.7109375" style="5" customWidth="1"/>
    <col min="4332" max="4332" width="12.28515625" style="5" customWidth="1"/>
    <col min="4333" max="4333" width="0.7109375" style="5" customWidth="1"/>
    <col min="4334" max="4334" width="12.28515625" style="5" customWidth="1"/>
    <col min="4335" max="4335" width="0.7109375" style="5" customWidth="1"/>
    <col min="4336" max="4336" width="12.28515625" style="5" customWidth="1"/>
    <col min="4337" max="4337" width="0.7109375" style="5" customWidth="1"/>
    <col min="4338" max="4338" width="12.28515625" style="5" customWidth="1"/>
    <col min="4339" max="4339" width="0.7109375" style="5" customWidth="1"/>
    <col min="4340" max="4340" width="12.28515625" style="5" customWidth="1"/>
    <col min="4341" max="4341" width="0.7109375" style="5" customWidth="1"/>
    <col min="4342" max="4342" width="12.28515625" style="5" customWidth="1"/>
    <col min="4343" max="4343" width="0.7109375" style="5" customWidth="1"/>
    <col min="4344" max="4344" width="12.28515625" style="5" customWidth="1"/>
    <col min="4345" max="4345" width="0.7109375" style="5" customWidth="1"/>
    <col min="4346" max="4346" width="12.28515625" style="5" customWidth="1"/>
    <col min="4347" max="4347" width="0.7109375" style="5" customWidth="1"/>
    <col min="4348" max="4348" width="12.28515625" style="5" customWidth="1"/>
    <col min="4349" max="4349" width="0.7109375" style="5" customWidth="1"/>
    <col min="4350" max="4350" width="12.28515625" style="5" customWidth="1"/>
    <col min="4351" max="4351" width="0.7109375" style="5" customWidth="1"/>
    <col min="4352" max="4352" width="12.28515625" style="5" customWidth="1"/>
    <col min="4353" max="4353" width="0.7109375" style="5" customWidth="1"/>
    <col min="4354" max="4354" width="12.28515625" style="5" customWidth="1"/>
    <col min="4355" max="4355" width="0.7109375" style="5" customWidth="1"/>
    <col min="4356" max="4356" width="12.28515625" style="5" customWidth="1"/>
    <col min="4357" max="4357" width="0.7109375" style="5" customWidth="1"/>
    <col min="4358" max="4358" width="12.28515625" style="5" customWidth="1"/>
    <col min="4359" max="4359" width="0.7109375" style="5" customWidth="1"/>
    <col min="4360" max="4360" width="12.28515625" style="5" customWidth="1"/>
    <col min="4361" max="4361" width="0.7109375" style="5" customWidth="1"/>
    <col min="4362" max="4362" width="12.28515625" style="5" customWidth="1"/>
    <col min="4363" max="4363" width="0.7109375" style="5" customWidth="1"/>
    <col min="4364" max="4364" width="12.28515625" style="5" customWidth="1"/>
    <col min="4365" max="4365" width="0.7109375" style="5" customWidth="1"/>
    <col min="4366" max="4366" width="12.28515625" style="5" customWidth="1"/>
    <col min="4367" max="4369" width="0.7109375" style="5" customWidth="1"/>
    <col min="4370" max="4370" width="12.28515625" style="5" customWidth="1"/>
    <col min="4371" max="4581" width="9.140625" style="5"/>
    <col min="4582" max="4582" width="2.28515625" style="5" customWidth="1"/>
    <col min="4583" max="4583" width="39.5703125" style="5" customWidth="1"/>
    <col min="4584" max="4584" width="4.5703125" style="5" customWidth="1"/>
    <col min="4585" max="4585" width="0.7109375" style="5" customWidth="1"/>
    <col min="4586" max="4586" width="12.28515625" style="5" customWidth="1"/>
    <col min="4587" max="4587" width="0.7109375" style="5" customWidth="1"/>
    <col min="4588" max="4588" width="12.28515625" style="5" customWidth="1"/>
    <col min="4589" max="4589" width="0.7109375" style="5" customWidth="1"/>
    <col min="4590" max="4590" width="12.28515625" style="5" customWidth="1"/>
    <col min="4591" max="4591" width="0.7109375" style="5" customWidth="1"/>
    <col min="4592" max="4592" width="12.28515625" style="5" customWidth="1"/>
    <col min="4593" max="4593" width="0.7109375" style="5" customWidth="1"/>
    <col min="4594" max="4594" width="12.28515625" style="5" customWidth="1"/>
    <col min="4595" max="4595" width="0.7109375" style="5" customWidth="1"/>
    <col min="4596" max="4596" width="12.28515625" style="5" customWidth="1"/>
    <col min="4597" max="4597" width="0.7109375" style="5" customWidth="1"/>
    <col min="4598" max="4598" width="12.28515625" style="5" customWidth="1"/>
    <col min="4599" max="4599" width="0.7109375" style="5" customWidth="1"/>
    <col min="4600" max="4600" width="12.28515625" style="5" customWidth="1"/>
    <col min="4601" max="4601" width="0.7109375" style="5" customWidth="1"/>
    <col min="4602" max="4602" width="12.28515625" style="5" customWidth="1"/>
    <col min="4603" max="4603" width="0.7109375" style="5" customWidth="1"/>
    <col min="4604" max="4604" width="12.28515625" style="5" customWidth="1"/>
    <col min="4605" max="4605" width="0.7109375" style="5" customWidth="1"/>
    <col min="4606" max="4606" width="12.28515625" style="5" customWidth="1"/>
    <col min="4607" max="4607" width="0.7109375" style="5" customWidth="1"/>
    <col min="4608" max="4608" width="12.28515625" style="5" customWidth="1"/>
    <col min="4609" max="4609" width="0.7109375" style="5" customWidth="1"/>
    <col min="4610" max="4610" width="12.28515625" style="5" customWidth="1"/>
    <col min="4611" max="4611" width="0.7109375" style="5" customWidth="1"/>
    <col min="4612" max="4612" width="12.28515625" style="5" customWidth="1"/>
    <col min="4613" max="4613" width="0.7109375" style="5" customWidth="1"/>
    <col min="4614" max="4614" width="12.28515625" style="5" customWidth="1"/>
    <col min="4615" max="4615" width="0.7109375" style="5" customWidth="1"/>
    <col min="4616" max="4616" width="12.28515625" style="5" customWidth="1"/>
    <col min="4617" max="4617" width="0.7109375" style="5" customWidth="1"/>
    <col min="4618" max="4618" width="12.28515625" style="5" customWidth="1"/>
    <col min="4619" max="4619" width="0.7109375" style="5" customWidth="1"/>
    <col min="4620" max="4620" width="12.28515625" style="5" customWidth="1"/>
    <col min="4621" max="4621" width="0.7109375" style="5" customWidth="1"/>
    <col min="4622" max="4622" width="12.28515625" style="5" customWidth="1"/>
    <col min="4623" max="4625" width="0.7109375" style="5" customWidth="1"/>
    <col min="4626" max="4626" width="12.28515625" style="5" customWidth="1"/>
    <col min="4627" max="4837" width="9.140625" style="5"/>
    <col min="4838" max="4838" width="2.28515625" style="5" customWidth="1"/>
    <col min="4839" max="4839" width="39.5703125" style="5" customWidth="1"/>
    <col min="4840" max="4840" width="4.5703125" style="5" customWidth="1"/>
    <col min="4841" max="4841" width="0.7109375" style="5" customWidth="1"/>
    <col min="4842" max="4842" width="12.28515625" style="5" customWidth="1"/>
    <col min="4843" max="4843" width="0.7109375" style="5" customWidth="1"/>
    <col min="4844" max="4844" width="12.28515625" style="5" customWidth="1"/>
    <col min="4845" max="4845" width="0.7109375" style="5" customWidth="1"/>
    <col min="4846" max="4846" width="12.28515625" style="5" customWidth="1"/>
    <col min="4847" max="4847" width="0.7109375" style="5" customWidth="1"/>
    <col min="4848" max="4848" width="12.28515625" style="5" customWidth="1"/>
    <col min="4849" max="4849" width="0.7109375" style="5" customWidth="1"/>
    <col min="4850" max="4850" width="12.28515625" style="5" customWidth="1"/>
    <col min="4851" max="4851" width="0.7109375" style="5" customWidth="1"/>
    <col min="4852" max="4852" width="12.28515625" style="5" customWidth="1"/>
    <col min="4853" max="4853" width="0.7109375" style="5" customWidth="1"/>
    <col min="4854" max="4854" width="12.28515625" style="5" customWidth="1"/>
    <col min="4855" max="4855" width="0.7109375" style="5" customWidth="1"/>
    <col min="4856" max="4856" width="12.28515625" style="5" customWidth="1"/>
    <col min="4857" max="4857" width="0.7109375" style="5" customWidth="1"/>
    <col min="4858" max="4858" width="12.28515625" style="5" customWidth="1"/>
    <col min="4859" max="4859" width="0.7109375" style="5" customWidth="1"/>
    <col min="4860" max="4860" width="12.28515625" style="5" customWidth="1"/>
    <col min="4861" max="4861" width="0.7109375" style="5" customWidth="1"/>
    <col min="4862" max="4862" width="12.28515625" style="5" customWidth="1"/>
    <col min="4863" max="4863" width="0.7109375" style="5" customWidth="1"/>
    <col min="4864" max="4864" width="12.28515625" style="5" customWidth="1"/>
    <col min="4865" max="4865" width="0.7109375" style="5" customWidth="1"/>
    <col min="4866" max="4866" width="12.28515625" style="5" customWidth="1"/>
    <col min="4867" max="4867" width="0.7109375" style="5" customWidth="1"/>
    <col min="4868" max="4868" width="12.28515625" style="5" customWidth="1"/>
    <col min="4869" max="4869" width="0.7109375" style="5" customWidth="1"/>
    <col min="4870" max="4870" width="12.28515625" style="5" customWidth="1"/>
    <col min="4871" max="4871" width="0.7109375" style="5" customWidth="1"/>
    <col min="4872" max="4872" width="12.28515625" style="5" customWidth="1"/>
    <col min="4873" max="4873" width="0.7109375" style="5" customWidth="1"/>
    <col min="4874" max="4874" width="12.28515625" style="5" customWidth="1"/>
    <col min="4875" max="4875" width="0.7109375" style="5" customWidth="1"/>
    <col min="4876" max="4876" width="12.28515625" style="5" customWidth="1"/>
    <col min="4877" max="4877" width="0.7109375" style="5" customWidth="1"/>
    <col min="4878" max="4878" width="12.28515625" style="5" customWidth="1"/>
    <col min="4879" max="4881" width="0.7109375" style="5" customWidth="1"/>
    <col min="4882" max="4882" width="12.28515625" style="5" customWidth="1"/>
    <col min="4883" max="5093" width="9.140625" style="5"/>
    <col min="5094" max="5094" width="2.28515625" style="5" customWidth="1"/>
    <col min="5095" max="5095" width="39.5703125" style="5" customWidth="1"/>
    <col min="5096" max="5096" width="4.5703125" style="5" customWidth="1"/>
    <col min="5097" max="5097" width="0.7109375" style="5" customWidth="1"/>
    <col min="5098" max="5098" width="12.28515625" style="5" customWidth="1"/>
    <col min="5099" max="5099" width="0.7109375" style="5" customWidth="1"/>
    <col min="5100" max="5100" width="12.28515625" style="5" customWidth="1"/>
    <col min="5101" max="5101" width="0.7109375" style="5" customWidth="1"/>
    <col min="5102" max="5102" width="12.28515625" style="5" customWidth="1"/>
    <col min="5103" max="5103" width="0.7109375" style="5" customWidth="1"/>
    <col min="5104" max="5104" width="12.28515625" style="5" customWidth="1"/>
    <col min="5105" max="5105" width="0.7109375" style="5" customWidth="1"/>
    <col min="5106" max="5106" width="12.28515625" style="5" customWidth="1"/>
    <col min="5107" max="5107" width="0.7109375" style="5" customWidth="1"/>
    <col min="5108" max="5108" width="12.28515625" style="5" customWidth="1"/>
    <col min="5109" max="5109" width="0.7109375" style="5" customWidth="1"/>
    <col min="5110" max="5110" width="12.28515625" style="5" customWidth="1"/>
    <col min="5111" max="5111" width="0.7109375" style="5" customWidth="1"/>
    <col min="5112" max="5112" width="12.28515625" style="5" customWidth="1"/>
    <col min="5113" max="5113" width="0.7109375" style="5" customWidth="1"/>
    <col min="5114" max="5114" width="12.28515625" style="5" customWidth="1"/>
    <col min="5115" max="5115" width="0.7109375" style="5" customWidth="1"/>
    <col min="5116" max="5116" width="12.28515625" style="5" customWidth="1"/>
    <col min="5117" max="5117" width="0.7109375" style="5" customWidth="1"/>
    <col min="5118" max="5118" width="12.28515625" style="5" customWidth="1"/>
    <col min="5119" max="5119" width="0.7109375" style="5" customWidth="1"/>
    <col min="5120" max="5120" width="12.28515625" style="5" customWidth="1"/>
    <col min="5121" max="5121" width="0.7109375" style="5" customWidth="1"/>
    <col min="5122" max="5122" width="12.28515625" style="5" customWidth="1"/>
    <col min="5123" max="5123" width="0.7109375" style="5" customWidth="1"/>
    <col min="5124" max="5124" width="12.28515625" style="5" customWidth="1"/>
    <col min="5125" max="5125" width="0.7109375" style="5" customWidth="1"/>
    <col min="5126" max="5126" width="12.28515625" style="5" customWidth="1"/>
    <col min="5127" max="5127" width="0.7109375" style="5" customWidth="1"/>
    <col min="5128" max="5128" width="12.28515625" style="5" customWidth="1"/>
    <col min="5129" max="5129" width="0.7109375" style="5" customWidth="1"/>
    <col min="5130" max="5130" width="12.28515625" style="5" customWidth="1"/>
    <col min="5131" max="5131" width="0.7109375" style="5" customWidth="1"/>
    <col min="5132" max="5132" width="12.28515625" style="5" customWidth="1"/>
    <col min="5133" max="5133" width="0.7109375" style="5" customWidth="1"/>
    <col min="5134" max="5134" width="12.28515625" style="5" customWidth="1"/>
    <col min="5135" max="5137" width="0.7109375" style="5" customWidth="1"/>
    <col min="5138" max="5138" width="12.28515625" style="5" customWidth="1"/>
    <col min="5139" max="5349" width="9.140625" style="5"/>
    <col min="5350" max="5350" width="2.28515625" style="5" customWidth="1"/>
    <col min="5351" max="5351" width="39.5703125" style="5" customWidth="1"/>
    <col min="5352" max="5352" width="4.5703125" style="5" customWidth="1"/>
    <col min="5353" max="5353" width="0.7109375" style="5" customWidth="1"/>
    <col min="5354" max="5354" width="12.28515625" style="5" customWidth="1"/>
    <col min="5355" max="5355" width="0.7109375" style="5" customWidth="1"/>
    <col min="5356" max="5356" width="12.28515625" style="5" customWidth="1"/>
    <col min="5357" max="5357" width="0.7109375" style="5" customWidth="1"/>
    <col min="5358" max="5358" width="12.28515625" style="5" customWidth="1"/>
    <col min="5359" max="5359" width="0.7109375" style="5" customWidth="1"/>
    <col min="5360" max="5360" width="12.28515625" style="5" customWidth="1"/>
    <col min="5361" max="5361" width="0.7109375" style="5" customWidth="1"/>
    <col min="5362" max="5362" width="12.28515625" style="5" customWidth="1"/>
    <col min="5363" max="5363" width="0.7109375" style="5" customWidth="1"/>
    <col min="5364" max="5364" width="12.28515625" style="5" customWidth="1"/>
    <col min="5365" max="5365" width="0.7109375" style="5" customWidth="1"/>
    <col min="5366" max="5366" width="12.28515625" style="5" customWidth="1"/>
    <col min="5367" max="5367" width="0.7109375" style="5" customWidth="1"/>
    <col min="5368" max="5368" width="12.28515625" style="5" customWidth="1"/>
    <col min="5369" max="5369" width="0.7109375" style="5" customWidth="1"/>
    <col min="5370" max="5370" width="12.28515625" style="5" customWidth="1"/>
    <col min="5371" max="5371" width="0.7109375" style="5" customWidth="1"/>
    <col min="5372" max="5372" width="12.28515625" style="5" customWidth="1"/>
    <col min="5373" max="5373" width="0.7109375" style="5" customWidth="1"/>
    <col min="5374" max="5374" width="12.28515625" style="5" customWidth="1"/>
    <col min="5375" max="5375" width="0.7109375" style="5" customWidth="1"/>
    <col min="5376" max="5376" width="12.28515625" style="5" customWidth="1"/>
    <col min="5377" max="5377" width="0.7109375" style="5" customWidth="1"/>
    <col min="5378" max="5378" width="12.28515625" style="5" customWidth="1"/>
    <col min="5379" max="5379" width="0.7109375" style="5" customWidth="1"/>
    <col min="5380" max="5380" width="12.28515625" style="5" customWidth="1"/>
    <col min="5381" max="5381" width="0.7109375" style="5" customWidth="1"/>
    <col min="5382" max="5382" width="12.28515625" style="5" customWidth="1"/>
    <col min="5383" max="5383" width="0.7109375" style="5" customWidth="1"/>
    <col min="5384" max="5384" width="12.28515625" style="5" customWidth="1"/>
    <col min="5385" max="5385" width="0.7109375" style="5" customWidth="1"/>
    <col min="5386" max="5386" width="12.28515625" style="5" customWidth="1"/>
    <col min="5387" max="5387" width="0.7109375" style="5" customWidth="1"/>
    <col min="5388" max="5388" width="12.28515625" style="5" customWidth="1"/>
    <col min="5389" max="5389" width="0.7109375" style="5" customWidth="1"/>
    <col min="5390" max="5390" width="12.28515625" style="5" customWidth="1"/>
    <col min="5391" max="5393" width="0.7109375" style="5" customWidth="1"/>
    <col min="5394" max="5394" width="12.28515625" style="5" customWidth="1"/>
    <col min="5395" max="5605" width="9.140625" style="5"/>
    <col min="5606" max="5606" width="2.28515625" style="5" customWidth="1"/>
    <col min="5607" max="5607" width="39.5703125" style="5" customWidth="1"/>
    <col min="5608" max="5608" width="4.5703125" style="5" customWidth="1"/>
    <col min="5609" max="5609" width="0.7109375" style="5" customWidth="1"/>
    <col min="5610" max="5610" width="12.28515625" style="5" customWidth="1"/>
    <col min="5611" max="5611" width="0.7109375" style="5" customWidth="1"/>
    <col min="5612" max="5612" width="12.28515625" style="5" customWidth="1"/>
    <col min="5613" max="5613" width="0.7109375" style="5" customWidth="1"/>
    <col min="5614" max="5614" width="12.28515625" style="5" customWidth="1"/>
    <col min="5615" max="5615" width="0.7109375" style="5" customWidth="1"/>
    <col min="5616" max="5616" width="12.28515625" style="5" customWidth="1"/>
    <col min="5617" max="5617" width="0.7109375" style="5" customWidth="1"/>
    <col min="5618" max="5618" width="12.28515625" style="5" customWidth="1"/>
    <col min="5619" max="5619" width="0.7109375" style="5" customWidth="1"/>
    <col min="5620" max="5620" width="12.28515625" style="5" customWidth="1"/>
    <col min="5621" max="5621" width="0.7109375" style="5" customWidth="1"/>
    <col min="5622" max="5622" width="12.28515625" style="5" customWidth="1"/>
    <col min="5623" max="5623" width="0.7109375" style="5" customWidth="1"/>
    <col min="5624" max="5624" width="12.28515625" style="5" customWidth="1"/>
    <col min="5625" max="5625" width="0.7109375" style="5" customWidth="1"/>
    <col min="5626" max="5626" width="12.28515625" style="5" customWidth="1"/>
    <col min="5627" max="5627" width="0.7109375" style="5" customWidth="1"/>
    <col min="5628" max="5628" width="12.28515625" style="5" customWidth="1"/>
    <col min="5629" max="5629" width="0.7109375" style="5" customWidth="1"/>
    <col min="5630" max="5630" width="12.28515625" style="5" customWidth="1"/>
    <col min="5631" max="5631" width="0.7109375" style="5" customWidth="1"/>
    <col min="5632" max="5632" width="12.28515625" style="5" customWidth="1"/>
    <col min="5633" max="5633" width="0.7109375" style="5" customWidth="1"/>
    <col min="5634" max="5634" width="12.28515625" style="5" customWidth="1"/>
    <col min="5635" max="5635" width="0.7109375" style="5" customWidth="1"/>
    <col min="5636" max="5636" width="12.28515625" style="5" customWidth="1"/>
    <col min="5637" max="5637" width="0.7109375" style="5" customWidth="1"/>
    <col min="5638" max="5638" width="12.28515625" style="5" customWidth="1"/>
    <col min="5639" max="5639" width="0.7109375" style="5" customWidth="1"/>
    <col min="5640" max="5640" width="12.28515625" style="5" customWidth="1"/>
    <col min="5641" max="5641" width="0.7109375" style="5" customWidth="1"/>
    <col min="5642" max="5642" width="12.28515625" style="5" customWidth="1"/>
    <col min="5643" max="5643" width="0.7109375" style="5" customWidth="1"/>
    <col min="5644" max="5644" width="12.28515625" style="5" customWidth="1"/>
    <col min="5645" max="5645" width="0.7109375" style="5" customWidth="1"/>
    <col min="5646" max="5646" width="12.28515625" style="5" customWidth="1"/>
    <col min="5647" max="5649" width="0.7109375" style="5" customWidth="1"/>
    <col min="5650" max="5650" width="12.28515625" style="5" customWidth="1"/>
    <col min="5651" max="5861" width="9.140625" style="5"/>
    <col min="5862" max="5862" width="2.28515625" style="5" customWidth="1"/>
    <col min="5863" max="5863" width="39.5703125" style="5" customWidth="1"/>
    <col min="5864" max="5864" width="4.5703125" style="5" customWidth="1"/>
    <col min="5865" max="5865" width="0.7109375" style="5" customWidth="1"/>
    <col min="5866" max="5866" width="12.28515625" style="5" customWidth="1"/>
    <col min="5867" max="5867" width="0.7109375" style="5" customWidth="1"/>
    <col min="5868" max="5868" width="12.28515625" style="5" customWidth="1"/>
    <col min="5869" max="5869" width="0.7109375" style="5" customWidth="1"/>
    <col min="5870" max="5870" width="12.28515625" style="5" customWidth="1"/>
    <col min="5871" max="5871" width="0.7109375" style="5" customWidth="1"/>
    <col min="5872" max="5872" width="12.28515625" style="5" customWidth="1"/>
    <col min="5873" max="5873" width="0.7109375" style="5" customWidth="1"/>
    <col min="5874" max="5874" width="12.28515625" style="5" customWidth="1"/>
    <col min="5875" max="5875" width="0.7109375" style="5" customWidth="1"/>
    <col min="5876" max="5876" width="12.28515625" style="5" customWidth="1"/>
    <col min="5877" max="5877" width="0.7109375" style="5" customWidth="1"/>
    <col min="5878" max="5878" width="12.28515625" style="5" customWidth="1"/>
    <col min="5879" max="5879" width="0.7109375" style="5" customWidth="1"/>
    <col min="5880" max="5880" width="12.28515625" style="5" customWidth="1"/>
    <col min="5881" max="5881" width="0.7109375" style="5" customWidth="1"/>
    <col min="5882" max="5882" width="12.28515625" style="5" customWidth="1"/>
    <col min="5883" max="5883" width="0.7109375" style="5" customWidth="1"/>
    <col min="5884" max="5884" width="12.28515625" style="5" customWidth="1"/>
    <col min="5885" max="5885" width="0.7109375" style="5" customWidth="1"/>
    <col min="5886" max="5886" width="12.28515625" style="5" customWidth="1"/>
    <col min="5887" max="5887" width="0.7109375" style="5" customWidth="1"/>
    <col min="5888" max="5888" width="12.28515625" style="5" customWidth="1"/>
    <col min="5889" max="5889" width="0.7109375" style="5" customWidth="1"/>
    <col min="5890" max="5890" width="12.28515625" style="5" customWidth="1"/>
    <col min="5891" max="5891" width="0.7109375" style="5" customWidth="1"/>
    <col min="5892" max="5892" width="12.28515625" style="5" customWidth="1"/>
    <col min="5893" max="5893" width="0.7109375" style="5" customWidth="1"/>
    <col min="5894" max="5894" width="12.28515625" style="5" customWidth="1"/>
    <col min="5895" max="5895" width="0.7109375" style="5" customWidth="1"/>
    <col min="5896" max="5896" width="12.28515625" style="5" customWidth="1"/>
    <col min="5897" max="5897" width="0.7109375" style="5" customWidth="1"/>
    <col min="5898" max="5898" width="12.28515625" style="5" customWidth="1"/>
    <col min="5899" max="5899" width="0.7109375" style="5" customWidth="1"/>
    <col min="5900" max="5900" width="12.28515625" style="5" customWidth="1"/>
    <col min="5901" max="5901" width="0.7109375" style="5" customWidth="1"/>
    <col min="5902" max="5902" width="12.28515625" style="5" customWidth="1"/>
    <col min="5903" max="5905" width="0.7109375" style="5" customWidth="1"/>
    <col min="5906" max="5906" width="12.28515625" style="5" customWidth="1"/>
    <col min="5907" max="6117" width="9.140625" style="5"/>
    <col min="6118" max="6118" width="2.28515625" style="5" customWidth="1"/>
    <col min="6119" max="6119" width="39.5703125" style="5" customWidth="1"/>
    <col min="6120" max="6120" width="4.5703125" style="5" customWidth="1"/>
    <col min="6121" max="6121" width="0.7109375" style="5" customWidth="1"/>
    <col min="6122" max="6122" width="12.28515625" style="5" customWidth="1"/>
    <col min="6123" max="6123" width="0.7109375" style="5" customWidth="1"/>
    <col min="6124" max="6124" width="12.28515625" style="5" customWidth="1"/>
    <col min="6125" max="6125" width="0.7109375" style="5" customWidth="1"/>
    <col min="6126" max="6126" width="12.28515625" style="5" customWidth="1"/>
    <col min="6127" max="6127" width="0.7109375" style="5" customWidth="1"/>
    <col min="6128" max="6128" width="12.28515625" style="5" customWidth="1"/>
    <col min="6129" max="6129" width="0.7109375" style="5" customWidth="1"/>
    <col min="6130" max="6130" width="12.28515625" style="5" customWidth="1"/>
    <col min="6131" max="6131" width="0.7109375" style="5" customWidth="1"/>
    <col min="6132" max="6132" width="12.28515625" style="5" customWidth="1"/>
    <col min="6133" max="6133" width="0.7109375" style="5" customWidth="1"/>
    <col min="6134" max="6134" width="12.28515625" style="5" customWidth="1"/>
    <col min="6135" max="6135" width="0.7109375" style="5" customWidth="1"/>
    <col min="6136" max="6136" width="12.28515625" style="5" customWidth="1"/>
    <col min="6137" max="6137" width="0.7109375" style="5" customWidth="1"/>
    <col min="6138" max="6138" width="12.28515625" style="5" customWidth="1"/>
    <col min="6139" max="6139" width="0.7109375" style="5" customWidth="1"/>
    <col min="6140" max="6140" width="12.28515625" style="5" customWidth="1"/>
    <col min="6141" max="6141" width="0.7109375" style="5" customWidth="1"/>
    <col min="6142" max="6142" width="12.28515625" style="5" customWidth="1"/>
    <col min="6143" max="6143" width="0.7109375" style="5" customWidth="1"/>
    <col min="6144" max="6144" width="12.28515625" style="5" customWidth="1"/>
    <col min="6145" max="6145" width="0.7109375" style="5" customWidth="1"/>
    <col min="6146" max="6146" width="12.28515625" style="5" customWidth="1"/>
    <col min="6147" max="6147" width="0.7109375" style="5" customWidth="1"/>
    <col min="6148" max="6148" width="12.28515625" style="5" customWidth="1"/>
    <col min="6149" max="6149" width="0.7109375" style="5" customWidth="1"/>
    <col min="6150" max="6150" width="12.28515625" style="5" customWidth="1"/>
    <col min="6151" max="6151" width="0.7109375" style="5" customWidth="1"/>
    <col min="6152" max="6152" width="12.28515625" style="5" customWidth="1"/>
    <col min="6153" max="6153" width="0.7109375" style="5" customWidth="1"/>
    <col min="6154" max="6154" width="12.28515625" style="5" customWidth="1"/>
    <col min="6155" max="6155" width="0.7109375" style="5" customWidth="1"/>
    <col min="6156" max="6156" width="12.28515625" style="5" customWidth="1"/>
    <col min="6157" max="6157" width="0.7109375" style="5" customWidth="1"/>
    <col min="6158" max="6158" width="12.28515625" style="5" customWidth="1"/>
    <col min="6159" max="6161" width="0.7109375" style="5" customWidth="1"/>
    <col min="6162" max="6162" width="12.28515625" style="5" customWidth="1"/>
    <col min="6163" max="6373" width="9.140625" style="5"/>
    <col min="6374" max="6374" width="2.28515625" style="5" customWidth="1"/>
    <col min="6375" max="6375" width="39.5703125" style="5" customWidth="1"/>
    <col min="6376" max="6376" width="4.5703125" style="5" customWidth="1"/>
    <col min="6377" max="6377" width="0.7109375" style="5" customWidth="1"/>
    <col min="6378" max="6378" width="12.28515625" style="5" customWidth="1"/>
    <col min="6379" max="6379" width="0.7109375" style="5" customWidth="1"/>
    <col min="6380" max="6380" width="12.28515625" style="5" customWidth="1"/>
    <col min="6381" max="6381" width="0.7109375" style="5" customWidth="1"/>
    <col min="6382" max="6382" width="12.28515625" style="5" customWidth="1"/>
    <col min="6383" max="6383" width="0.7109375" style="5" customWidth="1"/>
    <col min="6384" max="6384" width="12.28515625" style="5" customWidth="1"/>
    <col min="6385" max="6385" width="0.7109375" style="5" customWidth="1"/>
    <col min="6386" max="6386" width="12.28515625" style="5" customWidth="1"/>
    <col min="6387" max="6387" width="0.7109375" style="5" customWidth="1"/>
    <col min="6388" max="6388" width="12.28515625" style="5" customWidth="1"/>
    <col min="6389" max="6389" width="0.7109375" style="5" customWidth="1"/>
    <col min="6390" max="6390" width="12.28515625" style="5" customWidth="1"/>
    <col min="6391" max="6391" width="0.7109375" style="5" customWidth="1"/>
    <col min="6392" max="6392" width="12.28515625" style="5" customWidth="1"/>
    <col min="6393" max="6393" width="0.7109375" style="5" customWidth="1"/>
    <col min="6394" max="6394" width="12.28515625" style="5" customWidth="1"/>
    <col min="6395" max="6395" width="0.7109375" style="5" customWidth="1"/>
    <col min="6396" max="6396" width="12.28515625" style="5" customWidth="1"/>
    <col min="6397" max="6397" width="0.7109375" style="5" customWidth="1"/>
    <col min="6398" max="6398" width="12.28515625" style="5" customWidth="1"/>
    <col min="6399" max="6399" width="0.7109375" style="5" customWidth="1"/>
    <col min="6400" max="6400" width="12.28515625" style="5" customWidth="1"/>
    <col min="6401" max="6401" width="0.7109375" style="5" customWidth="1"/>
    <col min="6402" max="6402" width="12.28515625" style="5" customWidth="1"/>
    <col min="6403" max="6403" width="0.7109375" style="5" customWidth="1"/>
    <col min="6404" max="6404" width="12.28515625" style="5" customWidth="1"/>
    <col min="6405" max="6405" width="0.7109375" style="5" customWidth="1"/>
    <col min="6406" max="6406" width="12.28515625" style="5" customWidth="1"/>
    <col min="6407" max="6407" width="0.7109375" style="5" customWidth="1"/>
    <col min="6408" max="6408" width="12.28515625" style="5" customWidth="1"/>
    <col min="6409" max="6409" width="0.7109375" style="5" customWidth="1"/>
    <col min="6410" max="6410" width="12.28515625" style="5" customWidth="1"/>
    <col min="6411" max="6411" width="0.7109375" style="5" customWidth="1"/>
    <col min="6412" max="6412" width="12.28515625" style="5" customWidth="1"/>
    <col min="6413" max="6413" width="0.7109375" style="5" customWidth="1"/>
    <col min="6414" max="6414" width="12.28515625" style="5" customWidth="1"/>
    <col min="6415" max="6417" width="0.7109375" style="5" customWidth="1"/>
    <col min="6418" max="6418" width="12.28515625" style="5" customWidth="1"/>
    <col min="6419" max="6629" width="9.140625" style="5"/>
    <col min="6630" max="6630" width="2.28515625" style="5" customWidth="1"/>
    <col min="6631" max="6631" width="39.5703125" style="5" customWidth="1"/>
    <col min="6632" max="6632" width="4.5703125" style="5" customWidth="1"/>
    <col min="6633" max="6633" width="0.7109375" style="5" customWidth="1"/>
    <col min="6634" max="6634" width="12.28515625" style="5" customWidth="1"/>
    <col min="6635" max="6635" width="0.7109375" style="5" customWidth="1"/>
    <col min="6636" max="6636" width="12.28515625" style="5" customWidth="1"/>
    <col min="6637" max="6637" width="0.7109375" style="5" customWidth="1"/>
    <col min="6638" max="6638" width="12.28515625" style="5" customWidth="1"/>
    <col min="6639" max="6639" width="0.7109375" style="5" customWidth="1"/>
    <col min="6640" max="6640" width="12.28515625" style="5" customWidth="1"/>
    <col min="6641" max="6641" width="0.7109375" style="5" customWidth="1"/>
    <col min="6642" max="6642" width="12.28515625" style="5" customWidth="1"/>
    <col min="6643" max="6643" width="0.7109375" style="5" customWidth="1"/>
    <col min="6644" max="6644" width="12.28515625" style="5" customWidth="1"/>
    <col min="6645" max="6645" width="0.7109375" style="5" customWidth="1"/>
    <col min="6646" max="6646" width="12.28515625" style="5" customWidth="1"/>
    <col min="6647" max="6647" width="0.7109375" style="5" customWidth="1"/>
    <col min="6648" max="6648" width="12.28515625" style="5" customWidth="1"/>
    <col min="6649" max="6649" width="0.7109375" style="5" customWidth="1"/>
    <col min="6650" max="6650" width="12.28515625" style="5" customWidth="1"/>
    <col min="6651" max="6651" width="0.7109375" style="5" customWidth="1"/>
    <col min="6652" max="6652" width="12.28515625" style="5" customWidth="1"/>
    <col min="6653" max="6653" width="0.7109375" style="5" customWidth="1"/>
    <col min="6654" max="6654" width="12.28515625" style="5" customWidth="1"/>
    <col min="6655" max="6655" width="0.7109375" style="5" customWidth="1"/>
    <col min="6656" max="6656" width="12.28515625" style="5" customWidth="1"/>
    <col min="6657" max="6657" width="0.7109375" style="5" customWidth="1"/>
    <col min="6658" max="6658" width="12.28515625" style="5" customWidth="1"/>
    <col min="6659" max="6659" width="0.7109375" style="5" customWidth="1"/>
    <col min="6660" max="6660" width="12.28515625" style="5" customWidth="1"/>
    <col min="6661" max="6661" width="0.7109375" style="5" customWidth="1"/>
    <col min="6662" max="6662" width="12.28515625" style="5" customWidth="1"/>
    <col min="6663" max="6663" width="0.7109375" style="5" customWidth="1"/>
    <col min="6664" max="6664" width="12.28515625" style="5" customWidth="1"/>
    <col min="6665" max="6665" width="0.7109375" style="5" customWidth="1"/>
    <col min="6666" max="6666" width="12.28515625" style="5" customWidth="1"/>
    <col min="6667" max="6667" width="0.7109375" style="5" customWidth="1"/>
    <col min="6668" max="6668" width="12.28515625" style="5" customWidth="1"/>
    <col min="6669" max="6669" width="0.7109375" style="5" customWidth="1"/>
    <col min="6670" max="6670" width="12.28515625" style="5" customWidth="1"/>
    <col min="6671" max="6673" width="0.7109375" style="5" customWidth="1"/>
    <col min="6674" max="6674" width="12.28515625" style="5" customWidth="1"/>
    <col min="6675" max="6885" width="9.140625" style="5"/>
    <col min="6886" max="6886" width="2.28515625" style="5" customWidth="1"/>
    <col min="6887" max="6887" width="39.5703125" style="5" customWidth="1"/>
    <col min="6888" max="6888" width="4.5703125" style="5" customWidth="1"/>
    <col min="6889" max="6889" width="0.7109375" style="5" customWidth="1"/>
    <col min="6890" max="6890" width="12.28515625" style="5" customWidth="1"/>
    <col min="6891" max="6891" width="0.7109375" style="5" customWidth="1"/>
    <col min="6892" max="6892" width="12.28515625" style="5" customWidth="1"/>
    <col min="6893" max="6893" width="0.7109375" style="5" customWidth="1"/>
    <col min="6894" max="6894" width="12.28515625" style="5" customWidth="1"/>
    <col min="6895" max="6895" width="0.7109375" style="5" customWidth="1"/>
    <col min="6896" max="6896" width="12.28515625" style="5" customWidth="1"/>
    <col min="6897" max="6897" width="0.7109375" style="5" customWidth="1"/>
    <col min="6898" max="6898" width="12.28515625" style="5" customWidth="1"/>
    <col min="6899" max="6899" width="0.7109375" style="5" customWidth="1"/>
    <col min="6900" max="6900" width="12.28515625" style="5" customWidth="1"/>
    <col min="6901" max="6901" width="0.7109375" style="5" customWidth="1"/>
    <col min="6902" max="6902" width="12.28515625" style="5" customWidth="1"/>
    <col min="6903" max="6903" width="0.7109375" style="5" customWidth="1"/>
    <col min="6904" max="6904" width="12.28515625" style="5" customWidth="1"/>
    <col min="6905" max="6905" width="0.7109375" style="5" customWidth="1"/>
    <col min="6906" max="6906" width="12.28515625" style="5" customWidth="1"/>
    <col min="6907" max="6907" width="0.7109375" style="5" customWidth="1"/>
    <col min="6908" max="6908" width="12.28515625" style="5" customWidth="1"/>
    <col min="6909" max="6909" width="0.7109375" style="5" customWidth="1"/>
    <col min="6910" max="6910" width="12.28515625" style="5" customWidth="1"/>
    <col min="6911" max="6911" width="0.7109375" style="5" customWidth="1"/>
    <col min="6912" max="6912" width="12.28515625" style="5" customWidth="1"/>
    <col min="6913" max="6913" width="0.7109375" style="5" customWidth="1"/>
    <col min="6914" max="6914" width="12.28515625" style="5" customWidth="1"/>
    <col min="6915" max="6915" width="0.7109375" style="5" customWidth="1"/>
    <col min="6916" max="6916" width="12.28515625" style="5" customWidth="1"/>
    <col min="6917" max="6917" width="0.7109375" style="5" customWidth="1"/>
    <col min="6918" max="6918" width="12.28515625" style="5" customWidth="1"/>
    <col min="6919" max="6919" width="0.7109375" style="5" customWidth="1"/>
    <col min="6920" max="6920" width="12.28515625" style="5" customWidth="1"/>
    <col min="6921" max="6921" width="0.7109375" style="5" customWidth="1"/>
    <col min="6922" max="6922" width="12.28515625" style="5" customWidth="1"/>
    <col min="6923" max="6923" width="0.7109375" style="5" customWidth="1"/>
    <col min="6924" max="6924" width="12.28515625" style="5" customWidth="1"/>
    <col min="6925" max="6925" width="0.7109375" style="5" customWidth="1"/>
    <col min="6926" max="6926" width="12.28515625" style="5" customWidth="1"/>
    <col min="6927" max="6929" width="0.7109375" style="5" customWidth="1"/>
    <col min="6930" max="6930" width="12.28515625" style="5" customWidth="1"/>
    <col min="6931" max="7141" width="9.140625" style="5"/>
    <col min="7142" max="7142" width="2.28515625" style="5" customWidth="1"/>
    <col min="7143" max="7143" width="39.5703125" style="5" customWidth="1"/>
    <col min="7144" max="7144" width="4.5703125" style="5" customWidth="1"/>
    <col min="7145" max="7145" width="0.7109375" style="5" customWidth="1"/>
    <col min="7146" max="7146" width="12.28515625" style="5" customWidth="1"/>
    <col min="7147" max="7147" width="0.7109375" style="5" customWidth="1"/>
    <col min="7148" max="7148" width="12.28515625" style="5" customWidth="1"/>
    <col min="7149" max="7149" width="0.7109375" style="5" customWidth="1"/>
    <col min="7150" max="7150" width="12.28515625" style="5" customWidth="1"/>
    <col min="7151" max="7151" width="0.7109375" style="5" customWidth="1"/>
    <col min="7152" max="7152" width="12.28515625" style="5" customWidth="1"/>
    <col min="7153" max="7153" width="0.7109375" style="5" customWidth="1"/>
    <col min="7154" max="7154" width="12.28515625" style="5" customWidth="1"/>
    <col min="7155" max="7155" width="0.7109375" style="5" customWidth="1"/>
    <col min="7156" max="7156" width="12.28515625" style="5" customWidth="1"/>
    <col min="7157" max="7157" width="0.7109375" style="5" customWidth="1"/>
    <col min="7158" max="7158" width="12.28515625" style="5" customWidth="1"/>
    <col min="7159" max="7159" width="0.7109375" style="5" customWidth="1"/>
    <col min="7160" max="7160" width="12.28515625" style="5" customWidth="1"/>
    <col min="7161" max="7161" width="0.7109375" style="5" customWidth="1"/>
    <col min="7162" max="7162" width="12.28515625" style="5" customWidth="1"/>
    <col min="7163" max="7163" width="0.7109375" style="5" customWidth="1"/>
    <col min="7164" max="7164" width="12.28515625" style="5" customWidth="1"/>
    <col min="7165" max="7165" width="0.7109375" style="5" customWidth="1"/>
    <col min="7166" max="7166" width="12.28515625" style="5" customWidth="1"/>
    <col min="7167" max="7167" width="0.7109375" style="5" customWidth="1"/>
    <col min="7168" max="7168" width="12.28515625" style="5" customWidth="1"/>
    <col min="7169" max="7169" width="0.7109375" style="5" customWidth="1"/>
    <col min="7170" max="7170" width="12.28515625" style="5" customWidth="1"/>
    <col min="7171" max="7171" width="0.7109375" style="5" customWidth="1"/>
    <col min="7172" max="7172" width="12.28515625" style="5" customWidth="1"/>
    <col min="7173" max="7173" width="0.7109375" style="5" customWidth="1"/>
    <col min="7174" max="7174" width="12.28515625" style="5" customWidth="1"/>
    <col min="7175" max="7175" width="0.7109375" style="5" customWidth="1"/>
    <col min="7176" max="7176" width="12.28515625" style="5" customWidth="1"/>
    <col min="7177" max="7177" width="0.7109375" style="5" customWidth="1"/>
    <col min="7178" max="7178" width="12.28515625" style="5" customWidth="1"/>
    <col min="7179" max="7179" width="0.7109375" style="5" customWidth="1"/>
    <col min="7180" max="7180" width="12.28515625" style="5" customWidth="1"/>
    <col min="7181" max="7181" width="0.7109375" style="5" customWidth="1"/>
    <col min="7182" max="7182" width="12.28515625" style="5" customWidth="1"/>
    <col min="7183" max="7185" width="0.7109375" style="5" customWidth="1"/>
    <col min="7186" max="7186" width="12.28515625" style="5" customWidth="1"/>
    <col min="7187" max="7397" width="9.140625" style="5"/>
    <col min="7398" max="7398" width="2.28515625" style="5" customWidth="1"/>
    <col min="7399" max="7399" width="39.5703125" style="5" customWidth="1"/>
    <col min="7400" max="7400" width="4.5703125" style="5" customWidth="1"/>
    <col min="7401" max="7401" width="0.7109375" style="5" customWidth="1"/>
    <col min="7402" max="7402" width="12.28515625" style="5" customWidth="1"/>
    <col min="7403" max="7403" width="0.7109375" style="5" customWidth="1"/>
    <col min="7404" max="7404" width="12.28515625" style="5" customWidth="1"/>
    <col min="7405" max="7405" width="0.7109375" style="5" customWidth="1"/>
    <col min="7406" max="7406" width="12.28515625" style="5" customWidth="1"/>
    <col min="7407" max="7407" width="0.7109375" style="5" customWidth="1"/>
    <col min="7408" max="7408" width="12.28515625" style="5" customWidth="1"/>
    <col min="7409" max="7409" width="0.7109375" style="5" customWidth="1"/>
    <col min="7410" max="7410" width="12.28515625" style="5" customWidth="1"/>
    <col min="7411" max="7411" width="0.7109375" style="5" customWidth="1"/>
    <col min="7412" max="7412" width="12.28515625" style="5" customWidth="1"/>
    <col min="7413" max="7413" width="0.7109375" style="5" customWidth="1"/>
    <col min="7414" max="7414" width="12.28515625" style="5" customWidth="1"/>
    <col min="7415" max="7415" width="0.7109375" style="5" customWidth="1"/>
    <col min="7416" max="7416" width="12.28515625" style="5" customWidth="1"/>
    <col min="7417" max="7417" width="0.7109375" style="5" customWidth="1"/>
    <col min="7418" max="7418" width="12.28515625" style="5" customWidth="1"/>
    <col min="7419" max="7419" width="0.7109375" style="5" customWidth="1"/>
    <col min="7420" max="7420" width="12.28515625" style="5" customWidth="1"/>
    <col min="7421" max="7421" width="0.7109375" style="5" customWidth="1"/>
    <col min="7422" max="7422" width="12.28515625" style="5" customWidth="1"/>
    <col min="7423" max="7423" width="0.7109375" style="5" customWidth="1"/>
    <col min="7424" max="7424" width="12.28515625" style="5" customWidth="1"/>
    <col min="7425" max="7425" width="0.7109375" style="5" customWidth="1"/>
    <col min="7426" max="7426" width="12.28515625" style="5" customWidth="1"/>
    <col min="7427" max="7427" width="0.7109375" style="5" customWidth="1"/>
    <col min="7428" max="7428" width="12.28515625" style="5" customWidth="1"/>
    <col min="7429" max="7429" width="0.7109375" style="5" customWidth="1"/>
    <col min="7430" max="7430" width="12.28515625" style="5" customWidth="1"/>
    <col min="7431" max="7431" width="0.7109375" style="5" customWidth="1"/>
    <col min="7432" max="7432" width="12.28515625" style="5" customWidth="1"/>
    <col min="7433" max="7433" width="0.7109375" style="5" customWidth="1"/>
    <col min="7434" max="7434" width="12.28515625" style="5" customWidth="1"/>
    <col min="7435" max="7435" width="0.7109375" style="5" customWidth="1"/>
    <col min="7436" max="7436" width="12.28515625" style="5" customWidth="1"/>
    <col min="7437" max="7437" width="0.7109375" style="5" customWidth="1"/>
    <col min="7438" max="7438" width="12.28515625" style="5" customWidth="1"/>
    <col min="7439" max="7441" width="0.7109375" style="5" customWidth="1"/>
    <col min="7442" max="7442" width="12.28515625" style="5" customWidth="1"/>
    <col min="7443" max="7653" width="9.140625" style="5"/>
    <col min="7654" max="7654" width="2.28515625" style="5" customWidth="1"/>
    <col min="7655" max="7655" width="39.5703125" style="5" customWidth="1"/>
    <col min="7656" max="7656" width="4.5703125" style="5" customWidth="1"/>
    <col min="7657" max="7657" width="0.7109375" style="5" customWidth="1"/>
    <col min="7658" max="7658" width="12.28515625" style="5" customWidth="1"/>
    <col min="7659" max="7659" width="0.7109375" style="5" customWidth="1"/>
    <col min="7660" max="7660" width="12.28515625" style="5" customWidth="1"/>
    <col min="7661" max="7661" width="0.7109375" style="5" customWidth="1"/>
    <col min="7662" max="7662" width="12.28515625" style="5" customWidth="1"/>
    <col min="7663" max="7663" width="0.7109375" style="5" customWidth="1"/>
    <col min="7664" max="7664" width="12.28515625" style="5" customWidth="1"/>
    <col min="7665" max="7665" width="0.7109375" style="5" customWidth="1"/>
    <col min="7666" max="7666" width="12.28515625" style="5" customWidth="1"/>
    <col min="7667" max="7667" width="0.7109375" style="5" customWidth="1"/>
    <col min="7668" max="7668" width="12.28515625" style="5" customWidth="1"/>
    <col min="7669" max="7669" width="0.7109375" style="5" customWidth="1"/>
    <col min="7670" max="7670" width="12.28515625" style="5" customWidth="1"/>
    <col min="7671" max="7671" width="0.7109375" style="5" customWidth="1"/>
    <col min="7672" max="7672" width="12.28515625" style="5" customWidth="1"/>
    <col min="7673" max="7673" width="0.7109375" style="5" customWidth="1"/>
    <col min="7674" max="7674" width="12.28515625" style="5" customWidth="1"/>
    <col min="7675" max="7675" width="0.7109375" style="5" customWidth="1"/>
    <col min="7676" max="7676" width="12.28515625" style="5" customWidth="1"/>
    <col min="7677" max="7677" width="0.7109375" style="5" customWidth="1"/>
    <col min="7678" max="7678" width="12.28515625" style="5" customWidth="1"/>
    <col min="7679" max="7679" width="0.7109375" style="5" customWidth="1"/>
    <col min="7680" max="7680" width="12.28515625" style="5" customWidth="1"/>
    <col min="7681" max="7681" width="0.7109375" style="5" customWidth="1"/>
    <col min="7682" max="7682" width="12.28515625" style="5" customWidth="1"/>
    <col min="7683" max="7683" width="0.7109375" style="5" customWidth="1"/>
    <col min="7684" max="7684" width="12.28515625" style="5" customWidth="1"/>
    <col min="7685" max="7685" width="0.7109375" style="5" customWidth="1"/>
    <col min="7686" max="7686" width="12.28515625" style="5" customWidth="1"/>
    <col min="7687" max="7687" width="0.7109375" style="5" customWidth="1"/>
    <col min="7688" max="7688" width="12.28515625" style="5" customWidth="1"/>
    <col min="7689" max="7689" width="0.7109375" style="5" customWidth="1"/>
    <col min="7690" max="7690" width="12.28515625" style="5" customWidth="1"/>
    <col min="7691" max="7691" width="0.7109375" style="5" customWidth="1"/>
    <col min="7692" max="7692" width="12.28515625" style="5" customWidth="1"/>
    <col min="7693" max="7693" width="0.7109375" style="5" customWidth="1"/>
    <col min="7694" max="7694" width="12.28515625" style="5" customWidth="1"/>
    <col min="7695" max="7697" width="0.7109375" style="5" customWidth="1"/>
    <col min="7698" max="7698" width="12.28515625" style="5" customWidth="1"/>
    <col min="7699" max="7909" width="9.140625" style="5"/>
    <col min="7910" max="7910" width="2.28515625" style="5" customWidth="1"/>
    <col min="7911" max="7911" width="39.5703125" style="5" customWidth="1"/>
    <col min="7912" max="7912" width="4.5703125" style="5" customWidth="1"/>
    <col min="7913" max="7913" width="0.7109375" style="5" customWidth="1"/>
    <col min="7914" max="7914" width="12.28515625" style="5" customWidth="1"/>
    <col min="7915" max="7915" width="0.7109375" style="5" customWidth="1"/>
    <col min="7916" max="7916" width="12.28515625" style="5" customWidth="1"/>
    <col min="7917" max="7917" width="0.7109375" style="5" customWidth="1"/>
    <col min="7918" max="7918" width="12.28515625" style="5" customWidth="1"/>
    <col min="7919" max="7919" width="0.7109375" style="5" customWidth="1"/>
    <col min="7920" max="7920" width="12.28515625" style="5" customWidth="1"/>
    <col min="7921" max="7921" width="0.7109375" style="5" customWidth="1"/>
    <col min="7922" max="7922" width="12.28515625" style="5" customWidth="1"/>
    <col min="7923" max="7923" width="0.7109375" style="5" customWidth="1"/>
    <col min="7924" max="7924" width="12.28515625" style="5" customWidth="1"/>
    <col min="7925" max="7925" width="0.7109375" style="5" customWidth="1"/>
    <col min="7926" max="7926" width="12.28515625" style="5" customWidth="1"/>
    <col min="7927" max="7927" width="0.7109375" style="5" customWidth="1"/>
    <col min="7928" max="7928" width="12.28515625" style="5" customWidth="1"/>
    <col min="7929" max="7929" width="0.7109375" style="5" customWidth="1"/>
    <col min="7930" max="7930" width="12.28515625" style="5" customWidth="1"/>
    <col min="7931" max="7931" width="0.7109375" style="5" customWidth="1"/>
    <col min="7932" max="7932" width="12.28515625" style="5" customWidth="1"/>
    <col min="7933" max="7933" width="0.7109375" style="5" customWidth="1"/>
    <col min="7934" max="7934" width="12.28515625" style="5" customWidth="1"/>
    <col min="7935" max="7935" width="0.7109375" style="5" customWidth="1"/>
    <col min="7936" max="7936" width="12.28515625" style="5" customWidth="1"/>
    <col min="7937" max="7937" width="0.7109375" style="5" customWidth="1"/>
    <col min="7938" max="7938" width="12.28515625" style="5" customWidth="1"/>
    <col min="7939" max="7939" width="0.7109375" style="5" customWidth="1"/>
    <col min="7940" max="7940" width="12.28515625" style="5" customWidth="1"/>
    <col min="7941" max="7941" width="0.7109375" style="5" customWidth="1"/>
    <col min="7942" max="7942" width="12.28515625" style="5" customWidth="1"/>
    <col min="7943" max="7943" width="0.7109375" style="5" customWidth="1"/>
    <col min="7944" max="7944" width="12.28515625" style="5" customWidth="1"/>
    <col min="7945" max="7945" width="0.7109375" style="5" customWidth="1"/>
    <col min="7946" max="7946" width="12.28515625" style="5" customWidth="1"/>
    <col min="7947" max="7947" width="0.7109375" style="5" customWidth="1"/>
    <col min="7948" max="7948" width="12.28515625" style="5" customWidth="1"/>
    <col min="7949" max="7949" width="0.7109375" style="5" customWidth="1"/>
    <col min="7950" max="7950" width="12.28515625" style="5" customWidth="1"/>
    <col min="7951" max="7953" width="0.7109375" style="5" customWidth="1"/>
    <col min="7954" max="7954" width="12.28515625" style="5" customWidth="1"/>
    <col min="7955" max="8165" width="9.140625" style="5"/>
    <col min="8166" max="8166" width="2.28515625" style="5" customWidth="1"/>
    <col min="8167" max="8167" width="39.5703125" style="5" customWidth="1"/>
    <col min="8168" max="8168" width="4.5703125" style="5" customWidth="1"/>
    <col min="8169" max="8169" width="0.7109375" style="5" customWidth="1"/>
    <col min="8170" max="8170" width="12.28515625" style="5" customWidth="1"/>
    <col min="8171" max="8171" width="0.7109375" style="5" customWidth="1"/>
    <col min="8172" max="8172" width="12.28515625" style="5" customWidth="1"/>
    <col min="8173" max="8173" width="0.7109375" style="5" customWidth="1"/>
    <col min="8174" max="8174" width="12.28515625" style="5" customWidth="1"/>
    <col min="8175" max="8175" width="0.7109375" style="5" customWidth="1"/>
    <col min="8176" max="8176" width="12.28515625" style="5" customWidth="1"/>
    <col min="8177" max="8177" width="0.7109375" style="5" customWidth="1"/>
    <col min="8178" max="8178" width="12.28515625" style="5" customWidth="1"/>
    <col min="8179" max="8179" width="0.7109375" style="5" customWidth="1"/>
    <col min="8180" max="8180" width="12.28515625" style="5" customWidth="1"/>
    <col min="8181" max="8181" width="0.7109375" style="5" customWidth="1"/>
    <col min="8182" max="8182" width="12.28515625" style="5" customWidth="1"/>
    <col min="8183" max="8183" width="0.7109375" style="5" customWidth="1"/>
    <col min="8184" max="8184" width="12.28515625" style="5" customWidth="1"/>
    <col min="8185" max="8185" width="0.7109375" style="5" customWidth="1"/>
    <col min="8186" max="8186" width="12.28515625" style="5" customWidth="1"/>
    <col min="8187" max="8187" width="0.7109375" style="5" customWidth="1"/>
    <col min="8188" max="8188" width="12.28515625" style="5" customWidth="1"/>
    <col min="8189" max="8189" width="0.7109375" style="5" customWidth="1"/>
    <col min="8190" max="8190" width="12.28515625" style="5" customWidth="1"/>
    <col min="8191" max="8191" width="0.7109375" style="5" customWidth="1"/>
    <col min="8192" max="8192" width="12.28515625" style="5" customWidth="1"/>
    <col min="8193" max="8193" width="0.7109375" style="5" customWidth="1"/>
    <col min="8194" max="8194" width="12.28515625" style="5" customWidth="1"/>
    <col min="8195" max="8195" width="0.7109375" style="5" customWidth="1"/>
    <col min="8196" max="8196" width="12.28515625" style="5" customWidth="1"/>
    <col min="8197" max="8197" width="0.7109375" style="5" customWidth="1"/>
    <col min="8198" max="8198" width="12.28515625" style="5" customWidth="1"/>
    <col min="8199" max="8199" width="0.7109375" style="5" customWidth="1"/>
    <col min="8200" max="8200" width="12.28515625" style="5" customWidth="1"/>
    <col min="8201" max="8201" width="0.7109375" style="5" customWidth="1"/>
    <col min="8202" max="8202" width="12.28515625" style="5" customWidth="1"/>
    <col min="8203" max="8203" width="0.7109375" style="5" customWidth="1"/>
    <col min="8204" max="8204" width="12.28515625" style="5" customWidth="1"/>
    <col min="8205" max="8205" width="0.7109375" style="5" customWidth="1"/>
    <col min="8206" max="8206" width="12.28515625" style="5" customWidth="1"/>
    <col min="8207" max="8209" width="0.7109375" style="5" customWidth="1"/>
    <col min="8210" max="8210" width="12.28515625" style="5" customWidth="1"/>
    <col min="8211" max="8421" width="9.140625" style="5"/>
    <col min="8422" max="8422" width="2.28515625" style="5" customWidth="1"/>
    <col min="8423" max="8423" width="39.5703125" style="5" customWidth="1"/>
    <col min="8424" max="8424" width="4.5703125" style="5" customWidth="1"/>
    <col min="8425" max="8425" width="0.7109375" style="5" customWidth="1"/>
    <col min="8426" max="8426" width="12.28515625" style="5" customWidth="1"/>
    <col min="8427" max="8427" width="0.7109375" style="5" customWidth="1"/>
    <col min="8428" max="8428" width="12.28515625" style="5" customWidth="1"/>
    <col min="8429" max="8429" width="0.7109375" style="5" customWidth="1"/>
    <col min="8430" max="8430" width="12.28515625" style="5" customWidth="1"/>
    <col min="8431" max="8431" width="0.7109375" style="5" customWidth="1"/>
    <col min="8432" max="8432" width="12.28515625" style="5" customWidth="1"/>
    <col min="8433" max="8433" width="0.7109375" style="5" customWidth="1"/>
    <col min="8434" max="8434" width="12.28515625" style="5" customWidth="1"/>
    <col min="8435" max="8435" width="0.7109375" style="5" customWidth="1"/>
    <col min="8436" max="8436" width="12.28515625" style="5" customWidth="1"/>
    <col min="8437" max="8437" width="0.7109375" style="5" customWidth="1"/>
    <col min="8438" max="8438" width="12.28515625" style="5" customWidth="1"/>
    <col min="8439" max="8439" width="0.7109375" style="5" customWidth="1"/>
    <col min="8440" max="8440" width="12.28515625" style="5" customWidth="1"/>
    <col min="8441" max="8441" width="0.7109375" style="5" customWidth="1"/>
    <col min="8442" max="8442" width="12.28515625" style="5" customWidth="1"/>
    <col min="8443" max="8443" width="0.7109375" style="5" customWidth="1"/>
    <col min="8444" max="8444" width="12.28515625" style="5" customWidth="1"/>
    <col min="8445" max="8445" width="0.7109375" style="5" customWidth="1"/>
    <col min="8446" max="8446" width="12.28515625" style="5" customWidth="1"/>
    <col min="8447" max="8447" width="0.7109375" style="5" customWidth="1"/>
    <col min="8448" max="8448" width="12.28515625" style="5" customWidth="1"/>
    <col min="8449" max="8449" width="0.7109375" style="5" customWidth="1"/>
    <col min="8450" max="8450" width="12.28515625" style="5" customWidth="1"/>
    <col min="8451" max="8451" width="0.7109375" style="5" customWidth="1"/>
    <col min="8452" max="8452" width="12.28515625" style="5" customWidth="1"/>
    <col min="8453" max="8453" width="0.7109375" style="5" customWidth="1"/>
    <col min="8454" max="8454" width="12.28515625" style="5" customWidth="1"/>
    <col min="8455" max="8455" width="0.7109375" style="5" customWidth="1"/>
    <col min="8456" max="8456" width="12.28515625" style="5" customWidth="1"/>
    <col min="8457" max="8457" width="0.7109375" style="5" customWidth="1"/>
    <col min="8458" max="8458" width="12.28515625" style="5" customWidth="1"/>
    <col min="8459" max="8459" width="0.7109375" style="5" customWidth="1"/>
    <col min="8460" max="8460" width="12.28515625" style="5" customWidth="1"/>
    <col min="8461" max="8461" width="0.7109375" style="5" customWidth="1"/>
    <col min="8462" max="8462" width="12.28515625" style="5" customWidth="1"/>
    <col min="8463" max="8465" width="0.7109375" style="5" customWidth="1"/>
    <col min="8466" max="8466" width="12.28515625" style="5" customWidth="1"/>
    <col min="8467" max="8677" width="9.140625" style="5"/>
    <col min="8678" max="8678" width="2.28515625" style="5" customWidth="1"/>
    <col min="8679" max="8679" width="39.5703125" style="5" customWidth="1"/>
    <col min="8680" max="8680" width="4.5703125" style="5" customWidth="1"/>
    <col min="8681" max="8681" width="0.7109375" style="5" customWidth="1"/>
    <col min="8682" max="8682" width="12.28515625" style="5" customWidth="1"/>
    <col min="8683" max="8683" width="0.7109375" style="5" customWidth="1"/>
    <col min="8684" max="8684" width="12.28515625" style="5" customWidth="1"/>
    <col min="8685" max="8685" width="0.7109375" style="5" customWidth="1"/>
    <col min="8686" max="8686" width="12.28515625" style="5" customWidth="1"/>
    <col min="8687" max="8687" width="0.7109375" style="5" customWidth="1"/>
    <col min="8688" max="8688" width="12.28515625" style="5" customWidth="1"/>
    <col min="8689" max="8689" width="0.7109375" style="5" customWidth="1"/>
    <col min="8690" max="8690" width="12.28515625" style="5" customWidth="1"/>
    <col min="8691" max="8691" width="0.7109375" style="5" customWidth="1"/>
    <col min="8692" max="8692" width="12.28515625" style="5" customWidth="1"/>
    <col min="8693" max="8693" width="0.7109375" style="5" customWidth="1"/>
    <col min="8694" max="8694" width="12.28515625" style="5" customWidth="1"/>
    <col min="8695" max="8695" width="0.7109375" style="5" customWidth="1"/>
    <col min="8696" max="8696" width="12.28515625" style="5" customWidth="1"/>
    <col min="8697" max="8697" width="0.7109375" style="5" customWidth="1"/>
    <col min="8698" max="8698" width="12.28515625" style="5" customWidth="1"/>
    <col min="8699" max="8699" width="0.7109375" style="5" customWidth="1"/>
    <col min="8700" max="8700" width="12.28515625" style="5" customWidth="1"/>
    <col min="8701" max="8701" width="0.7109375" style="5" customWidth="1"/>
    <col min="8702" max="8702" width="12.28515625" style="5" customWidth="1"/>
    <col min="8703" max="8703" width="0.7109375" style="5" customWidth="1"/>
    <col min="8704" max="8704" width="12.28515625" style="5" customWidth="1"/>
    <col min="8705" max="8705" width="0.7109375" style="5" customWidth="1"/>
    <col min="8706" max="8706" width="12.28515625" style="5" customWidth="1"/>
    <col min="8707" max="8707" width="0.7109375" style="5" customWidth="1"/>
    <col min="8708" max="8708" width="12.28515625" style="5" customWidth="1"/>
    <col min="8709" max="8709" width="0.7109375" style="5" customWidth="1"/>
    <col min="8710" max="8710" width="12.28515625" style="5" customWidth="1"/>
    <col min="8711" max="8711" width="0.7109375" style="5" customWidth="1"/>
    <col min="8712" max="8712" width="12.28515625" style="5" customWidth="1"/>
    <col min="8713" max="8713" width="0.7109375" style="5" customWidth="1"/>
    <col min="8714" max="8714" width="12.28515625" style="5" customWidth="1"/>
    <col min="8715" max="8715" width="0.7109375" style="5" customWidth="1"/>
    <col min="8716" max="8716" width="12.28515625" style="5" customWidth="1"/>
    <col min="8717" max="8717" width="0.7109375" style="5" customWidth="1"/>
    <col min="8718" max="8718" width="12.28515625" style="5" customWidth="1"/>
    <col min="8719" max="8721" width="0.7109375" style="5" customWidth="1"/>
    <col min="8722" max="8722" width="12.28515625" style="5" customWidth="1"/>
    <col min="8723" max="8933" width="9.140625" style="5"/>
    <col min="8934" max="8934" width="2.28515625" style="5" customWidth="1"/>
    <col min="8935" max="8935" width="39.5703125" style="5" customWidth="1"/>
    <col min="8936" max="8936" width="4.5703125" style="5" customWidth="1"/>
    <col min="8937" max="8937" width="0.7109375" style="5" customWidth="1"/>
    <col min="8938" max="8938" width="12.28515625" style="5" customWidth="1"/>
    <col min="8939" max="8939" width="0.7109375" style="5" customWidth="1"/>
    <col min="8940" max="8940" width="12.28515625" style="5" customWidth="1"/>
    <col min="8941" max="8941" width="0.7109375" style="5" customWidth="1"/>
    <col min="8942" max="8942" width="12.28515625" style="5" customWidth="1"/>
    <col min="8943" max="8943" width="0.7109375" style="5" customWidth="1"/>
    <col min="8944" max="8944" width="12.28515625" style="5" customWidth="1"/>
    <col min="8945" max="8945" width="0.7109375" style="5" customWidth="1"/>
    <col min="8946" max="8946" width="12.28515625" style="5" customWidth="1"/>
    <col min="8947" max="8947" width="0.7109375" style="5" customWidth="1"/>
    <col min="8948" max="8948" width="12.28515625" style="5" customWidth="1"/>
    <col min="8949" max="8949" width="0.7109375" style="5" customWidth="1"/>
    <col min="8950" max="8950" width="12.28515625" style="5" customWidth="1"/>
    <col min="8951" max="8951" width="0.7109375" style="5" customWidth="1"/>
    <col min="8952" max="8952" width="12.28515625" style="5" customWidth="1"/>
    <col min="8953" max="8953" width="0.7109375" style="5" customWidth="1"/>
    <col min="8954" max="8954" width="12.28515625" style="5" customWidth="1"/>
    <col min="8955" max="8955" width="0.7109375" style="5" customWidth="1"/>
    <col min="8956" max="8956" width="12.28515625" style="5" customWidth="1"/>
    <col min="8957" max="8957" width="0.7109375" style="5" customWidth="1"/>
    <col min="8958" max="8958" width="12.28515625" style="5" customWidth="1"/>
    <col min="8959" max="8959" width="0.7109375" style="5" customWidth="1"/>
    <col min="8960" max="8960" width="12.28515625" style="5" customWidth="1"/>
    <col min="8961" max="8961" width="0.7109375" style="5" customWidth="1"/>
    <col min="8962" max="8962" width="12.28515625" style="5" customWidth="1"/>
    <col min="8963" max="8963" width="0.7109375" style="5" customWidth="1"/>
    <col min="8964" max="8964" width="12.28515625" style="5" customWidth="1"/>
    <col min="8965" max="8965" width="0.7109375" style="5" customWidth="1"/>
    <col min="8966" max="8966" width="12.28515625" style="5" customWidth="1"/>
    <col min="8967" max="8967" width="0.7109375" style="5" customWidth="1"/>
    <col min="8968" max="8968" width="12.28515625" style="5" customWidth="1"/>
    <col min="8969" max="8969" width="0.7109375" style="5" customWidth="1"/>
    <col min="8970" max="8970" width="12.28515625" style="5" customWidth="1"/>
    <col min="8971" max="8971" width="0.7109375" style="5" customWidth="1"/>
    <col min="8972" max="8972" width="12.28515625" style="5" customWidth="1"/>
    <col min="8973" max="8973" width="0.7109375" style="5" customWidth="1"/>
    <col min="8974" max="8974" width="12.28515625" style="5" customWidth="1"/>
    <col min="8975" max="8977" width="0.7109375" style="5" customWidth="1"/>
    <col min="8978" max="8978" width="12.28515625" style="5" customWidth="1"/>
    <col min="8979" max="9189" width="9.140625" style="5"/>
    <col min="9190" max="9190" width="2.28515625" style="5" customWidth="1"/>
    <col min="9191" max="9191" width="39.5703125" style="5" customWidth="1"/>
    <col min="9192" max="9192" width="4.5703125" style="5" customWidth="1"/>
    <col min="9193" max="9193" width="0.7109375" style="5" customWidth="1"/>
    <col min="9194" max="9194" width="12.28515625" style="5" customWidth="1"/>
    <col min="9195" max="9195" width="0.7109375" style="5" customWidth="1"/>
    <col min="9196" max="9196" width="12.28515625" style="5" customWidth="1"/>
    <col min="9197" max="9197" width="0.7109375" style="5" customWidth="1"/>
    <col min="9198" max="9198" width="12.28515625" style="5" customWidth="1"/>
    <col min="9199" max="9199" width="0.7109375" style="5" customWidth="1"/>
    <col min="9200" max="9200" width="12.28515625" style="5" customWidth="1"/>
    <col min="9201" max="9201" width="0.7109375" style="5" customWidth="1"/>
    <col min="9202" max="9202" width="12.28515625" style="5" customWidth="1"/>
    <col min="9203" max="9203" width="0.7109375" style="5" customWidth="1"/>
    <col min="9204" max="9204" width="12.28515625" style="5" customWidth="1"/>
    <col min="9205" max="9205" width="0.7109375" style="5" customWidth="1"/>
    <col min="9206" max="9206" width="12.28515625" style="5" customWidth="1"/>
    <col min="9207" max="9207" width="0.7109375" style="5" customWidth="1"/>
    <col min="9208" max="9208" width="12.28515625" style="5" customWidth="1"/>
    <col min="9209" max="9209" width="0.7109375" style="5" customWidth="1"/>
    <col min="9210" max="9210" width="12.28515625" style="5" customWidth="1"/>
    <col min="9211" max="9211" width="0.7109375" style="5" customWidth="1"/>
    <col min="9212" max="9212" width="12.28515625" style="5" customWidth="1"/>
    <col min="9213" max="9213" width="0.7109375" style="5" customWidth="1"/>
    <col min="9214" max="9214" width="12.28515625" style="5" customWidth="1"/>
    <col min="9215" max="9215" width="0.7109375" style="5" customWidth="1"/>
    <col min="9216" max="9216" width="12.28515625" style="5" customWidth="1"/>
    <col min="9217" max="9217" width="0.7109375" style="5" customWidth="1"/>
    <col min="9218" max="9218" width="12.28515625" style="5" customWidth="1"/>
    <col min="9219" max="9219" width="0.7109375" style="5" customWidth="1"/>
    <col min="9220" max="9220" width="12.28515625" style="5" customWidth="1"/>
    <col min="9221" max="9221" width="0.7109375" style="5" customWidth="1"/>
    <col min="9222" max="9222" width="12.28515625" style="5" customWidth="1"/>
    <col min="9223" max="9223" width="0.7109375" style="5" customWidth="1"/>
    <col min="9224" max="9224" width="12.28515625" style="5" customWidth="1"/>
    <col min="9225" max="9225" width="0.7109375" style="5" customWidth="1"/>
    <col min="9226" max="9226" width="12.28515625" style="5" customWidth="1"/>
    <col min="9227" max="9227" width="0.7109375" style="5" customWidth="1"/>
    <col min="9228" max="9228" width="12.28515625" style="5" customWidth="1"/>
    <col min="9229" max="9229" width="0.7109375" style="5" customWidth="1"/>
    <col min="9230" max="9230" width="12.28515625" style="5" customWidth="1"/>
    <col min="9231" max="9233" width="0.7109375" style="5" customWidth="1"/>
    <col min="9234" max="9234" width="12.28515625" style="5" customWidth="1"/>
    <col min="9235" max="9445" width="9.140625" style="5"/>
    <col min="9446" max="9446" width="2.28515625" style="5" customWidth="1"/>
    <col min="9447" max="9447" width="39.5703125" style="5" customWidth="1"/>
    <col min="9448" max="9448" width="4.5703125" style="5" customWidth="1"/>
    <col min="9449" max="9449" width="0.7109375" style="5" customWidth="1"/>
    <col min="9450" max="9450" width="12.28515625" style="5" customWidth="1"/>
    <col min="9451" max="9451" width="0.7109375" style="5" customWidth="1"/>
    <col min="9452" max="9452" width="12.28515625" style="5" customWidth="1"/>
    <col min="9453" max="9453" width="0.7109375" style="5" customWidth="1"/>
    <col min="9454" max="9454" width="12.28515625" style="5" customWidth="1"/>
    <col min="9455" max="9455" width="0.7109375" style="5" customWidth="1"/>
    <col min="9456" max="9456" width="12.28515625" style="5" customWidth="1"/>
    <col min="9457" max="9457" width="0.7109375" style="5" customWidth="1"/>
    <col min="9458" max="9458" width="12.28515625" style="5" customWidth="1"/>
    <col min="9459" max="9459" width="0.7109375" style="5" customWidth="1"/>
    <col min="9460" max="9460" width="12.28515625" style="5" customWidth="1"/>
    <col min="9461" max="9461" width="0.7109375" style="5" customWidth="1"/>
    <col min="9462" max="9462" width="12.28515625" style="5" customWidth="1"/>
    <col min="9463" max="9463" width="0.7109375" style="5" customWidth="1"/>
    <col min="9464" max="9464" width="12.28515625" style="5" customWidth="1"/>
    <col min="9465" max="9465" width="0.7109375" style="5" customWidth="1"/>
    <col min="9466" max="9466" width="12.28515625" style="5" customWidth="1"/>
    <col min="9467" max="9467" width="0.7109375" style="5" customWidth="1"/>
    <col min="9468" max="9468" width="12.28515625" style="5" customWidth="1"/>
    <col min="9469" max="9469" width="0.7109375" style="5" customWidth="1"/>
    <col min="9470" max="9470" width="12.28515625" style="5" customWidth="1"/>
    <col min="9471" max="9471" width="0.7109375" style="5" customWidth="1"/>
    <col min="9472" max="9472" width="12.28515625" style="5" customWidth="1"/>
    <col min="9473" max="9473" width="0.7109375" style="5" customWidth="1"/>
    <col min="9474" max="9474" width="12.28515625" style="5" customWidth="1"/>
    <col min="9475" max="9475" width="0.7109375" style="5" customWidth="1"/>
    <col min="9476" max="9476" width="12.28515625" style="5" customWidth="1"/>
    <col min="9477" max="9477" width="0.7109375" style="5" customWidth="1"/>
    <col min="9478" max="9478" width="12.28515625" style="5" customWidth="1"/>
    <col min="9479" max="9479" width="0.7109375" style="5" customWidth="1"/>
    <col min="9480" max="9480" width="12.28515625" style="5" customWidth="1"/>
    <col min="9481" max="9481" width="0.7109375" style="5" customWidth="1"/>
    <col min="9482" max="9482" width="12.28515625" style="5" customWidth="1"/>
    <col min="9483" max="9483" width="0.7109375" style="5" customWidth="1"/>
    <col min="9484" max="9484" width="12.28515625" style="5" customWidth="1"/>
    <col min="9485" max="9485" width="0.7109375" style="5" customWidth="1"/>
    <col min="9486" max="9486" width="12.28515625" style="5" customWidth="1"/>
    <col min="9487" max="9489" width="0.7109375" style="5" customWidth="1"/>
    <col min="9490" max="9490" width="12.28515625" style="5" customWidth="1"/>
    <col min="9491" max="9701" width="9.140625" style="5"/>
    <col min="9702" max="9702" width="2.28515625" style="5" customWidth="1"/>
    <col min="9703" max="9703" width="39.5703125" style="5" customWidth="1"/>
    <col min="9704" max="9704" width="4.5703125" style="5" customWidth="1"/>
    <col min="9705" max="9705" width="0.7109375" style="5" customWidth="1"/>
    <col min="9706" max="9706" width="12.28515625" style="5" customWidth="1"/>
    <col min="9707" max="9707" width="0.7109375" style="5" customWidth="1"/>
    <col min="9708" max="9708" width="12.28515625" style="5" customWidth="1"/>
    <col min="9709" max="9709" width="0.7109375" style="5" customWidth="1"/>
    <col min="9710" max="9710" width="12.28515625" style="5" customWidth="1"/>
    <col min="9711" max="9711" width="0.7109375" style="5" customWidth="1"/>
    <col min="9712" max="9712" width="12.28515625" style="5" customWidth="1"/>
    <col min="9713" max="9713" width="0.7109375" style="5" customWidth="1"/>
    <col min="9714" max="9714" width="12.28515625" style="5" customWidth="1"/>
    <col min="9715" max="9715" width="0.7109375" style="5" customWidth="1"/>
    <col min="9716" max="9716" width="12.28515625" style="5" customWidth="1"/>
    <col min="9717" max="9717" width="0.7109375" style="5" customWidth="1"/>
    <col min="9718" max="9718" width="12.28515625" style="5" customWidth="1"/>
    <col min="9719" max="9719" width="0.7109375" style="5" customWidth="1"/>
    <col min="9720" max="9720" width="12.28515625" style="5" customWidth="1"/>
    <col min="9721" max="9721" width="0.7109375" style="5" customWidth="1"/>
    <col min="9722" max="9722" width="12.28515625" style="5" customWidth="1"/>
    <col min="9723" max="9723" width="0.7109375" style="5" customWidth="1"/>
    <col min="9724" max="9724" width="12.28515625" style="5" customWidth="1"/>
    <col min="9725" max="9725" width="0.7109375" style="5" customWidth="1"/>
    <col min="9726" max="9726" width="12.28515625" style="5" customWidth="1"/>
    <col min="9727" max="9727" width="0.7109375" style="5" customWidth="1"/>
    <col min="9728" max="9728" width="12.28515625" style="5" customWidth="1"/>
    <col min="9729" max="9729" width="0.7109375" style="5" customWidth="1"/>
    <col min="9730" max="9730" width="12.28515625" style="5" customWidth="1"/>
    <col min="9731" max="9731" width="0.7109375" style="5" customWidth="1"/>
    <col min="9732" max="9732" width="12.28515625" style="5" customWidth="1"/>
    <col min="9733" max="9733" width="0.7109375" style="5" customWidth="1"/>
    <col min="9734" max="9734" width="12.28515625" style="5" customWidth="1"/>
    <col min="9735" max="9735" width="0.7109375" style="5" customWidth="1"/>
    <col min="9736" max="9736" width="12.28515625" style="5" customWidth="1"/>
    <col min="9737" max="9737" width="0.7109375" style="5" customWidth="1"/>
    <col min="9738" max="9738" width="12.28515625" style="5" customWidth="1"/>
    <col min="9739" max="9739" width="0.7109375" style="5" customWidth="1"/>
    <col min="9740" max="9740" width="12.28515625" style="5" customWidth="1"/>
    <col min="9741" max="9741" width="0.7109375" style="5" customWidth="1"/>
    <col min="9742" max="9742" width="12.28515625" style="5" customWidth="1"/>
    <col min="9743" max="9745" width="0.7109375" style="5" customWidth="1"/>
    <col min="9746" max="9746" width="12.28515625" style="5" customWidth="1"/>
    <col min="9747" max="9957" width="9.140625" style="5"/>
    <col min="9958" max="9958" width="2.28515625" style="5" customWidth="1"/>
    <col min="9959" max="9959" width="39.5703125" style="5" customWidth="1"/>
    <col min="9960" max="9960" width="4.5703125" style="5" customWidth="1"/>
    <col min="9961" max="9961" width="0.7109375" style="5" customWidth="1"/>
    <col min="9962" max="9962" width="12.28515625" style="5" customWidth="1"/>
    <col min="9963" max="9963" width="0.7109375" style="5" customWidth="1"/>
    <col min="9964" max="9964" width="12.28515625" style="5" customWidth="1"/>
    <col min="9965" max="9965" width="0.7109375" style="5" customWidth="1"/>
    <col min="9966" max="9966" width="12.28515625" style="5" customWidth="1"/>
    <col min="9967" max="9967" width="0.7109375" style="5" customWidth="1"/>
    <col min="9968" max="9968" width="12.28515625" style="5" customWidth="1"/>
    <col min="9969" max="9969" width="0.7109375" style="5" customWidth="1"/>
    <col min="9970" max="9970" width="12.28515625" style="5" customWidth="1"/>
    <col min="9971" max="9971" width="0.7109375" style="5" customWidth="1"/>
    <col min="9972" max="9972" width="12.28515625" style="5" customWidth="1"/>
    <col min="9973" max="9973" width="0.7109375" style="5" customWidth="1"/>
    <col min="9974" max="9974" width="12.28515625" style="5" customWidth="1"/>
    <col min="9975" max="9975" width="0.7109375" style="5" customWidth="1"/>
    <col min="9976" max="9976" width="12.28515625" style="5" customWidth="1"/>
    <col min="9977" max="9977" width="0.7109375" style="5" customWidth="1"/>
    <col min="9978" max="9978" width="12.28515625" style="5" customWidth="1"/>
    <col min="9979" max="9979" width="0.7109375" style="5" customWidth="1"/>
    <col min="9980" max="9980" width="12.28515625" style="5" customWidth="1"/>
    <col min="9981" max="9981" width="0.7109375" style="5" customWidth="1"/>
    <col min="9982" max="9982" width="12.28515625" style="5" customWidth="1"/>
    <col min="9983" max="9983" width="0.7109375" style="5" customWidth="1"/>
    <col min="9984" max="9984" width="12.28515625" style="5" customWidth="1"/>
    <col min="9985" max="9985" width="0.7109375" style="5" customWidth="1"/>
    <col min="9986" max="9986" width="12.28515625" style="5" customWidth="1"/>
    <col min="9987" max="9987" width="0.7109375" style="5" customWidth="1"/>
    <col min="9988" max="9988" width="12.28515625" style="5" customWidth="1"/>
    <col min="9989" max="9989" width="0.7109375" style="5" customWidth="1"/>
    <col min="9990" max="9990" width="12.28515625" style="5" customWidth="1"/>
    <col min="9991" max="9991" width="0.7109375" style="5" customWidth="1"/>
    <col min="9992" max="9992" width="12.28515625" style="5" customWidth="1"/>
    <col min="9993" max="9993" width="0.7109375" style="5" customWidth="1"/>
    <col min="9994" max="9994" width="12.28515625" style="5" customWidth="1"/>
    <col min="9995" max="9995" width="0.7109375" style="5" customWidth="1"/>
    <col min="9996" max="9996" width="12.28515625" style="5" customWidth="1"/>
    <col min="9997" max="9997" width="0.7109375" style="5" customWidth="1"/>
    <col min="9998" max="9998" width="12.28515625" style="5" customWidth="1"/>
    <col min="9999" max="10001" width="0.7109375" style="5" customWidth="1"/>
    <col min="10002" max="10002" width="12.28515625" style="5" customWidth="1"/>
    <col min="10003" max="10213" width="9.140625" style="5"/>
    <col min="10214" max="10214" width="2.28515625" style="5" customWidth="1"/>
    <col min="10215" max="10215" width="39.5703125" style="5" customWidth="1"/>
    <col min="10216" max="10216" width="4.5703125" style="5" customWidth="1"/>
    <col min="10217" max="10217" width="0.7109375" style="5" customWidth="1"/>
    <col min="10218" max="10218" width="12.28515625" style="5" customWidth="1"/>
    <col min="10219" max="10219" width="0.7109375" style="5" customWidth="1"/>
    <col min="10220" max="10220" width="12.28515625" style="5" customWidth="1"/>
    <col min="10221" max="10221" width="0.7109375" style="5" customWidth="1"/>
    <col min="10222" max="10222" width="12.28515625" style="5" customWidth="1"/>
    <col min="10223" max="10223" width="0.7109375" style="5" customWidth="1"/>
    <col min="10224" max="10224" width="12.28515625" style="5" customWidth="1"/>
    <col min="10225" max="10225" width="0.7109375" style="5" customWidth="1"/>
    <col min="10226" max="10226" width="12.28515625" style="5" customWidth="1"/>
    <col min="10227" max="10227" width="0.7109375" style="5" customWidth="1"/>
    <col min="10228" max="10228" width="12.28515625" style="5" customWidth="1"/>
    <col min="10229" max="10229" width="0.7109375" style="5" customWidth="1"/>
    <col min="10230" max="10230" width="12.28515625" style="5" customWidth="1"/>
    <col min="10231" max="10231" width="0.7109375" style="5" customWidth="1"/>
    <col min="10232" max="10232" width="12.28515625" style="5" customWidth="1"/>
    <col min="10233" max="10233" width="0.7109375" style="5" customWidth="1"/>
    <col min="10234" max="10234" width="12.28515625" style="5" customWidth="1"/>
    <col min="10235" max="10235" width="0.7109375" style="5" customWidth="1"/>
    <col min="10236" max="10236" width="12.28515625" style="5" customWidth="1"/>
    <col min="10237" max="10237" width="0.7109375" style="5" customWidth="1"/>
    <col min="10238" max="10238" width="12.28515625" style="5" customWidth="1"/>
    <col min="10239" max="10239" width="0.7109375" style="5" customWidth="1"/>
    <col min="10240" max="10240" width="12.28515625" style="5" customWidth="1"/>
    <col min="10241" max="10241" width="0.7109375" style="5" customWidth="1"/>
    <col min="10242" max="10242" width="12.28515625" style="5" customWidth="1"/>
    <col min="10243" max="10243" width="0.7109375" style="5" customWidth="1"/>
    <col min="10244" max="10244" width="12.28515625" style="5" customWidth="1"/>
    <col min="10245" max="10245" width="0.7109375" style="5" customWidth="1"/>
    <col min="10246" max="10246" width="12.28515625" style="5" customWidth="1"/>
    <col min="10247" max="10247" width="0.7109375" style="5" customWidth="1"/>
    <col min="10248" max="10248" width="12.28515625" style="5" customWidth="1"/>
    <col min="10249" max="10249" width="0.7109375" style="5" customWidth="1"/>
    <col min="10250" max="10250" width="12.28515625" style="5" customWidth="1"/>
    <col min="10251" max="10251" width="0.7109375" style="5" customWidth="1"/>
    <col min="10252" max="10252" width="12.28515625" style="5" customWidth="1"/>
    <col min="10253" max="10253" width="0.7109375" style="5" customWidth="1"/>
    <col min="10254" max="10254" width="12.28515625" style="5" customWidth="1"/>
    <col min="10255" max="10257" width="0.7109375" style="5" customWidth="1"/>
    <col min="10258" max="10258" width="12.28515625" style="5" customWidth="1"/>
    <col min="10259" max="10469" width="9.140625" style="5"/>
    <col min="10470" max="10470" width="2.28515625" style="5" customWidth="1"/>
    <col min="10471" max="10471" width="39.5703125" style="5" customWidth="1"/>
    <col min="10472" max="10472" width="4.5703125" style="5" customWidth="1"/>
    <col min="10473" max="10473" width="0.7109375" style="5" customWidth="1"/>
    <col min="10474" max="10474" width="12.28515625" style="5" customWidth="1"/>
    <col min="10475" max="10475" width="0.7109375" style="5" customWidth="1"/>
    <col min="10476" max="10476" width="12.28515625" style="5" customWidth="1"/>
    <col min="10477" max="10477" width="0.7109375" style="5" customWidth="1"/>
    <col min="10478" max="10478" width="12.28515625" style="5" customWidth="1"/>
    <col min="10479" max="10479" width="0.7109375" style="5" customWidth="1"/>
    <col min="10480" max="10480" width="12.28515625" style="5" customWidth="1"/>
    <col min="10481" max="10481" width="0.7109375" style="5" customWidth="1"/>
    <col min="10482" max="10482" width="12.28515625" style="5" customWidth="1"/>
    <col min="10483" max="10483" width="0.7109375" style="5" customWidth="1"/>
    <col min="10484" max="10484" width="12.28515625" style="5" customWidth="1"/>
    <col min="10485" max="10485" width="0.7109375" style="5" customWidth="1"/>
    <col min="10486" max="10486" width="12.28515625" style="5" customWidth="1"/>
    <col min="10487" max="10487" width="0.7109375" style="5" customWidth="1"/>
    <col min="10488" max="10488" width="12.28515625" style="5" customWidth="1"/>
    <col min="10489" max="10489" width="0.7109375" style="5" customWidth="1"/>
    <col min="10490" max="10490" width="12.28515625" style="5" customWidth="1"/>
    <col min="10491" max="10491" width="0.7109375" style="5" customWidth="1"/>
    <col min="10492" max="10492" width="12.28515625" style="5" customWidth="1"/>
    <col min="10493" max="10493" width="0.7109375" style="5" customWidth="1"/>
    <col min="10494" max="10494" width="12.28515625" style="5" customWidth="1"/>
    <col min="10495" max="10495" width="0.7109375" style="5" customWidth="1"/>
    <col min="10496" max="10496" width="12.28515625" style="5" customWidth="1"/>
    <col min="10497" max="10497" width="0.7109375" style="5" customWidth="1"/>
    <col min="10498" max="10498" width="12.28515625" style="5" customWidth="1"/>
    <col min="10499" max="10499" width="0.7109375" style="5" customWidth="1"/>
    <col min="10500" max="10500" width="12.28515625" style="5" customWidth="1"/>
    <col min="10501" max="10501" width="0.7109375" style="5" customWidth="1"/>
    <col min="10502" max="10502" width="12.28515625" style="5" customWidth="1"/>
    <col min="10503" max="10503" width="0.7109375" style="5" customWidth="1"/>
    <col min="10504" max="10504" width="12.28515625" style="5" customWidth="1"/>
    <col min="10505" max="10505" width="0.7109375" style="5" customWidth="1"/>
    <col min="10506" max="10506" width="12.28515625" style="5" customWidth="1"/>
    <col min="10507" max="10507" width="0.7109375" style="5" customWidth="1"/>
    <col min="10508" max="10508" width="12.28515625" style="5" customWidth="1"/>
    <col min="10509" max="10509" width="0.7109375" style="5" customWidth="1"/>
    <col min="10510" max="10510" width="12.28515625" style="5" customWidth="1"/>
    <col min="10511" max="10513" width="0.7109375" style="5" customWidth="1"/>
    <col min="10514" max="10514" width="12.28515625" style="5" customWidth="1"/>
    <col min="10515" max="10725" width="9.140625" style="5"/>
    <col min="10726" max="10726" width="2.28515625" style="5" customWidth="1"/>
    <col min="10727" max="10727" width="39.5703125" style="5" customWidth="1"/>
    <col min="10728" max="10728" width="4.5703125" style="5" customWidth="1"/>
    <col min="10729" max="10729" width="0.7109375" style="5" customWidth="1"/>
    <col min="10730" max="10730" width="12.28515625" style="5" customWidth="1"/>
    <col min="10731" max="10731" width="0.7109375" style="5" customWidth="1"/>
    <col min="10732" max="10732" width="12.28515625" style="5" customWidth="1"/>
    <col min="10733" max="10733" width="0.7109375" style="5" customWidth="1"/>
    <col min="10734" max="10734" width="12.28515625" style="5" customWidth="1"/>
    <col min="10735" max="10735" width="0.7109375" style="5" customWidth="1"/>
    <col min="10736" max="10736" width="12.28515625" style="5" customWidth="1"/>
    <col min="10737" max="10737" width="0.7109375" style="5" customWidth="1"/>
    <col min="10738" max="10738" width="12.28515625" style="5" customWidth="1"/>
    <col min="10739" max="10739" width="0.7109375" style="5" customWidth="1"/>
    <col min="10740" max="10740" width="12.28515625" style="5" customWidth="1"/>
    <col min="10741" max="10741" width="0.7109375" style="5" customWidth="1"/>
    <col min="10742" max="10742" width="12.28515625" style="5" customWidth="1"/>
    <col min="10743" max="10743" width="0.7109375" style="5" customWidth="1"/>
    <col min="10744" max="10744" width="12.28515625" style="5" customWidth="1"/>
    <col min="10745" max="10745" width="0.7109375" style="5" customWidth="1"/>
    <col min="10746" max="10746" width="12.28515625" style="5" customWidth="1"/>
    <col min="10747" max="10747" width="0.7109375" style="5" customWidth="1"/>
    <col min="10748" max="10748" width="12.28515625" style="5" customWidth="1"/>
    <col min="10749" max="10749" width="0.7109375" style="5" customWidth="1"/>
    <col min="10750" max="10750" width="12.28515625" style="5" customWidth="1"/>
    <col min="10751" max="10751" width="0.7109375" style="5" customWidth="1"/>
    <col min="10752" max="10752" width="12.28515625" style="5" customWidth="1"/>
    <col min="10753" max="10753" width="0.7109375" style="5" customWidth="1"/>
    <col min="10754" max="10754" width="12.28515625" style="5" customWidth="1"/>
    <col min="10755" max="10755" width="0.7109375" style="5" customWidth="1"/>
    <col min="10756" max="10756" width="12.28515625" style="5" customWidth="1"/>
    <col min="10757" max="10757" width="0.7109375" style="5" customWidth="1"/>
    <col min="10758" max="10758" width="12.28515625" style="5" customWidth="1"/>
    <col min="10759" max="10759" width="0.7109375" style="5" customWidth="1"/>
    <col min="10760" max="10760" width="12.28515625" style="5" customWidth="1"/>
    <col min="10761" max="10761" width="0.7109375" style="5" customWidth="1"/>
    <col min="10762" max="10762" width="12.28515625" style="5" customWidth="1"/>
    <col min="10763" max="10763" width="0.7109375" style="5" customWidth="1"/>
    <col min="10764" max="10764" width="12.28515625" style="5" customWidth="1"/>
    <col min="10765" max="10765" width="0.7109375" style="5" customWidth="1"/>
    <col min="10766" max="10766" width="12.28515625" style="5" customWidth="1"/>
    <col min="10767" max="10769" width="0.7109375" style="5" customWidth="1"/>
    <col min="10770" max="10770" width="12.28515625" style="5" customWidth="1"/>
    <col min="10771" max="10981" width="9.140625" style="5"/>
    <col min="10982" max="10982" width="2.28515625" style="5" customWidth="1"/>
    <col min="10983" max="10983" width="39.5703125" style="5" customWidth="1"/>
    <col min="10984" max="10984" width="4.5703125" style="5" customWidth="1"/>
    <col min="10985" max="10985" width="0.7109375" style="5" customWidth="1"/>
    <col min="10986" max="10986" width="12.28515625" style="5" customWidth="1"/>
    <col min="10987" max="10987" width="0.7109375" style="5" customWidth="1"/>
    <col min="10988" max="10988" width="12.28515625" style="5" customWidth="1"/>
    <col min="10989" max="10989" width="0.7109375" style="5" customWidth="1"/>
    <col min="10990" max="10990" width="12.28515625" style="5" customWidth="1"/>
    <col min="10991" max="10991" width="0.7109375" style="5" customWidth="1"/>
    <col min="10992" max="10992" width="12.28515625" style="5" customWidth="1"/>
    <col min="10993" max="10993" width="0.7109375" style="5" customWidth="1"/>
    <col min="10994" max="10994" width="12.28515625" style="5" customWidth="1"/>
    <col min="10995" max="10995" width="0.7109375" style="5" customWidth="1"/>
    <col min="10996" max="10996" width="12.28515625" style="5" customWidth="1"/>
    <col min="10997" max="10997" width="0.7109375" style="5" customWidth="1"/>
    <col min="10998" max="10998" width="12.28515625" style="5" customWidth="1"/>
    <col min="10999" max="10999" width="0.7109375" style="5" customWidth="1"/>
    <col min="11000" max="11000" width="12.28515625" style="5" customWidth="1"/>
    <col min="11001" max="11001" width="0.7109375" style="5" customWidth="1"/>
    <col min="11002" max="11002" width="12.28515625" style="5" customWidth="1"/>
    <col min="11003" max="11003" width="0.7109375" style="5" customWidth="1"/>
    <col min="11004" max="11004" width="12.28515625" style="5" customWidth="1"/>
    <col min="11005" max="11005" width="0.7109375" style="5" customWidth="1"/>
    <col min="11006" max="11006" width="12.28515625" style="5" customWidth="1"/>
    <col min="11007" max="11007" width="0.7109375" style="5" customWidth="1"/>
    <col min="11008" max="11008" width="12.28515625" style="5" customWidth="1"/>
    <col min="11009" max="11009" width="0.7109375" style="5" customWidth="1"/>
    <col min="11010" max="11010" width="12.28515625" style="5" customWidth="1"/>
    <col min="11011" max="11011" width="0.7109375" style="5" customWidth="1"/>
    <col min="11012" max="11012" width="12.28515625" style="5" customWidth="1"/>
    <col min="11013" max="11013" width="0.7109375" style="5" customWidth="1"/>
    <col min="11014" max="11014" width="12.28515625" style="5" customWidth="1"/>
    <col min="11015" max="11015" width="0.7109375" style="5" customWidth="1"/>
    <col min="11016" max="11016" width="12.28515625" style="5" customWidth="1"/>
    <col min="11017" max="11017" width="0.7109375" style="5" customWidth="1"/>
    <col min="11018" max="11018" width="12.28515625" style="5" customWidth="1"/>
    <col min="11019" max="11019" width="0.7109375" style="5" customWidth="1"/>
    <col min="11020" max="11020" width="12.28515625" style="5" customWidth="1"/>
    <col min="11021" max="11021" width="0.7109375" style="5" customWidth="1"/>
    <col min="11022" max="11022" width="12.28515625" style="5" customWidth="1"/>
    <col min="11023" max="11025" width="0.7109375" style="5" customWidth="1"/>
    <col min="11026" max="11026" width="12.28515625" style="5" customWidth="1"/>
    <col min="11027" max="11237" width="9.140625" style="5"/>
    <col min="11238" max="11238" width="2.28515625" style="5" customWidth="1"/>
    <col min="11239" max="11239" width="39.5703125" style="5" customWidth="1"/>
    <col min="11240" max="11240" width="4.5703125" style="5" customWidth="1"/>
    <col min="11241" max="11241" width="0.7109375" style="5" customWidth="1"/>
    <col min="11242" max="11242" width="12.28515625" style="5" customWidth="1"/>
    <col min="11243" max="11243" width="0.7109375" style="5" customWidth="1"/>
    <col min="11244" max="11244" width="12.28515625" style="5" customWidth="1"/>
    <col min="11245" max="11245" width="0.7109375" style="5" customWidth="1"/>
    <col min="11246" max="11246" width="12.28515625" style="5" customWidth="1"/>
    <col min="11247" max="11247" width="0.7109375" style="5" customWidth="1"/>
    <col min="11248" max="11248" width="12.28515625" style="5" customWidth="1"/>
    <col min="11249" max="11249" width="0.7109375" style="5" customWidth="1"/>
    <col min="11250" max="11250" width="12.28515625" style="5" customWidth="1"/>
    <col min="11251" max="11251" width="0.7109375" style="5" customWidth="1"/>
    <col min="11252" max="11252" width="12.28515625" style="5" customWidth="1"/>
    <col min="11253" max="11253" width="0.7109375" style="5" customWidth="1"/>
    <col min="11254" max="11254" width="12.28515625" style="5" customWidth="1"/>
    <col min="11255" max="11255" width="0.7109375" style="5" customWidth="1"/>
    <col min="11256" max="11256" width="12.28515625" style="5" customWidth="1"/>
    <col min="11257" max="11257" width="0.7109375" style="5" customWidth="1"/>
    <col min="11258" max="11258" width="12.28515625" style="5" customWidth="1"/>
    <col min="11259" max="11259" width="0.7109375" style="5" customWidth="1"/>
    <col min="11260" max="11260" width="12.28515625" style="5" customWidth="1"/>
    <col min="11261" max="11261" width="0.7109375" style="5" customWidth="1"/>
    <col min="11262" max="11262" width="12.28515625" style="5" customWidth="1"/>
    <col min="11263" max="11263" width="0.7109375" style="5" customWidth="1"/>
    <col min="11264" max="11264" width="12.28515625" style="5" customWidth="1"/>
    <col min="11265" max="11265" width="0.7109375" style="5" customWidth="1"/>
    <col min="11266" max="11266" width="12.28515625" style="5" customWidth="1"/>
    <col min="11267" max="11267" width="0.7109375" style="5" customWidth="1"/>
    <col min="11268" max="11268" width="12.28515625" style="5" customWidth="1"/>
    <col min="11269" max="11269" width="0.7109375" style="5" customWidth="1"/>
    <col min="11270" max="11270" width="12.28515625" style="5" customWidth="1"/>
    <col min="11271" max="11271" width="0.7109375" style="5" customWidth="1"/>
    <col min="11272" max="11272" width="12.28515625" style="5" customWidth="1"/>
    <col min="11273" max="11273" width="0.7109375" style="5" customWidth="1"/>
    <col min="11274" max="11274" width="12.28515625" style="5" customWidth="1"/>
    <col min="11275" max="11275" width="0.7109375" style="5" customWidth="1"/>
    <col min="11276" max="11276" width="12.28515625" style="5" customWidth="1"/>
    <col min="11277" max="11277" width="0.7109375" style="5" customWidth="1"/>
    <col min="11278" max="11278" width="12.28515625" style="5" customWidth="1"/>
    <col min="11279" max="11281" width="0.7109375" style="5" customWidth="1"/>
    <col min="11282" max="11282" width="12.28515625" style="5" customWidth="1"/>
    <col min="11283" max="11493" width="9.140625" style="5"/>
    <col min="11494" max="11494" width="2.28515625" style="5" customWidth="1"/>
    <col min="11495" max="11495" width="39.5703125" style="5" customWidth="1"/>
    <col min="11496" max="11496" width="4.5703125" style="5" customWidth="1"/>
    <col min="11497" max="11497" width="0.7109375" style="5" customWidth="1"/>
    <col min="11498" max="11498" width="12.28515625" style="5" customWidth="1"/>
    <col min="11499" max="11499" width="0.7109375" style="5" customWidth="1"/>
    <col min="11500" max="11500" width="12.28515625" style="5" customWidth="1"/>
    <col min="11501" max="11501" width="0.7109375" style="5" customWidth="1"/>
    <col min="11502" max="11502" width="12.28515625" style="5" customWidth="1"/>
    <col min="11503" max="11503" width="0.7109375" style="5" customWidth="1"/>
    <col min="11504" max="11504" width="12.28515625" style="5" customWidth="1"/>
    <col min="11505" max="11505" width="0.7109375" style="5" customWidth="1"/>
    <col min="11506" max="11506" width="12.28515625" style="5" customWidth="1"/>
    <col min="11507" max="11507" width="0.7109375" style="5" customWidth="1"/>
    <col min="11508" max="11508" width="12.28515625" style="5" customWidth="1"/>
    <col min="11509" max="11509" width="0.7109375" style="5" customWidth="1"/>
    <col min="11510" max="11510" width="12.28515625" style="5" customWidth="1"/>
    <col min="11511" max="11511" width="0.7109375" style="5" customWidth="1"/>
    <col min="11512" max="11512" width="12.28515625" style="5" customWidth="1"/>
    <col min="11513" max="11513" width="0.7109375" style="5" customWidth="1"/>
    <col min="11514" max="11514" width="12.28515625" style="5" customWidth="1"/>
    <col min="11515" max="11515" width="0.7109375" style="5" customWidth="1"/>
    <col min="11516" max="11516" width="12.28515625" style="5" customWidth="1"/>
    <col min="11517" max="11517" width="0.7109375" style="5" customWidth="1"/>
    <col min="11518" max="11518" width="12.28515625" style="5" customWidth="1"/>
    <col min="11519" max="11519" width="0.7109375" style="5" customWidth="1"/>
    <col min="11520" max="11520" width="12.28515625" style="5" customWidth="1"/>
    <col min="11521" max="11521" width="0.7109375" style="5" customWidth="1"/>
    <col min="11522" max="11522" width="12.28515625" style="5" customWidth="1"/>
    <col min="11523" max="11523" width="0.7109375" style="5" customWidth="1"/>
    <col min="11524" max="11524" width="12.28515625" style="5" customWidth="1"/>
    <col min="11525" max="11525" width="0.7109375" style="5" customWidth="1"/>
    <col min="11526" max="11526" width="12.28515625" style="5" customWidth="1"/>
    <col min="11527" max="11527" width="0.7109375" style="5" customWidth="1"/>
    <col min="11528" max="11528" width="12.28515625" style="5" customWidth="1"/>
    <col min="11529" max="11529" width="0.7109375" style="5" customWidth="1"/>
    <col min="11530" max="11530" width="12.28515625" style="5" customWidth="1"/>
    <col min="11531" max="11531" width="0.7109375" style="5" customWidth="1"/>
    <col min="11532" max="11532" width="12.28515625" style="5" customWidth="1"/>
    <col min="11533" max="11533" width="0.7109375" style="5" customWidth="1"/>
    <col min="11534" max="11534" width="12.28515625" style="5" customWidth="1"/>
    <col min="11535" max="11537" width="0.7109375" style="5" customWidth="1"/>
    <col min="11538" max="11538" width="12.28515625" style="5" customWidth="1"/>
    <col min="11539" max="11749" width="9.140625" style="5"/>
    <col min="11750" max="11750" width="2.28515625" style="5" customWidth="1"/>
    <col min="11751" max="11751" width="39.5703125" style="5" customWidth="1"/>
    <col min="11752" max="11752" width="4.5703125" style="5" customWidth="1"/>
    <col min="11753" max="11753" width="0.7109375" style="5" customWidth="1"/>
    <col min="11754" max="11754" width="12.28515625" style="5" customWidth="1"/>
    <col min="11755" max="11755" width="0.7109375" style="5" customWidth="1"/>
    <col min="11756" max="11756" width="12.28515625" style="5" customWidth="1"/>
    <col min="11757" max="11757" width="0.7109375" style="5" customWidth="1"/>
    <col min="11758" max="11758" width="12.28515625" style="5" customWidth="1"/>
    <col min="11759" max="11759" width="0.7109375" style="5" customWidth="1"/>
    <col min="11760" max="11760" width="12.28515625" style="5" customWidth="1"/>
    <col min="11761" max="11761" width="0.7109375" style="5" customWidth="1"/>
    <col min="11762" max="11762" width="12.28515625" style="5" customWidth="1"/>
    <col min="11763" max="11763" width="0.7109375" style="5" customWidth="1"/>
    <col min="11764" max="11764" width="12.28515625" style="5" customWidth="1"/>
    <col min="11765" max="11765" width="0.7109375" style="5" customWidth="1"/>
    <col min="11766" max="11766" width="12.28515625" style="5" customWidth="1"/>
    <col min="11767" max="11767" width="0.7109375" style="5" customWidth="1"/>
    <col min="11768" max="11768" width="12.28515625" style="5" customWidth="1"/>
    <col min="11769" max="11769" width="0.7109375" style="5" customWidth="1"/>
    <col min="11770" max="11770" width="12.28515625" style="5" customWidth="1"/>
    <col min="11771" max="11771" width="0.7109375" style="5" customWidth="1"/>
    <col min="11772" max="11772" width="12.28515625" style="5" customWidth="1"/>
    <col min="11773" max="11773" width="0.7109375" style="5" customWidth="1"/>
    <col min="11774" max="11774" width="12.28515625" style="5" customWidth="1"/>
    <col min="11775" max="11775" width="0.7109375" style="5" customWidth="1"/>
    <col min="11776" max="11776" width="12.28515625" style="5" customWidth="1"/>
    <col min="11777" max="11777" width="0.7109375" style="5" customWidth="1"/>
    <col min="11778" max="11778" width="12.28515625" style="5" customWidth="1"/>
    <col min="11779" max="11779" width="0.7109375" style="5" customWidth="1"/>
    <col min="11780" max="11780" width="12.28515625" style="5" customWidth="1"/>
    <col min="11781" max="11781" width="0.7109375" style="5" customWidth="1"/>
    <col min="11782" max="11782" width="12.28515625" style="5" customWidth="1"/>
    <col min="11783" max="11783" width="0.7109375" style="5" customWidth="1"/>
    <col min="11784" max="11784" width="12.28515625" style="5" customWidth="1"/>
    <col min="11785" max="11785" width="0.7109375" style="5" customWidth="1"/>
    <col min="11786" max="11786" width="12.28515625" style="5" customWidth="1"/>
    <col min="11787" max="11787" width="0.7109375" style="5" customWidth="1"/>
    <col min="11788" max="11788" width="12.28515625" style="5" customWidth="1"/>
    <col min="11789" max="11789" width="0.7109375" style="5" customWidth="1"/>
    <col min="11790" max="11790" width="12.28515625" style="5" customWidth="1"/>
    <col min="11791" max="11793" width="0.7109375" style="5" customWidth="1"/>
    <col min="11794" max="11794" width="12.28515625" style="5" customWidth="1"/>
    <col min="11795" max="12005" width="9.140625" style="5"/>
    <col min="12006" max="12006" width="2.28515625" style="5" customWidth="1"/>
    <col min="12007" max="12007" width="39.5703125" style="5" customWidth="1"/>
    <col min="12008" max="12008" width="4.5703125" style="5" customWidth="1"/>
    <col min="12009" max="12009" width="0.7109375" style="5" customWidth="1"/>
    <col min="12010" max="12010" width="12.28515625" style="5" customWidth="1"/>
    <col min="12011" max="12011" width="0.7109375" style="5" customWidth="1"/>
    <col min="12012" max="12012" width="12.28515625" style="5" customWidth="1"/>
    <col min="12013" max="12013" width="0.7109375" style="5" customWidth="1"/>
    <col min="12014" max="12014" width="12.28515625" style="5" customWidth="1"/>
    <col min="12015" max="12015" width="0.7109375" style="5" customWidth="1"/>
    <col min="12016" max="12016" width="12.28515625" style="5" customWidth="1"/>
    <col min="12017" max="12017" width="0.7109375" style="5" customWidth="1"/>
    <col min="12018" max="12018" width="12.28515625" style="5" customWidth="1"/>
    <col min="12019" max="12019" width="0.7109375" style="5" customWidth="1"/>
    <col min="12020" max="12020" width="12.28515625" style="5" customWidth="1"/>
    <col min="12021" max="12021" width="0.7109375" style="5" customWidth="1"/>
    <col min="12022" max="12022" width="12.28515625" style="5" customWidth="1"/>
    <col min="12023" max="12023" width="0.7109375" style="5" customWidth="1"/>
    <col min="12024" max="12024" width="12.28515625" style="5" customWidth="1"/>
    <col min="12025" max="12025" width="0.7109375" style="5" customWidth="1"/>
    <col min="12026" max="12026" width="12.28515625" style="5" customWidth="1"/>
    <col min="12027" max="12027" width="0.7109375" style="5" customWidth="1"/>
    <col min="12028" max="12028" width="12.28515625" style="5" customWidth="1"/>
    <col min="12029" max="12029" width="0.7109375" style="5" customWidth="1"/>
    <col min="12030" max="12030" width="12.28515625" style="5" customWidth="1"/>
    <col min="12031" max="12031" width="0.7109375" style="5" customWidth="1"/>
    <col min="12032" max="12032" width="12.28515625" style="5" customWidth="1"/>
    <col min="12033" max="12033" width="0.7109375" style="5" customWidth="1"/>
    <col min="12034" max="12034" width="12.28515625" style="5" customWidth="1"/>
    <col min="12035" max="12035" width="0.7109375" style="5" customWidth="1"/>
    <col min="12036" max="12036" width="12.28515625" style="5" customWidth="1"/>
    <col min="12037" max="12037" width="0.7109375" style="5" customWidth="1"/>
    <col min="12038" max="12038" width="12.28515625" style="5" customWidth="1"/>
    <col min="12039" max="12039" width="0.7109375" style="5" customWidth="1"/>
    <col min="12040" max="12040" width="12.28515625" style="5" customWidth="1"/>
    <col min="12041" max="12041" width="0.7109375" style="5" customWidth="1"/>
    <col min="12042" max="12042" width="12.28515625" style="5" customWidth="1"/>
    <col min="12043" max="12043" width="0.7109375" style="5" customWidth="1"/>
    <col min="12044" max="12044" width="12.28515625" style="5" customWidth="1"/>
    <col min="12045" max="12045" width="0.7109375" style="5" customWidth="1"/>
    <col min="12046" max="12046" width="12.28515625" style="5" customWidth="1"/>
    <col min="12047" max="12049" width="0.7109375" style="5" customWidth="1"/>
    <col min="12050" max="12050" width="12.28515625" style="5" customWidth="1"/>
    <col min="12051" max="12261" width="9.140625" style="5"/>
    <col min="12262" max="12262" width="2.28515625" style="5" customWidth="1"/>
    <col min="12263" max="12263" width="39.5703125" style="5" customWidth="1"/>
    <col min="12264" max="12264" width="4.5703125" style="5" customWidth="1"/>
    <col min="12265" max="12265" width="0.7109375" style="5" customWidth="1"/>
    <col min="12266" max="12266" width="12.28515625" style="5" customWidth="1"/>
    <col min="12267" max="12267" width="0.7109375" style="5" customWidth="1"/>
    <col min="12268" max="12268" width="12.28515625" style="5" customWidth="1"/>
    <col min="12269" max="12269" width="0.7109375" style="5" customWidth="1"/>
    <col min="12270" max="12270" width="12.28515625" style="5" customWidth="1"/>
    <col min="12271" max="12271" width="0.7109375" style="5" customWidth="1"/>
    <col min="12272" max="12272" width="12.28515625" style="5" customWidth="1"/>
    <col min="12273" max="12273" width="0.7109375" style="5" customWidth="1"/>
    <col min="12274" max="12274" width="12.28515625" style="5" customWidth="1"/>
    <col min="12275" max="12275" width="0.7109375" style="5" customWidth="1"/>
    <col min="12276" max="12276" width="12.28515625" style="5" customWidth="1"/>
    <col min="12277" max="12277" width="0.7109375" style="5" customWidth="1"/>
    <col min="12278" max="12278" width="12.28515625" style="5" customWidth="1"/>
    <col min="12279" max="12279" width="0.7109375" style="5" customWidth="1"/>
    <col min="12280" max="12280" width="12.28515625" style="5" customWidth="1"/>
    <col min="12281" max="12281" width="0.7109375" style="5" customWidth="1"/>
    <col min="12282" max="12282" width="12.28515625" style="5" customWidth="1"/>
    <col min="12283" max="12283" width="0.7109375" style="5" customWidth="1"/>
    <col min="12284" max="12284" width="12.28515625" style="5" customWidth="1"/>
    <col min="12285" max="12285" width="0.7109375" style="5" customWidth="1"/>
    <col min="12286" max="12286" width="12.28515625" style="5" customWidth="1"/>
    <col min="12287" max="12287" width="0.7109375" style="5" customWidth="1"/>
    <col min="12288" max="12288" width="12.28515625" style="5" customWidth="1"/>
    <col min="12289" max="12289" width="0.7109375" style="5" customWidth="1"/>
    <col min="12290" max="12290" width="12.28515625" style="5" customWidth="1"/>
    <col min="12291" max="12291" width="0.7109375" style="5" customWidth="1"/>
    <col min="12292" max="12292" width="12.28515625" style="5" customWidth="1"/>
    <col min="12293" max="12293" width="0.7109375" style="5" customWidth="1"/>
    <col min="12294" max="12294" width="12.28515625" style="5" customWidth="1"/>
    <col min="12295" max="12295" width="0.7109375" style="5" customWidth="1"/>
    <col min="12296" max="12296" width="12.28515625" style="5" customWidth="1"/>
    <col min="12297" max="12297" width="0.7109375" style="5" customWidth="1"/>
    <col min="12298" max="12298" width="12.28515625" style="5" customWidth="1"/>
    <col min="12299" max="12299" width="0.7109375" style="5" customWidth="1"/>
    <col min="12300" max="12300" width="12.28515625" style="5" customWidth="1"/>
    <col min="12301" max="12301" width="0.7109375" style="5" customWidth="1"/>
    <col min="12302" max="12302" width="12.28515625" style="5" customWidth="1"/>
    <col min="12303" max="12305" width="0.7109375" style="5" customWidth="1"/>
    <col min="12306" max="12306" width="12.28515625" style="5" customWidth="1"/>
    <col min="12307" max="12517" width="9.140625" style="5"/>
    <col min="12518" max="12518" width="2.28515625" style="5" customWidth="1"/>
    <col min="12519" max="12519" width="39.5703125" style="5" customWidth="1"/>
    <col min="12520" max="12520" width="4.5703125" style="5" customWidth="1"/>
    <col min="12521" max="12521" width="0.7109375" style="5" customWidth="1"/>
    <col min="12522" max="12522" width="12.28515625" style="5" customWidth="1"/>
    <col min="12523" max="12523" width="0.7109375" style="5" customWidth="1"/>
    <col min="12524" max="12524" width="12.28515625" style="5" customWidth="1"/>
    <col min="12525" max="12525" width="0.7109375" style="5" customWidth="1"/>
    <col min="12526" max="12526" width="12.28515625" style="5" customWidth="1"/>
    <col min="12527" max="12527" width="0.7109375" style="5" customWidth="1"/>
    <col min="12528" max="12528" width="12.28515625" style="5" customWidth="1"/>
    <col min="12529" max="12529" width="0.7109375" style="5" customWidth="1"/>
    <col min="12530" max="12530" width="12.28515625" style="5" customWidth="1"/>
    <col min="12531" max="12531" width="0.7109375" style="5" customWidth="1"/>
    <col min="12532" max="12532" width="12.28515625" style="5" customWidth="1"/>
    <col min="12533" max="12533" width="0.7109375" style="5" customWidth="1"/>
    <col min="12534" max="12534" width="12.28515625" style="5" customWidth="1"/>
    <col min="12535" max="12535" width="0.7109375" style="5" customWidth="1"/>
    <col min="12536" max="12536" width="12.28515625" style="5" customWidth="1"/>
    <col min="12537" max="12537" width="0.7109375" style="5" customWidth="1"/>
    <col min="12538" max="12538" width="12.28515625" style="5" customWidth="1"/>
    <col min="12539" max="12539" width="0.7109375" style="5" customWidth="1"/>
    <col min="12540" max="12540" width="12.28515625" style="5" customWidth="1"/>
    <col min="12541" max="12541" width="0.7109375" style="5" customWidth="1"/>
    <col min="12542" max="12542" width="12.28515625" style="5" customWidth="1"/>
    <col min="12543" max="12543" width="0.7109375" style="5" customWidth="1"/>
    <col min="12544" max="12544" width="12.28515625" style="5" customWidth="1"/>
    <col min="12545" max="12545" width="0.7109375" style="5" customWidth="1"/>
    <col min="12546" max="12546" width="12.28515625" style="5" customWidth="1"/>
    <col min="12547" max="12547" width="0.7109375" style="5" customWidth="1"/>
    <col min="12548" max="12548" width="12.28515625" style="5" customWidth="1"/>
    <col min="12549" max="12549" width="0.7109375" style="5" customWidth="1"/>
    <col min="12550" max="12550" width="12.28515625" style="5" customWidth="1"/>
    <col min="12551" max="12551" width="0.7109375" style="5" customWidth="1"/>
    <col min="12552" max="12552" width="12.28515625" style="5" customWidth="1"/>
    <col min="12553" max="12553" width="0.7109375" style="5" customWidth="1"/>
    <col min="12554" max="12554" width="12.28515625" style="5" customWidth="1"/>
    <col min="12555" max="12555" width="0.7109375" style="5" customWidth="1"/>
    <col min="12556" max="12556" width="12.28515625" style="5" customWidth="1"/>
    <col min="12557" max="12557" width="0.7109375" style="5" customWidth="1"/>
    <col min="12558" max="12558" width="12.28515625" style="5" customWidth="1"/>
    <col min="12559" max="12561" width="0.7109375" style="5" customWidth="1"/>
    <col min="12562" max="12562" width="12.28515625" style="5" customWidth="1"/>
    <col min="12563" max="12773" width="9.140625" style="5"/>
    <col min="12774" max="12774" width="2.28515625" style="5" customWidth="1"/>
    <col min="12775" max="12775" width="39.5703125" style="5" customWidth="1"/>
    <col min="12776" max="12776" width="4.5703125" style="5" customWidth="1"/>
    <col min="12777" max="12777" width="0.7109375" style="5" customWidth="1"/>
    <col min="12778" max="12778" width="12.28515625" style="5" customWidth="1"/>
    <col min="12779" max="12779" width="0.7109375" style="5" customWidth="1"/>
    <col min="12780" max="12780" width="12.28515625" style="5" customWidth="1"/>
    <col min="12781" max="12781" width="0.7109375" style="5" customWidth="1"/>
    <col min="12782" max="12782" width="12.28515625" style="5" customWidth="1"/>
    <col min="12783" max="12783" width="0.7109375" style="5" customWidth="1"/>
    <col min="12784" max="12784" width="12.28515625" style="5" customWidth="1"/>
    <col min="12785" max="12785" width="0.7109375" style="5" customWidth="1"/>
    <col min="12786" max="12786" width="12.28515625" style="5" customWidth="1"/>
    <col min="12787" max="12787" width="0.7109375" style="5" customWidth="1"/>
    <col min="12788" max="12788" width="12.28515625" style="5" customWidth="1"/>
    <col min="12789" max="12789" width="0.7109375" style="5" customWidth="1"/>
    <col min="12790" max="12790" width="12.28515625" style="5" customWidth="1"/>
    <col min="12791" max="12791" width="0.7109375" style="5" customWidth="1"/>
    <col min="12792" max="12792" width="12.28515625" style="5" customWidth="1"/>
    <col min="12793" max="12793" width="0.7109375" style="5" customWidth="1"/>
    <col min="12794" max="12794" width="12.28515625" style="5" customWidth="1"/>
    <col min="12795" max="12795" width="0.7109375" style="5" customWidth="1"/>
    <col min="12796" max="12796" width="12.28515625" style="5" customWidth="1"/>
    <col min="12797" max="12797" width="0.7109375" style="5" customWidth="1"/>
    <col min="12798" max="12798" width="12.28515625" style="5" customWidth="1"/>
    <col min="12799" max="12799" width="0.7109375" style="5" customWidth="1"/>
    <col min="12800" max="12800" width="12.28515625" style="5" customWidth="1"/>
    <col min="12801" max="12801" width="0.7109375" style="5" customWidth="1"/>
    <col min="12802" max="12802" width="12.28515625" style="5" customWidth="1"/>
    <col min="12803" max="12803" width="0.7109375" style="5" customWidth="1"/>
    <col min="12804" max="12804" width="12.28515625" style="5" customWidth="1"/>
    <col min="12805" max="12805" width="0.7109375" style="5" customWidth="1"/>
    <col min="12806" max="12806" width="12.28515625" style="5" customWidth="1"/>
    <col min="12807" max="12807" width="0.7109375" style="5" customWidth="1"/>
    <col min="12808" max="12808" width="12.28515625" style="5" customWidth="1"/>
    <col min="12809" max="12809" width="0.7109375" style="5" customWidth="1"/>
    <col min="12810" max="12810" width="12.28515625" style="5" customWidth="1"/>
    <col min="12811" max="12811" width="0.7109375" style="5" customWidth="1"/>
    <col min="12812" max="12812" width="12.28515625" style="5" customWidth="1"/>
    <col min="12813" max="12813" width="0.7109375" style="5" customWidth="1"/>
    <col min="12814" max="12814" width="12.28515625" style="5" customWidth="1"/>
    <col min="12815" max="12817" width="0.7109375" style="5" customWidth="1"/>
    <col min="12818" max="12818" width="12.28515625" style="5" customWidth="1"/>
    <col min="12819" max="13029" width="9.140625" style="5"/>
    <col min="13030" max="13030" width="2.28515625" style="5" customWidth="1"/>
    <col min="13031" max="13031" width="39.5703125" style="5" customWidth="1"/>
    <col min="13032" max="13032" width="4.5703125" style="5" customWidth="1"/>
    <col min="13033" max="13033" width="0.7109375" style="5" customWidth="1"/>
    <col min="13034" max="13034" width="12.28515625" style="5" customWidth="1"/>
    <col min="13035" max="13035" width="0.7109375" style="5" customWidth="1"/>
    <col min="13036" max="13036" width="12.28515625" style="5" customWidth="1"/>
    <col min="13037" max="13037" width="0.7109375" style="5" customWidth="1"/>
    <col min="13038" max="13038" width="12.28515625" style="5" customWidth="1"/>
    <col min="13039" max="13039" width="0.7109375" style="5" customWidth="1"/>
    <col min="13040" max="13040" width="12.28515625" style="5" customWidth="1"/>
    <col min="13041" max="13041" width="0.7109375" style="5" customWidth="1"/>
    <col min="13042" max="13042" width="12.28515625" style="5" customWidth="1"/>
    <col min="13043" max="13043" width="0.7109375" style="5" customWidth="1"/>
    <col min="13044" max="13044" width="12.28515625" style="5" customWidth="1"/>
    <col min="13045" max="13045" width="0.7109375" style="5" customWidth="1"/>
    <col min="13046" max="13046" width="12.28515625" style="5" customWidth="1"/>
    <col min="13047" max="13047" width="0.7109375" style="5" customWidth="1"/>
    <col min="13048" max="13048" width="12.28515625" style="5" customWidth="1"/>
    <col min="13049" max="13049" width="0.7109375" style="5" customWidth="1"/>
    <col min="13050" max="13050" width="12.28515625" style="5" customWidth="1"/>
    <col min="13051" max="13051" width="0.7109375" style="5" customWidth="1"/>
    <col min="13052" max="13052" width="12.28515625" style="5" customWidth="1"/>
    <col min="13053" max="13053" width="0.7109375" style="5" customWidth="1"/>
    <col min="13054" max="13054" width="12.28515625" style="5" customWidth="1"/>
    <col min="13055" max="13055" width="0.7109375" style="5" customWidth="1"/>
    <col min="13056" max="13056" width="12.28515625" style="5" customWidth="1"/>
    <col min="13057" max="13057" width="0.7109375" style="5" customWidth="1"/>
    <col min="13058" max="13058" width="12.28515625" style="5" customWidth="1"/>
    <col min="13059" max="13059" width="0.7109375" style="5" customWidth="1"/>
    <col min="13060" max="13060" width="12.28515625" style="5" customWidth="1"/>
    <col min="13061" max="13061" width="0.7109375" style="5" customWidth="1"/>
    <col min="13062" max="13062" width="12.28515625" style="5" customWidth="1"/>
    <col min="13063" max="13063" width="0.7109375" style="5" customWidth="1"/>
    <col min="13064" max="13064" width="12.28515625" style="5" customWidth="1"/>
    <col min="13065" max="13065" width="0.7109375" style="5" customWidth="1"/>
    <col min="13066" max="13066" width="12.28515625" style="5" customWidth="1"/>
    <col min="13067" max="13067" width="0.7109375" style="5" customWidth="1"/>
    <col min="13068" max="13068" width="12.28515625" style="5" customWidth="1"/>
    <col min="13069" max="13069" width="0.7109375" style="5" customWidth="1"/>
    <col min="13070" max="13070" width="12.28515625" style="5" customWidth="1"/>
    <col min="13071" max="13073" width="0.7109375" style="5" customWidth="1"/>
    <col min="13074" max="13074" width="12.28515625" style="5" customWidth="1"/>
    <col min="13075" max="13285" width="9.140625" style="5"/>
    <col min="13286" max="13286" width="2.28515625" style="5" customWidth="1"/>
    <col min="13287" max="13287" width="39.5703125" style="5" customWidth="1"/>
    <col min="13288" max="13288" width="4.5703125" style="5" customWidth="1"/>
    <col min="13289" max="13289" width="0.7109375" style="5" customWidth="1"/>
    <col min="13290" max="13290" width="12.28515625" style="5" customWidth="1"/>
    <col min="13291" max="13291" width="0.7109375" style="5" customWidth="1"/>
    <col min="13292" max="13292" width="12.28515625" style="5" customWidth="1"/>
    <col min="13293" max="13293" width="0.7109375" style="5" customWidth="1"/>
    <col min="13294" max="13294" width="12.28515625" style="5" customWidth="1"/>
    <col min="13295" max="13295" width="0.7109375" style="5" customWidth="1"/>
    <col min="13296" max="13296" width="12.28515625" style="5" customWidth="1"/>
    <col min="13297" max="13297" width="0.7109375" style="5" customWidth="1"/>
    <col min="13298" max="13298" width="12.28515625" style="5" customWidth="1"/>
    <col min="13299" max="13299" width="0.7109375" style="5" customWidth="1"/>
    <col min="13300" max="13300" width="12.28515625" style="5" customWidth="1"/>
    <col min="13301" max="13301" width="0.7109375" style="5" customWidth="1"/>
    <col min="13302" max="13302" width="12.28515625" style="5" customWidth="1"/>
    <col min="13303" max="13303" width="0.7109375" style="5" customWidth="1"/>
    <col min="13304" max="13304" width="12.28515625" style="5" customWidth="1"/>
    <col min="13305" max="13305" width="0.7109375" style="5" customWidth="1"/>
    <col min="13306" max="13306" width="12.28515625" style="5" customWidth="1"/>
    <col min="13307" max="13307" width="0.7109375" style="5" customWidth="1"/>
    <col min="13308" max="13308" width="12.28515625" style="5" customWidth="1"/>
    <col min="13309" max="13309" width="0.7109375" style="5" customWidth="1"/>
    <col min="13310" max="13310" width="12.28515625" style="5" customWidth="1"/>
    <col min="13311" max="13311" width="0.7109375" style="5" customWidth="1"/>
    <col min="13312" max="13312" width="12.28515625" style="5" customWidth="1"/>
    <col min="13313" max="13313" width="0.7109375" style="5" customWidth="1"/>
    <col min="13314" max="13314" width="12.28515625" style="5" customWidth="1"/>
    <col min="13315" max="13315" width="0.7109375" style="5" customWidth="1"/>
    <col min="13316" max="13316" width="12.28515625" style="5" customWidth="1"/>
    <col min="13317" max="13317" width="0.7109375" style="5" customWidth="1"/>
    <col min="13318" max="13318" width="12.28515625" style="5" customWidth="1"/>
    <col min="13319" max="13319" width="0.7109375" style="5" customWidth="1"/>
    <col min="13320" max="13320" width="12.28515625" style="5" customWidth="1"/>
    <col min="13321" max="13321" width="0.7109375" style="5" customWidth="1"/>
    <col min="13322" max="13322" width="12.28515625" style="5" customWidth="1"/>
    <col min="13323" max="13323" width="0.7109375" style="5" customWidth="1"/>
    <col min="13324" max="13324" width="12.28515625" style="5" customWidth="1"/>
    <col min="13325" max="13325" width="0.7109375" style="5" customWidth="1"/>
    <col min="13326" max="13326" width="12.28515625" style="5" customWidth="1"/>
    <col min="13327" max="13329" width="0.7109375" style="5" customWidth="1"/>
    <col min="13330" max="13330" width="12.28515625" style="5" customWidth="1"/>
    <col min="13331" max="13541" width="9.140625" style="5"/>
    <col min="13542" max="13542" width="2.28515625" style="5" customWidth="1"/>
    <col min="13543" max="13543" width="39.5703125" style="5" customWidth="1"/>
    <col min="13544" max="13544" width="4.5703125" style="5" customWidth="1"/>
    <col min="13545" max="13545" width="0.7109375" style="5" customWidth="1"/>
    <col min="13546" max="13546" width="12.28515625" style="5" customWidth="1"/>
    <col min="13547" max="13547" width="0.7109375" style="5" customWidth="1"/>
    <col min="13548" max="13548" width="12.28515625" style="5" customWidth="1"/>
    <col min="13549" max="13549" width="0.7109375" style="5" customWidth="1"/>
    <col min="13550" max="13550" width="12.28515625" style="5" customWidth="1"/>
    <col min="13551" max="13551" width="0.7109375" style="5" customWidth="1"/>
    <col min="13552" max="13552" width="12.28515625" style="5" customWidth="1"/>
    <col min="13553" max="13553" width="0.7109375" style="5" customWidth="1"/>
    <col min="13554" max="13554" width="12.28515625" style="5" customWidth="1"/>
    <col min="13555" max="13555" width="0.7109375" style="5" customWidth="1"/>
    <col min="13556" max="13556" width="12.28515625" style="5" customWidth="1"/>
    <col min="13557" max="13557" width="0.7109375" style="5" customWidth="1"/>
    <col min="13558" max="13558" width="12.28515625" style="5" customWidth="1"/>
    <col min="13559" max="13559" width="0.7109375" style="5" customWidth="1"/>
    <col min="13560" max="13560" width="12.28515625" style="5" customWidth="1"/>
    <col min="13561" max="13561" width="0.7109375" style="5" customWidth="1"/>
    <col min="13562" max="13562" width="12.28515625" style="5" customWidth="1"/>
    <col min="13563" max="13563" width="0.7109375" style="5" customWidth="1"/>
    <col min="13564" max="13564" width="12.28515625" style="5" customWidth="1"/>
    <col min="13565" max="13565" width="0.7109375" style="5" customWidth="1"/>
    <col min="13566" max="13566" width="12.28515625" style="5" customWidth="1"/>
    <col min="13567" max="13567" width="0.7109375" style="5" customWidth="1"/>
    <col min="13568" max="13568" width="12.28515625" style="5" customWidth="1"/>
    <col min="13569" max="13569" width="0.7109375" style="5" customWidth="1"/>
    <col min="13570" max="13570" width="12.28515625" style="5" customWidth="1"/>
    <col min="13571" max="13571" width="0.7109375" style="5" customWidth="1"/>
    <col min="13572" max="13572" width="12.28515625" style="5" customWidth="1"/>
    <col min="13573" max="13573" width="0.7109375" style="5" customWidth="1"/>
    <col min="13574" max="13574" width="12.28515625" style="5" customWidth="1"/>
    <col min="13575" max="13575" width="0.7109375" style="5" customWidth="1"/>
    <col min="13576" max="13576" width="12.28515625" style="5" customWidth="1"/>
    <col min="13577" max="13577" width="0.7109375" style="5" customWidth="1"/>
    <col min="13578" max="13578" width="12.28515625" style="5" customWidth="1"/>
    <col min="13579" max="13579" width="0.7109375" style="5" customWidth="1"/>
    <col min="13580" max="13580" width="12.28515625" style="5" customWidth="1"/>
    <col min="13581" max="13581" width="0.7109375" style="5" customWidth="1"/>
    <col min="13582" max="13582" width="12.28515625" style="5" customWidth="1"/>
    <col min="13583" max="13585" width="0.7109375" style="5" customWidth="1"/>
    <col min="13586" max="13586" width="12.28515625" style="5" customWidth="1"/>
    <col min="13587" max="13797" width="9.140625" style="5"/>
    <col min="13798" max="13798" width="2.28515625" style="5" customWidth="1"/>
    <col min="13799" max="13799" width="39.5703125" style="5" customWidth="1"/>
    <col min="13800" max="13800" width="4.5703125" style="5" customWidth="1"/>
    <col min="13801" max="13801" width="0.7109375" style="5" customWidth="1"/>
    <col min="13802" max="13802" width="12.28515625" style="5" customWidth="1"/>
    <col min="13803" max="13803" width="0.7109375" style="5" customWidth="1"/>
    <col min="13804" max="13804" width="12.28515625" style="5" customWidth="1"/>
    <col min="13805" max="13805" width="0.7109375" style="5" customWidth="1"/>
    <col min="13806" max="13806" width="12.28515625" style="5" customWidth="1"/>
    <col min="13807" max="13807" width="0.7109375" style="5" customWidth="1"/>
    <col min="13808" max="13808" width="12.28515625" style="5" customWidth="1"/>
    <col min="13809" max="13809" width="0.7109375" style="5" customWidth="1"/>
    <col min="13810" max="13810" width="12.28515625" style="5" customWidth="1"/>
    <col min="13811" max="13811" width="0.7109375" style="5" customWidth="1"/>
    <col min="13812" max="13812" width="12.28515625" style="5" customWidth="1"/>
    <col min="13813" max="13813" width="0.7109375" style="5" customWidth="1"/>
    <col min="13814" max="13814" width="12.28515625" style="5" customWidth="1"/>
    <col min="13815" max="13815" width="0.7109375" style="5" customWidth="1"/>
    <col min="13816" max="13816" width="12.28515625" style="5" customWidth="1"/>
    <col min="13817" max="13817" width="0.7109375" style="5" customWidth="1"/>
    <col min="13818" max="13818" width="12.28515625" style="5" customWidth="1"/>
    <col min="13819" max="13819" width="0.7109375" style="5" customWidth="1"/>
    <col min="13820" max="13820" width="12.28515625" style="5" customWidth="1"/>
    <col min="13821" max="13821" width="0.7109375" style="5" customWidth="1"/>
    <col min="13822" max="13822" width="12.28515625" style="5" customWidth="1"/>
    <col min="13823" max="13823" width="0.7109375" style="5" customWidth="1"/>
    <col min="13824" max="13824" width="12.28515625" style="5" customWidth="1"/>
    <col min="13825" max="13825" width="0.7109375" style="5" customWidth="1"/>
    <col min="13826" max="13826" width="12.28515625" style="5" customWidth="1"/>
    <col min="13827" max="13827" width="0.7109375" style="5" customWidth="1"/>
    <col min="13828" max="13828" width="12.28515625" style="5" customWidth="1"/>
    <col min="13829" max="13829" width="0.7109375" style="5" customWidth="1"/>
    <col min="13830" max="13830" width="12.28515625" style="5" customWidth="1"/>
    <col min="13831" max="13831" width="0.7109375" style="5" customWidth="1"/>
    <col min="13832" max="13832" width="12.28515625" style="5" customWidth="1"/>
    <col min="13833" max="13833" width="0.7109375" style="5" customWidth="1"/>
    <col min="13834" max="13834" width="12.28515625" style="5" customWidth="1"/>
    <col min="13835" max="13835" width="0.7109375" style="5" customWidth="1"/>
    <col min="13836" max="13836" width="12.28515625" style="5" customWidth="1"/>
    <col min="13837" max="13837" width="0.7109375" style="5" customWidth="1"/>
    <col min="13838" max="13838" width="12.28515625" style="5" customWidth="1"/>
    <col min="13839" max="13841" width="0.7109375" style="5" customWidth="1"/>
    <col min="13842" max="13842" width="12.28515625" style="5" customWidth="1"/>
    <col min="13843" max="14053" width="9.140625" style="5"/>
    <col min="14054" max="14054" width="2.28515625" style="5" customWidth="1"/>
    <col min="14055" max="14055" width="39.5703125" style="5" customWidth="1"/>
    <col min="14056" max="14056" width="4.5703125" style="5" customWidth="1"/>
    <col min="14057" max="14057" width="0.7109375" style="5" customWidth="1"/>
    <col min="14058" max="14058" width="12.28515625" style="5" customWidth="1"/>
    <col min="14059" max="14059" width="0.7109375" style="5" customWidth="1"/>
    <col min="14060" max="14060" width="12.28515625" style="5" customWidth="1"/>
    <col min="14061" max="14061" width="0.7109375" style="5" customWidth="1"/>
    <col min="14062" max="14062" width="12.28515625" style="5" customWidth="1"/>
    <col min="14063" max="14063" width="0.7109375" style="5" customWidth="1"/>
    <col min="14064" max="14064" width="12.28515625" style="5" customWidth="1"/>
    <col min="14065" max="14065" width="0.7109375" style="5" customWidth="1"/>
    <col min="14066" max="14066" width="12.28515625" style="5" customWidth="1"/>
    <col min="14067" max="14067" width="0.7109375" style="5" customWidth="1"/>
    <col min="14068" max="14068" width="12.28515625" style="5" customWidth="1"/>
    <col min="14069" max="14069" width="0.7109375" style="5" customWidth="1"/>
    <col min="14070" max="14070" width="12.28515625" style="5" customWidth="1"/>
    <col min="14071" max="14071" width="0.7109375" style="5" customWidth="1"/>
    <col min="14072" max="14072" width="12.28515625" style="5" customWidth="1"/>
    <col min="14073" max="14073" width="0.7109375" style="5" customWidth="1"/>
    <col min="14074" max="14074" width="12.28515625" style="5" customWidth="1"/>
    <col min="14075" max="14075" width="0.7109375" style="5" customWidth="1"/>
    <col min="14076" max="14076" width="12.28515625" style="5" customWidth="1"/>
    <col min="14077" max="14077" width="0.7109375" style="5" customWidth="1"/>
    <col min="14078" max="14078" width="12.28515625" style="5" customWidth="1"/>
    <col min="14079" max="14079" width="0.7109375" style="5" customWidth="1"/>
    <col min="14080" max="14080" width="12.28515625" style="5" customWidth="1"/>
    <col min="14081" max="14081" width="0.7109375" style="5" customWidth="1"/>
    <col min="14082" max="14082" width="12.28515625" style="5" customWidth="1"/>
    <col min="14083" max="14083" width="0.7109375" style="5" customWidth="1"/>
    <col min="14084" max="14084" width="12.28515625" style="5" customWidth="1"/>
    <col min="14085" max="14085" width="0.7109375" style="5" customWidth="1"/>
    <col min="14086" max="14086" width="12.28515625" style="5" customWidth="1"/>
    <col min="14087" max="14087" width="0.7109375" style="5" customWidth="1"/>
    <col min="14088" max="14088" width="12.28515625" style="5" customWidth="1"/>
    <col min="14089" max="14089" width="0.7109375" style="5" customWidth="1"/>
    <col min="14090" max="14090" width="12.28515625" style="5" customWidth="1"/>
    <col min="14091" max="14091" width="0.7109375" style="5" customWidth="1"/>
    <col min="14092" max="14092" width="12.28515625" style="5" customWidth="1"/>
    <col min="14093" max="14093" width="0.7109375" style="5" customWidth="1"/>
    <col min="14094" max="14094" width="12.28515625" style="5" customWidth="1"/>
    <col min="14095" max="14097" width="0.7109375" style="5" customWidth="1"/>
    <col min="14098" max="14098" width="12.28515625" style="5" customWidth="1"/>
    <col min="14099" max="14309" width="9.140625" style="5"/>
    <col min="14310" max="14310" width="2.28515625" style="5" customWidth="1"/>
    <col min="14311" max="14311" width="39.5703125" style="5" customWidth="1"/>
    <col min="14312" max="14312" width="4.5703125" style="5" customWidth="1"/>
    <col min="14313" max="14313" width="0.7109375" style="5" customWidth="1"/>
    <col min="14314" max="14314" width="12.28515625" style="5" customWidth="1"/>
    <col min="14315" max="14315" width="0.7109375" style="5" customWidth="1"/>
    <col min="14316" max="14316" width="12.28515625" style="5" customWidth="1"/>
    <col min="14317" max="14317" width="0.7109375" style="5" customWidth="1"/>
    <col min="14318" max="14318" width="12.28515625" style="5" customWidth="1"/>
    <col min="14319" max="14319" width="0.7109375" style="5" customWidth="1"/>
    <col min="14320" max="14320" width="12.28515625" style="5" customWidth="1"/>
    <col min="14321" max="14321" width="0.7109375" style="5" customWidth="1"/>
    <col min="14322" max="14322" width="12.28515625" style="5" customWidth="1"/>
    <col min="14323" max="14323" width="0.7109375" style="5" customWidth="1"/>
    <col min="14324" max="14324" width="12.28515625" style="5" customWidth="1"/>
    <col min="14325" max="14325" width="0.7109375" style="5" customWidth="1"/>
    <col min="14326" max="14326" width="12.28515625" style="5" customWidth="1"/>
    <col min="14327" max="14327" width="0.7109375" style="5" customWidth="1"/>
    <col min="14328" max="14328" width="12.28515625" style="5" customWidth="1"/>
    <col min="14329" max="14329" width="0.7109375" style="5" customWidth="1"/>
    <col min="14330" max="14330" width="12.28515625" style="5" customWidth="1"/>
    <col min="14331" max="14331" width="0.7109375" style="5" customWidth="1"/>
    <col min="14332" max="14332" width="12.28515625" style="5" customWidth="1"/>
    <col min="14333" max="14333" width="0.7109375" style="5" customWidth="1"/>
    <col min="14334" max="14334" width="12.28515625" style="5" customWidth="1"/>
    <col min="14335" max="14335" width="0.7109375" style="5" customWidth="1"/>
    <col min="14336" max="14336" width="12.28515625" style="5" customWidth="1"/>
    <col min="14337" max="14337" width="0.7109375" style="5" customWidth="1"/>
    <col min="14338" max="14338" width="12.28515625" style="5" customWidth="1"/>
    <col min="14339" max="14339" width="0.7109375" style="5" customWidth="1"/>
    <col min="14340" max="14340" width="12.28515625" style="5" customWidth="1"/>
    <col min="14341" max="14341" width="0.7109375" style="5" customWidth="1"/>
    <col min="14342" max="14342" width="12.28515625" style="5" customWidth="1"/>
    <col min="14343" max="14343" width="0.7109375" style="5" customWidth="1"/>
    <col min="14344" max="14344" width="12.28515625" style="5" customWidth="1"/>
    <col min="14345" max="14345" width="0.7109375" style="5" customWidth="1"/>
    <col min="14346" max="14346" width="12.28515625" style="5" customWidth="1"/>
    <col min="14347" max="14347" width="0.7109375" style="5" customWidth="1"/>
    <col min="14348" max="14348" width="12.28515625" style="5" customWidth="1"/>
    <col min="14349" max="14349" width="0.7109375" style="5" customWidth="1"/>
    <col min="14350" max="14350" width="12.28515625" style="5" customWidth="1"/>
    <col min="14351" max="14353" width="0.7109375" style="5" customWidth="1"/>
    <col min="14354" max="14354" width="12.28515625" style="5" customWidth="1"/>
    <col min="14355" max="14565" width="9.140625" style="5"/>
    <col min="14566" max="14566" width="2.28515625" style="5" customWidth="1"/>
    <col min="14567" max="14567" width="39.5703125" style="5" customWidth="1"/>
    <col min="14568" max="14568" width="4.5703125" style="5" customWidth="1"/>
    <col min="14569" max="14569" width="0.7109375" style="5" customWidth="1"/>
    <col min="14570" max="14570" width="12.28515625" style="5" customWidth="1"/>
    <col min="14571" max="14571" width="0.7109375" style="5" customWidth="1"/>
    <col min="14572" max="14572" width="12.28515625" style="5" customWidth="1"/>
    <col min="14573" max="14573" width="0.7109375" style="5" customWidth="1"/>
    <col min="14574" max="14574" width="12.28515625" style="5" customWidth="1"/>
    <col min="14575" max="14575" width="0.7109375" style="5" customWidth="1"/>
    <col min="14576" max="14576" width="12.28515625" style="5" customWidth="1"/>
    <col min="14577" max="14577" width="0.7109375" style="5" customWidth="1"/>
    <col min="14578" max="14578" width="12.28515625" style="5" customWidth="1"/>
    <col min="14579" max="14579" width="0.7109375" style="5" customWidth="1"/>
    <col min="14580" max="14580" width="12.28515625" style="5" customWidth="1"/>
    <col min="14581" max="14581" width="0.7109375" style="5" customWidth="1"/>
    <col min="14582" max="14582" width="12.28515625" style="5" customWidth="1"/>
    <col min="14583" max="14583" width="0.7109375" style="5" customWidth="1"/>
    <col min="14584" max="14584" width="12.28515625" style="5" customWidth="1"/>
    <col min="14585" max="14585" width="0.7109375" style="5" customWidth="1"/>
    <col min="14586" max="14586" width="12.28515625" style="5" customWidth="1"/>
    <col min="14587" max="14587" width="0.7109375" style="5" customWidth="1"/>
    <col min="14588" max="14588" width="12.28515625" style="5" customWidth="1"/>
    <col min="14589" max="14589" width="0.7109375" style="5" customWidth="1"/>
    <col min="14590" max="14590" width="12.28515625" style="5" customWidth="1"/>
    <col min="14591" max="14591" width="0.7109375" style="5" customWidth="1"/>
    <col min="14592" max="14592" width="12.28515625" style="5" customWidth="1"/>
    <col min="14593" max="14593" width="0.7109375" style="5" customWidth="1"/>
    <col min="14594" max="14594" width="12.28515625" style="5" customWidth="1"/>
    <col min="14595" max="14595" width="0.7109375" style="5" customWidth="1"/>
    <col min="14596" max="14596" width="12.28515625" style="5" customWidth="1"/>
    <col min="14597" max="14597" width="0.7109375" style="5" customWidth="1"/>
    <col min="14598" max="14598" width="12.28515625" style="5" customWidth="1"/>
    <col min="14599" max="14599" width="0.7109375" style="5" customWidth="1"/>
    <col min="14600" max="14600" width="12.28515625" style="5" customWidth="1"/>
    <col min="14601" max="14601" width="0.7109375" style="5" customWidth="1"/>
    <col min="14602" max="14602" width="12.28515625" style="5" customWidth="1"/>
    <col min="14603" max="14603" width="0.7109375" style="5" customWidth="1"/>
    <col min="14604" max="14604" width="12.28515625" style="5" customWidth="1"/>
    <col min="14605" max="14605" width="0.7109375" style="5" customWidth="1"/>
    <col min="14606" max="14606" width="12.28515625" style="5" customWidth="1"/>
    <col min="14607" max="14609" width="0.7109375" style="5" customWidth="1"/>
    <col min="14610" max="14610" width="12.28515625" style="5" customWidth="1"/>
    <col min="14611" max="14821" width="9.140625" style="5"/>
    <col min="14822" max="14822" width="2.28515625" style="5" customWidth="1"/>
    <col min="14823" max="14823" width="39.5703125" style="5" customWidth="1"/>
    <col min="14824" max="14824" width="4.5703125" style="5" customWidth="1"/>
    <col min="14825" max="14825" width="0.7109375" style="5" customWidth="1"/>
    <col min="14826" max="14826" width="12.28515625" style="5" customWidth="1"/>
    <col min="14827" max="14827" width="0.7109375" style="5" customWidth="1"/>
    <col min="14828" max="14828" width="12.28515625" style="5" customWidth="1"/>
    <col min="14829" max="14829" width="0.7109375" style="5" customWidth="1"/>
    <col min="14830" max="14830" width="12.28515625" style="5" customWidth="1"/>
    <col min="14831" max="14831" width="0.7109375" style="5" customWidth="1"/>
    <col min="14832" max="14832" width="12.28515625" style="5" customWidth="1"/>
    <col min="14833" max="14833" width="0.7109375" style="5" customWidth="1"/>
    <col min="14834" max="14834" width="12.28515625" style="5" customWidth="1"/>
    <col min="14835" max="14835" width="0.7109375" style="5" customWidth="1"/>
    <col min="14836" max="14836" width="12.28515625" style="5" customWidth="1"/>
    <col min="14837" max="14837" width="0.7109375" style="5" customWidth="1"/>
    <col min="14838" max="14838" width="12.28515625" style="5" customWidth="1"/>
    <col min="14839" max="14839" width="0.7109375" style="5" customWidth="1"/>
    <col min="14840" max="14840" width="12.28515625" style="5" customWidth="1"/>
    <col min="14841" max="14841" width="0.7109375" style="5" customWidth="1"/>
    <col min="14842" max="14842" width="12.28515625" style="5" customWidth="1"/>
    <col min="14843" max="14843" width="0.7109375" style="5" customWidth="1"/>
    <col min="14844" max="14844" width="12.28515625" style="5" customWidth="1"/>
    <col min="14845" max="14845" width="0.7109375" style="5" customWidth="1"/>
    <col min="14846" max="14846" width="12.28515625" style="5" customWidth="1"/>
    <col min="14847" max="14847" width="0.7109375" style="5" customWidth="1"/>
    <col min="14848" max="14848" width="12.28515625" style="5" customWidth="1"/>
    <col min="14849" max="14849" width="0.7109375" style="5" customWidth="1"/>
    <col min="14850" max="14850" width="12.28515625" style="5" customWidth="1"/>
    <col min="14851" max="14851" width="0.7109375" style="5" customWidth="1"/>
    <col min="14852" max="14852" width="12.28515625" style="5" customWidth="1"/>
    <col min="14853" max="14853" width="0.7109375" style="5" customWidth="1"/>
    <col min="14854" max="14854" width="12.28515625" style="5" customWidth="1"/>
    <col min="14855" max="14855" width="0.7109375" style="5" customWidth="1"/>
    <col min="14856" max="14856" width="12.28515625" style="5" customWidth="1"/>
    <col min="14857" max="14857" width="0.7109375" style="5" customWidth="1"/>
    <col min="14858" max="14858" width="12.28515625" style="5" customWidth="1"/>
    <col min="14859" max="14859" width="0.7109375" style="5" customWidth="1"/>
    <col min="14860" max="14860" width="12.28515625" style="5" customWidth="1"/>
    <col min="14861" max="14861" width="0.7109375" style="5" customWidth="1"/>
    <col min="14862" max="14862" width="12.28515625" style="5" customWidth="1"/>
    <col min="14863" max="14865" width="0.7109375" style="5" customWidth="1"/>
    <col min="14866" max="14866" width="12.28515625" style="5" customWidth="1"/>
    <col min="14867" max="15077" width="9.140625" style="5"/>
    <col min="15078" max="15078" width="2.28515625" style="5" customWidth="1"/>
    <col min="15079" max="15079" width="39.5703125" style="5" customWidth="1"/>
    <col min="15080" max="15080" width="4.5703125" style="5" customWidth="1"/>
    <col min="15081" max="15081" width="0.7109375" style="5" customWidth="1"/>
    <col min="15082" max="15082" width="12.28515625" style="5" customWidth="1"/>
    <col min="15083" max="15083" width="0.7109375" style="5" customWidth="1"/>
    <col min="15084" max="15084" width="12.28515625" style="5" customWidth="1"/>
    <col min="15085" max="15085" width="0.7109375" style="5" customWidth="1"/>
    <col min="15086" max="15086" width="12.28515625" style="5" customWidth="1"/>
    <col min="15087" max="15087" width="0.7109375" style="5" customWidth="1"/>
    <col min="15088" max="15088" width="12.28515625" style="5" customWidth="1"/>
    <col min="15089" max="15089" width="0.7109375" style="5" customWidth="1"/>
    <col min="15090" max="15090" width="12.28515625" style="5" customWidth="1"/>
    <col min="15091" max="15091" width="0.7109375" style="5" customWidth="1"/>
    <col min="15092" max="15092" width="12.28515625" style="5" customWidth="1"/>
    <col min="15093" max="15093" width="0.7109375" style="5" customWidth="1"/>
    <col min="15094" max="15094" width="12.28515625" style="5" customWidth="1"/>
    <col min="15095" max="15095" width="0.7109375" style="5" customWidth="1"/>
    <col min="15096" max="15096" width="12.28515625" style="5" customWidth="1"/>
    <col min="15097" max="15097" width="0.7109375" style="5" customWidth="1"/>
    <col min="15098" max="15098" width="12.28515625" style="5" customWidth="1"/>
    <col min="15099" max="15099" width="0.7109375" style="5" customWidth="1"/>
    <col min="15100" max="15100" width="12.28515625" style="5" customWidth="1"/>
    <col min="15101" max="15101" width="0.7109375" style="5" customWidth="1"/>
    <col min="15102" max="15102" width="12.28515625" style="5" customWidth="1"/>
    <col min="15103" max="15103" width="0.7109375" style="5" customWidth="1"/>
    <col min="15104" max="15104" width="12.28515625" style="5" customWidth="1"/>
    <col min="15105" max="15105" width="0.7109375" style="5" customWidth="1"/>
    <col min="15106" max="15106" width="12.28515625" style="5" customWidth="1"/>
    <col min="15107" max="15107" width="0.7109375" style="5" customWidth="1"/>
    <col min="15108" max="15108" width="12.28515625" style="5" customWidth="1"/>
    <col min="15109" max="15109" width="0.7109375" style="5" customWidth="1"/>
    <col min="15110" max="15110" width="12.28515625" style="5" customWidth="1"/>
    <col min="15111" max="15111" width="0.7109375" style="5" customWidth="1"/>
    <col min="15112" max="15112" width="12.28515625" style="5" customWidth="1"/>
    <col min="15113" max="15113" width="0.7109375" style="5" customWidth="1"/>
    <col min="15114" max="15114" width="12.28515625" style="5" customWidth="1"/>
    <col min="15115" max="15115" width="0.7109375" style="5" customWidth="1"/>
    <col min="15116" max="15116" width="12.28515625" style="5" customWidth="1"/>
    <col min="15117" max="15117" width="0.7109375" style="5" customWidth="1"/>
    <col min="15118" max="15118" width="12.28515625" style="5" customWidth="1"/>
    <col min="15119" max="15121" width="0.7109375" style="5" customWidth="1"/>
    <col min="15122" max="15122" width="12.28515625" style="5" customWidth="1"/>
    <col min="15123" max="15333" width="9.140625" style="5"/>
    <col min="15334" max="15334" width="2.28515625" style="5" customWidth="1"/>
    <col min="15335" max="15335" width="39.5703125" style="5" customWidth="1"/>
    <col min="15336" max="15336" width="4.5703125" style="5" customWidth="1"/>
    <col min="15337" max="15337" width="0.7109375" style="5" customWidth="1"/>
    <col min="15338" max="15338" width="12.28515625" style="5" customWidth="1"/>
    <col min="15339" max="15339" width="0.7109375" style="5" customWidth="1"/>
    <col min="15340" max="15340" width="12.28515625" style="5" customWidth="1"/>
    <col min="15341" max="15341" width="0.7109375" style="5" customWidth="1"/>
    <col min="15342" max="15342" width="12.28515625" style="5" customWidth="1"/>
    <col min="15343" max="15343" width="0.7109375" style="5" customWidth="1"/>
    <col min="15344" max="15344" width="12.28515625" style="5" customWidth="1"/>
    <col min="15345" max="15345" width="0.7109375" style="5" customWidth="1"/>
    <col min="15346" max="15346" width="12.28515625" style="5" customWidth="1"/>
    <col min="15347" max="15347" width="0.7109375" style="5" customWidth="1"/>
    <col min="15348" max="15348" width="12.28515625" style="5" customWidth="1"/>
    <col min="15349" max="15349" width="0.7109375" style="5" customWidth="1"/>
    <col min="15350" max="15350" width="12.28515625" style="5" customWidth="1"/>
    <col min="15351" max="15351" width="0.7109375" style="5" customWidth="1"/>
    <col min="15352" max="15352" width="12.28515625" style="5" customWidth="1"/>
    <col min="15353" max="15353" width="0.7109375" style="5" customWidth="1"/>
    <col min="15354" max="15354" width="12.28515625" style="5" customWidth="1"/>
    <col min="15355" max="15355" width="0.7109375" style="5" customWidth="1"/>
    <col min="15356" max="15356" width="12.28515625" style="5" customWidth="1"/>
    <col min="15357" max="15357" width="0.7109375" style="5" customWidth="1"/>
    <col min="15358" max="15358" width="12.28515625" style="5" customWidth="1"/>
    <col min="15359" max="15359" width="0.7109375" style="5" customWidth="1"/>
    <col min="15360" max="15360" width="12.28515625" style="5" customWidth="1"/>
    <col min="15361" max="15361" width="0.7109375" style="5" customWidth="1"/>
    <col min="15362" max="15362" width="12.28515625" style="5" customWidth="1"/>
    <col min="15363" max="15363" width="0.7109375" style="5" customWidth="1"/>
    <col min="15364" max="15364" width="12.28515625" style="5" customWidth="1"/>
    <col min="15365" max="15365" width="0.7109375" style="5" customWidth="1"/>
    <col min="15366" max="15366" width="12.28515625" style="5" customWidth="1"/>
    <col min="15367" max="15367" width="0.7109375" style="5" customWidth="1"/>
    <col min="15368" max="15368" width="12.28515625" style="5" customWidth="1"/>
    <col min="15369" max="15369" width="0.7109375" style="5" customWidth="1"/>
    <col min="15370" max="15370" width="12.28515625" style="5" customWidth="1"/>
    <col min="15371" max="15371" width="0.7109375" style="5" customWidth="1"/>
    <col min="15372" max="15372" width="12.28515625" style="5" customWidth="1"/>
    <col min="15373" max="15373" width="0.7109375" style="5" customWidth="1"/>
    <col min="15374" max="15374" width="12.28515625" style="5" customWidth="1"/>
    <col min="15375" max="15377" width="0.7109375" style="5" customWidth="1"/>
    <col min="15378" max="15378" width="12.28515625" style="5" customWidth="1"/>
    <col min="15379" max="15589" width="9.140625" style="5"/>
    <col min="15590" max="15590" width="2.28515625" style="5" customWidth="1"/>
    <col min="15591" max="15591" width="39.5703125" style="5" customWidth="1"/>
    <col min="15592" max="15592" width="4.5703125" style="5" customWidth="1"/>
    <col min="15593" max="15593" width="0.7109375" style="5" customWidth="1"/>
    <col min="15594" max="15594" width="12.28515625" style="5" customWidth="1"/>
    <col min="15595" max="15595" width="0.7109375" style="5" customWidth="1"/>
    <col min="15596" max="15596" width="12.28515625" style="5" customWidth="1"/>
    <col min="15597" max="15597" width="0.7109375" style="5" customWidth="1"/>
    <col min="15598" max="15598" width="12.28515625" style="5" customWidth="1"/>
    <col min="15599" max="15599" width="0.7109375" style="5" customWidth="1"/>
    <col min="15600" max="15600" width="12.28515625" style="5" customWidth="1"/>
    <col min="15601" max="15601" width="0.7109375" style="5" customWidth="1"/>
    <col min="15602" max="15602" width="12.28515625" style="5" customWidth="1"/>
    <col min="15603" max="15603" width="0.7109375" style="5" customWidth="1"/>
    <col min="15604" max="15604" width="12.28515625" style="5" customWidth="1"/>
    <col min="15605" max="15605" width="0.7109375" style="5" customWidth="1"/>
    <col min="15606" max="15606" width="12.28515625" style="5" customWidth="1"/>
    <col min="15607" max="15607" width="0.7109375" style="5" customWidth="1"/>
    <col min="15608" max="15608" width="12.28515625" style="5" customWidth="1"/>
    <col min="15609" max="15609" width="0.7109375" style="5" customWidth="1"/>
    <col min="15610" max="15610" width="12.28515625" style="5" customWidth="1"/>
    <col min="15611" max="15611" width="0.7109375" style="5" customWidth="1"/>
    <col min="15612" max="15612" width="12.28515625" style="5" customWidth="1"/>
    <col min="15613" max="15613" width="0.7109375" style="5" customWidth="1"/>
    <col min="15614" max="15614" width="12.28515625" style="5" customWidth="1"/>
    <col min="15615" max="15615" width="0.7109375" style="5" customWidth="1"/>
    <col min="15616" max="15616" width="12.28515625" style="5" customWidth="1"/>
    <col min="15617" max="15617" width="0.7109375" style="5" customWidth="1"/>
    <col min="15618" max="15618" width="12.28515625" style="5" customWidth="1"/>
    <col min="15619" max="15619" width="0.7109375" style="5" customWidth="1"/>
    <col min="15620" max="15620" width="12.28515625" style="5" customWidth="1"/>
    <col min="15621" max="15621" width="0.7109375" style="5" customWidth="1"/>
    <col min="15622" max="15622" width="12.28515625" style="5" customWidth="1"/>
    <col min="15623" max="15623" width="0.7109375" style="5" customWidth="1"/>
    <col min="15624" max="15624" width="12.28515625" style="5" customWidth="1"/>
    <col min="15625" max="15625" width="0.7109375" style="5" customWidth="1"/>
    <col min="15626" max="15626" width="12.28515625" style="5" customWidth="1"/>
    <col min="15627" max="15627" width="0.7109375" style="5" customWidth="1"/>
    <col min="15628" max="15628" width="12.28515625" style="5" customWidth="1"/>
    <col min="15629" max="15629" width="0.7109375" style="5" customWidth="1"/>
    <col min="15630" max="15630" width="12.28515625" style="5" customWidth="1"/>
    <col min="15631" max="15633" width="0.7109375" style="5" customWidth="1"/>
    <col min="15634" max="15634" width="12.28515625" style="5" customWidth="1"/>
    <col min="15635" max="15845" width="9.140625" style="5"/>
    <col min="15846" max="15846" width="2.28515625" style="5" customWidth="1"/>
    <col min="15847" max="15847" width="39.5703125" style="5" customWidth="1"/>
    <col min="15848" max="15848" width="4.5703125" style="5" customWidth="1"/>
    <col min="15849" max="15849" width="0.7109375" style="5" customWidth="1"/>
    <col min="15850" max="15850" width="12.28515625" style="5" customWidth="1"/>
    <col min="15851" max="15851" width="0.7109375" style="5" customWidth="1"/>
    <col min="15852" max="15852" width="12.28515625" style="5" customWidth="1"/>
    <col min="15853" max="15853" width="0.7109375" style="5" customWidth="1"/>
    <col min="15854" max="15854" width="12.28515625" style="5" customWidth="1"/>
    <col min="15855" max="15855" width="0.7109375" style="5" customWidth="1"/>
    <col min="15856" max="15856" width="12.28515625" style="5" customWidth="1"/>
    <col min="15857" max="15857" width="0.7109375" style="5" customWidth="1"/>
    <col min="15858" max="15858" width="12.28515625" style="5" customWidth="1"/>
    <col min="15859" max="15859" width="0.7109375" style="5" customWidth="1"/>
    <col min="15860" max="15860" width="12.28515625" style="5" customWidth="1"/>
    <col min="15861" max="15861" width="0.7109375" style="5" customWidth="1"/>
    <col min="15862" max="15862" width="12.28515625" style="5" customWidth="1"/>
    <col min="15863" max="15863" width="0.7109375" style="5" customWidth="1"/>
    <col min="15864" max="15864" width="12.28515625" style="5" customWidth="1"/>
    <col min="15865" max="15865" width="0.7109375" style="5" customWidth="1"/>
    <col min="15866" max="15866" width="12.28515625" style="5" customWidth="1"/>
    <col min="15867" max="15867" width="0.7109375" style="5" customWidth="1"/>
    <col min="15868" max="15868" width="12.28515625" style="5" customWidth="1"/>
    <col min="15869" max="15869" width="0.7109375" style="5" customWidth="1"/>
    <col min="15870" max="15870" width="12.28515625" style="5" customWidth="1"/>
    <col min="15871" max="15871" width="0.7109375" style="5" customWidth="1"/>
    <col min="15872" max="15872" width="12.28515625" style="5" customWidth="1"/>
    <col min="15873" max="15873" width="0.7109375" style="5" customWidth="1"/>
    <col min="15874" max="15874" width="12.28515625" style="5" customWidth="1"/>
    <col min="15875" max="15875" width="0.7109375" style="5" customWidth="1"/>
    <col min="15876" max="15876" width="12.28515625" style="5" customWidth="1"/>
    <col min="15877" max="15877" width="0.7109375" style="5" customWidth="1"/>
    <col min="15878" max="15878" width="12.28515625" style="5" customWidth="1"/>
    <col min="15879" max="15879" width="0.7109375" style="5" customWidth="1"/>
    <col min="15880" max="15880" width="12.28515625" style="5" customWidth="1"/>
    <col min="15881" max="15881" width="0.7109375" style="5" customWidth="1"/>
    <col min="15882" max="15882" width="12.28515625" style="5" customWidth="1"/>
    <col min="15883" max="15883" width="0.7109375" style="5" customWidth="1"/>
    <col min="15884" max="15884" width="12.28515625" style="5" customWidth="1"/>
    <col min="15885" max="15885" width="0.7109375" style="5" customWidth="1"/>
    <col min="15886" max="15886" width="12.28515625" style="5" customWidth="1"/>
    <col min="15887" max="15889" width="0.7109375" style="5" customWidth="1"/>
    <col min="15890" max="15890" width="12.28515625" style="5" customWidth="1"/>
    <col min="15891" max="16101" width="9.140625" style="5"/>
    <col min="16102" max="16102" width="2.28515625" style="5" customWidth="1"/>
    <col min="16103" max="16103" width="39.5703125" style="5" customWidth="1"/>
    <col min="16104" max="16104" width="4.5703125" style="5" customWidth="1"/>
    <col min="16105" max="16105" width="0.7109375" style="5" customWidth="1"/>
    <col min="16106" max="16106" width="12.28515625" style="5" customWidth="1"/>
    <col min="16107" max="16107" width="0.7109375" style="5" customWidth="1"/>
    <col min="16108" max="16108" width="12.28515625" style="5" customWidth="1"/>
    <col min="16109" max="16109" width="0.7109375" style="5" customWidth="1"/>
    <col min="16110" max="16110" width="12.28515625" style="5" customWidth="1"/>
    <col min="16111" max="16111" width="0.7109375" style="5" customWidth="1"/>
    <col min="16112" max="16112" width="12.28515625" style="5" customWidth="1"/>
    <col min="16113" max="16113" width="0.7109375" style="5" customWidth="1"/>
    <col min="16114" max="16114" width="12.28515625" style="5" customWidth="1"/>
    <col min="16115" max="16115" width="0.7109375" style="5" customWidth="1"/>
    <col min="16116" max="16116" width="12.28515625" style="5" customWidth="1"/>
    <col min="16117" max="16117" width="0.7109375" style="5" customWidth="1"/>
    <col min="16118" max="16118" width="12.28515625" style="5" customWidth="1"/>
    <col min="16119" max="16119" width="0.7109375" style="5" customWidth="1"/>
    <col min="16120" max="16120" width="12.28515625" style="5" customWidth="1"/>
    <col min="16121" max="16121" width="0.7109375" style="5" customWidth="1"/>
    <col min="16122" max="16122" width="12.28515625" style="5" customWidth="1"/>
    <col min="16123" max="16123" width="0.7109375" style="5" customWidth="1"/>
    <col min="16124" max="16124" width="12.28515625" style="5" customWidth="1"/>
    <col min="16125" max="16125" width="0.7109375" style="5" customWidth="1"/>
    <col min="16126" max="16126" width="12.28515625" style="5" customWidth="1"/>
    <col min="16127" max="16127" width="0.7109375" style="5" customWidth="1"/>
    <col min="16128" max="16128" width="12.28515625" style="5" customWidth="1"/>
    <col min="16129" max="16129" width="0.7109375" style="5" customWidth="1"/>
    <col min="16130" max="16130" width="12.28515625" style="5" customWidth="1"/>
    <col min="16131" max="16131" width="0.7109375" style="5" customWidth="1"/>
    <col min="16132" max="16132" width="12.28515625" style="5" customWidth="1"/>
    <col min="16133" max="16133" width="0.7109375" style="5" customWidth="1"/>
    <col min="16134" max="16134" width="12.28515625" style="5" customWidth="1"/>
    <col min="16135" max="16135" width="0.7109375" style="5" customWidth="1"/>
    <col min="16136" max="16136" width="12.28515625" style="5" customWidth="1"/>
    <col min="16137" max="16137" width="0.7109375" style="5" customWidth="1"/>
    <col min="16138" max="16138" width="12.28515625" style="5" customWidth="1"/>
    <col min="16139" max="16139" width="0.7109375" style="5" customWidth="1"/>
    <col min="16140" max="16140" width="12.28515625" style="5" customWidth="1"/>
    <col min="16141" max="16141" width="0.7109375" style="5" customWidth="1"/>
    <col min="16142" max="16142" width="12.28515625" style="5" customWidth="1"/>
    <col min="16143" max="16145" width="0.7109375" style="5" customWidth="1"/>
    <col min="16146" max="16146" width="12.28515625" style="5" customWidth="1"/>
    <col min="16147" max="16384" width="9.140625" style="5"/>
  </cols>
  <sheetData>
    <row r="1" spans="1:27" ht="19.5" x14ac:dyDescent="0.35">
      <c r="A1" s="2" t="s">
        <v>1</v>
      </c>
      <c r="B1" s="3" t="s">
        <v>25</v>
      </c>
      <c r="C1" s="2"/>
      <c r="D1" s="2"/>
      <c r="E1" s="2"/>
      <c r="F1" s="2"/>
    </row>
    <row r="2" spans="1:27" x14ac:dyDescent="0.2">
      <c r="A2" s="2"/>
      <c r="B2" s="6" t="s">
        <v>26</v>
      </c>
      <c r="C2" s="2"/>
      <c r="D2" s="2"/>
      <c r="E2" s="2"/>
      <c r="F2" s="2"/>
    </row>
    <row r="3" spans="1:27" ht="13.5" thickBot="1" x14ac:dyDescent="0.25">
      <c r="A3" s="2"/>
      <c r="C3" s="2"/>
      <c r="D3" s="2"/>
      <c r="E3" s="2"/>
      <c r="F3" s="2"/>
    </row>
    <row r="4" spans="1:27" ht="13.5" thickBot="1" x14ac:dyDescent="0.25">
      <c r="A4" s="2"/>
      <c r="B4" s="8" t="s">
        <v>27</v>
      </c>
      <c r="C4" s="2"/>
      <c r="D4" s="2"/>
      <c r="E4" s="2"/>
      <c r="F4" s="2"/>
    </row>
    <row r="5" spans="1:27" x14ac:dyDescent="0.2">
      <c r="A5" s="2"/>
      <c r="B5" s="2"/>
      <c r="C5" s="2"/>
      <c r="D5" s="2"/>
      <c r="E5" s="2"/>
      <c r="F5" s="2"/>
    </row>
    <row r="6" spans="1:27" x14ac:dyDescent="0.2">
      <c r="A6" s="2"/>
      <c r="B6" s="2"/>
      <c r="C6" s="2"/>
      <c r="D6" s="2"/>
      <c r="E6" s="2"/>
      <c r="F6" s="2"/>
      <c r="H6" s="62" t="s">
        <v>58</v>
      </c>
      <c r="J6" s="62" t="s">
        <v>59</v>
      </c>
      <c r="L6" s="62" t="s">
        <v>60</v>
      </c>
      <c r="N6" s="62" t="s">
        <v>61</v>
      </c>
      <c r="P6" s="62" t="s">
        <v>62</v>
      </c>
      <c r="R6" s="62" t="s">
        <v>63</v>
      </c>
      <c r="T6" s="62" t="s">
        <v>64</v>
      </c>
      <c r="V6" s="62" t="s">
        <v>65</v>
      </c>
      <c r="X6" s="62" t="s">
        <v>66</v>
      </c>
      <c r="Y6" s="62" t="s">
        <v>67</v>
      </c>
      <c r="Z6" s="62" t="s">
        <v>68</v>
      </c>
      <c r="AA6" s="62" t="s">
        <v>69</v>
      </c>
    </row>
    <row r="7" spans="1:27" x14ac:dyDescent="0.2">
      <c r="A7" s="2"/>
      <c r="B7" s="2"/>
      <c r="C7" s="2"/>
      <c r="D7" s="2"/>
      <c r="E7" s="2"/>
      <c r="F7" s="2"/>
    </row>
    <row r="8" spans="1:27" x14ac:dyDescent="0.2">
      <c r="A8" s="2"/>
      <c r="B8" s="2"/>
      <c r="C8" s="2"/>
      <c r="D8" s="7"/>
      <c r="E8" s="2"/>
      <c r="F8" s="2"/>
      <c r="H8" s="9">
        <v>5</v>
      </c>
      <c r="J8" s="9">
        <v>6</v>
      </c>
      <c r="L8" s="9">
        <v>7</v>
      </c>
      <c r="N8" s="9">
        <v>8</v>
      </c>
      <c r="P8" s="9">
        <v>9</v>
      </c>
      <c r="R8" s="9">
        <v>10</v>
      </c>
      <c r="T8" s="9">
        <v>11</v>
      </c>
      <c r="V8" s="9">
        <v>12</v>
      </c>
      <c r="X8" s="9">
        <v>1</v>
      </c>
      <c r="Y8" s="9">
        <v>2</v>
      </c>
      <c r="Z8" s="9">
        <v>3</v>
      </c>
      <c r="AA8" s="9">
        <v>4</v>
      </c>
    </row>
    <row r="9" spans="1:27" x14ac:dyDescent="0.2">
      <c r="A9" s="2"/>
      <c r="B9" s="10" t="s">
        <v>28</v>
      </c>
      <c r="C9" s="11"/>
      <c r="D9" s="7"/>
      <c r="E9" s="2"/>
      <c r="F9" s="2"/>
      <c r="H9" s="12">
        <v>2020</v>
      </c>
      <c r="J9" s="12">
        <v>2020</v>
      </c>
      <c r="L9" s="12">
        <v>2020</v>
      </c>
      <c r="N9" s="12">
        <v>2020</v>
      </c>
      <c r="P9" s="12">
        <v>2020</v>
      </c>
      <c r="R9" s="12">
        <v>2020</v>
      </c>
      <c r="T9" s="12">
        <v>2020</v>
      </c>
      <c r="V9" s="12">
        <v>2020</v>
      </c>
      <c r="X9" s="12">
        <v>2021</v>
      </c>
      <c r="Y9" s="12">
        <v>2021</v>
      </c>
      <c r="Z9" s="12">
        <v>2021</v>
      </c>
      <c r="AA9" s="12">
        <v>2021</v>
      </c>
    </row>
    <row r="10" spans="1:27" x14ac:dyDescent="0.2">
      <c r="A10" s="2"/>
      <c r="B10" s="14"/>
      <c r="C10" s="11"/>
      <c r="D10" s="7"/>
      <c r="E10" s="2"/>
      <c r="F10" s="2"/>
      <c r="H10" s="15" t="s">
        <v>29</v>
      </c>
      <c r="J10" s="15" t="s">
        <v>29</v>
      </c>
      <c r="L10" s="15" t="s">
        <v>29</v>
      </c>
      <c r="N10" s="15" t="s">
        <v>29</v>
      </c>
      <c r="P10" s="15" t="s">
        <v>29</v>
      </c>
      <c r="R10" s="15" t="s">
        <v>29</v>
      </c>
      <c r="T10" s="15" t="s">
        <v>29</v>
      </c>
      <c r="V10" s="15" t="s">
        <v>29</v>
      </c>
      <c r="X10" s="15" t="s">
        <v>29</v>
      </c>
      <c r="Y10" s="15" t="s">
        <v>29</v>
      </c>
      <c r="Z10" s="15" t="s">
        <v>29</v>
      </c>
      <c r="AA10" s="15" t="s">
        <v>29</v>
      </c>
    </row>
    <row r="11" spans="1:27" x14ac:dyDescent="0.2">
      <c r="A11" s="2"/>
      <c r="B11" s="16"/>
      <c r="C11" s="2"/>
      <c r="D11" s="2"/>
      <c r="E11" s="2"/>
      <c r="F11" s="2"/>
      <c r="H11" s="17"/>
      <c r="J11" s="17"/>
      <c r="L11" s="17"/>
      <c r="N11" s="17"/>
      <c r="P11" s="17"/>
      <c r="R11" s="17"/>
      <c r="T11" s="17"/>
      <c r="V11" s="17"/>
      <c r="X11" s="17"/>
      <c r="Y11" s="17"/>
      <c r="Z11" s="17"/>
      <c r="AA11" s="17"/>
    </row>
    <row r="12" spans="1:27" x14ac:dyDescent="0.2">
      <c r="A12" s="2"/>
      <c r="B12" s="18" t="s">
        <v>30</v>
      </c>
      <c r="C12" s="2"/>
      <c r="D12" s="19"/>
      <c r="E12" s="2"/>
      <c r="F12" s="20"/>
      <c r="H12" s="20">
        <v>43982</v>
      </c>
      <c r="J12" s="20">
        <f>H12</f>
        <v>43982</v>
      </c>
      <c r="L12" s="20">
        <f>J12</f>
        <v>43982</v>
      </c>
      <c r="N12" s="20">
        <f>L12</f>
        <v>43982</v>
      </c>
      <c r="P12" s="20">
        <f>N12</f>
        <v>43982</v>
      </c>
      <c r="R12" s="20">
        <f>P12</f>
        <v>43982</v>
      </c>
      <c r="T12" s="20">
        <f>R12</f>
        <v>43982</v>
      </c>
      <c r="V12" s="20">
        <f>T12</f>
        <v>43982</v>
      </c>
      <c r="X12" s="20">
        <f>V12</f>
        <v>43982</v>
      </c>
      <c r="Y12" s="20">
        <f t="shared" ref="Y12:AA13" si="0">X12</f>
        <v>43982</v>
      </c>
      <c r="Z12" s="20">
        <f t="shared" si="0"/>
        <v>43982</v>
      </c>
      <c r="AA12" s="20">
        <f t="shared" si="0"/>
        <v>43982</v>
      </c>
    </row>
    <row r="13" spans="1:27" x14ac:dyDescent="0.2">
      <c r="A13" s="2"/>
      <c r="B13" s="18" t="s">
        <v>31</v>
      </c>
      <c r="C13" s="2"/>
      <c r="D13" s="19"/>
      <c r="E13" s="2"/>
      <c r="F13" s="2"/>
      <c r="H13" s="22">
        <v>0.5</v>
      </c>
      <c r="J13" s="22">
        <f>H13</f>
        <v>0.5</v>
      </c>
      <c r="L13" s="22">
        <f>J13</f>
        <v>0.5</v>
      </c>
      <c r="N13" s="22">
        <f>L13</f>
        <v>0.5</v>
      </c>
      <c r="P13" s="22">
        <f>N13</f>
        <v>0.5</v>
      </c>
      <c r="R13" s="22">
        <f>P13</f>
        <v>0.5</v>
      </c>
      <c r="T13" s="22">
        <f>R13</f>
        <v>0.5</v>
      </c>
      <c r="V13" s="22">
        <f>T13</f>
        <v>0.5</v>
      </c>
      <c r="X13" s="22">
        <v>0.5</v>
      </c>
      <c r="Y13" s="22">
        <f t="shared" si="0"/>
        <v>0.5</v>
      </c>
      <c r="Z13" s="22">
        <f t="shared" si="0"/>
        <v>0.5</v>
      </c>
      <c r="AA13" s="22">
        <f t="shared" si="0"/>
        <v>0.5</v>
      </c>
    </row>
    <row r="14" spans="1:27" x14ac:dyDescent="0.2">
      <c r="A14" s="2"/>
      <c r="B14" s="18" t="s">
        <v>32</v>
      </c>
      <c r="C14" s="2"/>
      <c r="D14" s="19"/>
      <c r="E14" s="2"/>
      <c r="F14" s="2"/>
      <c r="H14" s="23" t="s">
        <v>33</v>
      </c>
      <c r="J14" s="23" t="s">
        <v>33</v>
      </c>
      <c r="L14" s="23" t="s">
        <v>33</v>
      </c>
      <c r="N14" s="23" t="s">
        <v>33</v>
      </c>
      <c r="P14" s="23" t="s">
        <v>33</v>
      </c>
      <c r="R14" s="23" t="s">
        <v>33</v>
      </c>
      <c r="T14" s="23" t="s">
        <v>33</v>
      </c>
      <c r="V14" s="23" t="s">
        <v>33</v>
      </c>
      <c r="X14" s="23" t="s">
        <v>33</v>
      </c>
      <c r="Y14" s="23" t="s">
        <v>33</v>
      </c>
      <c r="Z14" s="23" t="s">
        <v>33</v>
      </c>
      <c r="AA14" s="23" t="s">
        <v>33</v>
      </c>
    </row>
    <row r="15" spans="1:27" x14ac:dyDescent="0.2">
      <c r="A15" s="2"/>
      <c r="B15" s="2"/>
      <c r="C15" s="2"/>
      <c r="D15" s="2"/>
      <c r="E15" s="2"/>
      <c r="F15" s="2"/>
      <c r="H15" s="2"/>
      <c r="J15" s="2"/>
      <c r="L15" s="2"/>
      <c r="N15" s="2"/>
      <c r="P15" s="2"/>
      <c r="R15" s="2"/>
      <c r="T15" s="2"/>
      <c r="V15" s="2"/>
      <c r="X15" s="2"/>
      <c r="Y15" s="2"/>
      <c r="Z15" s="2"/>
      <c r="AA15" s="2"/>
    </row>
    <row r="16" spans="1:27" x14ac:dyDescent="0.2">
      <c r="A16" s="2"/>
      <c r="B16" s="2"/>
      <c r="C16" s="2"/>
      <c r="D16" s="2"/>
      <c r="E16" s="2"/>
      <c r="F16" s="2"/>
      <c r="H16" s="2"/>
      <c r="J16" s="2"/>
      <c r="L16" s="2"/>
      <c r="N16" s="2"/>
      <c r="P16" s="2"/>
      <c r="R16" s="2"/>
      <c r="T16" s="2"/>
      <c r="V16" s="2"/>
      <c r="X16" s="2"/>
      <c r="Y16" s="2"/>
      <c r="Z16" s="2"/>
      <c r="AA16" s="2"/>
    </row>
    <row r="17" spans="1:27" x14ac:dyDescent="0.2">
      <c r="A17" s="2"/>
      <c r="B17" s="18" t="s">
        <v>34</v>
      </c>
      <c r="C17" s="2"/>
      <c r="D17" s="24"/>
      <c r="E17" s="2"/>
      <c r="F17" s="2"/>
      <c r="G17" s="24"/>
      <c r="H17" s="61">
        <f>'Est. 1st Yr Revenue Req'!D10</f>
        <v>233547000</v>
      </c>
      <c r="I17" s="24"/>
      <c r="J17" s="61">
        <f>H17</f>
        <v>233547000</v>
      </c>
      <c r="K17" s="24"/>
      <c r="L17" s="61">
        <f>J17</f>
        <v>233547000</v>
      </c>
      <c r="M17" s="24"/>
      <c r="N17" s="61">
        <f>L17</f>
        <v>233547000</v>
      </c>
      <c r="O17" s="24"/>
      <c r="P17" s="61">
        <f>N17</f>
        <v>233547000</v>
      </c>
      <c r="Q17" s="24"/>
      <c r="R17" s="61">
        <f>P17</f>
        <v>233547000</v>
      </c>
      <c r="S17" s="24"/>
      <c r="T17" s="61">
        <f>R17</f>
        <v>233547000</v>
      </c>
      <c r="U17" s="24"/>
      <c r="V17" s="61">
        <f>T17</f>
        <v>233547000</v>
      </c>
      <c r="W17" s="24"/>
      <c r="X17" s="61">
        <f>V17</f>
        <v>233547000</v>
      </c>
      <c r="Y17" s="61">
        <f>X17</f>
        <v>233547000</v>
      </c>
      <c r="Z17" s="61">
        <f>Y17</f>
        <v>233547000</v>
      </c>
      <c r="AA17" s="61">
        <f>Z17</f>
        <v>233547000</v>
      </c>
    </row>
    <row r="18" spans="1:27" x14ac:dyDescent="0.2">
      <c r="A18" s="2"/>
      <c r="B18" s="18" t="s">
        <v>35</v>
      </c>
      <c r="C18" s="2"/>
      <c r="D18" s="24" t="s">
        <v>1</v>
      </c>
      <c r="E18" s="2"/>
      <c r="F18" s="24"/>
      <c r="G18" s="24"/>
      <c r="H18" s="60">
        <f>VLOOKUP($H$8:$X$8,'Depreciation '!$A$2:$C$19,3,FALSE)</f>
        <v>-5542849</v>
      </c>
      <c r="I18" s="60">
        <v>0</v>
      </c>
      <c r="J18" s="60">
        <f>VLOOKUP($H$8:$X$8,'Depreciation '!$A$2:$C$19,3,FALSE)</f>
        <v>-11085698</v>
      </c>
      <c r="K18" s="60">
        <v>0</v>
      </c>
      <c r="L18" s="60">
        <f>VLOOKUP($H$8:$X$8,'Depreciation '!$A$2:$C$19,3,FALSE)</f>
        <v>-16628547</v>
      </c>
      <c r="M18" s="60">
        <v>0</v>
      </c>
      <c r="N18" s="60">
        <f>VLOOKUP($H$8:$X$8,'Depreciation '!$A$2:$C$19,3,FALSE)</f>
        <v>-22171396</v>
      </c>
      <c r="O18" s="60">
        <v>0</v>
      </c>
      <c r="P18" s="60">
        <f>VLOOKUP($H$8:$X$8,'Depreciation '!$A$2:$C$19,3,FALSE)</f>
        <v>-27714245</v>
      </c>
      <c r="Q18" s="60">
        <v>0</v>
      </c>
      <c r="R18" s="60">
        <f>VLOOKUP($H$8:$X$8,'Depreciation '!$A$2:$C$19,3,FALSE)</f>
        <v>-33257094</v>
      </c>
      <c r="S18" s="60">
        <v>0</v>
      </c>
      <c r="T18" s="60">
        <f>VLOOKUP($H$8:$X$8,'Depreciation '!$A$2:$C$19,3,FALSE)</f>
        <v>-38799943</v>
      </c>
      <c r="U18" s="60">
        <v>0</v>
      </c>
      <c r="V18" s="60">
        <f>VLOOKUP($H$8:$X$8,'Depreciation '!$A$2:$C$19,3,FALSE)</f>
        <v>-44342792</v>
      </c>
      <c r="W18" s="60">
        <v>0</v>
      </c>
      <c r="X18" s="60">
        <f>VLOOKUP($H$8:$X$8,'Depreciation '!$A$2:$C$19,3,FALSE)</f>
        <v>-49885641</v>
      </c>
      <c r="Y18" s="60">
        <f>VLOOKUP($H$8:$AA$8,'Depreciation '!$A$2:$C$19,3,FALSE)</f>
        <v>-55428490</v>
      </c>
      <c r="Z18" s="60">
        <f>VLOOKUP($H$8:$AA$8,'Depreciation '!$A$2:$C$19,3,FALSE)</f>
        <v>-60971339</v>
      </c>
      <c r="AA18" s="60">
        <f>VLOOKUP($H$8:$AA$8,'Depreciation '!$A$2:$C$19,3,FALSE)</f>
        <v>-66514188</v>
      </c>
    </row>
    <row r="19" spans="1:27" x14ac:dyDescent="0.2">
      <c r="A19" s="2"/>
      <c r="B19" s="2"/>
      <c r="C19" s="2"/>
      <c r="D19" s="24"/>
      <c r="E19" s="2"/>
      <c r="F19" s="2"/>
      <c r="H19" s="26"/>
      <c r="J19" s="26"/>
      <c r="L19" s="26"/>
      <c r="N19" s="26"/>
      <c r="P19" s="26"/>
      <c r="R19" s="26"/>
      <c r="T19" s="26"/>
      <c r="U19" s="60" t="s">
        <v>1</v>
      </c>
      <c r="V19" s="26"/>
      <c r="X19" s="26"/>
      <c r="Y19" s="26"/>
      <c r="Z19" s="26"/>
      <c r="AA19" s="26"/>
    </row>
    <row r="20" spans="1:27" ht="13.5" thickBot="1" x14ac:dyDescent="0.25">
      <c r="A20" s="2"/>
      <c r="B20" s="63" t="s">
        <v>51</v>
      </c>
      <c r="E20" s="52" t="str">
        <f>H$6</f>
        <v>5/31/2020</v>
      </c>
      <c r="F20" s="2"/>
      <c r="H20" s="27">
        <f>+H17+H18</f>
        <v>228004151</v>
      </c>
      <c r="J20" s="27">
        <f>+J17+J18</f>
        <v>222461302</v>
      </c>
      <c r="L20" s="27">
        <f>+L17+L18</f>
        <v>216918453</v>
      </c>
      <c r="N20" s="27">
        <f>+N17+N18</f>
        <v>211375604</v>
      </c>
      <c r="P20" s="27">
        <f>+P17+P18</f>
        <v>205832755</v>
      </c>
      <c r="R20" s="27">
        <f>+R17+R18</f>
        <v>200289906</v>
      </c>
      <c r="T20" s="27">
        <f>+T17+T18</f>
        <v>194747057</v>
      </c>
      <c r="V20" s="27">
        <f>+V17+V18</f>
        <v>189204208</v>
      </c>
      <c r="X20" s="27">
        <f>+X17+X18</f>
        <v>183661359</v>
      </c>
      <c r="Y20" s="27">
        <f>+Y17+Y18</f>
        <v>178118510</v>
      </c>
      <c r="Z20" s="27">
        <f>+Z17+Z18</f>
        <v>172575661</v>
      </c>
      <c r="AA20" s="27">
        <f>+AA17+AA18</f>
        <v>167032812</v>
      </c>
    </row>
    <row r="21" spans="1:27" ht="13.5" thickTop="1" x14ac:dyDescent="0.2">
      <c r="A21" s="2"/>
      <c r="B21" s="2"/>
      <c r="C21" s="2"/>
      <c r="D21" s="24"/>
      <c r="E21" s="2"/>
      <c r="F21" s="2"/>
      <c r="H21" s="26"/>
      <c r="J21" s="26"/>
      <c r="L21" s="26"/>
      <c r="N21" s="26"/>
      <c r="P21" s="26"/>
      <c r="R21" s="26"/>
      <c r="T21" s="26"/>
      <c r="V21" s="26"/>
      <c r="X21" s="26"/>
      <c r="Y21" s="26"/>
      <c r="Z21" s="26"/>
      <c r="AA21" s="26"/>
    </row>
    <row r="22" spans="1:27" x14ac:dyDescent="0.2">
      <c r="A22" s="2"/>
      <c r="B22" s="2"/>
      <c r="C22" s="2"/>
      <c r="D22" s="24"/>
      <c r="E22" s="2"/>
      <c r="F22" s="2"/>
      <c r="H22" s="24"/>
      <c r="J22" s="24"/>
      <c r="L22" s="24"/>
      <c r="N22" s="24"/>
      <c r="P22" s="24"/>
      <c r="R22" s="24"/>
      <c r="T22" s="24"/>
      <c r="V22" s="24"/>
      <c r="X22" s="24"/>
      <c r="Y22" s="24"/>
      <c r="Z22" s="24"/>
      <c r="AA22" s="24"/>
    </row>
    <row r="23" spans="1:27" x14ac:dyDescent="0.2">
      <c r="A23" s="2"/>
      <c r="B23" s="2"/>
      <c r="C23" s="28"/>
      <c r="D23" s="24"/>
      <c r="E23" s="2"/>
      <c r="F23" s="2"/>
      <c r="H23" s="24"/>
      <c r="J23" s="24"/>
      <c r="L23" s="24"/>
      <c r="N23" s="24"/>
      <c r="P23" s="24"/>
      <c r="R23" s="24"/>
      <c r="T23" s="24"/>
      <c r="V23" s="24"/>
      <c r="X23" s="24"/>
      <c r="Y23" s="24"/>
      <c r="Z23" s="24"/>
      <c r="AA23" s="24"/>
    </row>
    <row r="24" spans="1:27" x14ac:dyDescent="0.2">
      <c r="A24" s="2"/>
      <c r="B24" s="2"/>
      <c r="C24" s="2"/>
      <c r="D24" s="24"/>
      <c r="E24" s="2"/>
      <c r="F24" s="2"/>
      <c r="H24" s="24"/>
      <c r="J24" s="24"/>
      <c r="L24" s="24"/>
      <c r="N24" s="24"/>
      <c r="P24" s="24"/>
      <c r="R24" s="24"/>
      <c r="T24" s="24"/>
      <c r="V24" s="24"/>
      <c r="X24" s="24"/>
      <c r="Y24" s="24"/>
      <c r="Z24" s="24"/>
      <c r="AA24" s="24"/>
    </row>
    <row r="25" spans="1:27" x14ac:dyDescent="0.2">
      <c r="A25" s="2"/>
      <c r="B25" s="18" t="s">
        <v>36</v>
      </c>
      <c r="C25" s="2"/>
      <c r="D25" s="24"/>
      <c r="E25" s="2"/>
      <c r="F25" s="2"/>
      <c r="H25" s="24">
        <f>+H17</f>
        <v>233547000</v>
      </c>
      <c r="J25" s="24">
        <f>+J17</f>
        <v>233547000</v>
      </c>
      <c r="L25" s="24">
        <f>+L17</f>
        <v>233547000</v>
      </c>
      <c r="N25" s="24">
        <f>+N17</f>
        <v>233547000</v>
      </c>
      <c r="P25" s="24">
        <f>+P17</f>
        <v>233547000</v>
      </c>
      <c r="R25" s="24">
        <f>+R17</f>
        <v>233547000</v>
      </c>
      <c r="T25" s="24">
        <f>+T17</f>
        <v>233547000</v>
      </c>
      <c r="V25" s="24">
        <f>+V17</f>
        <v>233547000</v>
      </c>
      <c r="X25" s="24">
        <f>+X17</f>
        <v>233547000</v>
      </c>
      <c r="Y25" s="24">
        <f>+Y17</f>
        <v>233547000</v>
      </c>
      <c r="Z25" s="24">
        <f>+Z17</f>
        <v>233547000</v>
      </c>
      <c r="AA25" s="24">
        <f>+AA17</f>
        <v>233547000</v>
      </c>
    </row>
    <row r="26" spans="1:27" x14ac:dyDescent="0.2">
      <c r="A26" s="2"/>
      <c r="B26" s="18" t="s">
        <v>37</v>
      </c>
      <c r="C26" s="2"/>
      <c r="E26" s="2"/>
      <c r="H26" s="25">
        <f>-H75</f>
        <v>-52168075</v>
      </c>
      <c r="J26" s="25">
        <f>-J75</f>
        <v>-62601690</v>
      </c>
      <c r="L26" s="25">
        <f>-L75</f>
        <v>-73035304</v>
      </c>
      <c r="N26" s="25">
        <f>-N75</f>
        <v>-83468919</v>
      </c>
      <c r="P26" s="25">
        <f>-P75</f>
        <v>-93902534</v>
      </c>
      <c r="R26" s="25">
        <f>-R75</f>
        <v>-104336149</v>
      </c>
      <c r="T26" s="25">
        <f>-T75</f>
        <v>-114769764</v>
      </c>
      <c r="V26" s="25">
        <f>-V75</f>
        <v>-125203379</v>
      </c>
      <c r="X26" s="25">
        <f>-X75</f>
        <v>-135636994</v>
      </c>
      <c r="Y26" s="25">
        <f>-Y75</f>
        <v>-146070609</v>
      </c>
      <c r="Z26" s="25">
        <f>-Z75</f>
        <v>-156504224</v>
      </c>
      <c r="AA26" s="25">
        <f>-AA75</f>
        <v>-166937839</v>
      </c>
    </row>
    <row r="27" spans="1:27" x14ac:dyDescent="0.2">
      <c r="A27" s="2"/>
      <c r="B27" s="2"/>
      <c r="C27" s="2"/>
      <c r="E27" s="2"/>
      <c r="H27" s="26"/>
      <c r="J27" s="26"/>
      <c r="L27" s="26"/>
      <c r="N27" s="26"/>
      <c r="P27" s="26"/>
      <c r="R27" s="26"/>
      <c r="T27" s="26"/>
      <c r="V27" s="26"/>
      <c r="X27" s="26"/>
      <c r="Y27" s="26"/>
      <c r="Z27" s="26"/>
      <c r="AA27" s="26"/>
    </row>
    <row r="28" spans="1:27" ht="13.5" thickBot="1" x14ac:dyDescent="0.25">
      <c r="A28" s="2"/>
      <c r="B28" s="63" t="s">
        <v>52</v>
      </c>
      <c r="C28" s="2"/>
      <c r="E28" s="52" t="str">
        <f>H$6</f>
        <v>5/31/2020</v>
      </c>
      <c r="H28" s="27">
        <f>+H25+H26</f>
        <v>181378925</v>
      </c>
      <c r="J28" s="27">
        <f>+J25+J26</f>
        <v>170945310</v>
      </c>
      <c r="L28" s="27">
        <f>+L25+L26</f>
        <v>160511696</v>
      </c>
      <c r="N28" s="27">
        <f>+N25+N26</f>
        <v>150078081</v>
      </c>
      <c r="P28" s="27">
        <f>+P25+P26</f>
        <v>139644466</v>
      </c>
      <c r="R28" s="27">
        <f>+R25+R26</f>
        <v>129210851</v>
      </c>
      <c r="T28" s="27">
        <f>+T25+T26</f>
        <v>118777236</v>
      </c>
      <c r="V28" s="27">
        <f>+V25+V26</f>
        <v>108343621</v>
      </c>
      <c r="X28" s="27">
        <f>+X25+X26</f>
        <v>97910006</v>
      </c>
      <c r="Y28" s="27">
        <f>+Y25+Y26</f>
        <v>87476391</v>
      </c>
      <c r="Z28" s="27">
        <f>+Z25+Z26</f>
        <v>77042776</v>
      </c>
      <c r="AA28" s="27">
        <f>+AA25+AA26</f>
        <v>66609161</v>
      </c>
    </row>
    <row r="29" spans="1:27" ht="13.5" thickTop="1" x14ac:dyDescent="0.2">
      <c r="A29" s="2"/>
      <c r="B29" s="2"/>
      <c r="C29" s="2"/>
      <c r="E29" s="2"/>
      <c r="H29" s="26"/>
      <c r="J29" s="26"/>
      <c r="L29" s="26"/>
      <c r="N29" s="26"/>
      <c r="P29" s="26"/>
      <c r="R29" s="26"/>
      <c r="T29" s="26"/>
      <c r="V29" s="26"/>
      <c r="X29" s="26"/>
      <c r="Y29" s="26"/>
      <c r="Z29" s="26"/>
      <c r="AA29" s="26"/>
    </row>
    <row r="30" spans="1:27" x14ac:dyDescent="0.2">
      <c r="A30" s="2"/>
      <c r="B30" s="29" t="s">
        <v>38</v>
      </c>
      <c r="C30" s="2"/>
      <c r="E30" s="2"/>
      <c r="H30" s="30">
        <f>1-H28/H25</f>
        <v>0.22337291851319008</v>
      </c>
      <c r="J30" s="30">
        <f>1-J28/J25</f>
        <v>0.26804750221582807</v>
      </c>
      <c r="L30" s="30">
        <f>1-L28/L25</f>
        <v>0.3127220816366727</v>
      </c>
      <c r="N30" s="30">
        <f>1-N28/N25</f>
        <v>0.35739666533931069</v>
      </c>
      <c r="P30" s="30">
        <f>1-P28/P25</f>
        <v>0.40207124904194869</v>
      </c>
      <c r="R30" s="30">
        <f>1-R28/R25</f>
        <v>0.44674583274458679</v>
      </c>
      <c r="T30" s="30">
        <f>1-T28/T25</f>
        <v>0.49142041644722478</v>
      </c>
      <c r="V30" s="30">
        <f>1-V28/V25</f>
        <v>0.53609500014986278</v>
      </c>
      <c r="X30" s="30">
        <f>1-X28/X25</f>
        <v>0.58076958385250077</v>
      </c>
      <c r="Y30" s="30">
        <f>1-Y28/Y25</f>
        <v>0.62544416755513876</v>
      </c>
      <c r="Z30" s="30">
        <f>1-Z28/Z25</f>
        <v>0.67011875125777687</v>
      </c>
      <c r="AA30" s="30">
        <f>1-AA28/AA25</f>
        <v>0.71479333496041475</v>
      </c>
    </row>
    <row r="31" spans="1:27" x14ac:dyDescent="0.2">
      <c r="A31" s="2"/>
      <c r="B31" s="2"/>
      <c r="C31" s="2"/>
      <c r="E31" s="2"/>
      <c r="H31" s="24"/>
      <c r="J31" s="24"/>
      <c r="L31" s="24"/>
      <c r="N31" s="24"/>
      <c r="P31" s="24"/>
      <c r="R31" s="24"/>
      <c r="T31" s="24"/>
      <c r="V31" s="24"/>
      <c r="X31" s="24"/>
      <c r="Y31" s="24"/>
      <c r="Z31" s="24"/>
      <c r="AA31" s="24"/>
    </row>
    <row r="32" spans="1:27" x14ac:dyDescent="0.2">
      <c r="A32" s="2"/>
      <c r="B32" s="2"/>
      <c r="C32" s="2"/>
      <c r="E32" s="2"/>
      <c r="H32" s="24"/>
      <c r="J32" s="24"/>
      <c r="L32" s="24"/>
      <c r="N32" s="24"/>
      <c r="P32" s="24"/>
      <c r="R32" s="24"/>
      <c r="T32" s="24"/>
      <c r="V32" s="24"/>
      <c r="X32" s="24"/>
      <c r="Y32" s="24"/>
      <c r="Z32" s="24"/>
      <c r="AA32" s="24"/>
    </row>
    <row r="33" spans="1:27" x14ac:dyDescent="0.2">
      <c r="A33" s="2"/>
      <c r="B33" s="2"/>
      <c r="C33" s="2"/>
      <c r="E33" s="2"/>
      <c r="H33" s="24"/>
      <c r="J33" s="24"/>
      <c r="L33" s="24"/>
      <c r="N33" s="24"/>
      <c r="P33" s="24"/>
      <c r="R33" s="24"/>
      <c r="T33" s="24"/>
      <c r="V33" s="24"/>
      <c r="X33" s="24"/>
      <c r="Y33" s="24"/>
      <c r="Z33" s="24"/>
      <c r="AA33" s="24"/>
    </row>
    <row r="34" spans="1:27" x14ac:dyDescent="0.2">
      <c r="A34" s="2"/>
      <c r="B34" s="2"/>
      <c r="C34" s="2"/>
      <c r="E34" s="2"/>
      <c r="H34" s="24"/>
      <c r="J34" s="24"/>
      <c r="L34" s="24"/>
      <c r="N34" s="24"/>
      <c r="P34" s="24"/>
      <c r="R34" s="24"/>
      <c r="T34" s="24"/>
      <c r="V34" s="24"/>
      <c r="X34" s="24"/>
      <c r="Y34" s="24"/>
      <c r="Z34" s="24"/>
      <c r="AA34" s="24"/>
    </row>
    <row r="35" spans="1:27" x14ac:dyDescent="0.2">
      <c r="A35" s="2"/>
      <c r="B35" s="18" t="s">
        <v>39</v>
      </c>
      <c r="C35" s="2"/>
      <c r="E35" s="2"/>
      <c r="H35" s="24">
        <f>+H28-H20</f>
        <v>-46625226</v>
      </c>
      <c r="J35" s="24">
        <f>+J28-J20</f>
        <v>-51515992</v>
      </c>
      <c r="L35" s="24">
        <f>+L28-L20</f>
        <v>-56406757</v>
      </c>
      <c r="N35" s="24">
        <f>+N28-N20</f>
        <v>-61297523</v>
      </c>
      <c r="P35" s="24">
        <f>+P28-P20</f>
        <v>-66188289</v>
      </c>
      <c r="R35" s="24">
        <f>+R28-R20</f>
        <v>-71079055</v>
      </c>
      <c r="T35" s="24">
        <f>+T28-T20</f>
        <v>-75969821</v>
      </c>
      <c r="V35" s="24">
        <f>+V28-V20</f>
        <v>-80860587</v>
      </c>
      <c r="X35" s="24">
        <f>+X28-X20</f>
        <v>-85751353</v>
      </c>
      <c r="Y35" s="24">
        <f>+Y28-Y20</f>
        <v>-90642119</v>
      </c>
      <c r="Z35" s="24">
        <f>+Z28-Z20</f>
        <v>-95532885</v>
      </c>
      <c r="AA35" s="24">
        <f>+AA28-AA20</f>
        <v>-100423651</v>
      </c>
    </row>
    <row r="36" spans="1:27" x14ac:dyDescent="0.2">
      <c r="A36" s="2"/>
      <c r="B36" s="2"/>
      <c r="C36" s="2"/>
      <c r="E36" s="2"/>
      <c r="H36" s="24"/>
      <c r="J36" s="24"/>
      <c r="L36" s="24"/>
      <c r="N36" s="24"/>
      <c r="P36" s="24"/>
      <c r="R36" s="24"/>
      <c r="T36" s="24"/>
      <c r="V36" s="24"/>
      <c r="X36" s="24"/>
      <c r="Y36" s="24"/>
      <c r="Z36" s="24"/>
      <c r="AA36" s="24"/>
    </row>
    <row r="37" spans="1:27" x14ac:dyDescent="0.2">
      <c r="A37" s="2"/>
      <c r="B37" s="18" t="s">
        <v>40</v>
      </c>
      <c r="C37" s="2"/>
      <c r="E37" s="2"/>
      <c r="H37" s="31">
        <v>0.21</v>
      </c>
      <c r="J37" s="31">
        <v>0.21</v>
      </c>
      <c r="L37" s="31">
        <v>0.21</v>
      </c>
      <c r="N37" s="31">
        <v>0.21</v>
      </c>
      <c r="P37" s="31">
        <v>0.21</v>
      </c>
      <c r="R37" s="31">
        <v>0.21</v>
      </c>
      <c r="T37" s="31">
        <v>0.21</v>
      </c>
      <c r="V37" s="31">
        <v>0.21</v>
      </c>
      <c r="X37" s="31">
        <v>0.21</v>
      </c>
      <c r="Y37" s="31">
        <v>0.21</v>
      </c>
      <c r="Z37" s="31">
        <v>0.21</v>
      </c>
      <c r="AA37" s="31">
        <v>0.21</v>
      </c>
    </row>
    <row r="38" spans="1:27" x14ac:dyDescent="0.2">
      <c r="A38" s="2"/>
      <c r="B38" s="2"/>
      <c r="C38" s="2"/>
      <c r="E38" s="2"/>
      <c r="H38" s="26"/>
      <c r="J38" s="26"/>
      <c r="L38" s="26"/>
      <c r="N38" s="26"/>
      <c r="P38" s="26"/>
      <c r="R38" s="26"/>
      <c r="T38" s="26"/>
      <c r="V38" s="26"/>
      <c r="X38" s="26"/>
      <c r="Y38" s="26"/>
      <c r="Z38" s="26"/>
      <c r="AA38" s="26"/>
    </row>
    <row r="39" spans="1:27" ht="13.5" thickBot="1" x14ac:dyDescent="0.25">
      <c r="A39" s="2"/>
      <c r="B39" s="18" t="s">
        <v>53</v>
      </c>
      <c r="C39" s="2"/>
      <c r="E39" s="52" t="str">
        <f>H$6</f>
        <v>5/31/2020</v>
      </c>
      <c r="F39" s="21"/>
      <c r="G39" s="21"/>
      <c r="H39" s="1">
        <f>ROUND(H35*H37,0)</f>
        <v>-9791297</v>
      </c>
      <c r="I39" s="21"/>
      <c r="J39" s="1">
        <f>ROUND(J35*J37,0)</f>
        <v>-10818358</v>
      </c>
      <c r="K39" s="21"/>
      <c r="L39" s="1">
        <f>ROUND(L35*L37,0)</f>
        <v>-11845419</v>
      </c>
      <c r="M39" s="21"/>
      <c r="N39" s="1">
        <f>ROUND(N35*N37,0)</f>
        <v>-12872480</v>
      </c>
      <c r="O39" s="21"/>
      <c r="P39" s="1">
        <f>ROUND(P35*P37,0)</f>
        <v>-13899541</v>
      </c>
      <c r="Q39" s="21"/>
      <c r="R39" s="1">
        <f>ROUND(R35*R37,0)</f>
        <v>-14926602</v>
      </c>
      <c r="S39" s="21"/>
      <c r="T39" s="1">
        <f>ROUND(T35*T37,0)</f>
        <v>-15953662</v>
      </c>
      <c r="U39" s="21"/>
      <c r="V39" s="1">
        <f>ROUND(V35*V37,0)</f>
        <v>-16980723</v>
      </c>
      <c r="W39" s="21"/>
      <c r="X39" s="1">
        <f>ROUND(X35*X37,0)</f>
        <v>-18007784</v>
      </c>
      <c r="Y39" s="1">
        <f>ROUND(Y35*Y37,0)</f>
        <v>-19034845</v>
      </c>
      <c r="Z39" s="1">
        <f>ROUND(Z35*Z37,0)</f>
        <v>-20061906</v>
      </c>
      <c r="AA39" s="1">
        <f>ROUND(AA35*AA37,0)</f>
        <v>-21088967</v>
      </c>
    </row>
    <row r="40" spans="1:27" ht="13.5" thickTop="1" x14ac:dyDescent="0.2">
      <c r="A40" s="2"/>
      <c r="B40" s="2"/>
      <c r="C40" s="2"/>
      <c r="E40" s="2"/>
      <c r="H40" s="26"/>
      <c r="J40" s="26"/>
      <c r="L40" s="26"/>
      <c r="N40" s="26"/>
      <c r="P40" s="26"/>
      <c r="R40" s="26"/>
      <c r="T40" s="26"/>
      <c r="V40" s="26"/>
      <c r="X40" s="26"/>
      <c r="Y40" s="26"/>
      <c r="Z40" s="26"/>
      <c r="AA40" s="26"/>
    </row>
    <row r="41" spans="1:27" x14ac:dyDescent="0.2">
      <c r="A41" s="2"/>
      <c r="B41" s="2"/>
      <c r="C41" s="2"/>
      <c r="E41" s="2"/>
      <c r="H41" s="26"/>
      <c r="J41" s="26"/>
      <c r="L41" s="26"/>
      <c r="N41" s="26"/>
      <c r="P41" s="26"/>
      <c r="R41" s="26"/>
      <c r="T41" s="26"/>
      <c r="V41" s="26"/>
      <c r="X41" s="26"/>
      <c r="Y41" s="26"/>
      <c r="Z41" s="26"/>
      <c r="AA41" s="26"/>
    </row>
    <row r="42" spans="1:27" x14ac:dyDescent="0.2">
      <c r="A42" s="2"/>
      <c r="B42" s="2"/>
      <c r="C42" s="2"/>
      <c r="E42" s="26"/>
      <c r="H42" s="26"/>
      <c r="J42" s="26"/>
      <c r="L42" s="26"/>
      <c r="N42" s="26"/>
      <c r="P42" s="26"/>
      <c r="R42" s="26"/>
      <c r="T42" s="26"/>
      <c r="V42" s="26"/>
      <c r="X42" s="26"/>
      <c r="Y42" s="26"/>
      <c r="Z42" s="26"/>
      <c r="AA42" s="26"/>
    </row>
    <row r="43" spans="1:27" x14ac:dyDescent="0.2">
      <c r="A43" s="2"/>
      <c r="B43" s="2"/>
      <c r="C43" s="2"/>
      <c r="E43" s="26"/>
      <c r="H43" s="26"/>
      <c r="J43" s="26"/>
      <c r="L43" s="26"/>
      <c r="N43" s="26"/>
      <c r="P43" s="26"/>
      <c r="R43" s="26"/>
      <c r="T43" s="26"/>
      <c r="V43" s="26"/>
      <c r="X43" s="26"/>
      <c r="Y43" s="26"/>
      <c r="Z43" s="26"/>
      <c r="AA43" s="26"/>
    </row>
    <row r="44" spans="1:27" x14ac:dyDescent="0.2">
      <c r="A44" s="2"/>
      <c r="B44" s="2"/>
      <c r="C44" s="2"/>
      <c r="E44" s="26"/>
      <c r="H44" s="26"/>
      <c r="J44" s="26"/>
      <c r="L44" s="26"/>
      <c r="N44" s="26"/>
      <c r="P44" s="26"/>
      <c r="R44" s="26"/>
      <c r="T44" s="26"/>
      <c r="V44" s="26"/>
      <c r="X44" s="26"/>
      <c r="Y44" s="26"/>
      <c r="Z44" s="26"/>
      <c r="AA44" s="26"/>
    </row>
    <row r="45" spans="1:27" x14ac:dyDescent="0.2">
      <c r="A45" s="2"/>
      <c r="B45" s="2"/>
      <c r="C45" s="2"/>
      <c r="E45" s="26"/>
      <c r="H45" s="26"/>
      <c r="J45" s="26"/>
      <c r="L45" s="26"/>
      <c r="N45" s="26"/>
      <c r="P45" s="26"/>
      <c r="R45" s="26"/>
      <c r="T45" s="26"/>
      <c r="V45" s="26"/>
      <c r="X45" s="26"/>
      <c r="Y45" s="26"/>
      <c r="Z45" s="26"/>
      <c r="AA45" s="26"/>
    </row>
    <row r="46" spans="1:27" x14ac:dyDescent="0.2">
      <c r="A46" s="2"/>
      <c r="B46" s="2"/>
      <c r="C46" s="2"/>
      <c r="E46" s="26"/>
      <c r="H46" s="26"/>
      <c r="J46" s="26"/>
      <c r="L46" s="26"/>
      <c r="N46" s="26"/>
      <c r="P46" s="26"/>
      <c r="R46" s="26"/>
      <c r="T46" s="26"/>
      <c r="V46" s="26"/>
      <c r="X46" s="26"/>
      <c r="Y46" s="26"/>
      <c r="Z46" s="26"/>
      <c r="AA46" s="26"/>
    </row>
    <row r="47" spans="1:27" x14ac:dyDescent="0.2">
      <c r="A47" s="2"/>
      <c r="B47" s="2"/>
      <c r="C47" s="2"/>
      <c r="D47" s="24"/>
      <c r="E47" s="24"/>
      <c r="F47" s="2"/>
      <c r="H47" s="24"/>
      <c r="J47" s="24"/>
      <c r="L47" s="24"/>
      <c r="N47" s="24"/>
      <c r="P47" s="24"/>
      <c r="R47" s="24"/>
      <c r="T47" s="24"/>
      <c r="V47" s="24"/>
      <c r="X47" s="24"/>
      <c r="Y47" s="24"/>
      <c r="Z47" s="24"/>
      <c r="AA47" s="24"/>
    </row>
    <row r="48" spans="1:27" x14ac:dyDescent="0.2">
      <c r="A48" s="2"/>
      <c r="B48" s="2"/>
      <c r="C48" s="2"/>
      <c r="D48" s="24"/>
      <c r="E48" s="24"/>
      <c r="F48" s="2"/>
      <c r="H48" s="24"/>
      <c r="J48" s="24"/>
      <c r="L48" s="24"/>
      <c r="N48" s="24"/>
      <c r="P48" s="24"/>
      <c r="R48" s="24"/>
      <c r="T48" s="24"/>
      <c r="V48" s="24"/>
      <c r="X48" s="24"/>
      <c r="Y48" s="24"/>
      <c r="Z48" s="24"/>
      <c r="AA48" s="24"/>
    </row>
    <row r="49" spans="1:27" x14ac:dyDescent="0.2">
      <c r="A49" s="2"/>
      <c r="B49" s="2"/>
      <c r="C49" s="2"/>
      <c r="D49" s="24"/>
      <c r="E49" s="24"/>
      <c r="F49" s="2"/>
      <c r="H49" s="24"/>
      <c r="J49" s="24"/>
      <c r="L49" s="24"/>
      <c r="N49" s="24"/>
      <c r="P49" s="24"/>
      <c r="R49" s="24"/>
      <c r="T49" s="24"/>
      <c r="V49" s="24"/>
      <c r="X49" s="24"/>
      <c r="Y49" s="24"/>
      <c r="Z49" s="24"/>
      <c r="AA49" s="24"/>
    </row>
    <row r="50" spans="1:27" x14ac:dyDescent="0.2">
      <c r="A50" s="2"/>
      <c r="B50" s="2"/>
      <c r="C50" s="2"/>
      <c r="D50" s="24"/>
      <c r="E50" s="24"/>
      <c r="F50" s="2"/>
      <c r="H50" s="24"/>
      <c r="J50" s="24"/>
      <c r="L50" s="24"/>
      <c r="N50" s="24"/>
      <c r="P50" s="24"/>
      <c r="R50" s="24"/>
      <c r="T50" s="24"/>
      <c r="V50" s="24"/>
      <c r="X50" s="24"/>
      <c r="Y50" s="24"/>
      <c r="Z50" s="24"/>
      <c r="AA50" s="24"/>
    </row>
    <row r="51" spans="1:27" ht="19.5" x14ac:dyDescent="0.35">
      <c r="A51" s="2"/>
      <c r="B51" s="3" t="s">
        <v>41</v>
      </c>
      <c r="C51" s="2"/>
      <c r="D51" s="32"/>
      <c r="E51" s="32"/>
      <c r="F51" s="2"/>
      <c r="H51" s="2"/>
      <c r="J51" s="2"/>
      <c r="L51" s="2"/>
      <c r="N51" s="2"/>
      <c r="P51" s="2"/>
      <c r="R51" s="2"/>
      <c r="T51" s="2"/>
      <c r="V51" s="2"/>
      <c r="X51" s="2"/>
      <c r="Y51" s="2"/>
      <c r="Z51" s="2"/>
      <c r="AA51" s="2"/>
    </row>
    <row r="52" spans="1:27" x14ac:dyDescent="0.2">
      <c r="A52" s="2"/>
      <c r="B52" s="6" t="s">
        <v>26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.5" thickBot="1" x14ac:dyDescent="0.2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.5" thickBot="1" x14ac:dyDescent="0.25">
      <c r="A54" s="2"/>
      <c r="B54" s="8" t="str">
        <f>B$4</f>
        <v>Rockport Plant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2"/>
      <c r="B57" s="2"/>
      <c r="C57" s="2"/>
      <c r="D57" s="2"/>
      <c r="E57" s="7"/>
      <c r="F57" s="2"/>
      <c r="G57" s="2"/>
      <c r="H57" s="7"/>
      <c r="I57" s="2"/>
      <c r="J57" s="7"/>
      <c r="K57" s="2"/>
      <c r="L57" s="7"/>
      <c r="M57" s="2"/>
      <c r="N57" s="7"/>
      <c r="O57" s="2"/>
      <c r="P57" s="7"/>
      <c r="Q57" s="2"/>
      <c r="R57" s="7"/>
      <c r="S57" s="2"/>
      <c r="T57" s="7"/>
      <c r="U57" s="2"/>
      <c r="V57" s="7"/>
      <c r="W57" s="2"/>
      <c r="X57" s="7"/>
      <c r="Y57" s="7"/>
      <c r="Z57" s="7"/>
      <c r="AA57" s="7"/>
    </row>
    <row r="58" spans="1:27" x14ac:dyDescent="0.2">
      <c r="A58" s="2"/>
      <c r="B58" s="2"/>
      <c r="C58" s="2"/>
      <c r="D58" s="2"/>
      <c r="E58" s="7"/>
      <c r="F58" s="2"/>
      <c r="G58" s="2"/>
      <c r="H58" s="7"/>
      <c r="I58" s="2"/>
      <c r="J58" s="7"/>
      <c r="K58" s="2"/>
      <c r="L58" s="7"/>
      <c r="M58" s="2"/>
      <c r="N58" s="7"/>
      <c r="O58" s="2"/>
      <c r="P58" s="7"/>
      <c r="Q58" s="2"/>
      <c r="R58" s="7"/>
      <c r="S58" s="2"/>
      <c r="T58" s="7"/>
      <c r="U58" s="2"/>
      <c r="V58" s="7"/>
      <c r="W58" s="2"/>
      <c r="X58" s="7"/>
      <c r="Y58" s="7"/>
      <c r="Z58" s="7"/>
      <c r="AA58" s="7"/>
    </row>
    <row r="59" spans="1:27" ht="13.5" thickBot="1" x14ac:dyDescent="0.25">
      <c r="A59" s="33"/>
      <c r="B59" s="33"/>
      <c r="C59" s="33"/>
      <c r="D59" s="33"/>
      <c r="E59" s="7"/>
      <c r="F59" s="33"/>
      <c r="G59" s="33"/>
      <c r="H59" s="34"/>
      <c r="I59" s="33"/>
      <c r="J59" s="34"/>
      <c r="K59" s="33"/>
      <c r="L59" s="34"/>
      <c r="M59" s="33"/>
      <c r="N59" s="34"/>
      <c r="O59" s="33"/>
      <c r="P59" s="34"/>
      <c r="Q59" s="33"/>
      <c r="R59" s="34"/>
      <c r="S59" s="33"/>
      <c r="T59" s="34"/>
      <c r="U59" s="33"/>
      <c r="V59" s="34"/>
      <c r="W59" s="33"/>
      <c r="X59" s="34"/>
      <c r="Y59" s="34"/>
      <c r="Z59" s="34"/>
      <c r="AA59" s="34"/>
    </row>
    <row r="60" spans="1:27" ht="14.25" thickTop="1" thickBot="1" x14ac:dyDescent="0.25">
      <c r="A60" s="2"/>
      <c r="B60" s="35" t="s">
        <v>42</v>
      </c>
      <c r="C60" s="36"/>
      <c r="D60" s="2"/>
      <c r="E60" s="7"/>
      <c r="F60" s="2"/>
      <c r="G60" s="2"/>
      <c r="H60" s="15" t="str">
        <f>H$10</f>
        <v>Environmental</v>
      </c>
      <c r="I60" s="2"/>
      <c r="J60" s="15" t="str">
        <f>J$10</f>
        <v>Environmental</v>
      </c>
      <c r="K60" s="2"/>
      <c r="L60" s="15" t="str">
        <f>L$10</f>
        <v>Environmental</v>
      </c>
      <c r="M60" s="2"/>
      <c r="N60" s="15" t="str">
        <f>N$10</f>
        <v>Environmental</v>
      </c>
      <c r="O60" s="2"/>
      <c r="P60" s="15" t="str">
        <f>P$10</f>
        <v>Environmental</v>
      </c>
      <c r="Q60" s="2"/>
      <c r="R60" s="15" t="str">
        <f>R$10</f>
        <v>Environmental</v>
      </c>
      <c r="S60" s="2"/>
      <c r="T60" s="15" t="str">
        <f>T$10</f>
        <v>Environmental</v>
      </c>
      <c r="U60" s="2"/>
      <c r="V60" s="15" t="str">
        <f>V$10</f>
        <v>Environmental</v>
      </c>
      <c r="W60" s="2"/>
      <c r="X60" s="15" t="str">
        <f>X$10</f>
        <v>Environmental</v>
      </c>
      <c r="Y60" s="15" t="str">
        <f>Y$10</f>
        <v>Environmental</v>
      </c>
      <c r="Z60" s="15" t="str">
        <f>Z$10</f>
        <v>Environmental</v>
      </c>
      <c r="AA60" s="15" t="str">
        <f>AA$10</f>
        <v>Environmental</v>
      </c>
    </row>
    <row r="61" spans="1:27" ht="13.5" thickTop="1" x14ac:dyDescent="0.2">
      <c r="A61" s="2"/>
      <c r="B61" s="37"/>
      <c r="C61" s="2"/>
      <c r="D61" s="2"/>
      <c r="E61" s="7"/>
      <c r="F61" s="2"/>
      <c r="G61" s="2"/>
      <c r="H61" s="17"/>
      <c r="I61" s="2"/>
      <c r="J61" s="17"/>
      <c r="K61" s="2"/>
      <c r="L61" s="17"/>
      <c r="M61" s="2"/>
      <c r="N61" s="17"/>
      <c r="O61" s="2"/>
      <c r="P61" s="17"/>
      <c r="Q61" s="2"/>
      <c r="R61" s="17"/>
      <c r="S61" s="2"/>
      <c r="T61" s="17"/>
      <c r="U61" s="2"/>
      <c r="V61" s="17"/>
      <c r="W61" s="2"/>
      <c r="X61" s="17"/>
      <c r="Y61" s="17"/>
      <c r="Z61" s="17"/>
      <c r="AA61" s="17"/>
    </row>
    <row r="62" spans="1:27" x14ac:dyDescent="0.2">
      <c r="A62" s="2"/>
      <c r="B62" s="2"/>
      <c r="C62" s="2"/>
      <c r="E62" s="7"/>
      <c r="F62" s="38"/>
      <c r="H62" s="38"/>
      <c r="J62" s="38"/>
      <c r="L62" s="38"/>
      <c r="N62" s="38"/>
      <c r="P62" s="38"/>
      <c r="R62" s="38"/>
      <c r="T62" s="38"/>
      <c r="V62" s="38"/>
      <c r="X62" s="38"/>
      <c r="Y62" s="38"/>
      <c r="Z62" s="38"/>
      <c r="AA62" s="38"/>
    </row>
    <row r="63" spans="1:27" x14ac:dyDescent="0.2">
      <c r="A63" s="2"/>
      <c r="B63" s="2"/>
      <c r="C63" s="2"/>
      <c r="D63" s="2"/>
      <c r="E63" s="7"/>
      <c r="F63" s="2"/>
      <c r="H63" s="7"/>
      <c r="J63" s="7"/>
      <c r="L63" s="7"/>
      <c r="N63" s="7"/>
      <c r="P63" s="7"/>
      <c r="R63" s="7"/>
      <c r="T63" s="7"/>
      <c r="V63" s="7"/>
      <c r="X63" s="7"/>
      <c r="Y63" s="7"/>
      <c r="Z63" s="7"/>
      <c r="AA63" s="7"/>
    </row>
    <row r="64" spans="1:27" ht="13.5" x14ac:dyDescent="0.25">
      <c r="A64" s="2"/>
      <c r="B64" s="39" t="s">
        <v>43</v>
      </c>
      <c r="C64" s="2"/>
      <c r="D64" s="2"/>
      <c r="E64" s="7"/>
      <c r="F64" s="2"/>
      <c r="H64" s="2"/>
      <c r="J64" s="2"/>
      <c r="L64" s="2"/>
      <c r="N64" s="2"/>
      <c r="P64" s="2"/>
      <c r="R64" s="2"/>
      <c r="T64" s="2"/>
      <c r="V64" s="2"/>
      <c r="X64" s="2"/>
      <c r="Y64" s="2"/>
      <c r="Z64" s="2"/>
      <c r="AA64" s="2"/>
    </row>
    <row r="65" spans="1:27" x14ac:dyDescent="0.2">
      <c r="A65" s="2"/>
      <c r="B65" s="18" t="s">
        <v>71</v>
      </c>
      <c r="E65" s="7"/>
      <c r="H65" s="24">
        <v>0</v>
      </c>
      <c r="J65" s="24">
        <v>0</v>
      </c>
      <c r="L65" s="24">
        <v>0</v>
      </c>
      <c r="N65" s="24">
        <v>0</v>
      </c>
      <c r="P65" s="24">
        <v>0</v>
      </c>
      <c r="R65" s="24">
        <v>0</v>
      </c>
      <c r="T65" s="24">
        <v>0</v>
      </c>
      <c r="V65" s="24">
        <v>0</v>
      </c>
      <c r="X65" s="24">
        <f>$H$105</f>
        <v>125203379</v>
      </c>
      <c r="Y65" s="24">
        <f>$H$105</f>
        <v>125203379</v>
      </c>
      <c r="Z65" s="24">
        <f>$H$105</f>
        <v>125203379</v>
      </c>
      <c r="AA65" s="24">
        <f>$H$105</f>
        <v>125203379</v>
      </c>
    </row>
    <row r="66" spans="1:27" x14ac:dyDescent="0.2">
      <c r="A66" s="2"/>
      <c r="B66" s="18"/>
      <c r="E66" s="7"/>
      <c r="H66" s="24"/>
      <c r="J66" s="24"/>
      <c r="L66" s="24"/>
      <c r="N66" s="24"/>
      <c r="P66" s="24"/>
      <c r="R66" s="24"/>
      <c r="T66" s="24"/>
      <c r="V66" s="24"/>
      <c r="X66" s="24"/>
      <c r="Y66" s="24"/>
      <c r="Z66" s="24"/>
      <c r="AA66" s="24"/>
    </row>
    <row r="67" spans="1:27" x14ac:dyDescent="0.2">
      <c r="A67" s="2"/>
      <c r="B67" s="18"/>
      <c r="E67" s="7"/>
      <c r="H67" s="24"/>
      <c r="J67" s="24"/>
      <c r="L67" s="24"/>
      <c r="N67" s="24"/>
      <c r="P67" s="24"/>
      <c r="R67" s="24"/>
      <c r="T67" s="24"/>
      <c r="V67" s="24"/>
      <c r="X67" s="24"/>
      <c r="Y67" s="24"/>
      <c r="Z67" s="24"/>
      <c r="AA67" s="24"/>
    </row>
    <row r="68" spans="1:27" x14ac:dyDescent="0.2">
      <c r="A68" s="2"/>
      <c r="B68" s="18"/>
      <c r="C68" s="2"/>
      <c r="D68" s="2"/>
      <c r="E68" s="7"/>
      <c r="F68" s="2"/>
      <c r="H68" s="24"/>
      <c r="J68" s="24"/>
      <c r="L68" s="24"/>
      <c r="N68" s="24"/>
      <c r="P68" s="24"/>
      <c r="R68" s="24"/>
      <c r="T68" s="24"/>
      <c r="V68" s="24"/>
      <c r="X68" s="24"/>
      <c r="Y68" s="24"/>
      <c r="Z68" s="24"/>
      <c r="AA68" s="24"/>
    </row>
    <row r="69" spans="1:27" ht="13.5" thickBot="1" x14ac:dyDescent="0.25">
      <c r="A69" s="2"/>
      <c r="B69" s="18" t="s">
        <v>70</v>
      </c>
      <c r="C69" s="2"/>
      <c r="D69" s="18"/>
      <c r="E69" s="7"/>
      <c r="F69" s="2"/>
      <c r="H69" s="40">
        <f>SUM(H65:H68)</f>
        <v>0</v>
      </c>
      <c r="J69" s="40">
        <f>SUM(J65:J68)</f>
        <v>0</v>
      </c>
      <c r="L69" s="40">
        <f>SUM(L65:L68)</f>
        <v>0</v>
      </c>
      <c r="N69" s="40">
        <f>SUM(N65:N68)</f>
        <v>0</v>
      </c>
      <c r="P69" s="40">
        <f>SUM(P65:P68)</f>
        <v>0</v>
      </c>
      <c r="R69" s="40">
        <f>SUM(R65:R68)</f>
        <v>0</v>
      </c>
      <c r="T69" s="40">
        <f>SUM(T65:T68)</f>
        <v>0</v>
      </c>
      <c r="V69" s="40">
        <f>SUM(V65:V68)</f>
        <v>0</v>
      </c>
      <c r="X69" s="40">
        <f>SUM(X65:X68)</f>
        <v>125203379</v>
      </c>
      <c r="Y69" s="40">
        <f>SUM(Y65:Y68)</f>
        <v>125203379</v>
      </c>
      <c r="Z69" s="40">
        <f>SUM(Z65:Z68)</f>
        <v>125203379</v>
      </c>
      <c r="AA69" s="40">
        <f>SUM(AA65:AA68)</f>
        <v>125203379</v>
      </c>
    </row>
    <row r="70" spans="1:27" ht="13.5" thickTop="1" x14ac:dyDescent="0.2">
      <c r="A70" s="2"/>
      <c r="B70" s="2"/>
      <c r="C70" s="2"/>
      <c r="D70" s="2"/>
      <c r="E70" s="7"/>
      <c r="F70" s="2"/>
      <c r="H70" s="2"/>
      <c r="J70" s="2"/>
      <c r="L70" s="2"/>
      <c r="N70" s="2"/>
      <c r="P70" s="2"/>
      <c r="R70" s="2"/>
      <c r="T70" s="2"/>
      <c r="V70" s="2"/>
      <c r="X70" s="2"/>
      <c r="Y70" s="2"/>
      <c r="Z70" s="2"/>
      <c r="AA70" s="2"/>
    </row>
    <row r="71" spans="1:27" x14ac:dyDescent="0.2">
      <c r="A71" s="2"/>
      <c r="B71" s="2"/>
      <c r="C71" s="2"/>
      <c r="D71" s="2"/>
      <c r="E71" s="7"/>
      <c r="F71" s="2"/>
      <c r="H71" s="2"/>
      <c r="J71" s="2"/>
      <c r="L71" s="2"/>
      <c r="N71" s="2"/>
      <c r="P71" s="2"/>
      <c r="R71" s="2"/>
      <c r="T71" s="2"/>
      <c r="V71" s="2"/>
      <c r="X71" s="2"/>
      <c r="Y71" s="2"/>
      <c r="Z71" s="2"/>
      <c r="AA71" s="2"/>
    </row>
    <row r="72" spans="1:27" ht="13.5" thickBot="1" x14ac:dyDescent="0.25">
      <c r="A72" s="2"/>
      <c r="B72" s="59" t="s">
        <v>72</v>
      </c>
      <c r="C72" s="2"/>
      <c r="D72" s="24"/>
      <c r="E72" s="52" t="str">
        <f>H$6</f>
        <v>5/31/2020</v>
      </c>
      <c r="F72" s="42"/>
      <c r="G72" s="42"/>
      <c r="H72" s="41">
        <f>ROUND(H105/12*H8,0)</f>
        <v>52168075</v>
      </c>
      <c r="I72" s="42"/>
      <c r="J72" s="41">
        <f>ROUND(J105/12*J$8,0)</f>
        <v>62601690</v>
      </c>
      <c r="K72" s="42"/>
      <c r="L72" s="41">
        <f>ROUND(L105/12*L$8,0)</f>
        <v>73035304</v>
      </c>
      <c r="M72" s="42"/>
      <c r="N72" s="41">
        <f>ROUND(N105/12*N$8,0)</f>
        <v>83468919</v>
      </c>
      <c r="O72" s="42"/>
      <c r="P72" s="41">
        <f>ROUND(P105/12*P$8,0)</f>
        <v>93902534</v>
      </c>
      <c r="Q72" s="42"/>
      <c r="R72" s="41">
        <f>ROUND(R105/12*R$8,0)</f>
        <v>104336149</v>
      </c>
      <c r="S72" s="42"/>
      <c r="T72" s="41">
        <f>ROUND(T105/12*T$8,0)</f>
        <v>114769764</v>
      </c>
      <c r="U72" s="42"/>
      <c r="V72" s="41">
        <f>ROUND(V105/12*V$8,0)</f>
        <v>125203379</v>
      </c>
      <c r="W72" s="42"/>
      <c r="X72" s="41">
        <f>ROUND(X116/12*X8,0)</f>
        <v>10433615</v>
      </c>
      <c r="Y72" s="41">
        <f>ROUND(Y116/12*Y8,0)</f>
        <v>20867230</v>
      </c>
      <c r="Z72" s="41">
        <f>ROUND(Z116/12*Z8,0)</f>
        <v>31300845</v>
      </c>
      <c r="AA72" s="41">
        <f>ROUND(AA116/12*AA8,0)</f>
        <v>41734460</v>
      </c>
    </row>
    <row r="73" spans="1:27" ht="13.5" thickTop="1" x14ac:dyDescent="0.2">
      <c r="A73" s="2"/>
      <c r="B73" s="2"/>
      <c r="C73" s="2"/>
      <c r="D73" s="2"/>
      <c r="E73" s="7"/>
      <c r="F73" s="2"/>
      <c r="H73" s="2"/>
      <c r="J73" s="2"/>
      <c r="L73" s="2"/>
      <c r="N73" s="2"/>
      <c r="P73" s="2"/>
      <c r="R73" s="2"/>
      <c r="T73" s="2"/>
      <c r="V73" s="2"/>
      <c r="X73" s="2"/>
      <c r="Y73" s="2"/>
      <c r="Z73" s="2"/>
      <c r="AA73" s="2"/>
    </row>
    <row r="74" spans="1:27" x14ac:dyDescent="0.2">
      <c r="A74" s="2"/>
      <c r="B74" s="2"/>
      <c r="C74" s="2"/>
      <c r="D74" s="2"/>
      <c r="E74" s="7"/>
      <c r="F74" s="2"/>
      <c r="H74" s="2"/>
      <c r="J74" s="2"/>
      <c r="L74" s="2"/>
      <c r="N74" s="2"/>
      <c r="P74" s="2"/>
      <c r="R74" s="2"/>
      <c r="T74" s="2"/>
      <c r="V74" s="2"/>
      <c r="X74" s="2"/>
      <c r="Y74" s="2"/>
      <c r="Z74" s="2"/>
      <c r="AA74" s="2"/>
    </row>
    <row r="75" spans="1:27" ht="13.5" thickBot="1" x14ac:dyDescent="0.25">
      <c r="A75" s="2"/>
      <c r="B75" s="18" t="s">
        <v>54</v>
      </c>
      <c r="C75" s="2"/>
      <c r="D75" s="43"/>
      <c r="E75" s="52" t="str">
        <f>H$6</f>
        <v>5/31/2020</v>
      </c>
      <c r="F75" s="2"/>
      <c r="H75" s="1">
        <f>H69+H72</f>
        <v>52168075</v>
      </c>
      <c r="J75" s="1">
        <f>J69+J72</f>
        <v>62601690</v>
      </c>
      <c r="L75" s="1">
        <f>L69+L72</f>
        <v>73035304</v>
      </c>
      <c r="N75" s="1">
        <f>N69+N72</f>
        <v>83468919</v>
      </c>
      <c r="P75" s="1">
        <f>P69+P72</f>
        <v>93902534</v>
      </c>
      <c r="R75" s="1">
        <f>R69+R72</f>
        <v>104336149</v>
      </c>
      <c r="T75" s="1">
        <f>T69+T72</f>
        <v>114769764</v>
      </c>
      <c r="V75" s="1">
        <f>V69+V72</f>
        <v>125203379</v>
      </c>
      <c r="X75" s="1">
        <f>X69+X72</f>
        <v>135636994</v>
      </c>
      <c r="Y75" s="1">
        <f>Y69+Y72</f>
        <v>146070609</v>
      </c>
      <c r="Z75" s="1">
        <f>Z69+Z72</f>
        <v>156504224</v>
      </c>
      <c r="AA75" s="1">
        <f>AA69+AA72</f>
        <v>166937839</v>
      </c>
    </row>
    <row r="76" spans="1:27" ht="13.5" thickTop="1" x14ac:dyDescent="0.2">
      <c r="A76" s="2"/>
      <c r="B76" s="2"/>
      <c r="C76" s="2"/>
      <c r="D76" s="2"/>
      <c r="E76" s="7"/>
      <c r="F76" s="2"/>
    </row>
    <row r="77" spans="1:27" x14ac:dyDescent="0.2">
      <c r="A77" s="2"/>
      <c r="B77" s="2"/>
      <c r="C77" s="2"/>
      <c r="D77" s="24"/>
      <c r="E77" s="24"/>
      <c r="F77" s="2"/>
      <c r="H77" s="24"/>
      <c r="J77" s="24"/>
      <c r="L77" s="24"/>
      <c r="N77" s="24"/>
      <c r="P77" s="24"/>
      <c r="R77" s="24"/>
      <c r="T77" s="24"/>
      <c r="V77" s="24"/>
      <c r="X77" s="24"/>
      <c r="Y77" s="24"/>
      <c r="Z77" s="24"/>
      <c r="AA77" s="24"/>
    </row>
    <row r="78" spans="1:27" x14ac:dyDescent="0.2">
      <c r="A78" s="2"/>
      <c r="B78" s="2"/>
      <c r="C78" s="2"/>
      <c r="D78" s="24"/>
      <c r="E78" s="24"/>
      <c r="F78" s="2"/>
      <c r="H78" s="24"/>
      <c r="J78" s="24"/>
      <c r="L78" s="24"/>
      <c r="N78" s="24"/>
      <c r="P78" s="24"/>
      <c r="R78" s="24"/>
      <c r="T78" s="24"/>
      <c r="V78" s="24"/>
      <c r="X78" s="24"/>
      <c r="Y78" s="24"/>
      <c r="Z78" s="24"/>
      <c r="AA78" s="24"/>
    </row>
    <row r="79" spans="1:27" x14ac:dyDescent="0.2">
      <c r="A79" s="2"/>
      <c r="B79" s="2"/>
      <c r="C79" s="2"/>
      <c r="D79" s="24"/>
      <c r="E79" s="24"/>
      <c r="F79" s="2"/>
      <c r="H79" s="24"/>
      <c r="J79" s="24"/>
      <c r="L79" s="24"/>
      <c r="N79" s="24"/>
      <c r="P79" s="24"/>
      <c r="R79" s="24"/>
      <c r="T79" s="24"/>
      <c r="V79" s="24"/>
      <c r="X79" s="24"/>
      <c r="Y79" s="24"/>
      <c r="Z79" s="24"/>
      <c r="AA79" s="24"/>
    </row>
    <row r="80" spans="1:27" x14ac:dyDescent="0.2">
      <c r="A80" s="2"/>
      <c r="B80" s="2"/>
      <c r="C80" s="2"/>
      <c r="D80" s="24"/>
      <c r="E80" s="24"/>
      <c r="F80" s="2"/>
      <c r="H80" s="24"/>
      <c r="J80" s="24"/>
      <c r="L80" s="24"/>
      <c r="N80" s="24"/>
      <c r="P80" s="24"/>
      <c r="R80" s="24"/>
      <c r="T80" s="24"/>
      <c r="V80" s="24"/>
      <c r="X80" s="24"/>
      <c r="Y80" s="24"/>
      <c r="Z80" s="24"/>
      <c r="AA80" s="24"/>
    </row>
    <row r="81" spans="1:27" x14ac:dyDescent="0.2">
      <c r="A81" s="2"/>
      <c r="B81" s="2"/>
      <c r="C81" s="2"/>
      <c r="D81" s="24"/>
      <c r="E81" s="24"/>
      <c r="F81" s="2"/>
      <c r="H81" s="24"/>
      <c r="J81" s="24"/>
      <c r="L81" s="24"/>
      <c r="N81" s="24"/>
      <c r="P81" s="24"/>
      <c r="R81" s="24"/>
      <c r="T81" s="24"/>
      <c r="V81" s="24"/>
      <c r="X81" s="24"/>
      <c r="Y81" s="24"/>
      <c r="Z81" s="24"/>
      <c r="AA81" s="24"/>
    </row>
    <row r="82" spans="1:27" x14ac:dyDescent="0.2">
      <c r="A82" s="2"/>
      <c r="B82" s="2"/>
      <c r="C82" s="2"/>
      <c r="D82" s="24"/>
      <c r="E82" s="24"/>
      <c r="F82" s="2"/>
      <c r="H82" s="24"/>
      <c r="J82" s="24"/>
      <c r="L82" s="24"/>
      <c r="N82" s="24"/>
      <c r="P82" s="24"/>
      <c r="R82" s="24"/>
      <c r="T82" s="24"/>
      <c r="V82" s="24"/>
      <c r="X82" s="24"/>
      <c r="Y82" s="24"/>
      <c r="Z82" s="24"/>
      <c r="AA82" s="24"/>
    </row>
    <row r="83" spans="1:27" x14ac:dyDescent="0.2">
      <c r="A83" s="2"/>
      <c r="B83" s="2"/>
      <c r="C83" s="2"/>
      <c r="D83" s="24"/>
      <c r="E83" s="24"/>
      <c r="F83" s="2"/>
      <c r="H83" s="24"/>
      <c r="J83" s="24"/>
      <c r="L83" s="24"/>
      <c r="N83" s="24"/>
      <c r="P83" s="24"/>
      <c r="R83" s="24"/>
      <c r="T83" s="24"/>
      <c r="V83" s="24"/>
      <c r="X83" s="24"/>
      <c r="Y83" s="24"/>
      <c r="Z83" s="24"/>
      <c r="AA83" s="24"/>
    </row>
    <row r="84" spans="1:27" x14ac:dyDescent="0.2">
      <c r="A84" s="2"/>
      <c r="B84" s="2"/>
      <c r="C84" s="2"/>
      <c r="D84" s="24"/>
      <c r="E84" s="24"/>
      <c r="F84" s="2"/>
      <c r="H84" s="24"/>
      <c r="J84" s="24"/>
      <c r="L84" s="24"/>
      <c r="N84" s="24"/>
      <c r="P84" s="24"/>
      <c r="R84" s="24"/>
      <c r="T84" s="24"/>
      <c r="V84" s="24"/>
      <c r="X84" s="24"/>
      <c r="Y84" s="24"/>
      <c r="Z84" s="24"/>
      <c r="AA84" s="24"/>
    </row>
    <row r="85" spans="1:27" ht="19.5" x14ac:dyDescent="0.35">
      <c r="A85" s="2"/>
      <c r="B85" s="3" t="s">
        <v>41</v>
      </c>
      <c r="C85" s="2"/>
      <c r="D85" s="32"/>
      <c r="E85" s="32"/>
      <c r="F85" s="2"/>
      <c r="H85" s="32"/>
      <c r="J85" s="32"/>
      <c r="L85" s="32"/>
      <c r="N85" s="32"/>
      <c r="P85" s="32"/>
      <c r="R85" s="32"/>
      <c r="T85" s="32"/>
      <c r="V85" s="32"/>
      <c r="X85" s="32"/>
      <c r="Y85" s="32"/>
      <c r="Z85" s="32"/>
      <c r="AA85" s="32"/>
    </row>
    <row r="86" spans="1:27" x14ac:dyDescent="0.2">
      <c r="A86" s="2"/>
      <c r="B86" s="6" t="s">
        <v>26</v>
      </c>
      <c r="C86" s="2"/>
      <c r="D86" s="2"/>
      <c r="E86" s="2"/>
      <c r="F86" s="2"/>
      <c r="H86" s="2"/>
      <c r="J86" s="2"/>
      <c r="L86" s="2"/>
      <c r="N86" s="2"/>
      <c r="P86" s="2"/>
      <c r="R86" s="2"/>
      <c r="T86" s="2"/>
      <c r="V86" s="2"/>
      <c r="X86" s="2"/>
      <c r="Y86" s="2"/>
      <c r="Z86" s="2"/>
      <c r="AA86" s="2"/>
    </row>
    <row r="87" spans="1:27" ht="13.5" thickBot="1" x14ac:dyDescent="0.25">
      <c r="A87" s="2"/>
      <c r="B87" s="7"/>
      <c r="C87" s="2"/>
      <c r="D87" s="2"/>
      <c r="E87" s="2"/>
      <c r="F87" s="2"/>
      <c r="H87" s="2"/>
      <c r="J87" s="2"/>
      <c r="L87" s="2"/>
      <c r="N87" s="2"/>
      <c r="P87" s="2"/>
      <c r="R87" s="2"/>
      <c r="T87" s="2"/>
      <c r="V87" s="2"/>
      <c r="X87" s="2"/>
      <c r="Y87" s="2"/>
      <c r="Z87" s="2"/>
      <c r="AA87" s="2"/>
    </row>
    <row r="88" spans="1:27" ht="13.5" thickBot="1" x14ac:dyDescent="0.25">
      <c r="A88" s="2"/>
      <c r="B88" s="8" t="str">
        <f>B$4</f>
        <v>Rockport Plant</v>
      </c>
      <c r="C88" s="2"/>
      <c r="D88" s="2"/>
      <c r="E88" s="2"/>
      <c r="F88" s="2"/>
      <c r="H88" s="2"/>
      <c r="J88" s="2"/>
      <c r="L88" s="2"/>
      <c r="N88" s="2"/>
      <c r="P88" s="2"/>
      <c r="R88" s="2"/>
      <c r="T88" s="2"/>
      <c r="V88" s="2"/>
      <c r="X88" s="2"/>
      <c r="Y88" s="2"/>
      <c r="Z88" s="2"/>
      <c r="AA88" s="2"/>
    </row>
    <row r="89" spans="1:27" x14ac:dyDescent="0.2">
      <c r="A89" s="2"/>
      <c r="B89" s="2"/>
      <c r="C89" s="2"/>
      <c r="D89" s="2"/>
      <c r="E89" s="2"/>
      <c r="F89" s="2"/>
      <c r="H89" s="2"/>
      <c r="J89" s="2"/>
      <c r="L89" s="2"/>
      <c r="N89" s="2"/>
      <c r="P89" s="2"/>
      <c r="R89" s="2"/>
      <c r="T89" s="2"/>
      <c r="V89" s="2"/>
      <c r="X89" s="2"/>
      <c r="Y89" s="2"/>
      <c r="Z89" s="2"/>
      <c r="AA89" s="2"/>
    </row>
    <row r="90" spans="1:27" x14ac:dyDescent="0.2">
      <c r="A90" s="2"/>
      <c r="B90" s="2"/>
      <c r="C90" s="2"/>
      <c r="D90" s="2"/>
      <c r="E90" s="2"/>
      <c r="F90" s="2"/>
      <c r="H90" s="2"/>
      <c r="J90" s="2"/>
      <c r="L90" s="2"/>
      <c r="N90" s="2"/>
      <c r="P90" s="2"/>
      <c r="R90" s="2"/>
      <c r="T90" s="2"/>
      <c r="V90" s="2"/>
      <c r="X90" s="2"/>
      <c r="Y90" s="2"/>
      <c r="Z90" s="2"/>
      <c r="AA90" s="2"/>
    </row>
    <row r="91" spans="1:27" x14ac:dyDescent="0.2">
      <c r="A91" s="2"/>
      <c r="B91" s="2"/>
      <c r="C91" s="2"/>
      <c r="D91" s="2"/>
      <c r="E91" s="2"/>
      <c r="F91" s="2"/>
      <c r="H91" s="7" t="str">
        <f>IF(H7="","",H7)</f>
        <v/>
      </c>
      <c r="J91" s="7" t="str">
        <f>IF(J7="","",J7)</f>
        <v/>
      </c>
      <c r="L91" s="7" t="str">
        <f>IF(L7="","",L7)</f>
        <v/>
      </c>
      <c r="N91" s="7" t="str">
        <f>IF(N7="","",N7)</f>
        <v/>
      </c>
      <c r="P91" s="7" t="str">
        <f>IF(P7="","",P7)</f>
        <v/>
      </c>
      <c r="R91" s="7" t="str">
        <f>IF(R7="","",R7)</f>
        <v/>
      </c>
      <c r="T91" s="7" t="str">
        <f>IF(T7="","",T7)</f>
        <v/>
      </c>
      <c r="V91" s="7" t="str">
        <f>IF(V7="","",V7)</f>
        <v/>
      </c>
      <c r="X91" s="7" t="str">
        <f>IF(X7="","",X7)</f>
        <v/>
      </c>
      <c r="Y91" s="7" t="str">
        <f>IF(Y7="","",Y7)</f>
        <v/>
      </c>
      <c r="Z91" s="7" t="str">
        <f>IF(Z7="","",Z7)</f>
        <v/>
      </c>
      <c r="AA91" s="7" t="str">
        <f>IF(AA7="","",AA7)</f>
        <v/>
      </c>
    </row>
    <row r="92" spans="1:27" x14ac:dyDescent="0.2">
      <c r="A92" s="2"/>
      <c r="B92" s="2"/>
      <c r="C92" s="2"/>
      <c r="D92" s="7"/>
      <c r="E92" s="7"/>
      <c r="F92" s="2"/>
      <c r="H92" s="7"/>
      <c r="J92" s="7"/>
      <c r="L92" s="7"/>
      <c r="N92" s="7"/>
      <c r="P92" s="7"/>
      <c r="R92" s="7"/>
      <c r="T92" s="7"/>
      <c r="V92" s="7"/>
      <c r="X92" s="7"/>
      <c r="Y92" s="7"/>
      <c r="Z92" s="7"/>
      <c r="AA92" s="7"/>
    </row>
    <row r="93" spans="1:27" ht="13.5" thickBot="1" x14ac:dyDescent="0.25">
      <c r="A93" s="2"/>
      <c r="B93" s="2"/>
      <c r="C93" s="2"/>
      <c r="D93" s="7"/>
      <c r="E93" s="2"/>
      <c r="F93" s="33"/>
      <c r="H93" s="34">
        <v>2020</v>
      </c>
      <c r="J93" s="34">
        <v>2020</v>
      </c>
      <c r="L93" s="34">
        <v>2020</v>
      </c>
      <c r="M93" s="34"/>
      <c r="N93" s="34">
        <v>2020</v>
      </c>
      <c r="P93" s="34">
        <v>2020</v>
      </c>
      <c r="R93" s="34">
        <v>2020</v>
      </c>
      <c r="T93" s="34">
        <v>2020</v>
      </c>
      <c r="V93" s="34">
        <v>2020</v>
      </c>
      <c r="X93" s="34">
        <v>2021</v>
      </c>
      <c r="Y93" s="34">
        <v>2021</v>
      </c>
      <c r="Z93" s="34">
        <v>2021</v>
      </c>
      <c r="AA93" s="34">
        <v>2021</v>
      </c>
    </row>
    <row r="94" spans="1:27" ht="14.25" thickTop="1" thickBot="1" x14ac:dyDescent="0.25">
      <c r="A94" s="2"/>
      <c r="B94" s="35" t="s">
        <v>44</v>
      </c>
      <c r="C94" s="36"/>
      <c r="D94" s="7"/>
      <c r="E94" s="2"/>
      <c r="F94" s="2"/>
      <c r="H94" s="15" t="str">
        <f>H$10</f>
        <v>Environmental</v>
      </c>
      <c r="J94" s="15" t="str">
        <f>J$10</f>
        <v>Environmental</v>
      </c>
      <c r="L94" s="15" t="str">
        <f>L$10</f>
        <v>Environmental</v>
      </c>
      <c r="N94" s="15" t="str">
        <f>N$10</f>
        <v>Environmental</v>
      </c>
      <c r="P94" s="15" t="str">
        <f>P$10</f>
        <v>Environmental</v>
      </c>
      <c r="R94" s="15" t="str">
        <f>R$10</f>
        <v>Environmental</v>
      </c>
      <c r="T94" s="15" t="str">
        <f>T$10</f>
        <v>Environmental</v>
      </c>
      <c r="V94" s="15" t="str">
        <f>V$10</f>
        <v>Environmental</v>
      </c>
      <c r="X94" s="15" t="str">
        <f>X$10</f>
        <v>Environmental</v>
      </c>
      <c r="Y94" s="15" t="str">
        <f>Y$10</f>
        <v>Environmental</v>
      </c>
      <c r="Z94" s="15" t="str">
        <f>Z$10</f>
        <v>Environmental</v>
      </c>
      <c r="AA94" s="15" t="str">
        <f>AA$10</f>
        <v>Environmental</v>
      </c>
    </row>
    <row r="95" spans="1:27" ht="13.5" thickTop="1" x14ac:dyDescent="0.2">
      <c r="A95" s="2"/>
      <c r="B95" s="37"/>
      <c r="C95" s="2"/>
      <c r="D95" s="2"/>
      <c r="E95" s="2"/>
      <c r="F95" s="2"/>
      <c r="H95" s="17"/>
      <c r="J95" s="17"/>
      <c r="L95" s="17"/>
      <c r="N95" s="17"/>
      <c r="P95" s="17"/>
      <c r="R95" s="17"/>
      <c r="T95" s="17"/>
      <c r="V95" s="17"/>
      <c r="X95" s="17"/>
      <c r="Y95" s="17"/>
      <c r="Z95" s="17"/>
      <c r="AA95" s="17"/>
    </row>
    <row r="96" spans="1:27" x14ac:dyDescent="0.2">
      <c r="A96" s="2"/>
      <c r="B96" s="2"/>
      <c r="C96" s="2"/>
      <c r="D96" s="2"/>
      <c r="E96" s="2"/>
      <c r="F96" s="2"/>
      <c r="H96" s="2"/>
      <c r="J96" s="2"/>
      <c r="L96" s="2"/>
      <c r="N96" s="2"/>
      <c r="P96" s="2"/>
      <c r="R96" s="2"/>
      <c r="T96" s="2"/>
      <c r="V96" s="2"/>
      <c r="X96" s="2"/>
      <c r="Y96" s="2"/>
      <c r="Z96" s="2"/>
      <c r="AA96" s="2"/>
    </row>
    <row r="97" spans="1:27" x14ac:dyDescent="0.2">
      <c r="B97" s="44">
        <v>2020</v>
      </c>
      <c r="C97" s="2"/>
      <c r="D97" s="2"/>
      <c r="E97" s="2"/>
      <c r="F97" s="45"/>
      <c r="G97" s="2"/>
      <c r="H97" s="45"/>
      <c r="I97" s="2"/>
      <c r="J97" s="45"/>
      <c r="K97" s="2"/>
      <c r="L97" s="45"/>
      <c r="M97" s="2"/>
      <c r="N97" s="45"/>
      <c r="P97" s="45"/>
      <c r="Q97" s="2"/>
      <c r="R97" s="45"/>
      <c r="S97" s="2"/>
      <c r="T97" s="45"/>
      <c r="U97" s="2"/>
      <c r="V97" s="45"/>
      <c r="W97" s="2"/>
      <c r="X97" s="45"/>
      <c r="Y97" s="45"/>
      <c r="Z97" s="45"/>
      <c r="AA97" s="45"/>
    </row>
    <row r="98" spans="1:27" x14ac:dyDescent="0.2">
      <c r="A98" s="13"/>
      <c r="B98" s="18" t="s">
        <v>36</v>
      </c>
      <c r="C98" s="2"/>
      <c r="D98" s="2"/>
      <c r="E98" s="2"/>
      <c r="F98" s="45"/>
      <c r="G98" s="2"/>
      <c r="H98" s="45">
        <f>IF(H$93&lt;=$B97,H$25,0)</f>
        <v>233547000</v>
      </c>
      <c r="I98" s="2"/>
      <c r="J98" s="45">
        <f>IF(J$93&lt;=$B97,J$25,0)</f>
        <v>233547000</v>
      </c>
      <c r="K98" s="2"/>
      <c r="L98" s="45">
        <f>IF(L$93&lt;=$B97,L$25,0)</f>
        <v>233547000</v>
      </c>
      <c r="M98" s="2"/>
      <c r="N98" s="45">
        <f>IF(N$93&lt;=$B97,N$25,0)</f>
        <v>233547000</v>
      </c>
      <c r="O98" s="13"/>
      <c r="P98" s="45">
        <f>IF(P$93&lt;=$B97,P$25,0)</f>
        <v>233547000</v>
      </c>
      <c r="Q98" s="2"/>
      <c r="R98" s="45">
        <f>IF(R$93&lt;=$B97,R$25,0)</f>
        <v>233547000</v>
      </c>
      <c r="S98" s="2"/>
      <c r="T98" s="45">
        <f>IF(T$93&lt;=$B97,T$25,0)</f>
        <v>233547000</v>
      </c>
      <c r="U98" s="2"/>
      <c r="V98" s="45">
        <f>IF(V$93&lt;=$B97,V$25,0)</f>
        <v>233547000</v>
      </c>
      <c r="W98" s="2"/>
      <c r="X98" s="2"/>
      <c r="Y98" s="2"/>
      <c r="Z98" s="2"/>
      <c r="AA98" s="2"/>
    </row>
    <row r="99" spans="1:27" x14ac:dyDescent="0.2">
      <c r="B99" s="18" t="s">
        <v>45</v>
      </c>
      <c r="C99" s="2"/>
      <c r="D99" s="2"/>
      <c r="E99" s="2"/>
      <c r="F99" s="45"/>
      <c r="G99" s="2"/>
      <c r="H99" s="46">
        <f>ROUND(H98*H$13,0)</f>
        <v>116773500</v>
      </c>
      <c r="I99" s="2"/>
      <c r="J99" s="46">
        <f>ROUND(J98*J$13,0)</f>
        <v>116773500</v>
      </c>
      <c r="K99" s="2"/>
      <c r="L99" s="46">
        <f>ROUND(L98*L$13,0)</f>
        <v>116773500</v>
      </c>
      <c r="M99" s="2"/>
      <c r="N99" s="46">
        <f>ROUND(N98*N$13,0)</f>
        <v>116773500</v>
      </c>
      <c r="P99" s="46">
        <f>ROUND(P98*P$13,0)</f>
        <v>116773500</v>
      </c>
      <c r="Q99" s="2"/>
      <c r="R99" s="46">
        <f>ROUND(R98*R$13,0)</f>
        <v>116773500</v>
      </c>
      <c r="S99" s="2"/>
      <c r="T99" s="46">
        <f>ROUND(T98*T$13,0)</f>
        <v>116773500</v>
      </c>
      <c r="U99" s="2"/>
      <c r="V99" s="46">
        <f>ROUND(V98*V$13,0)</f>
        <v>116773500</v>
      </c>
      <c r="W99" s="2"/>
      <c r="X99" s="2"/>
      <c r="Y99" s="2"/>
      <c r="Z99" s="2"/>
      <c r="AA99" s="2"/>
    </row>
    <row r="100" spans="1:27" x14ac:dyDescent="0.2">
      <c r="B100" s="18" t="s">
        <v>46</v>
      </c>
      <c r="C100" s="2"/>
      <c r="D100" s="2"/>
      <c r="E100" s="2"/>
      <c r="F100" s="45"/>
      <c r="G100" s="2"/>
      <c r="H100" s="45">
        <f>H98-H99</f>
        <v>116773500</v>
      </c>
      <c r="I100" s="2"/>
      <c r="J100" s="45">
        <f>J98-J99</f>
        <v>116773500</v>
      </c>
      <c r="K100" s="2"/>
      <c r="L100" s="45">
        <f>L98-L99</f>
        <v>116773500</v>
      </c>
      <c r="M100" s="2"/>
      <c r="N100" s="45">
        <f>N98-N99</f>
        <v>116773500</v>
      </c>
      <c r="P100" s="45">
        <f>P98-P99</f>
        <v>116773500</v>
      </c>
      <c r="Q100" s="2"/>
      <c r="R100" s="45">
        <f>R98-R99</f>
        <v>116773500</v>
      </c>
      <c r="S100" s="2"/>
      <c r="T100" s="45">
        <f>T98-T99</f>
        <v>116773500</v>
      </c>
      <c r="U100" s="2"/>
      <c r="V100" s="45">
        <f>V98-V99</f>
        <v>116773500</v>
      </c>
      <c r="W100" s="2"/>
      <c r="X100" s="2"/>
      <c r="Y100" s="2"/>
      <c r="Z100" s="2"/>
      <c r="AA100" s="2"/>
    </row>
    <row r="101" spans="1:27" x14ac:dyDescent="0.2">
      <c r="B101" s="47" t="s">
        <v>47</v>
      </c>
      <c r="C101" s="32"/>
      <c r="D101" s="32"/>
      <c r="E101" s="2"/>
      <c r="F101" s="32"/>
      <c r="G101" s="49"/>
      <c r="H101" s="48">
        <f>IF($B97-H$9&lt;0,0,LOOKUP($B97-(H$9-1),$C$150:$C$171,$E$150:$E$171))</f>
        <v>7.2190000000000004E-2</v>
      </c>
      <c r="I101" s="49"/>
      <c r="J101" s="48">
        <f>IF($B97-J$9&lt;0,0,LOOKUP($B97-(J$9-1),$C$150:$C$171,$E$150:$E$171))</f>
        <v>7.2190000000000004E-2</v>
      </c>
      <c r="K101" s="49"/>
      <c r="L101" s="48">
        <f>IF($B97-L$9&lt;0,0,LOOKUP($B97-(L$9-1),$C$150:$C$171,$E$150:$E$171))</f>
        <v>7.2190000000000004E-2</v>
      </c>
      <c r="M101" s="49"/>
      <c r="N101" s="48">
        <f>IF($B97-N$9&lt;0,0,LOOKUP($B97-(N$9-1),$C$150:$C$171,$E$150:$E$171))</f>
        <v>7.2190000000000004E-2</v>
      </c>
      <c r="P101" s="48">
        <f>IF($B97-P$9&lt;0,0,LOOKUP($B97-(P$9-1),$C$150:$C$171,$E$150:$E$171))</f>
        <v>7.2190000000000004E-2</v>
      </c>
      <c r="Q101" s="49"/>
      <c r="R101" s="48">
        <f>IF($B97-R$9&lt;0,0,LOOKUP($B97-(R$9-1),$C$150:$C$171,$E$150:$E$171))</f>
        <v>7.2190000000000004E-2</v>
      </c>
      <c r="S101" s="49"/>
      <c r="T101" s="48">
        <f>IF($B97-T$9&lt;0,0,LOOKUP($B97-(T$9-1),$C$150:$C$171,$E$150:$E$171))</f>
        <v>7.2190000000000004E-2</v>
      </c>
      <c r="U101" s="49"/>
      <c r="V101" s="48">
        <f>IF($B97-V$9&lt;0,0,LOOKUP($B97-(V$9-1),$C$150:$C$171,$E$150:$E$171))</f>
        <v>7.2190000000000004E-2</v>
      </c>
      <c r="W101" s="49"/>
      <c r="X101" s="2"/>
      <c r="Y101" s="2"/>
      <c r="Z101" s="2"/>
      <c r="AA101" s="2"/>
    </row>
    <row r="102" spans="1:27" x14ac:dyDescent="0.2">
      <c r="B102" s="2"/>
      <c r="C102" s="2"/>
      <c r="D102" s="2"/>
      <c r="E102" s="2"/>
      <c r="F102" s="45"/>
      <c r="H102" s="50"/>
      <c r="J102" s="50"/>
      <c r="L102" s="50"/>
      <c r="N102" s="50"/>
      <c r="P102" s="50"/>
      <c r="R102" s="50"/>
      <c r="T102" s="50"/>
      <c r="V102" s="50"/>
      <c r="X102" s="2"/>
      <c r="Y102" s="2"/>
      <c r="Z102" s="2"/>
      <c r="AA102" s="2"/>
    </row>
    <row r="103" spans="1:27" x14ac:dyDescent="0.2">
      <c r="B103" s="18" t="s">
        <v>48</v>
      </c>
      <c r="C103" s="2"/>
      <c r="D103" s="2"/>
      <c r="E103" s="2"/>
      <c r="F103" s="45"/>
      <c r="H103" s="45">
        <f>ROUND((H98-H99)*H101,0)</f>
        <v>8429879</v>
      </c>
      <c r="J103" s="45">
        <f>ROUND((J98-J99)*J101,0)</f>
        <v>8429879</v>
      </c>
      <c r="L103" s="45">
        <f>ROUND((L98-L99)*L101,0)</f>
        <v>8429879</v>
      </c>
      <c r="N103" s="45">
        <f>ROUND((N98-N99)*N101,0)</f>
        <v>8429879</v>
      </c>
      <c r="P103" s="45">
        <f>ROUND((P98-P99)*P101,0)</f>
        <v>8429879</v>
      </c>
      <c r="R103" s="45">
        <f>ROUND((R98-R99)*R101,0)</f>
        <v>8429879</v>
      </c>
      <c r="T103" s="45">
        <f>ROUND((T98-T99)*T101,0)</f>
        <v>8429879</v>
      </c>
      <c r="V103" s="45">
        <f>ROUND((V98-V99)*V101,0)</f>
        <v>8429879</v>
      </c>
      <c r="X103" s="2"/>
      <c r="Y103" s="2"/>
      <c r="Z103" s="2"/>
      <c r="AA103" s="2"/>
    </row>
    <row r="104" spans="1:27" x14ac:dyDescent="0.2">
      <c r="B104" s="18" t="s">
        <v>49</v>
      </c>
      <c r="C104" s="2"/>
      <c r="D104" s="2"/>
      <c r="E104" s="2"/>
      <c r="F104" s="45"/>
      <c r="H104" s="4">
        <f>IF(H$93=$B97,H99,0)</f>
        <v>116773500</v>
      </c>
      <c r="J104" s="4">
        <f>IF(J$93=$B97,J99,0)</f>
        <v>116773500</v>
      </c>
      <c r="L104" s="4">
        <f>IF(L$93=$B97,L99,0)</f>
        <v>116773500</v>
      </c>
      <c r="N104" s="4">
        <f>IF(N$93=$B97,N99,0)</f>
        <v>116773500</v>
      </c>
      <c r="P104" s="4">
        <f>IF(P$93=$B97,P99,0)</f>
        <v>116773500</v>
      </c>
      <c r="R104" s="4">
        <f>IF(R$93=$B97,R99,0)</f>
        <v>116773500</v>
      </c>
      <c r="T104" s="4">
        <f>IF(T$93=$B97,T99,0)</f>
        <v>116773500</v>
      </c>
      <c r="V104" s="4">
        <f>IF(V$93=$B97,V99,0)</f>
        <v>116773500</v>
      </c>
      <c r="X104" s="2"/>
      <c r="Y104" s="2"/>
      <c r="Z104" s="2"/>
      <c r="AA104" s="2"/>
    </row>
    <row r="105" spans="1:27" ht="13.5" thickBot="1" x14ac:dyDescent="0.25">
      <c r="B105" s="18" t="str">
        <f>"Total Tax Depreciation  -  "&amp;B97</f>
        <v>Total Tax Depreciation  -  2020</v>
      </c>
      <c r="C105" s="2"/>
      <c r="D105" s="2"/>
      <c r="E105" s="2"/>
      <c r="F105" s="45"/>
      <c r="H105" s="51">
        <f>H103+H104</f>
        <v>125203379</v>
      </c>
      <c r="J105" s="51">
        <f>J103+J104</f>
        <v>125203379</v>
      </c>
      <c r="L105" s="51">
        <f>L103+L104</f>
        <v>125203379</v>
      </c>
      <c r="N105" s="51">
        <f>N103+N104</f>
        <v>125203379</v>
      </c>
      <c r="P105" s="51">
        <f>P103+P104</f>
        <v>125203379</v>
      </c>
      <c r="R105" s="51">
        <f>R103+R104</f>
        <v>125203379</v>
      </c>
      <c r="T105" s="51">
        <f>T103+T104</f>
        <v>125203379</v>
      </c>
      <c r="V105" s="51">
        <f>V103+V104</f>
        <v>125203379</v>
      </c>
      <c r="X105" s="2"/>
      <c r="Y105" s="2"/>
      <c r="Z105" s="2"/>
      <c r="AA105" s="2"/>
    </row>
    <row r="106" spans="1:27" ht="13.5" thickTop="1" x14ac:dyDescent="0.2">
      <c r="B106" s="2"/>
      <c r="C106" s="2"/>
      <c r="D106" s="2"/>
      <c r="E106" s="2"/>
      <c r="F106" s="45"/>
      <c r="G106" s="2"/>
      <c r="H106" s="45"/>
      <c r="I106" s="2"/>
      <c r="J106" s="45"/>
      <c r="K106" s="2"/>
      <c r="L106" s="2"/>
      <c r="N106" s="2"/>
      <c r="P106" s="2"/>
      <c r="R106" s="2"/>
      <c r="T106" s="2"/>
      <c r="V106" s="2"/>
      <c r="X106" s="2"/>
      <c r="Y106" s="2"/>
      <c r="Z106" s="2"/>
      <c r="AA106" s="2"/>
    </row>
    <row r="107" spans="1:27" x14ac:dyDescent="0.2">
      <c r="B107" s="2"/>
      <c r="C107" s="2"/>
      <c r="D107" s="2"/>
      <c r="E107" s="2"/>
      <c r="F107" s="45"/>
      <c r="G107" s="2"/>
      <c r="H107" s="45"/>
      <c r="I107" s="2"/>
      <c r="J107" s="45"/>
      <c r="K107" s="2"/>
      <c r="L107" s="45"/>
      <c r="N107" s="45"/>
      <c r="P107" s="45"/>
      <c r="R107" s="45"/>
      <c r="T107" s="45"/>
      <c r="V107" s="45"/>
      <c r="X107" s="45"/>
      <c r="Y107" s="45"/>
      <c r="Z107" s="45"/>
      <c r="AA107" s="45"/>
    </row>
    <row r="108" spans="1:27" x14ac:dyDescent="0.2">
      <c r="B108" s="44">
        <v>2021</v>
      </c>
      <c r="C108" s="2"/>
      <c r="D108" s="2"/>
      <c r="E108" s="2"/>
      <c r="F108" s="45"/>
      <c r="G108" s="2"/>
      <c r="H108" s="45"/>
      <c r="I108" s="2"/>
      <c r="J108" s="45"/>
      <c r="K108" s="2"/>
      <c r="L108" s="45"/>
      <c r="N108" s="45"/>
      <c r="P108" s="45"/>
      <c r="R108" s="45"/>
      <c r="T108" s="45"/>
      <c r="V108" s="45"/>
      <c r="X108" s="45"/>
      <c r="Y108" s="45"/>
      <c r="Z108" s="45"/>
      <c r="AA108" s="45"/>
    </row>
    <row r="109" spans="1:27" x14ac:dyDescent="0.2">
      <c r="B109" s="18" t="s">
        <v>36</v>
      </c>
      <c r="C109" s="2"/>
      <c r="D109" s="2"/>
      <c r="E109" s="2"/>
      <c r="F109" s="45"/>
      <c r="G109" s="2"/>
      <c r="H109" s="45"/>
      <c r="I109" s="2"/>
      <c r="J109" s="45"/>
      <c r="K109" s="45"/>
      <c r="L109" s="45"/>
      <c r="M109" s="45"/>
      <c r="N109" s="45"/>
      <c r="P109" s="45"/>
      <c r="R109" s="45"/>
      <c r="T109" s="45"/>
      <c r="V109" s="45"/>
      <c r="X109" s="45">
        <f>IF(X$93&lt;=$B108,X$25,0)</f>
        <v>233547000</v>
      </c>
      <c r="Y109" s="45">
        <f>IF(Y$93&lt;=$B108,Y$25,0)</f>
        <v>233547000</v>
      </c>
      <c r="Z109" s="45">
        <f>IF(Z$93&lt;=$B108,Z$25,0)</f>
        <v>233547000</v>
      </c>
      <c r="AA109" s="45">
        <f>IF(AA$93&lt;=$B108,AA$25,0)</f>
        <v>233547000</v>
      </c>
    </row>
    <row r="110" spans="1:27" x14ac:dyDescent="0.2">
      <c r="B110" s="18" t="s">
        <v>45</v>
      </c>
      <c r="C110" s="2"/>
      <c r="D110" s="2"/>
      <c r="E110" s="2"/>
      <c r="F110" s="45"/>
      <c r="G110" s="2"/>
      <c r="H110" s="45"/>
      <c r="I110" s="2"/>
      <c r="J110" s="45"/>
      <c r="K110" s="45"/>
      <c r="L110" s="45"/>
      <c r="M110" s="45"/>
      <c r="N110" s="45"/>
      <c r="P110" s="45"/>
      <c r="R110" s="45"/>
      <c r="T110" s="45"/>
      <c r="V110" s="45"/>
      <c r="X110" s="46">
        <f>ROUND(X109*X$13,0)</f>
        <v>116773500</v>
      </c>
      <c r="Y110" s="46">
        <f>ROUND(Y109*Y$13,0)</f>
        <v>116773500</v>
      </c>
      <c r="Z110" s="46">
        <f>ROUND(Z109*Z$13,0)</f>
        <v>116773500</v>
      </c>
      <c r="AA110" s="46">
        <f>ROUND(AA109*AA$13,0)</f>
        <v>116773500</v>
      </c>
    </row>
    <row r="111" spans="1:27" x14ac:dyDescent="0.2">
      <c r="B111" s="18" t="s">
        <v>46</v>
      </c>
      <c r="C111" s="2"/>
      <c r="D111" s="2"/>
      <c r="E111" s="2"/>
      <c r="F111" s="45"/>
      <c r="G111" s="2"/>
      <c r="H111" s="45"/>
      <c r="I111" s="2"/>
      <c r="J111" s="45"/>
      <c r="K111" s="45"/>
      <c r="L111" s="45"/>
      <c r="M111" s="45"/>
      <c r="N111" s="45"/>
      <c r="P111" s="45"/>
      <c r="R111" s="45"/>
      <c r="T111" s="45"/>
      <c r="V111" s="45"/>
      <c r="X111" s="45">
        <f>X109-X110</f>
        <v>116773500</v>
      </c>
      <c r="Y111" s="45">
        <f>Y109-Y110</f>
        <v>116773500</v>
      </c>
      <c r="Z111" s="45">
        <f>Z109-Z110</f>
        <v>116773500</v>
      </c>
      <c r="AA111" s="45">
        <f>AA109-AA110</f>
        <v>116773500</v>
      </c>
    </row>
    <row r="112" spans="1:27" x14ac:dyDescent="0.2">
      <c r="B112" s="47" t="s">
        <v>47</v>
      </c>
      <c r="C112" s="32"/>
      <c r="D112" s="32"/>
      <c r="E112" s="2"/>
      <c r="F112" s="32"/>
      <c r="G112" s="49"/>
      <c r="H112" s="45"/>
      <c r="I112" s="49"/>
      <c r="J112" s="45"/>
      <c r="K112" s="45"/>
      <c r="L112" s="45"/>
      <c r="M112" s="45"/>
      <c r="N112" s="45"/>
      <c r="P112" s="45"/>
      <c r="R112" s="45"/>
      <c r="T112" s="45"/>
      <c r="V112" s="45"/>
      <c r="X112" s="48">
        <f>IF($B108-X$9&lt;0,0,LOOKUP($B108-(X$9-1),$C$150:$C$171,$E$150:$E$171))</f>
        <v>7.2190000000000004E-2</v>
      </c>
      <c r="Y112" s="48">
        <f>IF($B108-Y$9&lt;0,0,LOOKUP($B108-(Y$9-1),$C$150:$C$171,$E$150:$E$171))</f>
        <v>7.2190000000000004E-2</v>
      </c>
      <c r="Z112" s="48">
        <f>IF($B108-Z$9&lt;0,0,LOOKUP($B108-(Z$9-1),$C$150:$C$171,$E$150:$E$171))</f>
        <v>7.2190000000000004E-2</v>
      </c>
      <c r="AA112" s="48">
        <f>IF($B108-AA$9&lt;0,0,LOOKUP($B108-(AA$9-1),$C$150:$C$171,$E$150:$E$171))</f>
        <v>7.2190000000000004E-2</v>
      </c>
    </row>
    <row r="113" spans="2:27" x14ac:dyDescent="0.2">
      <c r="B113" s="2"/>
      <c r="C113" s="2"/>
      <c r="D113" s="2"/>
      <c r="E113" s="2"/>
      <c r="F113" s="45"/>
      <c r="H113" s="45"/>
      <c r="J113" s="45"/>
      <c r="K113" s="45"/>
      <c r="L113" s="45"/>
      <c r="M113" s="45"/>
      <c r="N113" s="45"/>
      <c r="P113" s="45"/>
      <c r="R113" s="45"/>
      <c r="T113" s="45"/>
      <c r="V113" s="45"/>
      <c r="X113" s="50"/>
      <c r="Y113" s="50"/>
      <c r="Z113" s="50"/>
      <c r="AA113" s="50"/>
    </row>
    <row r="114" spans="2:27" x14ac:dyDescent="0.2">
      <c r="B114" s="18" t="s">
        <v>48</v>
      </c>
      <c r="C114" s="2"/>
      <c r="D114" s="2"/>
      <c r="E114" s="2"/>
      <c r="F114" s="45"/>
      <c r="H114" s="45"/>
      <c r="J114" s="45"/>
      <c r="K114" s="45"/>
      <c r="L114" s="45"/>
      <c r="M114" s="45"/>
      <c r="N114" s="45"/>
      <c r="P114" s="45"/>
      <c r="R114" s="45"/>
      <c r="T114" s="45"/>
      <c r="V114" s="45"/>
      <c r="X114" s="45">
        <f>ROUND((X109-X110)*X112,0)</f>
        <v>8429879</v>
      </c>
      <c r="Y114" s="45">
        <f>ROUND((Y109-Y110)*Y112,0)</f>
        <v>8429879</v>
      </c>
      <c r="Z114" s="45">
        <f>ROUND((Z109-Z110)*Z112,0)</f>
        <v>8429879</v>
      </c>
      <c r="AA114" s="45">
        <f>ROUND((AA109-AA110)*AA112,0)</f>
        <v>8429879</v>
      </c>
    </row>
    <row r="115" spans="2:27" x14ac:dyDescent="0.2">
      <c r="B115" s="18" t="s">
        <v>49</v>
      </c>
      <c r="C115" s="2"/>
      <c r="D115" s="2"/>
      <c r="E115" s="2"/>
      <c r="F115" s="45"/>
      <c r="H115" s="45"/>
      <c r="J115" s="45"/>
      <c r="K115" s="45"/>
      <c r="L115" s="45"/>
      <c r="M115" s="45"/>
      <c r="N115" s="45"/>
      <c r="P115" s="45"/>
      <c r="R115" s="45"/>
      <c r="T115" s="45"/>
      <c r="V115" s="45"/>
      <c r="X115" s="4">
        <f>IF(X$93=$B108,X110,0)</f>
        <v>116773500</v>
      </c>
      <c r="Y115" s="4">
        <f>IF(Y$93=$B108,Y110,0)</f>
        <v>116773500</v>
      </c>
      <c r="Z115" s="4">
        <f>IF(Z$93=$B108,Z110,0)</f>
        <v>116773500</v>
      </c>
      <c r="AA115" s="4">
        <f>IF(AA$93=$B108,AA110,0)</f>
        <v>116773500</v>
      </c>
    </row>
    <row r="116" spans="2:27" ht="13.5" thickBot="1" x14ac:dyDescent="0.25">
      <c r="B116" s="18" t="str">
        <f>"Total Tax Depreciation  -  "&amp;B108</f>
        <v>Total Tax Depreciation  -  2021</v>
      </c>
      <c r="C116" s="2"/>
      <c r="D116" s="2"/>
      <c r="E116" s="2"/>
      <c r="F116" s="45"/>
      <c r="H116" s="45"/>
      <c r="J116" s="45"/>
      <c r="K116" s="45"/>
      <c r="L116" s="45"/>
      <c r="M116" s="45"/>
      <c r="N116" s="45"/>
      <c r="P116" s="45"/>
      <c r="R116" s="45"/>
      <c r="T116" s="45"/>
      <c r="V116" s="45"/>
      <c r="X116" s="51">
        <f>X114+X115</f>
        <v>125203379</v>
      </c>
      <c r="Y116" s="51">
        <f>Y114+Y115</f>
        <v>125203379</v>
      </c>
      <c r="Z116" s="51">
        <f>Z114+Z115</f>
        <v>125203379</v>
      </c>
      <c r="AA116" s="51">
        <f>AA114+AA115</f>
        <v>125203379</v>
      </c>
    </row>
    <row r="117" spans="2:27" ht="13.5" thickTop="1" x14ac:dyDescent="0.2">
      <c r="E117" s="2"/>
      <c r="H117" s="45"/>
      <c r="J117" s="45"/>
    </row>
    <row r="132" spans="1:6" x14ac:dyDescent="0.2">
      <c r="A132" s="2"/>
      <c r="B132" s="2"/>
      <c r="C132" s="2"/>
      <c r="D132" s="2"/>
      <c r="E132" s="2"/>
      <c r="F132" s="2"/>
    </row>
    <row r="133" spans="1:6" x14ac:dyDescent="0.2">
      <c r="A133" s="2"/>
      <c r="B133" s="2"/>
      <c r="C133" s="2"/>
      <c r="D133" s="2"/>
      <c r="E133" s="2"/>
      <c r="F133" s="2"/>
    </row>
    <row r="134" spans="1:6" x14ac:dyDescent="0.2">
      <c r="A134" s="2"/>
      <c r="B134" s="2"/>
      <c r="C134" s="2"/>
      <c r="D134" s="2"/>
      <c r="E134" s="2"/>
      <c r="F134" s="2"/>
    </row>
    <row r="135" spans="1:6" x14ac:dyDescent="0.2">
      <c r="A135" s="2"/>
      <c r="B135" s="2"/>
      <c r="C135" s="2"/>
      <c r="D135" s="2"/>
      <c r="E135" s="2"/>
      <c r="F135" s="2"/>
    </row>
    <row r="150" spans="2:6" x14ac:dyDescent="0.2">
      <c r="B150" s="53" t="s">
        <v>50</v>
      </c>
      <c r="C150" s="54">
        <v>1</v>
      </c>
      <c r="D150" s="55"/>
      <c r="E150" s="56">
        <v>7.2190000000000004E-2</v>
      </c>
      <c r="F150" s="55"/>
    </row>
    <row r="151" spans="2:6" x14ac:dyDescent="0.2">
      <c r="B151" s="55"/>
      <c r="C151" s="54">
        <v>2</v>
      </c>
      <c r="D151" s="55"/>
      <c r="E151" s="56">
        <v>7.2190000000000004E-2</v>
      </c>
      <c r="F151" s="55"/>
    </row>
    <row r="152" spans="2:6" x14ac:dyDescent="0.2">
      <c r="B152" s="57"/>
      <c r="C152" s="58"/>
      <c r="D152" s="57"/>
      <c r="E152" s="56"/>
      <c r="F152" s="57"/>
    </row>
    <row r="153" spans="2:6" x14ac:dyDescent="0.2">
      <c r="B153" s="57"/>
      <c r="C153" s="58"/>
      <c r="D153" s="57"/>
      <c r="E153" s="56"/>
      <c r="F153" s="57"/>
    </row>
    <row r="154" spans="2:6" x14ac:dyDescent="0.2">
      <c r="B154" s="57"/>
      <c r="C154" s="58"/>
      <c r="D154" s="57"/>
      <c r="E154" s="56"/>
      <c r="F154" s="57"/>
    </row>
    <row r="155" spans="2:6" x14ac:dyDescent="0.2">
      <c r="B155" s="57"/>
      <c r="C155" s="58"/>
      <c r="D155" s="57"/>
      <c r="E155" s="56"/>
      <c r="F155" s="57"/>
    </row>
    <row r="156" spans="2:6" x14ac:dyDescent="0.2">
      <c r="B156" s="57"/>
      <c r="C156" s="58"/>
      <c r="D156" s="57"/>
      <c r="E156" s="56"/>
      <c r="F156" s="57"/>
    </row>
    <row r="157" spans="2:6" x14ac:dyDescent="0.2">
      <c r="B157" s="57"/>
      <c r="C157" s="58"/>
      <c r="D157" s="57"/>
      <c r="E157" s="56"/>
      <c r="F157" s="57"/>
    </row>
    <row r="158" spans="2:6" x14ac:dyDescent="0.2">
      <c r="B158" s="57"/>
      <c r="C158" s="58"/>
      <c r="D158" s="57"/>
      <c r="E158" s="56"/>
      <c r="F158" s="57"/>
    </row>
    <row r="159" spans="2:6" x14ac:dyDescent="0.2">
      <c r="B159" s="57"/>
      <c r="C159" s="58"/>
      <c r="D159" s="57"/>
      <c r="E159" s="56"/>
      <c r="F159" s="57"/>
    </row>
    <row r="160" spans="2:6" x14ac:dyDescent="0.2">
      <c r="B160" s="57"/>
      <c r="C160" s="58"/>
      <c r="D160" s="57"/>
      <c r="E160" s="56"/>
      <c r="F160" s="57"/>
    </row>
    <row r="161" spans="2:6" x14ac:dyDescent="0.2">
      <c r="B161" s="57"/>
      <c r="C161" s="58"/>
      <c r="D161" s="57"/>
      <c r="E161" s="56"/>
      <c r="F161" s="57"/>
    </row>
    <row r="162" spans="2:6" x14ac:dyDescent="0.2">
      <c r="B162" s="57"/>
      <c r="C162" s="58"/>
      <c r="D162" s="57"/>
      <c r="E162" s="56"/>
      <c r="F162" s="57"/>
    </row>
    <row r="163" spans="2:6" x14ac:dyDescent="0.2">
      <c r="B163" s="57"/>
      <c r="C163" s="58"/>
      <c r="D163" s="57"/>
      <c r="E163" s="56"/>
      <c r="F163" s="57"/>
    </row>
    <row r="164" spans="2:6" x14ac:dyDescent="0.2">
      <c r="B164" s="57"/>
      <c r="C164" s="58"/>
      <c r="D164" s="57"/>
      <c r="E164" s="56"/>
      <c r="F164" s="57"/>
    </row>
    <row r="165" spans="2:6" x14ac:dyDescent="0.2">
      <c r="B165" s="57"/>
      <c r="C165" s="58"/>
      <c r="D165" s="57"/>
      <c r="E165" s="56"/>
      <c r="F165" s="57"/>
    </row>
    <row r="166" spans="2:6" x14ac:dyDescent="0.2">
      <c r="B166" s="57"/>
      <c r="C166" s="58"/>
      <c r="D166" s="57"/>
      <c r="E166" s="56"/>
      <c r="F166" s="57"/>
    </row>
    <row r="167" spans="2:6" x14ac:dyDescent="0.2">
      <c r="B167" s="57"/>
      <c r="C167" s="58"/>
      <c r="D167" s="57"/>
      <c r="E167" s="56"/>
      <c r="F167" s="57"/>
    </row>
    <row r="168" spans="2:6" x14ac:dyDescent="0.2">
      <c r="B168" s="57"/>
      <c r="C168" s="58"/>
      <c r="D168" s="57"/>
      <c r="E168" s="56"/>
      <c r="F168" s="57"/>
    </row>
    <row r="169" spans="2:6" x14ac:dyDescent="0.2">
      <c r="B169" s="57"/>
      <c r="C169" s="58"/>
      <c r="D169" s="57"/>
      <c r="E169" s="56"/>
      <c r="F169" s="57"/>
    </row>
    <row r="170" spans="2:6" x14ac:dyDescent="0.2">
      <c r="B170" s="57"/>
      <c r="C170" s="58"/>
      <c r="D170" s="57"/>
      <c r="E170" s="56"/>
      <c r="F170" s="57"/>
    </row>
    <row r="171" spans="2:6" x14ac:dyDescent="0.2">
      <c r="B171" s="57"/>
      <c r="C171" s="58"/>
      <c r="D171" s="57"/>
      <c r="E171" s="56"/>
      <c r="F171" s="57"/>
    </row>
  </sheetData>
  <conditionalFormatting sqref="H104">
    <cfRule type="cellIs" dxfId="11" priority="18" operator="equal">
      <formula>0</formula>
    </cfRule>
  </conditionalFormatting>
  <conditionalFormatting sqref="J104">
    <cfRule type="cellIs" dxfId="10" priority="16" operator="equal">
      <formula>0</formula>
    </cfRule>
  </conditionalFormatting>
  <conditionalFormatting sqref="X115">
    <cfRule type="cellIs" dxfId="9" priority="10" operator="equal">
      <formula>0</formula>
    </cfRule>
  </conditionalFormatting>
  <conditionalFormatting sqref="Y115">
    <cfRule type="cellIs" dxfId="8" priority="9" operator="equal">
      <formula>0</formula>
    </cfRule>
  </conditionalFormatting>
  <conditionalFormatting sqref="Z115">
    <cfRule type="cellIs" dxfId="7" priority="8" operator="equal">
      <formula>0</formula>
    </cfRule>
  </conditionalFormatting>
  <conditionalFormatting sqref="AA115">
    <cfRule type="cellIs" dxfId="6" priority="7" operator="equal">
      <formula>0</formula>
    </cfRule>
  </conditionalFormatting>
  <conditionalFormatting sqref="L104">
    <cfRule type="cellIs" dxfId="5" priority="6" operator="equal">
      <formula>0</formula>
    </cfRule>
  </conditionalFormatting>
  <conditionalFormatting sqref="N104">
    <cfRule type="cellIs" dxfId="4" priority="5" operator="equal">
      <formula>0</formula>
    </cfRule>
  </conditionalFormatting>
  <conditionalFormatting sqref="P104">
    <cfRule type="cellIs" dxfId="3" priority="4" operator="equal">
      <formula>0</formula>
    </cfRule>
  </conditionalFormatting>
  <conditionalFormatting sqref="R104">
    <cfRule type="cellIs" dxfId="2" priority="3" operator="equal">
      <formula>0</formula>
    </cfRule>
  </conditionalFormatting>
  <conditionalFormatting sqref="T104">
    <cfRule type="cellIs" dxfId="1" priority="2" operator="equal">
      <formula>0</formula>
    </cfRule>
  </conditionalFormatting>
  <conditionalFormatting sqref="V104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selection activeCell="F13" sqref="F13"/>
    </sheetView>
  </sheetViews>
  <sheetFormatPr defaultRowHeight="15" x14ac:dyDescent="0.25"/>
  <sheetData>
    <row r="1" spans="1:12" x14ac:dyDescent="0.25">
      <c r="A1" s="120" t="s">
        <v>85</v>
      </c>
      <c r="B1" s="120"/>
      <c r="C1" s="120"/>
      <c r="D1" s="120"/>
      <c r="E1" s="120"/>
      <c r="F1" s="120"/>
      <c r="H1" s="120" t="s">
        <v>84</v>
      </c>
      <c r="I1" s="120"/>
      <c r="J1" s="120"/>
      <c r="K1" s="120"/>
      <c r="L1" s="120"/>
    </row>
    <row r="2" spans="1:12" x14ac:dyDescent="0.25">
      <c r="A2" s="120" t="s">
        <v>80</v>
      </c>
      <c r="B2" s="120"/>
      <c r="C2" s="120"/>
      <c r="D2" s="120"/>
      <c r="E2" s="120"/>
      <c r="F2" s="120"/>
      <c r="H2" s="120" t="s">
        <v>80</v>
      </c>
      <c r="I2" s="120"/>
      <c r="J2" s="120"/>
      <c r="K2" s="120"/>
      <c r="L2" s="120"/>
    </row>
    <row r="3" spans="1:12" x14ac:dyDescent="0.25">
      <c r="A3" s="120" t="s">
        <v>82</v>
      </c>
      <c r="B3" s="120"/>
      <c r="C3" s="120"/>
      <c r="D3" s="120"/>
      <c r="E3" s="120"/>
      <c r="F3" s="120"/>
      <c r="H3" s="120" t="s">
        <v>83</v>
      </c>
      <c r="I3" s="120"/>
      <c r="J3" s="120"/>
      <c r="K3" s="120"/>
      <c r="L3" s="120"/>
    </row>
    <row r="4" spans="1:12" x14ac:dyDescent="0.25">
      <c r="A4" s="93"/>
      <c r="B4" s="93"/>
      <c r="C4" s="93"/>
      <c r="D4" s="93"/>
      <c r="E4" s="93"/>
      <c r="F4" s="93"/>
      <c r="H4" s="93"/>
      <c r="I4" s="93"/>
      <c r="J4" s="93"/>
      <c r="K4" s="93"/>
      <c r="L4" s="93"/>
    </row>
    <row r="5" spans="1:12" ht="39" x14ac:dyDescent="0.25">
      <c r="A5" s="94" t="s">
        <v>75</v>
      </c>
      <c r="B5" s="94" t="s">
        <v>10</v>
      </c>
      <c r="C5" s="94" t="s">
        <v>76</v>
      </c>
      <c r="D5" s="94" t="s">
        <v>77</v>
      </c>
      <c r="E5" s="94" t="s">
        <v>78</v>
      </c>
      <c r="F5" s="94" t="s">
        <v>79</v>
      </c>
      <c r="H5" s="94" t="s">
        <v>75</v>
      </c>
      <c r="I5" s="94" t="s">
        <v>10</v>
      </c>
      <c r="J5" s="94" t="s">
        <v>81</v>
      </c>
      <c r="K5" s="94" t="s">
        <v>78</v>
      </c>
      <c r="L5" s="94" t="s">
        <v>79</v>
      </c>
    </row>
    <row r="6" spans="1:12" x14ac:dyDescent="0.25">
      <c r="A6" s="93" t="s">
        <v>11</v>
      </c>
      <c r="B6" s="108">
        <v>2018</v>
      </c>
      <c r="C6" s="109">
        <v>9.1676999999999995E-2</v>
      </c>
      <c r="D6" s="110">
        <f t="shared" ref="D6:D8" si="0">C6/12</f>
        <v>7.6397499999999998E-3</v>
      </c>
      <c r="E6" s="108" t="s">
        <v>12</v>
      </c>
      <c r="F6" s="108" t="s">
        <v>13</v>
      </c>
      <c r="G6" s="111"/>
      <c r="H6" s="108" t="s">
        <v>11</v>
      </c>
      <c r="I6" s="108">
        <v>2018</v>
      </c>
      <c r="J6" s="112">
        <v>0.90500000000000003</v>
      </c>
      <c r="K6" s="108" t="s">
        <v>12</v>
      </c>
      <c r="L6" s="93" t="s">
        <v>13</v>
      </c>
    </row>
    <row r="7" spans="1:12" x14ac:dyDescent="0.25">
      <c r="A7" s="93" t="s">
        <v>12</v>
      </c>
      <c r="B7" s="108">
        <v>2018</v>
      </c>
      <c r="C7" s="109">
        <v>9.5102000000000006E-2</v>
      </c>
      <c r="D7" s="110">
        <f t="shared" si="0"/>
        <v>7.9251666666666672E-3</v>
      </c>
      <c r="E7" s="108" t="s">
        <v>13</v>
      </c>
      <c r="F7" s="108" t="s">
        <v>14</v>
      </c>
      <c r="G7" s="111"/>
      <c r="H7" s="108" t="s">
        <v>12</v>
      </c>
      <c r="I7" s="108">
        <v>2018</v>
      </c>
      <c r="J7" s="112">
        <v>0.97399999999999998</v>
      </c>
      <c r="K7" s="108" t="s">
        <v>13</v>
      </c>
      <c r="L7" s="93" t="s">
        <v>14</v>
      </c>
    </row>
    <row r="8" spans="1:12" x14ac:dyDescent="0.25">
      <c r="A8" s="93" t="s">
        <v>13</v>
      </c>
      <c r="B8" s="108">
        <v>2018</v>
      </c>
      <c r="C8" s="109">
        <v>9.7624000000000002E-2</v>
      </c>
      <c r="D8" s="110">
        <f t="shared" si="0"/>
        <v>8.135333333333333E-3</v>
      </c>
      <c r="E8" s="108" t="s">
        <v>14</v>
      </c>
      <c r="F8" s="108" t="s">
        <v>15</v>
      </c>
      <c r="G8" s="111"/>
      <c r="H8" s="108" t="s">
        <v>13</v>
      </c>
      <c r="I8" s="108">
        <v>2018</v>
      </c>
      <c r="J8" s="112">
        <v>0.97899999999999998</v>
      </c>
      <c r="K8" s="108" t="s">
        <v>14</v>
      </c>
      <c r="L8" s="93" t="s">
        <v>15</v>
      </c>
    </row>
    <row r="9" spans="1:12" x14ac:dyDescent="0.25">
      <c r="A9" s="93" t="s">
        <v>14</v>
      </c>
      <c r="B9" s="108">
        <v>2019</v>
      </c>
      <c r="C9" s="109">
        <v>0.100095</v>
      </c>
      <c r="D9" s="110">
        <f>C9/12</f>
        <v>8.3412499999999997E-3</v>
      </c>
      <c r="E9" s="108" t="s">
        <v>15</v>
      </c>
      <c r="F9" s="108" t="s">
        <v>16</v>
      </c>
      <c r="G9" s="111"/>
      <c r="H9" s="108" t="s">
        <v>14</v>
      </c>
      <c r="I9" s="108">
        <v>2019</v>
      </c>
      <c r="J9" s="112">
        <v>0.93500000000000005</v>
      </c>
      <c r="K9" s="108" t="s">
        <v>15</v>
      </c>
      <c r="L9" s="93" t="s">
        <v>16</v>
      </c>
    </row>
    <row r="10" spans="1:12" x14ac:dyDescent="0.25">
      <c r="A10" s="93" t="s">
        <v>15</v>
      </c>
      <c r="B10" s="108">
        <v>2019</v>
      </c>
      <c r="C10" s="109">
        <v>9.1303999999999996E-2</v>
      </c>
      <c r="D10" s="110">
        <f t="shared" ref="D10:D17" si="1">C10/12</f>
        <v>7.6086666666666664E-3</v>
      </c>
      <c r="E10" s="108" t="s">
        <v>16</v>
      </c>
      <c r="F10" s="108" t="s">
        <v>17</v>
      </c>
      <c r="G10" s="111"/>
      <c r="H10" s="108" t="s">
        <v>15</v>
      </c>
      <c r="I10" s="108">
        <v>2019</v>
      </c>
      <c r="J10" s="112">
        <v>0.94199999999999995</v>
      </c>
      <c r="K10" s="108" t="s">
        <v>16</v>
      </c>
      <c r="L10" s="93" t="s">
        <v>17</v>
      </c>
    </row>
    <row r="11" spans="1:12" x14ac:dyDescent="0.25">
      <c r="A11" s="93" t="s">
        <v>16</v>
      </c>
      <c r="B11" s="108">
        <v>2019</v>
      </c>
      <c r="C11" s="109">
        <v>9.1689999999999994E-2</v>
      </c>
      <c r="D11" s="110">
        <f t="shared" si="1"/>
        <v>7.6408333333333328E-3</v>
      </c>
      <c r="E11" s="108" t="s">
        <v>17</v>
      </c>
      <c r="F11" s="108" t="s">
        <v>18</v>
      </c>
      <c r="G11" s="111"/>
      <c r="H11" s="108" t="s">
        <v>16</v>
      </c>
      <c r="I11" s="108">
        <v>2019</v>
      </c>
      <c r="J11" s="112">
        <v>0.94</v>
      </c>
      <c r="K11" s="108" t="s">
        <v>17</v>
      </c>
      <c r="L11" s="93" t="s">
        <v>18</v>
      </c>
    </row>
    <row r="12" spans="1:12" x14ac:dyDescent="0.25">
      <c r="A12" s="93" t="s">
        <v>17</v>
      </c>
      <c r="B12" s="108">
        <v>2019</v>
      </c>
      <c r="C12" s="109">
        <v>9.6771999999999997E-2</v>
      </c>
      <c r="D12" s="110">
        <f t="shared" si="1"/>
        <v>8.0643333333333331E-3</v>
      </c>
      <c r="E12" s="108" t="s">
        <v>18</v>
      </c>
      <c r="F12" s="108" t="s">
        <v>19</v>
      </c>
      <c r="G12" s="111"/>
      <c r="H12" s="108" t="s">
        <v>17</v>
      </c>
      <c r="I12" s="108">
        <v>2019</v>
      </c>
      <c r="J12" s="112">
        <v>0.93600000000000005</v>
      </c>
      <c r="K12" s="108" t="s">
        <v>18</v>
      </c>
      <c r="L12" s="93" t="s">
        <v>19</v>
      </c>
    </row>
    <row r="13" spans="1:12" x14ac:dyDescent="0.25">
      <c r="A13" s="93" t="s">
        <v>18</v>
      </c>
      <c r="B13" s="108">
        <v>2019</v>
      </c>
      <c r="C13" s="109">
        <v>0.100743</v>
      </c>
      <c r="D13" s="110">
        <f t="shared" si="1"/>
        <v>8.3952499999999999E-3</v>
      </c>
      <c r="E13" s="108" t="s">
        <v>19</v>
      </c>
      <c r="F13" s="108" t="s">
        <v>20</v>
      </c>
      <c r="G13" s="111"/>
      <c r="H13" s="108" t="s">
        <v>18</v>
      </c>
      <c r="I13" s="108">
        <v>2019</v>
      </c>
      <c r="J13" s="112">
        <v>0.95499999999999996</v>
      </c>
      <c r="K13" s="108" t="s">
        <v>19</v>
      </c>
      <c r="L13" s="93" t="s">
        <v>20</v>
      </c>
    </row>
    <row r="14" spans="1:12" x14ac:dyDescent="0.25">
      <c r="A14" s="93" t="s">
        <v>19</v>
      </c>
      <c r="B14" s="108">
        <v>2019</v>
      </c>
      <c r="C14" s="109">
        <v>0.101355</v>
      </c>
      <c r="D14" s="110">
        <f t="shared" si="1"/>
        <v>8.4462500000000006E-3</v>
      </c>
      <c r="E14" s="108" t="s">
        <v>20</v>
      </c>
      <c r="F14" s="108" t="s">
        <v>21</v>
      </c>
      <c r="G14" s="111"/>
      <c r="H14" s="108" t="s">
        <v>19</v>
      </c>
      <c r="I14" s="108">
        <v>2019</v>
      </c>
      <c r="J14" s="112">
        <v>0.95599999999999996</v>
      </c>
      <c r="K14" s="108" t="s">
        <v>20</v>
      </c>
      <c r="L14" s="93" t="s">
        <v>21</v>
      </c>
    </row>
    <row r="15" spans="1:12" x14ac:dyDescent="0.25">
      <c r="A15" s="93" t="s">
        <v>20</v>
      </c>
      <c r="B15" s="108">
        <v>2019</v>
      </c>
      <c r="C15" s="109">
        <v>9.1283000000000003E-2</v>
      </c>
      <c r="D15" s="110">
        <f t="shared" si="1"/>
        <v>7.6069166666666672E-3</v>
      </c>
      <c r="E15" s="108" t="s">
        <v>21</v>
      </c>
      <c r="F15" s="108" t="s">
        <v>22</v>
      </c>
      <c r="G15" s="111"/>
      <c r="H15" s="108" t="s">
        <v>20</v>
      </c>
      <c r="I15" s="108">
        <v>2019</v>
      </c>
      <c r="J15" s="112">
        <v>0.86399999999999999</v>
      </c>
      <c r="K15" s="108" t="s">
        <v>21</v>
      </c>
      <c r="L15" s="93" t="s">
        <v>22</v>
      </c>
    </row>
    <row r="16" spans="1:12" x14ac:dyDescent="0.25">
      <c r="A16" s="93" t="s">
        <v>21</v>
      </c>
      <c r="B16" s="108">
        <v>2019</v>
      </c>
      <c r="C16" s="109">
        <v>9.4091999999999995E-2</v>
      </c>
      <c r="D16" s="110">
        <f t="shared" si="1"/>
        <v>7.840999999999999E-3</v>
      </c>
      <c r="E16" s="108" t="s">
        <v>22</v>
      </c>
      <c r="F16" s="108" t="s">
        <v>11</v>
      </c>
      <c r="G16" s="111"/>
      <c r="H16" s="108" t="s">
        <v>21</v>
      </c>
      <c r="I16" s="108">
        <v>2019</v>
      </c>
      <c r="J16" s="112">
        <v>0.92200000000000004</v>
      </c>
      <c r="K16" s="108" t="s">
        <v>22</v>
      </c>
      <c r="L16" s="93" t="s">
        <v>11</v>
      </c>
    </row>
    <row r="17" spans="1:12" x14ac:dyDescent="0.25">
      <c r="A17" s="93" t="s">
        <v>22</v>
      </c>
      <c r="B17" s="108">
        <v>2019</v>
      </c>
      <c r="C17" s="109">
        <v>8.6312E-2</v>
      </c>
      <c r="D17" s="110">
        <f t="shared" si="1"/>
        <v>7.1926666666666667E-3</v>
      </c>
      <c r="E17" s="108" t="s">
        <v>11</v>
      </c>
      <c r="F17" s="108" t="s">
        <v>12</v>
      </c>
      <c r="G17" s="111"/>
      <c r="H17" s="108" t="s">
        <v>22</v>
      </c>
      <c r="I17" s="108">
        <v>2019</v>
      </c>
      <c r="J17" s="112">
        <v>0.91700000000000004</v>
      </c>
      <c r="K17" s="108" t="s">
        <v>11</v>
      </c>
      <c r="L17" s="93" t="s">
        <v>12</v>
      </c>
    </row>
    <row r="18" spans="1:12" x14ac:dyDescent="0.25">
      <c r="A18" s="93"/>
      <c r="B18" s="108"/>
      <c r="C18" s="109"/>
      <c r="D18" s="110"/>
      <c r="E18" s="108"/>
      <c r="F18" s="108"/>
      <c r="G18" s="111"/>
      <c r="H18" s="108"/>
      <c r="I18" s="108"/>
      <c r="J18" s="109"/>
      <c r="K18" s="108"/>
      <c r="L18" s="93"/>
    </row>
    <row r="19" spans="1:12" x14ac:dyDescent="0.25">
      <c r="A19" s="93"/>
      <c r="B19" s="108"/>
      <c r="C19" s="109">
        <f>AVERAGE(C6:C17)</f>
        <v>9.483741666666666E-2</v>
      </c>
      <c r="D19" s="109">
        <f>AVERAGE(D6:D17)</f>
        <v>7.9031180555555556E-3</v>
      </c>
      <c r="E19" s="108"/>
      <c r="F19" s="108"/>
      <c r="G19" s="111"/>
      <c r="H19" s="108"/>
      <c r="I19" s="108"/>
      <c r="J19" s="112">
        <f>AVERAGE(J6:J17)</f>
        <v>0.93541666666666679</v>
      </c>
      <c r="K19" s="108"/>
      <c r="L19" s="93"/>
    </row>
    <row r="20" spans="1:12" x14ac:dyDescent="0.25"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2" x14ac:dyDescent="0.25"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2" x14ac:dyDescent="0.25"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</sheetData>
  <mergeCells count="6">
    <mergeCell ref="A1:F1"/>
    <mergeCell ref="A2:F2"/>
    <mergeCell ref="H1:L1"/>
    <mergeCell ref="H2:L2"/>
    <mergeCell ref="A3:F3"/>
    <mergeCell ref="H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/>
</file>

<file path=customXml/itemProps1.xml><?xml version="1.0" encoding="utf-8"?>
<ds:datastoreItem xmlns:ds="http://schemas.openxmlformats.org/officeDocument/2006/customXml" ds:itemID="{35923CA4-A938-4A4B-AA92-800BE3AE437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Est. 1st Yr Revenue Req</vt:lpstr>
      <vt:lpstr>Depreciation </vt:lpstr>
      <vt:lpstr>RP ADFIT</vt:lpstr>
      <vt:lpstr>Avg WACC and Allocation Factor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s290792</cp:lastModifiedBy>
  <cp:lastPrinted>2019-11-14T17:35:15Z</cp:lastPrinted>
  <dcterms:created xsi:type="dcterms:W3CDTF">2017-04-11T14:00:50Z</dcterms:created>
  <dcterms:modified xsi:type="dcterms:W3CDTF">2019-11-25T20:44:12Z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63a8f6b6-dac8-4cb3-a69e-454efb26d92a</vt:lpwstr>
  </property>
  <property fmtid="{D5CDD505-2E9C-101B-9397-08002B2CF9AE}" pid="3" name="bjDocumentSecurityLabel">
    <vt:lpwstr>No Marking</vt:lpwstr>
  </property>
  <property fmtid="{D5CDD505-2E9C-101B-9397-08002B2CF9AE}" pid="4" name="bjSaver">
    <vt:lpwstr>Yzo6iu4RCOp5VcJWjy40zzIEO7NbA0wx</vt:lpwstr>
  </property>
</Properties>
</file>